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 in Korea_Original" sheetId="1" r:id="rId4"/>
    <sheet state="visible" name="Cases in by Province_Original" sheetId="2" r:id="rId5"/>
    <sheet state="visible" name="Testing" sheetId="3" r:id="rId6"/>
    <sheet state="visible" name="Number of COVID-19 vaccination " sheetId="4" r:id="rId7"/>
    <sheet state="visible" name="시트25" sheetId="5" r:id="rId8"/>
    <sheet state="visible" name="시트26" sheetId="6" r:id="rId9"/>
    <sheet state="visible" name="시트27" sheetId="7" r:id="rId10"/>
    <sheet state="visible" name="시트28" sheetId="8" r:id="rId11"/>
    <sheet state="visible" name="시트29" sheetId="9" r:id="rId12"/>
    <sheet state="visible" name="Cases by gender &amp; age_Original" sheetId="10" r:id="rId13"/>
    <sheet state="visible" name="Death by gender &amp; age" sheetId="11" r:id="rId14"/>
    <sheet state="visible" name="SevereCritical Cases" sheetId="12" r:id="rId15"/>
    <sheet state="visible" name="접종대상 접종현황(보건소 자체접종, 210507~)" sheetId="13" r:id="rId16"/>
    <sheet state="visible" name="접종대상 접종현황(위탁의료기관 및 접종센터, 210507" sheetId="14" r:id="rId17"/>
    <sheet state="visible" name="접종대상별 예방접종현황(2분기,~210506)" sheetId="15" r:id="rId18"/>
    <sheet state="visible" name="접종대상별 예방접종현황(1분기,~210506)" sheetId="16" r:id="rId19"/>
    <sheet state="visible" name="접종대상참고" sheetId="17" r:id="rId20"/>
    <sheet state="visible" name="Cases in Korea_Corrected" sheetId="18" r:id="rId21"/>
    <sheet state="visible" name="Cases in Korea by Province_Corr" sheetId="19" r:id="rId22"/>
    <sheet state="visible" name="Case in Seoul by district" sheetId="20" r:id="rId23"/>
    <sheet state="visible" name="Cases by gender &amp; age_Corrected" sheetId="21" r:id="rId24"/>
    <sheet state="visible" name="Stats correction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33">
      <text>
        <t xml:space="preserve">소관지역 이관(대전-&gt;경기)</t>
      </text>
    </comment>
    <comment authorId="0" ref="O737">
      <text>
        <t xml:space="preserve">소관지역 이관 (전남-&gt;대구)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33">
      <text>
        <t xml:space="preserve">소관지역 이관(대전-&gt;경기)</t>
      </text>
    </comment>
    <comment authorId="0" ref="O537">
      <text>
        <t xml:space="preserve">소관지역 이관 (전남-&gt;대구)</t>
      </text>
    </comment>
  </commentList>
</comments>
</file>

<file path=xl/sharedStrings.xml><?xml version="1.0" encoding="utf-8"?>
<sst xmlns="http://schemas.openxmlformats.org/spreadsheetml/2006/main" count="2795" uniqueCount="934">
  <si>
    <t>DATE</t>
  </si>
  <si>
    <t>CONFIRM</t>
  </si>
  <si>
    <t>RELEASE</t>
  </si>
  <si>
    <t>QUARANT</t>
  </si>
  <si>
    <t>DEATH</t>
  </si>
  <si>
    <t>TOTAL_TEST</t>
  </si>
  <si>
    <t>UNDER_TEST</t>
  </si>
  <si>
    <t>NEGATIVE</t>
  </si>
  <si>
    <t>seriously or critically ill case</t>
  </si>
  <si>
    <t>일일 신규 입원환자수</t>
  </si>
  <si>
    <t>접종총대상자</t>
  </si>
  <si>
    <t>접종동의/예약자(1, 2차)</t>
  </si>
  <si>
    <t>접종대상자(2분기)</t>
  </si>
  <si>
    <t>접종동의/예약자(2분기)</t>
  </si>
  <si>
    <t>접종대상자(1분기)</t>
  </si>
  <si>
    <t>접종동의/예약자(1분기)</t>
  </si>
  <si>
    <t>.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</si>
  <si>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</si>
  <si>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</si>
  <si>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</si>
  <si>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</si>
  <si>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</si>
  <si>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</si>
  <si>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</si>
  <si>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</si>
  <si>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</si>
  <si>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</si>
  <si>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</si>
  <si>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</si>
  <si>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</si>
  <si>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</si>
  <si>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</si>
  <si>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</si>
  <si>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</si>
  <si>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Lazaretto</t>
  </si>
  <si>
    <t>Date</t>
  </si>
  <si>
    <t>Total</t>
  </si>
  <si>
    <t>선별진료소(통합)</t>
  </si>
  <si>
    <t>의심신고 검사자 수</t>
  </si>
  <si>
    <t>임시선별검사소 검사건수</t>
  </si>
  <si>
    <t>수도권 임시선별검사소 검사건수</t>
  </si>
  <si>
    <t>비수도권 임시선별검사소</t>
  </si>
  <si>
    <t>신규확진자수</t>
  </si>
  <si>
    <t>임시선별검사소 확진자 수</t>
  </si>
  <si>
    <t>수도권 임시선별검사소 확진자 수(명)</t>
  </si>
  <si>
    <t>비수도권임시선별검사소 확진자 수(명)</t>
  </si>
  <si>
    <t>Male</t>
  </si>
  <si>
    <t>Female</t>
  </si>
  <si>
    <t>-17</t>
  </si>
  <si>
    <t>18-29</t>
  </si>
  <si>
    <t>30-39</t>
  </si>
  <si>
    <t>40-49</t>
  </si>
  <si>
    <t>50-59</t>
  </si>
  <si>
    <t>60-69</t>
  </si>
  <si>
    <t>70-79</t>
  </si>
  <si>
    <t>80-</t>
  </si>
  <si>
    <t>&gt;18</t>
  </si>
  <si>
    <t>18&gt;%</t>
  </si>
  <si>
    <t>-17_미접종</t>
  </si>
  <si>
    <t>미접종자수</t>
  </si>
  <si>
    <t>60대이상 미접종자수</t>
  </si>
  <si>
    <t>&gt;18(%)</t>
  </si>
  <si>
    <t>TOTAL</t>
  </si>
  <si>
    <t>MALE</t>
  </si>
  <si>
    <t>FEMALE</t>
  </si>
  <si>
    <t>0-9</t>
  </si>
  <si>
    <t>10-19</t>
  </si>
  <si>
    <t>20-29</t>
  </si>
  <si>
    <t>80 or above</t>
  </si>
  <si>
    <t>Male(death)</t>
  </si>
  <si>
    <t>Female(death)</t>
  </si>
  <si>
    <t>접종대상자_요양병원</t>
  </si>
  <si>
    <t>접종동의자_요양병원</t>
  </si>
  <si>
    <t>신규접종자_1차_요양병원</t>
  </si>
  <si>
    <t>누적접종자_1차_요양병원</t>
  </si>
  <si>
    <t>신규접종자_2차_요양병원</t>
  </si>
  <si>
    <t>누적접종자_2차_요양병원</t>
  </si>
  <si>
    <t>접종대상자_요양시설</t>
  </si>
  <si>
    <t>접종동의자_요양시설</t>
  </si>
  <si>
    <t>신규접종자_1차_요양시설</t>
  </si>
  <si>
    <t>누적접종자_1차_요양시설</t>
  </si>
  <si>
    <t>신규접종자_2차_요양시설</t>
  </si>
  <si>
    <t>누적접종자_2차_요양시설</t>
  </si>
  <si>
    <t>접종대상자_1차대응요원</t>
  </si>
  <si>
    <t>접종동의자_1차대응요원</t>
  </si>
  <si>
    <t>신규접종자_1차_1차대응요원</t>
  </si>
  <si>
    <t>누적접종자_1차_1차대응요원</t>
  </si>
  <si>
    <t>신규접종자_2차_1차대응요원</t>
  </si>
  <si>
    <t>누적접종자_2차_1차대응요원</t>
  </si>
  <si>
    <t>접종대상자_병원급 이상</t>
  </si>
  <si>
    <t>접종동의자_병원급 이상</t>
  </si>
  <si>
    <t>신규접종자_병원급 이상</t>
  </si>
  <si>
    <t>누적접종자_병원급 이상</t>
  </si>
  <si>
    <t>접종대상자_의료기관(병원급 이상)</t>
  </si>
  <si>
    <t>접종동의자_의료기관(병원급 이상)</t>
  </si>
  <si>
    <t>신규접종자_1차_의료기관(병원급 이상)</t>
  </si>
  <si>
    <t>누적접종자_1차_의료기관(병원급 이상)</t>
  </si>
  <si>
    <t>신규접종자_2차_의료기관(병원급 이상)</t>
  </si>
  <si>
    <t>누적접종자_2차_의료기관(병원급 이상)</t>
  </si>
  <si>
    <t>접종대상자_30세 미만 병원급 이상</t>
  </si>
  <si>
    <t>접종동의자_30세 미만 병원급 이상</t>
  </si>
  <si>
    <t>신규접종자_30세 미만 병원급 이상</t>
  </si>
  <si>
    <t>누적접종자_30세 미만 병원급 이상</t>
  </si>
  <si>
    <t>접종대상자_기타대상자</t>
  </si>
  <si>
    <t>접종동의자_기타대상자</t>
  </si>
  <si>
    <t>신규접종자_1차_기타대상자</t>
  </si>
  <si>
    <t>누적접종자_1차_기타대상자</t>
  </si>
  <si>
    <t>신규접종자_2차_기타대상자</t>
  </si>
  <si>
    <t>누적접종자_2차_기타대상자</t>
  </si>
  <si>
    <t>접종대상자_취약시설</t>
  </si>
  <si>
    <t>접종동의자_취약시설</t>
  </si>
  <si>
    <t>신규접종자_1차_취약시설</t>
  </si>
  <si>
    <t>누적접종자_1차_취약시설</t>
  </si>
  <si>
    <t>신규접종자_2차_취약시설</t>
  </si>
  <si>
    <t>누적접종자_2차_취약시설</t>
  </si>
  <si>
    <t>접종대상자_특수교육보건교사</t>
  </si>
  <si>
    <t>접종동의자_특수교육보건교사</t>
  </si>
  <si>
    <t>신규접종자_1차_특수교육보건교사</t>
  </si>
  <si>
    <t>누적접종자_1차_특수교육보건교사</t>
  </si>
  <si>
    <t>신규접종자_2차_특수교육보건교사</t>
  </si>
  <si>
    <t>누적접종자_2차_특수교육보건교사</t>
  </si>
  <si>
    <t>접종대상자_사업장 자체접종</t>
  </si>
  <si>
    <t>접종동의자_사업장 자체접종</t>
  </si>
  <si>
    <t>신규접종자_사업장 자체접종</t>
  </si>
  <si>
    <t>누적접종자_사업장 자체접종</t>
  </si>
  <si>
    <t>접종대상자_군 및 입영예정장병</t>
  </si>
  <si>
    <t>접종동의자_군 및 입영예정장병</t>
  </si>
  <si>
    <t>신규접종자_군 및 입영예정장병</t>
  </si>
  <si>
    <t>누적접종자_군 및 입영예정장병</t>
  </si>
  <si>
    <t>접종대상자_30세 이상 군장병</t>
  </si>
  <si>
    <t>접종동의자_30세 이상 군장병</t>
  </si>
  <si>
    <t>신규접종자_1차_30세 이상 군장병</t>
  </si>
  <si>
    <t>누적접종자_1차_30세 이상 군장병</t>
  </si>
  <si>
    <t>신규접종자_2차_30세 이상 군장병</t>
  </si>
  <si>
    <t>누적접종자_2차_30세 이상 군장병</t>
  </si>
  <si>
    <t>접종대상자_30세 미만 군장병</t>
  </si>
  <si>
    <t>접종동의자_30세 미만 군장병</t>
  </si>
  <si>
    <t>신규접종자_1차_30세 미만 군장병</t>
  </si>
  <si>
    <t>누적접종자_1차_30세 미만 군장병</t>
  </si>
  <si>
    <t>신규접종자_2차_30세 미만 군장병</t>
  </si>
  <si>
    <t>누적접종자_2차_30세 미만 군장병</t>
  </si>
  <si>
    <t>접종대상자_장애인돌봄 등</t>
  </si>
  <si>
    <t>접종동의자_장애인돌봄</t>
  </si>
  <si>
    <t>신규접종자_1차_장애인돌봄</t>
  </si>
  <si>
    <t>누적접종자_1차_장애인돌봄</t>
  </si>
  <si>
    <t>신규접종자_2차_장애인돌봄</t>
  </si>
  <si>
    <t>누적접종자_2차_장애인돌봄</t>
  </si>
  <si>
    <t>접종대상자_보건의료인</t>
  </si>
  <si>
    <t>접종동의자_보건의료인</t>
  </si>
  <si>
    <t>신규접종자_1차_보건의료인</t>
  </si>
  <si>
    <t>누적접종자_1차_보건의료인</t>
  </si>
  <si>
    <t>신규접종자_2차_보건의료인</t>
  </si>
  <si>
    <t>누적접종자_2차_보건의료인</t>
  </si>
  <si>
    <t>접종대상자_만성신질환</t>
  </si>
  <si>
    <t>접종동의자_만성신질환</t>
  </si>
  <si>
    <t>신규접종자_1차_만성신질환</t>
  </si>
  <si>
    <t>누적접종자_1차_만성신질환</t>
  </si>
  <si>
    <t>신규접종자_2차_만성신질환</t>
  </si>
  <si>
    <t>누적접종자_2차_만성신질환</t>
  </si>
  <si>
    <t>접종대상자_만성중증호흡기질환자</t>
  </si>
  <si>
    <t>접종동의자_만성중증호흡기질환자</t>
  </si>
  <si>
    <t>신규접종자_1차_만성중증호흡기질환자</t>
  </si>
  <si>
    <t>누적접종자_1차_만성중증호흡기질환자</t>
  </si>
  <si>
    <t>신규접종자_2차_만성중증호흡기질환자</t>
  </si>
  <si>
    <t>누적접종자_2차_만성중증호흡기질환자</t>
  </si>
  <si>
    <t>접종대상자_사회필수인력</t>
  </si>
  <si>
    <t>접종동의자_사회필수인력</t>
  </si>
  <si>
    <t>신규접종자_1차_사회필수인력</t>
  </si>
  <si>
    <t>누적접종자_1차_사회필수인력</t>
  </si>
  <si>
    <t>신규접종자_2차_사회필수인력</t>
  </si>
  <si>
    <t>누적접종자_2차_사회필수인력</t>
  </si>
  <si>
    <t>접종대상자_75세이상</t>
  </si>
  <si>
    <t>접종동의자_75세이상</t>
  </si>
  <si>
    <t>신규접종자_1차_75세이상</t>
  </si>
  <si>
    <t>누적접종자_1차_75세이상</t>
  </si>
  <si>
    <t>신규접종자_2차_75세이상</t>
  </si>
  <si>
    <t>누적접종자_2차_75세이상</t>
  </si>
  <si>
    <t>접종대상자_60-74세</t>
  </si>
  <si>
    <t>접종동의자_60-74세</t>
  </si>
  <si>
    <t>신규접종자_1차_60-74세</t>
  </si>
  <si>
    <t>누적접종자_1차_60-74세</t>
  </si>
  <si>
    <t>신규접종자_2차_60-74세</t>
  </si>
  <si>
    <t>누적접종자_2차_60-74세</t>
  </si>
  <si>
    <t>접종대상자_50-59세</t>
  </si>
  <si>
    <t>접종동의자_50-59세</t>
  </si>
  <si>
    <t>신규접종자_1차_50-59세</t>
  </si>
  <si>
    <t>누적접종자_1차_50-59세</t>
  </si>
  <si>
    <t>신규접종자_2차_50-59세</t>
  </si>
  <si>
    <t>누적접종자_2차_50-59세</t>
  </si>
  <si>
    <t>접종대상자_18-49세</t>
  </si>
  <si>
    <t>접종동의자_18-49세</t>
  </si>
  <si>
    <t>신규접종자_1차_18-49세</t>
  </si>
  <si>
    <t>누적접종자_1차_18-49세</t>
  </si>
  <si>
    <t>신규접종자_2차_18-49세</t>
  </si>
  <si>
    <t>누적접종자_2차_18-49세</t>
  </si>
  <si>
    <t>접종대상자_70-74세</t>
  </si>
  <si>
    <t>접종동의자_70-74세</t>
  </si>
  <si>
    <t>신규접종자_1차_70-74세</t>
  </si>
  <si>
    <t>누적접종자_1차_70-74세</t>
  </si>
  <si>
    <t>신규접종자_2차_70-74세</t>
  </si>
  <si>
    <t>누적접종자_2차_70-74세</t>
  </si>
  <si>
    <t>접종대상자_65-69세</t>
  </si>
  <si>
    <t>접종동의자_65-69세</t>
  </si>
  <si>
    <t>신규접종자_1차_65-69세</t>
  </si>
  <si>
    <t>누적접종자_1차_65-69세</t>
  </si>
  <si>
    <t>신규접종자_2차_65-69세</t>
  </si>
  <si>
    <t>누적접종자_2차_65-69세</t>
  </si>
  <si>
    <t>접종대상자_60-64세</t>
  </si>
  <si>
    <t>접종동의자_60-64세</t>
  </si>
  <si>
    <t>신규접종자_1차_60-64세</t>
  </si>
  <si>
    <t>신규접종자_2차_60-64세</t>
  </si>
  <si>
    <t>접종대상자_기타대상자(AZ)</t>
  </si>
  <si>
    <t>접종동의자_기타대상자(AZ)</t>
  </si>
  <si>
    <t>신규접종자_1차_기타대상자(AZ)</t>
  </si>
  <si>
    <t>누적접종자_1차_기타대상자(AZ)</t>
  </si>
  <si>
    <t>신규접종자_2차_기타대상자(AZ)</t>
  </si>
  <si>
    <t>누적접종자_2차_기타대상자(AZ)</t>
  </si>
  <si>
    <t>접종대상자_예비군민방위</t>
  </si>
  <si>
    <t>접종동의자_예비군민방위</t>
  </si>
  <si>
    <t>신규접종자_1차_예비군민방위</t>
  </si>
  <si>
    <t>누적접종자_1차_예비군민방위</t>
  </si>
  <si>
    <t>신규접종자_2차_예비군민방위</t>
  </si>
  <si>
    <t>누적접종자_2차_예비군민방위</t>
  </si>
  <si>
    <t>접종대상자_기타대상자2(J)</t>
  </si>
  <si>
    <t>접종동의자_기타대상자2(J)</t>
  </si>
  <si>
    <t>신규접종자_1차_기타대상자2(J)</t>
  </si>
  <si>
    <t>누적접종자_1차_기타대상자2(J)</t>
  </si>
  <si>
    <t>신규접종자_2차_기타대상자2(J)</t>
  </si>
  <si>
    <t>누적접종자_2차_기타대상자2(J)</t>
  </si>
  <si>
    <t>접종대상자_코로나치료병원</t>
  </si>
  <si>
    <t>접종동의자_코로나치료병원</t>
  </si>
  <si>
    <t>신규접종자_1차_코로나치료병원</t>
  </si>
  <si>
    <t>누적접종자_1차_코로나치료병원</t>
  </si>
  <si>
    <t>신규접종자_2차_코로나치료병원</t>
  </si>
  <si>
    <t>누적접종자_2차_코로나치료병원</t>
  </si>
  <si>
    <t>접종대상자_노인시설</t>
  </si>
  <si>
    <t>접종동의자_노인시설</t>
  </si>
  <si>
    <t>신규접종자_1차_노인시설</t>
  </si>
  <si>
    <t>누적접종자_1차_노인시설</t>
  </si>
  <si>
    <t>신규접종자_2차_노인시설</t>
  </si>
  <si>
    <t>누적접종자_2차_노인시설</t>
  </si>
  <si>
    <t>접종대상자_2분기 30세 미만 AZ 접종제외자</t>
  </si>
  <si>
    <t>접종동의자_2분기 30세 미만 AZ 접종제외자</t>
  </si>
  <si>
    <t>신규접종자_1차_2분기 30세 미만 AZ 접종제외자</t>
  </si>
  <si>
    <t>누적접종자_1차_2분기 30세 미만 AZ 접종제외자</t>
  </si>
  <si>
    <t>신규접종자_2차_2분기 30세 미만 AZ 접종제외자</t>
  </si>
  <si>
    <t>누적접종자_2차_2분기 30세 미만 AZ 접종제외자</t>
  </si>
  <si>
    <t>접종대상자_6월 초과예약자</t>
  </si>
  <si>
    <t>접종동의자_6월 초과예약자</t>
  </si>
  <si>
    <t>신규접종자_1차_6월 초과예약자</t>
  </si>
  <si>
    <t>누적접종자_1차_6월 초과예약자</t>
  </si>
  <si>
    <t>신규접종자_2차_6월 초과예약자</t>
  </si>
  <si>
    <t>누적접종자_2차_6월 초과예약자</t>
  </si>
  <si>
    <t>접종대상자_교육 및 보육 종사자</t>
  </si>
  <si>
    <t>접종동의자_교육 및 보육 종사자</t>
  </si>
  <si>
    <t>신규접종자_1차_교육 및 보육 종사자</t>
  </si>
  <si>
    <t>누적접종자_1차_교육 및 보육 종사자</t>
  </si>
  <si>
    <t>신규접종자_2차_교육 및 보육 종사자</t>
  </si>
  <si>
    <t>누적접종자_2차_교육 및 보육 종사자</t>
  </si>
  <si>
    <t>접종대상자_지자체 자율접종</t>
  </si>
  <si>
    <t>접종동의자_지자체 자율접종</t>
  </si>
  <si>
    <t>신규접종자_1차_지자체 자율접종</t>
  </si>
  <si>
    <t>누적접종자_1차_지자체 자율접종</t>
  </si>
  <si>
    <t>신규접종자_2차_지자체 자율접종</t>
  </si>
  <si>
    <t>누적접종자_2차_지자체 자율접종</t>
  </si>
  <si>
    <t>접종대상자_고3·고교직원·대입수험생 등</t>
  </si>
  <si>
    <t>접종동의자_고3·고교직원·대입수험생 등</t>
  </si>
  <si>
    <t>신규접종자_1차_고3·고교직원·대입수험생 등</t>
  </si>
  <si>
    <t>누적접종자_1차_고3·고교직원·대입수험생 등</t>
  </si>
  <si>
    <t>신규접종자_2차_고3·고교직원·대입수험생 등</t>
  </si>
  <si>
    <t>누적접종자_2차_고3·고교직원·대입수험생 등</t>
  </si>
  <si>
    <t>접종대상자_고3 및 고교 직원</t>
  </si>
  <si>
    <t>접종동의자_고3 및 고교 직원</t>
  </si>
  <si>
    <t>신규접종자_고3 및 고교 직원</t>
  </si>
  <si>
    <t>누적접종자_고3 및 고교 직원</t>
  </si>
  <si>
    <t>누적접종자_2차_고3 및 고교 직원</t>
  </si>
  <si>
    <t>접종대상자_55-59세</t>
  </si>
  <si>
    <t>접종동의자_55-59세</t>
  </si>
  <si>
    <t>신규접종자_55-59세</t>
  </si>
  <si>
    <t>누적접종자_55-59세</t>
  </si>
  <si>
    <t>접종대상자_60-74세 미접종자</t>
  </si>
  <si>
    <t>접종동의자_60-74세 미접종자</t>
  </si>
  <si>
    <t>신규접종자_60-74세 미접종자</t>
  </si>
  <si>
    <t>누적접종자_60-74세 미접종자</t>
  </si>
  <si>
    <t>접종대상자_대입수험생 등</t>
  </si>
  <si>
    <t>접종동의자_대입수험생 등</t>
  </si>
  <si>
    <t>신규접종자_대입수험생 등</t>
  </si>
  <si>
    <t>누적접종자_대입수험생 등</t>
  </si>
  <si>
    <t>접종대상자_발달장애인 등</t>
  </si>
  <si>
    <t>접종동의자_발달장애인 등</t>
  </si>
  <si>
    <t>신규접종자_발달장애인 등</t>
  </si>
  <si>
    <t>누적접종자_발달장애인 등</t>
  </si>
  <si>
    <t>접종대상자_50~54세</t>
  </si>
  <si>
    <t>접종동의자_50~54세</t>
  </si>
  <si>
    <t>신규접종자_50~54세</t>
  </si>
  <si>
    <t>누적접종자_50~54세</t>
  </si>
  <si>
    <t>접종대상자_기타대상자(화이자예비명단)</t>
  </si>
  <si>
    <t>접종동의자_기타대상자(화이자예비명단)</t>
  </si>
  <si>
    <t>신규접종자_1차_기타대상자(화이자예비명단)</t>
  </si>
  <si>
    <t>누적접종자_1차_기타대상자(화이자예비명단)</t>
  </si>
  <si>
    <t>신규접종자_2차_기타대상자(화이자예비명단)</t>
  </si>
  <si>
    <t>누적접종자_2차_기타대상자(화이자예비명단)</t>
  </si>
  <si>
    <t>접종대상자_기타대상자(M예비명단)</t>
  </si>
  <si>
    <t>접종동의자_기타대상자(M예비명단)</t>
  </si>
  <si>
    <t>신규접종자_1차_기타대상자(M예비명단)</t>
  </si>
  <si>
    <t>누적접종자_1차_기타대상자(M예비명단)</t>
  </si>
  <si>
    <t>신규접종자_2차_기타대상자(M예비명단)</t>
  </si>
  <si>
    <t>누적접종자_2차_기타대상자(M예비명단)</t>
  </si>
  <si>
    <t>접종대상자_유치원, 교사 등</t>
  </si>
  <si>
    <t>접종예약자_유치원, 교사 등</t>
  </si>
  <si>
    <t>-</t>
  </si>
  <si>
    <t>접종대상자_요양병원(65세 이상)</t>
  </si>
  <si>
    <t>접종동의자_요양병원(65세 이상)</t>
  </si>
  <si>
    <t>신규접종자_요양병원(65세 이상)</t>
  </si>
  <si>
    <t>누적접종자_요양병원(65세 이상)</t>
  </si>
  <si>
    <t>접종대상자_요양시설(65세 이상)</t>
  </si>
  <si>
    <t>접종동의자_요양시설(65세 이상)</t>
  </si>
  <si>
    <t>신규접종자_요양시설(65세 이상)</t>
  </si>
  <si>
    <t>누적접종자_요양시설(65세 이상)</t>
  </si>
  <si>
    <t>신규접종자_취약시설</t>
  </si>
  <si>
    <t>누적접종자_취약시설</t>
  </si>
  <si>
    <t>접종대상자_학교및돌봄</t>
  </si>
  <si>
    <t>접종동의자_학교및돌봄</t>
  </si>
  <si>
    <t>신규접종자_학교및돌봄</t>
  </si>
  <si>
    <t>누적접종자_학교및돌봄</t>
  </si>
  <si>
    <t>접종대상자_75세 이상 어르신</t>
  </si>
  <si>
    <t>접종동의자_75세 이상 어르신</t>
  </si>
  <si>
    <t>신규접종자_75세 이상 어르신</t>
  </si>
  <si>
    <t>누적접종자_75세 이상 어르신</t>
  </si>
  <si>
    <t>신규접종자_75세 이상 어르신(1차)</t>
  </si>
  <si>
    <t>누적접종자_75세 이상 어르신(1차)</t>
  </si>
  <si>
    <t>신규접종자_75세 이상 어르신(2차)</t>
  </si>
  <si>
    <t>누적접종자_75세 이상 어르신(2차)</t>
  </si>
  <si>
    <t>신규접종자_노인시설</t>
  </si>
  <si>
    <t>누적접종자_노인시설</t>
  </si>
  <si>
    <t>신규접종자_노인시설(1차)</t>
  </si>
  <si>
    <t>누적접종자_노인시설(1차)</t>
  </si>
  <si>
    <t>신규접종자_노인시설(2차)</t>
  </si>
  <si>
    <t>누적접종자_노인시설(2차)</t>
  </si>
  <si>
    <t>접종대상자_장애인 돌봄 등</t>
  </si>
  <si>
    <t>접종동의자_장애인 돌봄 등</t>
  </si>
  <si>
    <t>신규접종자_장애인 돌봄 등</t>
  </si>
  <si>
    <t>누적접종자_장애인 돌봄 등</t>
  </si>
  <si>
    <t>접종대상자_기타 대상자</t>
  </si>
  <si>
    <t>접종동의자_기타 대상자</t>
  </si>
  <si>
    <t>신규접종자_기타 대상자</t>
  </si>
  <si>
    <t>누적접종자_기타 대상자</t>
  </si>
  <si>
    <t>신규접종자_보건의료인</t>
  </si>
  <si>
    <t>누적접종자_보건의료인</t>
  </si>
  <si>
    <t>누적접종자_만성신질환</t>
  </si>
  <si>
    <t>신규접종자_사회필수인력</t>
  </si>
  <si>
    <t>누적접종자_사회필수인력</t>
  </si>
  <si>
    <t>접종대상자_요양병원(65세미만)</t>
  </si>
  <si>
    <t>접종동의자_요양병원(65세미만)</t>
  </si>
  <si>
    <t>신규접종자_요양병원(65세미만)</t>
  </si>
  <si>
    <t>누적접종자_요양병원(65세미만)</t>
  </si>
  <si>
    <t>접종대상자_요양시설(65세 미만)</t>
  </si>
  <si>
    <t>접종동의자_요양시설(65세 미만)</t>
  </si>
  <si>
    <t>신규접종자_요양시설(65세 미만)</t>
  </si>
  <si>
    <t>누적접종자_요양시설(65세 미만)</t>
  </si>
  <si>
    <t>접종대상자_코로나 1차 대응요원</t>
  </si>
  <si>
    <t>접종동의자_코로나 1차 대응요원</t>
  </si>
  <si>
    <t>신규접종자_코로나 1차 대응요원</t>
  </si>
  <si>
    <t>누적접종자_코로나 1차 대응요원</t>
  </si>
  <si>
    <t>접종대상자_병원급 이상 의료기관</t>
  </si>
  <si>
    <t>접종동의자_병원급 이상 의료기관</t>
  </si>
  <si>
    <t>신규접종자_병원급 이상 의료기관</t>
  </si>
  <si>
    <t>누적접종자_병원급 이상 의료기관</t>
  </si>
  <si>
    <t>신규접종자_기타 대상자(1차)</t>
  </si>
  <si>
    <t>누적접종자_기타 대상자(1차)</t>
  </si>
  <si>
    <t>신규접종자_기타 대상자(2차)</t>
  </si>
  <si>
    <t>누적접종자_기타 대상자(2차)</t>
  </si>
  <si>
    <t>접종대상자_코로나 치료병원(1,2차 합계)</t>
  </si>
  <si>
    <t>접종동의자_코로나 치료병원(1,2차 합계)</t>
  </si>
  <si>
    <t>신규접종자_코로나 치료병원(1차)</t>
  </si>
  <si>
    <t>누적접종자_코로나 치료병원(1차)</t>
  </si>
  <si>
    <t>신규접종자_코로나 치료병원(2차)</t>
  </si>
  <si>
    <t>누적접종자_코로나 치료병원(2차)</t>
  </si>
  <si>
    <t>2분기 접종대상</t>
  </si>
  <si>
    <t>예약 시작일</t>
  </si>
  <si>
    <t>접종 시작일</t>
  </si>
  <si>
    <t>참고</t>
  </si>
  <si>
    <t>요양병원(65세 이상)</t>
  </si>
  <si>
    <t>2021.03.23</t>
  </si>
  <si>
    <t>요양시설(65세 이상)</t>
  </si>
  <si>
    <t>2021.03.30</t>
  </si>
  <si>
    <t>취약시설</t>
  </si>
  <si>
    <t>2021.04.12</t>
  </si>
  <si>
    <t>장애인·노숙인, 결핵 및 한센인 거주시설, 교정시설 종사자 등</t>
  </si>
  <si>
    <t>학교 및 돌봄</t>
  </si>
  <si>
    <t>특수교육·보건교사 등</t>
  </si>
  <si>
    <t>기타 대상자</t>
  </si>
  <si>
    <t>2021.04.19</t>
  </si>
  <si>
    <t>예비명단 등</t>
  </si>
  <si>
    <t>75세이상 어르신</t>
  </si>
  <si>
    <t>2021.04.01</t>
  </si>
  <si>
    <t>노인시설</t>
  </si>
  <si>
    <t>노인시설 이용·입소자 및 종사자는 아니나 예방접종센터에서 추가 접종된 건 수 포함</t>
  </si>
  <si>
    <t>장애인 돌봄 등</t>
  </si>
  <si>
    <t>장애인·노인방문·보훈인력 돌봄종사자, 항공승무원</t>
  </si>
  <si>
    <t>보건의료인</t>
  </si>
  <si>
    <t>2021.04.26</t>
  </si>
  <si>
    <t>만성신질환</t>
  </si>
  <si>
    <t>사회필수인력</t>
  </si>
  <si>
    <t>70-74세</t>
  </si>
  <si>
    <t>2021.05.06</t>
  </si>
  <si>
    <t>2021.05.27</t>
  </si>
  <si>
    <t>65-69세</t>
  </si>
  <si>
    <t>2021.05.10</t>
  </si>
  <si>
    <t>60-64세</t>
  </si>
  <si>
    <t>2021.05.13</t>
  </si>
  <si>
    <t>만성중증호흡기질환자</t>
  </si>
  <si>
    <t>유치원, 어린이집, 초등학교(1,2학년) 교사돌봄인력</t>
  </si>
  <si>
    <t>DATE(10_am)</t>
  </si>
  <si>
    <t>Jongno-gu</t>
  </si>
  <si>
    <t>Jung-gu</t>
  </si>
  <si>
    <t>Yongsan-gu</t>
  </si>
  <si>
    <t>Seongdong-gu</t>
  </si>
  <si>
    <t>Gwangjin-gu</t>
  </si>
  <si>
    <t>Dongdaemun-gu</t>
  </si>
  <si>
    <t>Jungnang-gu</t>
  </si>
  <si>
    <t>Seongbuk-gu</t>
  </si>
  <si>
    <t>Gangbuk-gu</t>
  </si>
  <si>
    <t>Dobong-gu</t>
  </si>
  <si>
    <t>Nowon-gu</t>
  </si>
  <si>
    <t>Eunpyeong-gu</t>
  </si>
  <si>
    <t>Seodaemun-gu</t>
  </si>
  <si>
    <t>Mapo-gu</t>
  </si>
  <si>
    <t>Yangcheon-gu</t>
  </si>
  <si>
    <t>Gangseo-gu</t>
  </si>
  <si>
    <t>Guro-gu</t>
  </si>
  <si>
    <t>Geumcheon-gu</t>
  </si>
  <si>
    <t>Yeongdeungpo-gu</t>
  </si>
  <si>
    <t>Dongjak-gu</t>
  </si>
  <si>
    <t>Gwanak-gu</t>
  </si>
  <si>
    <t>Seocho-gu</t>
  </si>
  <si>
    <t>Gangnam-gu</t>
  </si>
  <si>
    <t>Songpa-gu</t>
  </si>
  <si>
    <t>Gangdong-gu</t>
  </si>
  <si>
    <t>Other</t>
  </si>
  <si>
    <t>03DEC2020</t>
  </si>
  <si>
    <t>02DEC2020</t>
  </si>
  <si>
    <t>01DEC2020</t>
  </si>
  <si>
    <t>30NOV2020</t>
  </si>
  <si>
    <t>29NOV2020</t>
  </si>
  <si>
    <t>28NOV2020</t>
  </si>
  <si>
    <t>27NOV2020</t>
  </si>
  <si>
    <t>26NOV2020</t>
  </si>
  <si>
    <t>25NOV2020</t>
  </si>
  <si>
    <t>24NOV2020</t>
  </si>
  <si>
    <t>23NOV2020</t>
  </si>
  <si>
    <t>22NOV2020</t>
  </si>
  <si>
    <t>21NOV2020</t>
  </si>
  <si>
    <t>20NOV2020</t>
  </si>
  <si>
    <t>19NOV2020</t>
  </si>
  <si>
    <t>18NOV2020</t>
  </si>
  <si>
    <t>17NOV2020</t>
  </si>
  <si>
    <t>16NOV2020</t>
  </si>
  <si>
    <t>15NOV2020</t>
  </si>
  <si>
    <t>14NOV2020</t>
  </si>
  <si>
    <t>13NOV2020</t>
  </si>
  <si>
    <t>12NOV2020</t>
  </si>
  <si>
    <t>11NOV2020</t>
  </si>
  <si>
    <t>10NOV2020</t>
  </si>
  <si>
    <t>09NOV2020</t>
  </si>
  <si>
    <t>08NOV2020</t>
  </si>
  <si>
    <t>07NOV2020</t>
  </si>
  <si>
    <t>06NOV2020</t>
  </si>
  <si>
    <t>05NOV2020</t>
  </si>
  <si>
    <t>04NOV2020</t>
  </si>
  <si>
    <t>03NOV2020</t>
  </si>
  <si>
    <t>02NOV2020</t>
  </si>
  <si>
    <t>01NOV2020</t>
  </si>
  <si>
    <t>31OCT2020</t>
  </si>
  <si>
    <t>30OCT2020</t>
  </si>
  <si>
    <t>29OCT2020</t>
  </si>
  <si>
    <t>28OCT2020</t>
  </si>
  <si>
    <t>27OCT2020</t>
  </si>
  <si>
    <t>25OCT2020</t>
  </si>
  <si>
    <t>24OCT2020</t>
  </si>
  <si>
    <t>23OCT2020</t>
  </si>
  <si>
    <t>22OCT2020</t>
  </si>
  <si>
    <t>21OCT2020</t>
  </si>
  <si>
    <t>20OCT2020</t>
  </si>
  <si>
    <t>19OCT2020</t>
  </si>
  <si>
    <t>18OCT2020</t>
  </si>
  <si>
    <t>17OCT2020</t>
  </si>
  <si>
    <t>16OCT2020</t>
  </si>
  <si>
    <t>15OCT2020</t>
  </si>
  <si>
    <t>14OCT2020</t>
  </si>
  <si>
    <t>13OCT2020</t>
  </si>
  <si>
    <t>12OCT2020</t>
  </si>
  <si>
    <t>11OCT2020</t>
  </si>
  <si>
    <t>10OCT2020</t>
  </si>
  <si>
    <t>09OCT2020</t>
  </si>
  <si>
    <t>08OCT2020</t>
  </si>
  <si>
    <t>07OCT2020</t>
  </si>
  <si>
    <t>06OCT2020</t>
  </si>
  <si>
    <t>05OCT2020</t>
  </si>
  <si>
    <t>04OCT2020</t>
  </si>
  <si>
    <t>03OCT2020</t>
  </si>
  <si>
    <t>02OCT2020</t>
  </si>
  <si>
    <t>01OCT2020</t>
  </si>
  <si>
    <t>30SEP2020</t>
  </si>
  <si>
    <t>29SEP2020</t>
  </si>
  <si>
    <t>28SEP2020</t>
  </si>
  <si>
    <t>27SEP2020</t>
  </si>
  <si>
    <t>26SEP2020</t>
  </si>
  <si>
    <t>25SEP2020</t>
  </si>
  <si>
    <t>24SEP2020</t>
  </si>
  <si>
    <t>23SEP2020</t>
  </si>
  <si>
    <t>22SEP2020</t>
  </si>
  <si>
    <t>21SEP2020</t>
  </si>
  <si>
    <t>20SEP2020</t>
  </si>
  <si>
    <t>19SEP2020</t>
  </si>
  <si>
    <t>18SEP2020</t>
  </si>
  <si>
    <t>17SEP2020</t>
  </si>
  <si>
    <t>16SEP2020</t>
  </si>
  <si>
    <t>15SEP2020</t>
  </si>
  <si>
    <t>14SEP2020</t>
  </si>
  <si>
    <t>13SEP2020</t>
  </si>
  <si>
    <t>12SEP2020</t>
  </si>
  <si>
    <t>11SEP2020</t>
  </si>
  <si>
    <t>10SEP2020</t>
  </si>
  <si>
    <t>09SEP2020</t>
  </si>
  <si>
    <t>08SEP2020</t>
  </si>
  <si>
    <t>07SEP2020</t>
  </si>
  <si>
    <t>06SEP2020</t>
  </si>
  <si>
    <t>05SEP2020</t>
  </si>
  <si>
    <t>04SEP2020</t>
  </si>
  <si>
    <t>03SEP2020</t>
  </si>
  <si>
    <t>02SEP2020</t>
  </si>
  <si>
    <t>01SEP2020</t>
  </si>
  <si>
    <t>31AUG2020</t>
  </si>
  <si>
    <t>30AUG2020</t>
  </si>
  <si>
    <t>29AUG2020</t>
  </si>
  <si>
    <t>28AUG2020</t>
  </si>
  <si>
    <t>27AUG2020</t>
  </si>
  <si>
    <t>26AUG2020</t>
  </si>
  <si>
    <t>25AUG2020</t>
  </si>
  <si>
    <t>24AUG2020</t>
  </si>
  <si>
    <t>23AUG2020</t>
  </si>
  <si>
    <t>22AUG2020</t>
  </si>
  <si>
    <t>21AUG2020</t>
  </si>
  <si>
    <t>20AUG2020</t>
  </si>
  <si>
    <t>19AUG2020</t>
  </si>
  <si>
    <t>18AUG2020</t>
  </si>
  <si>
    <t>17AUG2020</t>
  </si>
  <si>
    <t>16AUG2020</t>
  </si>
  <si>
    <t>15AUG2020</t>
  </si>
  <si>
    <t>14AUG2020</t>
  </si>
  <si>
    <t>13AUG2020</t>
  </si>
  <si>
    <t>12AUG2020</t>
  </si>
  <si>
    <t>11AUG2020</t>
  </si>
  <si>
    <t>10AUG2020</t>
  </si>
  <si>
    <t>09AUG2020</t>
  </si>
  <si>
    <t>07AUG2020</t>
  </si>
  <si>
    <t>06AUG2020</t>
  </si>
  <si>
    <t>05AUG2020</t>
  </si>
  <si>
    <t>04AUG2020</t>
  </si>
  <si>
    <t>03AUG2020</t>
  </si>
  <si>
    <t>02AUG2020</t>
  </si>
  <si>
    <t>01AUG2020</t>
  </si>
  <si>
    <t>31JUN2020</t>
  </si>
  <si>
    <t>30JUN2020</t>
  </si>
  <si>
    <t>29JUN2020</t>
  </si>
  <si>
    <t>28JUN2020</t>
  </si>
  <si>
    <t>27JUL2020</t>
  </si>
  <si>
    <t>26JUL2020</t>
  </si>
  <si>
    <t>25JUL2020</t>
  </si>
  <si>
    <t>24JUL2020</t>
  </si>
  <si>
    <t>23JUL2020</t>
  </si>
  <si>
    <t>22JUL2020</t>
  </si>
  <si>
    <t>21JUL2020</t>
  </si>
  <si>
    <t>20JUL2020</t>
  </si>
  <si>
    <t>19JUL2020</t>
  </si>
  <si>
    <t>18JUL2020</t>
  </si>
  <si>
    <t>17JUL2020</t>
  </si>
  <si>
    <t>16JUL2020</t>
  </si>
  <si>
    <t>15JUL2020</t>
  </si>
  <si>
    <t>14JUL2020</t>
  </si>
  <si>
    <t>13JUL2020</t>
  </si>
  <si>
    <t>12JUL2020</t>
  </si>
  <si>
    <t>11JUL2020</t>
  </si>
  <si>
    <t>10JUL2020</t>
  </si>
  <si>
    <t>09JUL2020</t>
  </si>
  <si>
    <t>08JUL2020</t>
  </si>
  <si>
    <t>07JUL2020</t>
  </si>
  <si>
    <t>06JUL2020</t>
  </si>
  <si>
    <t>05JUL2020</t>
  </si>
  <si>
    <t>04JUL2020</t>
  </si>
  <si>
    <t>03JUL2020</t>
  </si>
  <si>
    <t>02JUL2020</t>
  </si>
  <si>
    <t>01JUL2020</t>
  </si>
  <si>
    <t>27JUN2020</t>
  </si>
  <si>
    <t>26JUN2020</t>
  </si>
  <si>
    <t>25JUN2020</t>
  </si>
  <si>
    <t>24JUN2020</t>
  </si>
  <si>
    <t>23JUN2020</t>
  </si>
  <si>
    <t>22JUN2020</t>
  </si>
  <si>
    <t>21JUN2020</t>
  </si>
  <si>
    <t>20JUN2020</t>
  </si>
  <si>
    <t>19JUN2020</t>
  </si>
  <si>
    <t>18JUN2020</t>
  </si>
  <si>
    <t>17JUN2020</t>
  </si>
  <si>
    <t>16JUN2020</t>
  </si>
  <si>
    <t>15JUN2020</t>
  </si>
  <si>
    <t>14JUN2020</t>
  </si>
  <si>
    <t>13JUN2020</t>
  </si>
  <si>
    <t>12JUN2020</t>
  </si>
  <si>
    <t>11JUN2020</t>
  </si>
  <si>
    <t>10JUN2020</t>
  </si>
  <si>
    <t>09JUN2020</t>
  </si>
  <si>
    <t>08JUN2020</t>
  </si>
  <si>
    <t>07JUN2020</t>
  </si>
  <si>
    <t>06JUN2020</t>
  </si>
  <si>
    <t>05JUN2020</t>
  </si>
  <si>
    <t>04JUN2020</t>
  </si>
  <si>
    <t>03JUN2020</t>
  </si>
  <si>
    <t>02JUN2020</t>
  </si>
  <si>
    <t>01JUN2020</t>
  </si>
  <si>
    <t>31MAY2020</t>
  </si>
  <si>
    <t>30MAY2020</t>
  </si>
  <si>
    <t>29MAY2020</t>
  </si>
  <si>
    <t>28MAY2020</t>
  </si>
  <si>
    <t>27MAY2020</t>
  </si>
  <si>
    <t>26MAY2020</t>
  </si>
  <si>
    <t>25MAY2020</t>
  </si>
  <si>
    <t>24MAY2020</t>
  </si>
  <si>
    <t>23MAY2020</t>
  </si>
  <si>
    <t>22MAY2020</t>
  </si>
  <si>
    <t>21MAY2020</t>
  </si>
  <si>
    <t>20MAY2020</t>
  </si>
  <si>
    <t>19MAY2020</t>
  </si>
  <si>
    <t>18MAY2020</t>
  </si>
  <si>
    <t>17MAY2020</t>
  </si>
  <si>
    <t>16MAY2020</t>
  </si>
  <si>
    <t>15MAY2020</t>
  </si>
  <si>
    <t>14MAY2020</t>
  </si>
  <si>
    <t>13MAY2020</t>
  </si>
  <si>
    <t>12MAY2020</t>
  </si>
  <si>
    <t>11MAY2020</t>
  </si>
  <si>
    <t>10MAY2020</t>
  </si>
  <si>
    <t>09MAY2020</t>
  </si>
  <si>
    <t>08MAY2020</t>
  </si>
  <si>
    <t>07MAY2020</t>
  </si>
  <si>
    <t>06MAY2020</t>
  </si>
  <si>
    <t>05MAY2020</t>
  </si>
  <si>
    <t>04MAY2020</t>
  </si>
  <si>
    <t>03MAY2020</t>
  </si>
  <si>
    <t>02MAY2020</t>
  </si>
  <si>
    <t>01MAY2020</t>
  </si>
  <si>
    <t>30APR2020</t>
  </si>
  <si>
    <t>29APR2020</t>
  </si>
  <si>
    <t>28APR2020</t>
  </si>
  <si>
    <t>27APR2020</t>
  </si>
  <si>
    <t>26APR2020</t>
  </si>
  <si>
    <t>25APR2020</t>
  </si>
  <si>
    <t>24APR2020</t>
  </si>
  <si>
    <t>23APR2020</t>
  </si>
  <si>
    <t>22APR2020</t>
  </si>
  <si>
    <t>21APR2020</t>
  </si>
  <si>
    <t>20APR2020</t>
  </si>
  <si>
    <t>19APR2020</t>
  </si>
  <si>
    <t>18APR2020</t>
  </si>
  <si>
    <t>17APR2020</t>
  </si>
  <si>
    <t>16APR2020</t>
  </si>
  <si>
    <t>15APR2020</t>
  </si>
  <si>
    <t>14APR2020</t>
  </si>
  <si>
    <t>13APR2020</t>
  </si>
  <si>
    <t>12APR2020</t>
  </si>
  <si>
    <t>11APR2020</t>
  </si>
  <si>
    <t>10APR2020</t>
  </si>
  <si>
    <t>09APR2020</t>
  </si>
  <si>
    <t>08APR2020</t>
  </si>
  <si>
    <t>07APR2020</t>
  </si>
  <si>
    <t>06APR2020</t>
  </si>
  <si>
    <t>05APR2020</t>
  </si>
  <si>
    <t>04APR2020</t>
  </si>
  <si>
    <t>03APR2020</t>
  </si>
  <si>
    <t>02APR2020</t>
  </si>
  <si>
    <t>01APR2020</t>
  </si>
  <si>
    <t>31MAR2020</t>
  </si>
  <si>
    <t>30MAR2020</t>
  </si>
  <si>
    <t>29MAR2020</t>
  </si>
  <si>
    <t>28MAR2020</t>
  </si>
  <si>
    <t>27MAR2020</t>
  </si>
  <si>
    <t>26MAR2020</t>
  </si>
  <si>
    <t>25MAR2020</t>
  </si>
  <si>
    <t>24MAR2020</t>
  </si>
  <si>
    <t>23MAR2020</t>
  </si>
  <si>
    <t>22MAR2020</t>
  </si>
  <si>
    <t>21MAR2020</t>
  </si>
  <si>
    <t>20MAR2020</t>
  </si>
  <si>
    <t>19MAR2020</t>
  </si>
  <si>
    <t>18MAR2020</t>
  </si>
  <si>
    <t>17MAR2020</t>
  </si>
  <si>
    <t>16MAR2020</t>
  </si>
  <si>
    <t>15MAR2020</t>
  </si>
  <si>
    <t>14MAR2020</t>
  </si>
  <si>
    <t>13MAR2020</t>
  </si>
  <si>
    <t>12MAR2020</t>
  </si>
  <si>
    <t>11MAR2020</t>
  </si>
  <si>
    <t>10MAR2020</t>
  </si>
  <si>
    <t>09MAR2020</t>
  </si>
  <si>
    <t>08MAR2020</t>
  </si>
  <si>
    <t>07MAR2020</t>
  </si>
  <si>
    <t>06MAR2020</t>
  </si>
  <si>
    <t>05MAR2020</t>
  </si>
  <si>
    <t>04MAR2020</t>
  </si>
  <si>
    <t>03MAR2020</t>
  </si>
  <si>
    <t>02MAR2020</t>
  </si>
  <si>
    <t>01MAR2020</t>
  </si>
  <si>
    <t>29FEB2020</t>
  </si>
  <si>
    <t>28FEB2020</t>
  </si>
  <si>
    <t>27FEB2020</t>
  </si>
  <si>
    <t>Correction Date</t>
  </si>
  <si>
    <t>Stat_date</t>
  </si>
  <si>
    <t>Correction</t>
  </si>
  <si>
    <t>Category</t>
  </si>
  <si>
    <t>Correction_stat</t>
  </si>
  <si>
    <t>Metion</t>
  </si>
  <si>
    <t>2021.08.23</t>
  </si>
  <si>
    <t>2021.08.20</t>
  </si>
  <si>
    <t>오신고로 누계 정정</t>
  </si>
  <si>
    <t>2021.08.18</t>
  </si>
  <si>
    <t>중복집계로 누계 정정</t>
  </si>
  <si>
    <t>LAZARETTO</t>
  </si>
  <si>
    <t>2021.08.22</t>
  </si>
  <si>
    <t>오신고로 인한 누계정정</t>
  </si>
  <si>
    <t>2021.08.11</t>
  </si>
  <si>
    <t>Incheon</t>
  </si>
  <si>
    <t>2021.08.19</t>
  </si>
  <si>
    <t>2021.08.16</t>
  </si>
  <si>
    <t>Jeonbuk</t>
  </si>
  <si>
    <t>2021.08.17</t>
  </si>
  <si>
    <t>2021.07.07</t>
  </si>
  <si>
    <t>중복집계로 인한 누계 정정</t>
  </si>
  <si>
    <t>2021.08.13</t>
  </si>
  <si>
    <t>2021.08.14</t>
  </si>
  <si>
    <t>중복집계 및 오신고로 인한 누계정정</t>
  </si>
  <si>
    <t>2021.08.15</t>
  </si>
  <si>
    <t>2021.08.09</t>
  </si>
  <si>
    <t>오신고로 인한 누계 정정</t>
  </si>
  <si>
    <t>2021.08.12</t>
  </si>
  <si>
    <t>2021.08.08</t>
  </si>
  <si>
    <t>2021.08.10</t>
  </si>
  <si>
    <t>2021.07.31</t>
  </si>
  <si>
    <t>2021.07.24</t>
  </si>
  <si>
    <t>지자체 오신고로 인한 누계 수정</t>
  </si>
  <si>
    <t>2021.08.04</t>
  </si>
  <si>
    <t>2021.08.03</t>
  </si>
  <si>
    <t>2021.08.02</t>
  </si>
  <si>
    <t>2021.07.16</t>
  </si>
  <si>
    <t>2021.07.17</t>
  </si>
  <si>
    <t>2021.07.29</t>
  </si>
  <si>
    <t>2021.07.28</t>
  </si>
  <si>
    <t>역학조사 결과변경으로 인한 누계 정정</t>
  </si>
  <si>
    <t>2021.07.30</t>
  </si>
  <si>
    <t>2021.07.14</t>
  </si>
  <si>
    <t>2021.07.27</t>
  </si>
  <si>
    <t>2021.07.25</t>
  </si>
  <si>
    <t>2021.07.22</t>
  </si>
  <si>
    <t>2021.07.21</t>
  </si>
  <si>
    <t>오신고로 인한 중복집계로 누계 정정</t>
  </si>
  <si>
    <t>2021.07.19</t>
  </si>
  <si>
    <t>2021.07.15</t>
  </si>
  <si>
    <t>지자체 오신고로 인한 통계 정정</t>
  </si>
  <si>
    <t>2021.07.04</t>
  </si>
  <si>
    <t>2021.07.02</t>
  </si>
  <si>
    <t>2021.07.03</t>
  </si>
  <si>
    <t>2021.07.01</t>
  </si>
  <si>
    <t>단순 재검출 사례로 통계 정정</t>
  </si>
  <si>
    <t>2021.06.12</t>
  </si>
  <si>
    <t>2021.06.10</t>
  </si>
  <si>
    <t>2021.05.12</t>
  </si>
  <si>
    <t>2021.06.09</t>
  </si>
  <si>
    <t>2021.05.26</t>
  </si>
  <si>
    <t>중복집계로 인한 통계 정정</t>
  </si>
  <si>
    <t>2021.05.30</t>
  </si>
  <si>
    <t>2021.05.29</t>
  </si>
  <si>
    <t>2021.05.28</t>
  </si>
  <si>
    <t>격리해제 후 사망 보고로 인한 제외</t>
  </si>
  <si>
    <t>자체 오신고로 인한 통계정정</t>
  </si>
  <si>
    <t>2021.04.24</t>
  </si>
  <si>
    <t>지자체오신고로 인한 통계정정</t>
  </si>
  <si>
    <t>2021.04.30</t>
  </si>
  <si>
    <t>2021.04.29</t>
  </si>
  <si>
    <t>위양성으로 인한 통계 정정</t>
  </si>
  <si>
    <t>Gyeongbuk</t>
  </si>
  <si>
    <t>2021.04.28</t>
  </si>
  <si>
    <t>Seoul</t>
  </si>
  <si>
    <t>2021.04.27</t>
  </si>
  <si>
    <t>국내 미입국자 통계 제외</t>
  </si>
  <si>
    <t>2021.04.18</t>
  </si>
  <si>
    <t>중복 집계로 인한 통계 정정</t>
  </si>
  <si>
    <t>2020.12.08</t>
  </si>
  <si>
    <t>지자체 오신고 정정</t>
  </si>
  <si>
    <t>2021.04.16</t>
  </si>
  <si>
    <t>Busan</t>
  </si>
  <si>
    <t>2021.04.17</t>
  </si>
  <si>
    <t>2021.02.06</t>
  </si>
  <si>
    <t>Gyeonggi</t>
  </si>
  <si>
    <t>2021.03.26</t>
  </si>
  <si>
    <t>2021.04.03</t>
  </si>
  <si>
    <t>2021.04.02</t>
  </si>
  <si>
    <t>2021.03.15</t>
  </si>
  <si>
    <t>2021.03.29</t>
  </si>
  <si>
    <t>Chungbuk</t>
  </si>
  <si>
    <t>2021.03.24</t>
  </si>
  <si>
    <t>2020.12.19</t>
  </si>
  <si>
    <t>2020.12.28</t>
  </si>
  <si>
    <t>검사과정 오류에 따른 정정</t>
  </si>
  <si>
    <t>2021.03.22</t>
  </si>
  <si>
    <t>2021.03.20</t>
  </si>
  <si>
    <t>2021.03.06</t>
  </si>
  <si>
    <t>2021.02.26</t>
  </si>
  <si>
    <t>2021.03.02</t>
  </si>
  <si>
    <t>2021.02.28</t>
  </si>
  <si>
    <t>2021.03.01</t>
  </si>
  <si>
    <t>2021.02.25</t>
  </si>
  <si>
    <t>Confirm</t>
  </si>
  <si>
    <t>2021.02.27</t>
  </si>
  <si>
    <t>2021.02.16</t>
  </si>
  <si>
    <t>2021.02.15</t>
  </si>
  <si>
    <t>지자체 신고 정정</t>
  </si>
  <si>
    <t>2021.02.10</t>
  </si>
  <si>
    <t>2021.02.08</t>
  </si>
  <si>
    <t>중복집계정정</t>
  </si>
  <si>
    <t>2021.02.09</t>
  </si>
  <si>
    <t>2021.02.07</t>
  </si>
  <si>
    <t>2021.02.01</t>
  </si>
  <si>
    <t>2021.01.30</t>
  </si>
  <si>
    <t>지자체 보고 오류(중복 삭제)</t>
  </si>
  <si>
    <t>2021.01.29</t>
  </si>
  <si>
    <t>2020.12.21</t>
  </si>
  <si>
    <t>검역 집계 오류 정정</t>
  </si>
  <si>
    <t>2020.11.04</t>
  </si>
  <si>
    <t>2021.01.28</t>
  </si>
  <si>
    <t>2021.01.25</t>
  </si>
  <si>
    <t>지자체 신고 시도 정정</t>
  </si>
  <si>
    <t>2021.01.27</t>
  </si>
  <si>
    <t>2021.01.26</t>
  </si>
  <si>
    <t>지자체 중복 신고 누계 정정</t>
  </si>
  <si>
    <t>2021.01.23</t>
  </si>
  <si>
    <t>2021.01.21</t>
  </si>
  <si>
    <t>중복집계오류 정정</t>
  </si>
  <si>
    <t>2021.01.22</t>
  </si>
  <si>
    <t>2020.12.29</t>
  </si>
  <si>
    <t>2020.11.11</t>
  </si>
  <si>
    <t>Quarantine</t>
  </si>
  <si>
    <t>2021.01.20</t>
  </si>
  <si>
    <t>2020.12.26</t>
  </si>
  <si>
    <t>2021.01.16</t>
  </si>
  <si>
    <t>2021.01.15</t>
  </si>
  <si>
    <t>2021.01.14</t>
  </si>
  <si>
    <t>2021.01.10</t>
  </si>
  <si>
    <t>Daegu</t>
  </si>
  <si>
    <t>2021.01.13</t>
  </si>
  <si>
    <t>2020.12.22</t>
  </si>
  <si>
    <t>NAGATIVE</t>
  </si>
  <si>
    <t>2021.01.11</t>
  </si>
  <si>
    <t>2021.01.07</t>
  </si>
  <si>
    <t>2021.01.06</t>
  </si>
  <si>
    <t>2021.01.03</t>
  </si>
  <si>
    <t>2021.01.02</t>
  </si>
  <si>
    <t>2021.01.01</t>
  </si>
  <si>
    <t>2020.12.25</t>
  </si>
  <si>
    <t>2020.12.30</t>
  </si>
  <si>
    <t>Lazaretto(Gyeonggi)</t>
  </si>
  <si>
    <t>재검사</t>
  </si>
  <si>
    <t>2020.12.24</t>
  </si>
  <si>
    <t>2020.12.23</t>
  </si>
  <si>
    <t>지자체 오신고</t>
  </si>
  <si>
    <t>2020.12.20</t>
  </si>
  <si>
    <t>2020.12.18</t>
  </si>
  <si>
    <t>집계 오류</t>
  </si>
  <si>
    <t>2020.12.17</t>
  </si>
  <si>
    <t>2020.12.09</t>
  </si>
  <si>
    <t>2020.12.11</t>
  </si>
  <si>
    <t>2020.12.10</t>
  </si>
  <si>
    <t>Ulsan</t>
  </si>
  <si>
    <t>technical system update</t>
  </si>
  <si>
    <t>Gyeongnam</t>
  </si>
  <si>
    <t>Jeju</t>
  </si>
  <si>
    <t>2020.12.04</t>
  </si>
  <si>
    <t>2020.12.05</t>
  </si>
  <si>
    <t>2020.12.07</t>
  </si>
  <si>
    <t>2020.12.02</t>
  </si>
  <si>
    <t>2020.11.24</t>
  </si>
  <si>
    <t>주민등록번호 오입력</t>
  </si>
  <si>
    <t>2020.12.01</t>
  </si>
  <si>
    <t>2020.11.27</t>
  </si>
  <si>
    <t>단위 구분 오입력</t>
  </si>
  <si>
    <t>2020.11.30</t>
  </si>
  <si>
    <t>2020.11.20</t>
  </si>
  <si>
    <t>검역 검사오류</t>
  </si>
  <si>
    <t>2020.11.19</t>
  </si>
  <si>
    <t>2020.11.18</t>
  </si>
  <si>
    <t>2020.11.18-2020.11.20</t>
  </si>
  <si>
    <t>2020.11.29</t>
  </si>
  <si>
    <t>2020.11.28</t>
  </si>
  <si>
    <t>2020.11.26</t>
  </si>
  <si>
    <t>2020.10.17</t>
  </si>
  <si>
    <t>2020.11.17</t>
  </si>
  <si>
    <t>2020.11.16</t>
  </si>
  <si>
    <t>2020.11.03</t>
  </si>
  <si>
    <t>2020.11.02</t>
  </si>
  <si>
    <t>2020.10.31</t>
  </si>
  <si>
    <t>2020.10.30</t>
  </si>
  <si>
    <t>2020.10.22</t>
  </si>
  <si>
    <t>2020.10.21</t>
  </si>
  <si>
    <t>2020.10.15</t>
  </si>
  <si>
    <t>2020.10.13</t>
  </si>
  <si>
    <t>2020.10.12</t>
  </si>
  <si>
    <t>2020.10.11</t>
  </si>
  <si>
    <t>CONFRIM</t>
  </si>
  <si>
    <t>2020.09.05</t>
  </si>
  <si>
    <t>2020.09.04</t>
  </si>
  <si>
    <t>2020.09.03</t>
  </si>
  <si>
    <t>2020.08.19</t>
  </si>
  <si>
    <t>2020.08.18</t>
  </si>
  <si>
    <t>2020.07.09</t>
  </si>
  <si>
    <t>2020.07.08</t>
  </si>
  <si>
    <t>중복신고</t>
  </si>
  <si>
    <t>2020.07.06</t>
  </si>
  <si>
    <t>2020.07.05</t>
  </si>
  <si>
    <t>2020.07.01</t>
  </si>
  <si>
    <t>2020.06.30</t>
  </si>
  <si>
    <t>신고오류</t>
  </si>
  <si>
    <t>2020.06.15</t>
  </si>
  <si>
    <t>2020.06.14</t>
  </si>
  <si>
    <t>2020.06.13</t>
  </si>
  <si>
    <t>2020.06.12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</si>
</sst>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##0_);[Red](#,##0)"/>
    <numFmt numFmtId="166" formatCode="0.0"/>
  </numFmts>
  <fonts count="23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9.0"/>
      <color theme="1"/>
      <name val="Arial"/>
    </font>
    <font>
      <sz val="10.0"/>
      <color rgb="FF000000"/>
      <name val="&quot;맑은 고딕&quot;"/>
    </font>
    <font>
      <color rgb="FF000000"/>
      <name val="Arial"/>
    </font>
    <font>
      <sz val="10.0"/>
      <color rgb="FF555555"/>
      <name val="Arial"/>
    </font>
    <font>
      <sz val="9.0"/>
      <color rgb="FF000000"/>
      <name val="Arial"/>
    </font>
    <font>
      <sz val="11.0"/>
      <color rgb="FF000000"/>
      <name val="&quot;맑은 고딕&quot;"/>
    </font>
    <font>
      <sz val="10.0"/>
      <color theme="1"/>
      <name val="&quot;맑은 고딕&quot;"/>
    </font>
    <font>
      <color rgb="FF000000"/>
      <name val="&quot;맑은 고딕&quot;"/>
    </font>
    <font>
      <sz val="10.0"/>
      <color theme="1"/>
      <name val="&quot;Noto Sans KR&quot;"/>
    </font>
    <font>
      <color rgb="FF555555"/>
      <name val="&quot;맑은 고딕&quot;"/>
    </font>
    <font>
      <sz val="9.0"/>
      <color rgb="FF000000"/>
      <name val="&quot;맑은 고딕&quot;"/>
    </font>
    <font>
      <sz val="10.0"/>
      <color rgb="FF000000"/>
      <name val="&quot;Noto Sans KR&quot;"/>
    </font>
    <font>
      <color rgb="FF000000"/>
      <name val="Sylfaen"/>
    </font>
    <font>
      <color theme="1"/>
      <name val="&quot;맑은 고딕&quot;"/>
    </font>
    <font>
      <sz val="4.0"/>
      <color rgb="FF000000"/>
      <name val="Dotum"/>
    </font>
    <font>
      <color rgb="FF555555"/>
      <name val="&quot;Noto Sans KR&quot;"/>
    </font>
    <font>
      <sz val="11.0"/>
      <color rgb="FF000000"/>
      <name val="Arial"/>
    </font>
    <font>
      <sz val="16.0"/>
      <color rgb="FF000000"/>
      <name val="Arial"/>
    </font>
    <font>
      <b/>
      <color theme="1"/>
      <name val="Arial"/>
    </font>
    <font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top" wrapText="0"/>
    </xf>
    <xf borderId="0" fillId="0" fontId="1" numFmtId="1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0" numFmtId="164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2" fontId="0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readingOrder="0"/>
    </xf>
    <xf borderId="0" fillId="0" fontId="5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readingOrder="0" vertical="bottom"/>
    </xf>
    <xf borderId="0" fillId="2" fontId="6" numFmtId="0" xfId="0" applyAlignment="1" applyFont="1">
      <alignment horizontal="right" readingOrder="0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wrapText="1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right" readingOrder="0" shrinkToFit="0" wrapText="1"/>
    </xf>
    <xf borderId="0" fillId="0" fontId="5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0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3" xfId="0" applyFont="1" applyNumberFormat="1"/>
    <xf borderId="0" fillId="0" fontId="1" numFmtId="0" xfId="0" applyFont="1"/>
    <xf borderId="0" fillId="0" fontId="1" numFmtId="1" xfId="0" applyFont="1" applyNumberFormat="1"/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7" numFmtId="164" xfId="0" applyAlignment="1" applyFont="1" applyNumberFormat="1">
      <alignment horizontal="right" readingOrder="0" shrinkToFit="0" vertical="top" wrapText="0"/>
    </xf>
    <xf borderId="0" fillId="0" fontId="3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7" numFmtId="165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0" xfId="0" applyFon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horizontal="right" readingOrder="0" shrinkToFit="0" wrapText="0"/>
    </xf>
    <xf borderId="0" fillId="0" fontId="1" numFmtId="0" xfId="0" applyFont="1"/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shrinkToFit="0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9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right" readingOrder="0" shrinkToFit="0" wrapText="1"/>
    </xf>
    <xf borderId="0" fillId="2" fontId="4" numFmtId="0" xfId="0" applyAlignment="1" applyFont="1">
      <alignment horizontal="right"/>
    </xf>
    <xf borderId="0" fillId="0" fontId="9" numFmtId="0" xfId="0" applyAlignment="1" applyFont="1">
      <alignment horizontal="right" shrinkToFit="0" wrapText="0"/>
    </xf>
    <xf borderId="0" fillId="2" fontId="4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4" numFmtId="0" xfId="0" applyAlignment="1" applyFont="1">
      <alignment readingOrder="0" shrinkToFit="0" wrapText="1"/>
    </xf>
    <xf borderId="0" fillId="2" fontId="0" numFmtId="0" xfId="0" applyAlignment="1" applyFont="1">
      <alignment horizontal="right" readingOrder="0" shrinkToFit="0" wrapText="1"/>
    </xf>
    <xf borderId="0" fillId="2" fontId="4" numFmtId="0" xfId="0" applyAlignment="1" applyFont="1">
      <alignment horizontal="right" readingOrder="0" shrinkToFit="0" wrapText="1"/>
    </xf>
    <xf borderId="0" fillId="2" fontId="10" numFmtId="0" xfId="0" applyAlignment="1" applyFont="1">
      <alignment readingOrder="0" shrinkToFit="0" wrapText="1"/>
    </xf>
    <xf borderId="0" fillId="2" fontId="0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horizontal="right" readingOrder="0" shrinkToFit="0" wrapText="0"/>
    </xf>
    <xf borderId="0" fillId="2" fontId="10" numFmtId="0" xfId="0" applyAlignment="1" applyFont="1">
      <alignment readingOrder="0"/>
    </xf>
    <xf borderId="0" fillId="0" fontId="10" numFmtId="166" xfId="0" applyAlignment="1" applyFont="1" applyNumberFormat="1">
      <alignment horizontal="right" readingOrder="0" shrinkToFit="0" wrapText="0"/>
    </xf>
    <xf borderId="0" fillId="0" fontId="9" numFmtId="166" xfId="0" applyAlignment="1" applyFont="1" applyNumberFormat="1">
      <alignment horizontal="right" readingOrder="0" shrinkToFit="0" wrapText="0"/>
    </xf>
    <xf borderId="0" fillId="0" fontId="10" numFmtId="0" xfId="0" applyAlignment="1" applyFont="1">
      <alignment horizontal="right" shrinkToFit="0" wrapText="0"/>
    </xf>
    <xf borderId="0" fillId="2" fontId="10" numFmtId="0" xfId="0" applyFont="1"/>
    <xf borderId="0" fillId="2" fontId="1" numFmtId="0" xfId="0" applyAlignment="1" applyFont="1">
      <alignment horizontal="right" readingOrder="0" shrinkToFit="0" wrapText="1"/>
    </xf>
    <xf borderId="0" fillId="2" fontId="11" numFmtId="0" xfId="0" applyAlignment="1" applyFont="1">
      <alignment horizontal="right" readingOrder="0" shrinkToFit="0" wrapText="1"/>
    </xf>
    <xf borderId="0" fillId="2" fontId="9" numFmtId="0" xfId="0" applyAlignment="1" applyFont="1">
      <alignment horizontal="right" readingOrder="0" shrinkToFit="0" wrapText="1"/>
    </xf>
    <xf borderId="0" fillId="2" fontId="10" numFmtId="0" xfId="0" applyAlignment="1" applyFont="1">
      <alignment horizontal="right" readingOrder="0"/>
    </xf>
    <xf borderId="0" fillId="2" fontId="12" numFmtId="0" xfId="0" applyAlignment="1" applyFont="1">
      <alignment horizontal="right" readingOrder="0"/>
    </xf>
    <xf quotePrefix="1" borderId="0" fillId="0" fontId="2" numFmtId="0" xfId="0" applyAlignment="1" applyFont="1">
      <alignment horizontal="left" readingOrder="0"/>
    </xf>
    <xf borderId="0" fillId="2" fontId="6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/>
    </xf>
    <xf borderId="0" fillId="0" fontId="13" numFmtId="0" xfId="0" applyAlignment="1" applyFont="1">
      <alignment horizontal="right" readingOrder="0" shrinkToFit="0" wrapText="0"/>
    </xf>
    <xf borderId="0" fillId="2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readingOrder="0" shrinkToFit="0" wrapText="0"/>
    </xf>
    <xf borderId="0" fillId="0" fontId="1" numFmtId="166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quotePrefix="1" borderId="0" fillId="0" fontId="1" numFmtId="0" xfId="0" applyAlignment="1" applyFont="1">
      <alignment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horizontal="right" readingOrder="0"/>
    </xf>
    <xf borderId="0" fillId="2" fontId="0" numFmtId="0" xfId="0" applyAlignment="1" applyFont="1">
      <alignment horizontal="left" readingOrder="0" shrinkToFit="0" wrapText="1"/>
    </xf>
    <xf borderId="0" fillId="2" fontId="10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0" numFmtId="0" xfId="0" applyAlignment="1" applyFont="1">
      <alignment horizontal="right" readingOrder="0" shrinkToFit="0" wrapText="1"/>
    </xf>
    <xf borderId="0" fillId="0" fontId="10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wrapText="0"/>
    </xf>
    <xf borderId="0" fillId="2" fontId="4" numFmtId="0" xfId="0" applyAlignment="1" applyFont="1">
      <alignment horizontal="right" readingOrder="0"/>
    </xf>
    <xf borderId="0" fillId="2" fontId="10" numFmtId="0" xfId="0" applyAlignment="1" applyFont="1">
      <alignment horizontal="right" readingOrder="0" shrinkToFit="0" wrapText="1"/>
    </xf>
    <xf borderId="0" fillId="2" fontId="10" numFmtId="0" xfId="0" applyAlignment="1" applyFont="1">
      <alignment horizontal="right" readingOrder="0" shrinkToFit="0" wrapText="0"/>
    </xf>
    <xf borderId="0" fillId="2" fontId="14" numFmtId="0" xfId="0" applyAlignment="1" applyFont="1">
      <alignment horizontal="right" readingOrder="0" shrinkToFit="0" wrapText="1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5" numFmtId="0" xfId="0" applyAlignment="1" applyFont="1">
      <alignment horizontal="right" readingOrder="0" shrinkToFit="0" wrapText="0"/>
    </xf>
    <xf borderId="0" fillId="2" fontId="16" numFmtId="0" xfId="0" applyAlignment="1" applyFont="1">
      <alignment horizontal="right" readingOrder="0" shrinkToFit="0" wrapText="1"/>
    </xf>
    <xf borderId="0" fillId="2" fontId="16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2" fontId="13" numFmtId="0" xfId="0" applyAlignment="1" applyFont="1">
      <alignment horizontal="right" readingOrder="0" shrinkToFit="0" wrapText="1"/>
    </xf>
    <xf borderId="0" fillId="2" fontId="13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2" fontId="10" numFmtId="0" xfId="0" applyFont="1"/>
    <xf borderId="0" fillId="2" fontId="17" numFmtId="0" xfId="0" applyAlignment="1" applyFont="1">
      <alignment horizontal="left" shrinkToFit="0" wrapText="1"/>
    </xf>
    <xf borderId="0" fillId="2" fontId="10" numFmtId="3" xfId="0" applyAlignment="1" applyFont="1" applyNumberFormat="1">
      <alignment horizontal="center" readingOrder="0" shrinkToFit="0" wrapText="1"/>
    </xf>
    <xf borderId="0" fillId="2" fontId="17" numFmtId="0" xfId="0" applyFont="1"/>
    <xf borderId="0" fillId="0" fontId="0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horizontal="right"/>
    </xf>
    <xf borderId="0" fillId="2" fontId="4" numFmtId="0" xfId="0" applyAlignment="1" applyFont="1">
      <alignment readingOrder="0" shrinkToFit="0" vertical="bottom" wrapText="1"/>
    </xf>
    <xf borderId="0" fillId="0" fontId="0" numFmtId="0" xfId="0" applyAlignment="1" applyFont="1">
      <alignment horizontal="right" readingOrder="0" shrinkToFit="0" vertical="bottom" wrapText="1"/>
    </xf>
    <xf borderId="0" fillId="2" fontId="18" numFmtId="0" xfId="0" applyAlignment="1" applyFont="1">
      <alignment horizontal="center" shrinkToFit="0" wrapText="1"/>
    </xf>
    <xf borderId="0" fillId="0" fontId="18" numFmtId="0" xfId="0" applyAlignment="1" applyFont="1">
      <alignment horizontal="right" readingOrder="0" shrinkToFit="0" wrapText="1"/>
    </xf>
    <xf borderId="0" fillId="2" fontId="17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 shrinkToFit="0" vertical="bottom" wrapText="1"/>
    </xf>
    <xf borderId="0" fillId="2" fontId="19" numFmtId="0" xfId="0" applyAlignment="1" applyFont="1">
      <alignment horizontal="right" readingOrder="0" shrinkToFit="0" wrapText="1"/>
    </xf>
    <xf borderId="0" fillId="2" fontId="20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2" fontId="5" numFmtId="0" xfId="0" applyAlignment="1" applyFont="1">
      <alignment horizontal="right" shrinkToFit="0" wrapText="1"/>
    </xf>
    <xf borderId="0" fillId="0" fontId="5" numFmtId="3" xfId="0" applyAlignment="1" applyFont="1" applyNumberFormat="1">
      <alignment horizontal="right" readingOrder="0" shrinkToFit="0" wrapText="1"/>
    </xf>
    <xf borderId="0" fillId="0" fontId="2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0" numFmtId="164" xfId="0" applyAlignment="1" applyFont="1" applyNumberFormat="1">
      <alignment horizontal="right" readingOrder="0" shrinkToFit="0" vertical="top" wrapText="0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7" numFmtId="164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7" numFmtId="164" xfId="0" applyAlignment="1" applyFont="1" applyNumberFormat="1">
      <alignment vertical="top"/>
    </xf>
    <xf borderId="0" fillId="0" fontId="22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65" xfId="0" applyAlignment="1" applyFont="1" applyNumberFormat="1">
      <alignment readingOrder="0" vertical="bottom"/>
    </xf>
    <xf quotePrefix="1"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24.57"/>
    <col customWidth="1" min="10" max="10" width="19.29"/>
    <col customWidth="1" min="11" max="11" width="12.57"/>
    <col customWidth="1" min="12" max="12" width="21.29"/>
    <col customWidth="1" min="13" max="13" width="16.86"/>
    <col customWidth="1" min="14" max="14" width="21.14"/>
    <col customWidth="1" min="15" max="15" width="16.86"/>
    <col customWidth="1" min="16" max="16" width="2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0" customHeight="1">
      <c r="A2" s="8">
        <v>44631.0</v>
      </c>
      <c r="B2" s="9">
        <v>5822626.0</v>
      </c>
      <c r="C2" s="10"/>
      <c r="D2" s="11"/>
      <c r="E2" s="9">
        <v>9875.0</v>
      </c>
      <c r="F2" s="9"/>
      <c r="G2" s="12"/>
      <c r="I2" s="12">
        <v>1116.0</v>
      </c>
      <c r="J2" s="13">
        <v>1982.0</v>
      </c>
      <c r="K2" s="14"/>
      <c r="L2" s="15"/>
      <c r="M2" s="16"/>
      <c r="N2" s="17"/>
      <c r="O2" s="18"/>
      <c r="P2" s="18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20"/>
    </row>
    <row r="3" ht="15.0" customHeight="1">
      <c r="A3" s="8">
        <v>44630.0</v>
      </c>
      <c r="B3" s="9">
        <v>5539650.0</v>
      </c>
      <c r="C3" s="10" t="s">
        <v>16</v>
      </c>
      <c r="D3" s="11" t="s">
        <v>16</v>
      </c>
      <c r="E3" s="9">
        <v>9646.0</v>
      </c>
      <c r="F3" s="9"/>
      <c r="G3" s="12"/>
      <c r="I3" s="12">
        <v>1113.0</v>
      </c>
      <c r="J3" s="13">
        <v>2020.0</v>
      </c>
      <c r="K3" s="14"/>
      <c r="L3" s="15"/>
      <c r="M3" s="16"/>
      <c r="N3" s="17"/>
      <c r="O3" s="18"/>
      <c r="P3" s="18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0"/>
    </row>
    <row r="4" ht="15.0" customHeight="1">
      <c r="A4" s="8">
        <v>44629.0</v>
      </c>
      <c r="B4" s="9">
        <v>5212118.0</v>
      </c>
      <c r="C4" s="10" t="s">
        <v>16</v>
      </c>
      <c r="D4" s="11" t="s">
        <v>16</v>
      </c>
      <c r="E4" s="9">
        <v>9440.0</v>
      </c>
      <c r="F4" s="9"/>
      <c r="G4" s="12"/>
      <c r="I4" s="12">
        <v>1087.0</v>
      </c>
      <c r="J4" s="13">
        <v>2149.0</v>
      </c>
      <c r="K4" s="14"/>
      <c r="L4" s="15"/>
      <c r="M4" s="16"/>
      <c r="N4" s="17"/>
      <c r="O4" s="18"/>
      <c r="P4" s="1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ht="15.0" customHeight="1">
      <c r="A5" s="8">
        <v>44628.0</v>
      </c>
      <c r="B5" s="9">
        <v>4869691.0</v>
      </c>
      <c r="C5" s="10" t="s">
        <v>16</v>
      </c>
      <c r="D5" s="11" t="s">
        <v>16</v>
      </c>
      <c r="E5" s="9">
        <v>9282.0</v>
      </c>
      <c r="F5" s="9"/>
      <c r="G5" s="12"/>
      <c r="I5" s="12">
        <v>1007.0</v>
      </c>
      <c r="J5" s="13">
        <v>1716.0</v>
      </c>
      <c r="K5" s="14"/>
      <c r="L5" s="15"/>
      <c r="M5" s="16"/>
      <c r="N5" s="17"/>
      <c r="O5" s="18"/>
      <c r="P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20"/>
    </row>
    <row r="6" ht="15.0" customHeight="1">
      <c r="A6" s="8">
        <v>44627.0</v>
      </c>
      <c r="B6" s="9">
        <v>4666977.0</v>
      </c>
      <c r="C6" s="10" t="s">
        <v>16</v>
      </c>
      <c r="D6" s="11" t="s">
        <v>16</v>
      </c>
      <c r="E6" s="9">
        <v>9096.0</v>
      </c>
      <c r="F6" s="9"/>
      <c r="G6" s="12"/>
      <c r="I6" s="12">
        <v>955.0</v>
      </c>
      <c r="J6" s="13">
        <v>1385.0</v>
      </c>
      <c r="K6" s="14"/>
      <c r="L6" s="15"/>
      <c r="M6" s="16"/>
      <c r="N6" s="17"/>
      <c r="O6" s="18"/>
      <c r="P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20"/>
    </row>
    <row r="7" ht="15.0" customHeight="1">
      <c r="A7" s="8">
        <v>44626.0</v>
      </c>
      <c r="B7" s="9">
        <v>4456264.0</v>
      </c>
      <c r="C7" s="10" t="s">
        <v>16</v>
      </c>
      <c r="D7" s="11" t="s">
        <v>16</v>
      </c>
      <c r="E7" s="9">
        <v>8957.0</v>
      </c>
      <c r="F7" s="9"/>
      <c r="G7" s="12"/>
      <c r="I7" s="12">
        <v>885.0</v>
      </c>
      <c r="J7" s="13">
        <v>1714.0</v>
      </c>
      <c r="K7" s="14"/>
      <c r="L7" s="15"/>
      <c r="M7" s="16"/>
      <c r="N7" s="17"/>
      <c r="O7" s="18"/>
      <c r="P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</row>
    <row r="8" ht="15.0" customHeight="1">
      <c r="A8" s="8">
        <v>44625.0</v>
      </c>
      <c r="B8" s="9">
        <v>4212652.0</v>
      </c>
      <c r="C8" s="10" t="s">
        <v>16</v>
      </c>
      <c r="D8" s="11" t="s">
        <v>16</v>
      </c>
      <c r="E8" s="9">
        <v>8796.0</v>
      </c>
      <c r="F8" s="9"/>
      <c r="G8" s="12"/>
      <c r="I8" s="12">
        <v>896.0</v>
      </c>
      <c r="J8" s="13">
        <v>2051.0</v>
      </c>
      <c r="K8" s="14"/>
      <c r="L8" s="15"/>
      <c r="M8" s="16"/>
      <c r="N8" s="17"/>
      <c r="O8" s="18"/>
      <c r="P8" s="1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</row>
    <row r="9" ht="15.0" customHeight="1">
      <c r="A9" s="8">
        <v>44624.0</v>
      </c>
      <c r="B9" s="9">
        <v>3958326.0</v>
      </c>
      <c r="C9" s="10" t="s">
        <v>16</v>
      </c>
      <c r="D9" s="11" t="s">
        <v>16</v>
      </c>
      <c r="E9" s="9">
        <v>8580.0</v>
      </c>
      <c r="F9" s="9"/>
      <c r="G9" s="12"/>
      <c r="I9" s="12">
        <v>797.0</v>
      </c>
      <c r="J9" s="13">
        <v>1884.0</v>
      </c>
      <c r="K9" s="14"/>
      <c r="L9" s="15"/>
      <c r="M9" s="16"/>
      <c r="N9" s="17"/>
      <c r="O9" s="18"/>
      <c r="P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20"/>
    </row>
    <row r="10" ht="15.0" customHeight="1">
      <c r="A10" s="8">
        <v>44623.0</v>
      </c>
      <c r="B10" s="9">
        <v>3691488.0</v>
      </c>
      <c r="C10" s="10" t="s">
        <v>16</v>
      </c>
      <c r="D10" s="11" t="s">
        <v>16</v>
      </c>
      <c r="E10" s="9">
        <v>8394.0</v>
      </c>
      <c r="F10" s="9"/>
      <c r="G10" s="12"/>
      <c r="I10" s="12">
        <v>766.0</v>
      </c>
      <c r="J10" s="13">
        <v>1629.0</v>
      </c>
      <c r="K10" s="14"/>
      <c r="L10" s="15"/>
      <c r="M10" s="16"/>
      <c r="N10" s="17"/>
      <c r="O10" s="18"/>
      <c r="P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0"/>
    </row>
    <row r="11" ht="15.0" customHeight="1">
      <c r="A11" s="8">
        <v>44622.0</v>
      </c>
      <c r="B11" s="9">
        <v>3492686.0</v>
      </c>
      <c r="C11" s="10" t="s">
        <v>16</v>
      </c>
      <c r="D11" s="11" t="s">
        <v>16</v>
      </c>
      <c r="E11" s="9">
        <v>8266.0</v>
      </c>
      <c r="F11" s="9"/>
      <c r="G11" s="12"/>
      <c r="I11" s="12">
        <v>762.0</v>
      </c>
      <c r="J11" s="13">
        <v>1627.0</v>
      </c>
      <c r="K11" s="14"/>
      <c r="L11" s="15"/>
      <c r="M11" s="16"/>
      <c r="N11" s="17"/>
      <c r="O11" s="18"/>
      <c r="P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0"/>
    </row>
    <row r="12" ht="15.0" customHeight="1">
      <c r="A12" s="8">
        <v>44621.0</v>
      </c>
      <c r="B12" s="9">
        <v>3273449.0</v>
      </c>
      <c r="C12" s="10" t="s">
        <v>16</v>
      </c>
      <c r="D12" s="11" t="s">
        <v>16</v>
      </c>
      <c r="E12" s="9">
        <v>8170.0</v>
      </c>
      <c r="F12" s="9"/>
      <c r="G12" s="12"/>
      <c r="I12" s="12">
        <v>727.0</v>
      </c>
      <c r="J12" s="13">
        <v>1667.0</v>
      </c>
      <c r="K12" s="14"/>
      <c r="L12" s="15"/>
      <c r="M12" s="16"/>
      <c r="N12" s="17"/>
      <c r="O12" s="18"/>
      <c r="P12" s="1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0"/>
    </row>
    <row r="13" ht="15.0" customHeight="1">
      <c r="A13" s="8">
        <v>44620.0</v>
      </c>
      <c r="B13" s="9">
        <v>3134456.0</v>
      </c>
      <c r="C13" s="10" t="s">
        <v>16</v>
      </c>
      <c r="D13" s="11" t="s">
        <v>16</v>
      </c>
      <c r="E13" s="9">
        <v>8058.0</v>
      </c>
      <c r="F13" s="9"/>
      <c r="G13" s="12"/>
      <c r="H13" s="12"/>
      <c r="I13" s="21">
        <v>715.0</v>
      </c>
      <c r="J13" s="13">
        <v>1458.0</v>
      </c>
      <c r="K13" s="14"/>
      <c r="L13" s="15"/>
      <c r="M13" s="16"/>
      <c r="N13" s="17"/>
      <c r="O13" s="18"/>
      <c r="P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</row>
    <row r="14" ht="15.0" customHeight="1">
      <c r="A14" s="8">
        <v>44619.0</v>
      </c>
      <c r="B14" s="9">
        <v>2994841.0</v>
      </c>
      <c r="C14" s="21" t="s">
        <v>16</v>
      </c>
      <c r="D14" s="9" t="s">
        <v>16</v>
      </c>
      <c r="E14" s="9">
        <v>7944.0</v>
      </c>
      <c r="F14" s="9"/>
      <c r="G14" s="12"/>
      <c r="H14" s="12"/>
      <c r="I14" s="21">
        <v>663.0</v>
      </c>
      <c r="J14" s="13">
        <v>1877.0</v>
      </c>
      <c r="K14" s="14"/>
      <c r="L14" s="15"/>
      <c r="M14" s="16"/>
      <c r="N14" s="17"/>
      <c r="O14" s="18"/>
      <c r="P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</row>
    <row r="15" ht="15.0" customHeight="1">
      <c r="A15" s="8">
        <v>44618.0</v>
      </c>
      <c r="B15" s="9">
        <v>2831283.0</v>
      </c>
      <c r="C15" s="21" t="s">
        <v>16</v>
      </c>
      <c r="D15" s="9" t="s">
        <v>16</v>
      </c>
      <c r="E15" s="9">
        <v>7895.0</v>
      </c>
      <c r="F15" s="9"/>
      <c r="G15" s="12"/>
      <c r="H15" s="12"/>
      <c r="I15" s="21">
        <v>643.0</v>
      </c>
      <c r="J15" s="13">
        <v>1967.0</v>
      </c>
      <c r="K15" s="14"/>
      <c r="L15" s="15"/>
      <c r="M15" s="16"/>
      <c r="N15" s="17"/>
      <c r="O15" s="18"/>
      <c r="P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</row>
    <row r="16" ht="15.0" customHeight="1">
      <c r="A16" s="8">
        <v>44617.0</v>
      </c>
      <c r="B16" s="9">
        <v>2665077.0</v>
      </c>
      <c r="C16" s="21" t="s">
        <v>16</v>
      </c>
      <c r="D16" s="9" t="s">
        <v>16</v>
      </c>
      <c r="E16" s="9">
        <v>7783.0</v>
      </c>
      <c r="F16" s="9"/>
      <c r="G16" s="12"/>
      <c r="H16" s="12"/>
      <c r="I16" s="21">
        <v>655.0</v>
      </c>
      <c r="J16" s="13">
        <v>1936.0</v>
      </c>
      <c r="K16" s="14"/>
      <c r="L16" s="15"/>
      <c r="M16" s="16"/>
      <c r="N16" s="17"/>
      <c r="O16" s="18"/>
      <c r="P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0"/>
    </row>
    <row r="17" ht="15.0" customHeight="1">
      <c r="A17" s="8">
        <v>44616.0</v>
      </c>
      <c r="B17" s="9">
        <v>2499188.0</v>
      </c>
      <c r="C17" s="21" t="s">
        <v>16</v>
      </c>
      <c r="D17" s="9" t="s">
        <v>16</v>
      </c>
      <c r="E17" s="9">
        <v>7689.0</v>
      </c>
      <c r="F17" s="9"/>
      <c r="G17" s="12"/>
      <c r="H17" s="12"/>
      <c r="I17" s="21">
        <v>581.0</v>
      </c>
      <c r="J17" s="13">
        <v>1818.0</v>
      </c>
      <c r="K17" s="14"/>
      <c r="L17" s="15"/>
      <c r="M17" s="16"/>
      <c r="N17" s="17"/>
      <c r="O17" s="18"/>
      <c r="P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0"/>
    </row>
    <row r="18" ht="15.0" customHeight="1">
      <c r="A18" s="8">
        <v>44615.0</v>
      </c>
      <c r="B18" s="9">
        <v>2329182.0</v>
      </c>
      <c r="C18" s="21" t="s">
        <v>16</v>
      </c>
      <c r="D18" s="9" t="s">
        <v>16</v>
      </c>
      <c r="E18" s="9">
        <v>7607.0</v>
      </c>
      <c r="F18" s="9"/>
      <c r="G18" s="12"/>
      <c r="H18" s="12"/>
      <c r="I18" s="21">
        <v>512.0</v>
      </c>
      <c r="J18" s="13">
        <v>1883.0</v>
      </c>
      <c r="K18" s="14"/>
      <c r="L18" s="15"/>
      <c r="M18" s="16"/>
      <c r="N18" s="17"/>
      <c r="O18" s="18"/>
      <c r="P18" s="1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0"/>
    </row>
    <row r="19" ht="15.0" customHeight="1">
      <c r="A19" s="8">
        <v>44614.0</v>
      </c>
      <c r="B19" s="9">
        <v>2157734.0</v>
      </c>
      <c r="C19" s="21" t="s">
        <v>16</v>
      </c>
      <c r="D19" s="9" t="s">
        <v>16</v>
      </c>
      <c r="E19" s="9">
        <v>7508.0</v>
      </c>
      <c r="F19" s="9"/>
      <c r="G19" s="12"/>
      <c r="H19" s="12"/>
      <c r="I19" s="21">
        <v>480.0</v>
      </c>
      <c r="J19" s="13">
        <v>1501.0</v>
      </c>
      <c r="K19" s="14"/>
      <c r="L19" s="15"/>
      <c r="M19" s="16"/>
      <c r="N19" s="17"/>
      <c r="O19" s="18"/>
      <c r="P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0"/>
    </row>
    <row r="20" ht="15.0" customHeight="1">
      <c r="A20" s="8">
        <v>44613.0</v>
      </c>
      <c r="B20" s="9">
        <v>2058184.0</v>
      </c>
      <c r="C20" s="9">
        <v>905128.0</v>
      </c>
      <c r="D20" s="22">
        <f t="shared" ref="D20:D100" si="1">B20-C20-E20</f>
        <v>1145606</v>
      </c>
      <c r="E20" s="9">
        <v>7450.0</v>
      </c>
      <c r="F20" s="9"/>
      <c r="G20" s="12"/>
      <c r="H20" s="12"/>
      <c r="I20" s="21">
        <v>480.0</v>
      </c>
      <c r="J20" s="13">
        <v>1382.0</v>
      </c>
      <c r="K20" s="14"/>
      <c r="L20" s="15"/>
      <c r="M20" s="16"/>
      <c r="N20" s="17"/>
      <c r="O20" s="18"/>
      <c r="P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0"/>
    </row>
    <row r="21" ht="15.0" customHeight="1">
      <c r="A21" s="8">
        <v>44612.0</v>
      </c>
      <c r="B21" s="9">
        <v>1962837.0</v>
      </c>
      <c r="C21" s="9">
        <v>892289.0</v>
      </c>
      <c r="D21" s="22">
        <f t="shared" si="1"/>
        <v>1063143</v>
      </c>
      <c r="E21" s="9">
        <v>7405.0</v>
      </c>
      <c r="F21" s="9"/>
      <c r="G21" s="12"/>
      <c r="H21" s="12"/>
      <c r="I21" s="21">
        <v>439.0</v>
      </c>
      <c r="J21" s="13">
        <v>1605.0</v>
      </c>
      <c r="K21" s="14"/>
      <c r="L21" s="15"/>
      <c r="M21" s="16"/>
      <c r="N21" s="17"/>
      <c r="O21" s="18"/>
      <c r="P21" s="18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0"/>
    </row>
    <row r="22" ht="15.0" customHeight="1">
      <c r="A22" s="8">
        <v>44611.0</v>
      </c>
      <c r="B22" s="9">
        <v>1858009.0</v>
      </c>
      <c r="C22" s="9">
        <v>869695.0</v>
      </c>
      <c r="D22" s="22">
        <f t="shared" si="1"/>
        <v>980960</v>
      </c>
      <c r="E22" s="9">
        <v>7354.0</v>
      </c>
      <c r="F22" s="9"/>
      <c r="G22" s="12"/>
      <c r="H22" s="12"/>
      <c r="I22" s="21">
        <v>408.0</v>
      </c>
      <c r="J22" s="13">
        <v>1479.0</v>
      </c>
      <c r="K22" s="14"/>
      <c r="L22" s="15"/>
      <c r="M22" s="16"/>
      <c r="N22" s="17"/>
      <c r="O22" s="18"/>
      <c r="P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0"/>
    </row>
    <row r="23" ht="15.0" customHeight="1">
      <c r="A23" s="8">
        <v>44610.0</v>
      </c>
      <c r="B23" s="9">
        <v>1755806.0</v>
      </c>
      <c r="C23" s="9">
        <v>852368.0</v>
      </c>
      <c r="D23" s="22">
        <f t="shared" si="1"/>
        <v>896155</v>
      </c>
      <c r="E23" s="9">
        <v>7283.0</v>
      </c>
      <c r="F23" s="9"/>
      <c r="G23" s="12"/>
      <c r="H23" s="12"/>
      <c r="I23" s="21">
        <v>385.0</v>
      </c>
      <c r="J23" s="13">
        <v>1507.0</v>
      </c>
      <c r="K23" s="14"/>
      <c r="L23" s="15"/>
      <c r="M23" s="16"/>
      <c r="N23" s="17"/>
      <c r="O23" s="18"/>
      <c r="P23" s="18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0"/>
    </row>
    <row r="24" ht="15.0" customHeight="1">
      <c r="A24" s="8">
        <v>44609.0</v>
      </c>
      <c r="B24" s="9">
        <v>1645978.0</v>
      </c>
      <c r="C24" s="9">
        <v>841233.0</v>
      </c>
      <c r="D24" s="22">
        <f t="shared" si="1"/>
        <v>797507</v>
      </c>
      <c r="E24" s="9">
        <v>7238.0</v>
      </c>
      <c r="F24" s="9"/>
      <c r="G24" s="12"/>
      <c r="H24" s="12"/>
      <c r="I24" s="21">
        <v>389.0</v>
      </c>
      <c r="J24" s="13">
        <v>1496.0</v>
      </c>
      <c r="K24" s="14"/>
      <c r="L24" s="15"/>
      <c r="M24" s="16"/>
      <c r="N24" s="17"/>
      <c r="O24" s="18"/>
      <c r="P24" s="18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20"/>
    </row>
    <row r="25" ht="15.0" customHeight="1">
      <c r="A25" s="8">
        <v>44608.0</v>
      </c>
      <c r="B25" s="9">
        <v>1552851.0</v>
      </c>
      <c r="C25" s="9">
        <v>825776.0</v>
      </c>
      <c r="D25" s="22">
        <f t="shared" si="1"/>
        <v>719873</v>
      </c>
      <c r="E25" s="9">
        <v>7202.0</v>
      </c>
      <c r="F25" s="9"/>
      <c r="G25" s="12"/>
      <c r="H25" s="12"/>
      <c r="I25" s="21">
        <v>313.0</v>
      </c>
      <c r="J25" s="13">
        <v>1686.0</v>
      </c>
      <c r="K25" s="14"/>
      <c r="L25" s="15"/>
      <c r="M25" s="16"/>
      <c r="N25" s="17"/>
      <c r="O25" s="18"/>
      <c r="P25" s="18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20"/>
    </row>
    <row r="26" ht="15.0" customHeight="1">
      <c r="A26" s="8">
        <v>44607.0</v>
      </c>
      <c r="B26" s="9">
        <v>1462421.0</v>
      </c>
      <c r="C26" s="9">
        <v>803005.0</v>
      </c>
      <c r="D26" s="22">
        <f t="shared" si="1"/>
        <v>652253</v>
      </c>
      <c r="E26" s="9">
        <v>7163.0</v>
      </c>
      <c r="F26" s="9"/>
      <c r="G26" s="12"/>
      <c r="H26" s="12"/>
      <c r="I26" s="21">
        <v>314.0</v>
      </c>
      <c r="J26" s="13">
        <v>1199.0</v>
      </c>
      <c r="K26" s="14"/>
      <c r="L26" s="15"/>
      <c r="M26" s="16"/>
      <c r="N26" s="17"/>
      <c r="O26" s="18"/>
      <c r="P26" s="18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20"/>
    </row>
    <row r="27" ht="15.0" customHeight="1">
      <c r="A27" s="8">
        <v>44606.0</v>
      </c>
      <c r="B27" s="9">
        <v>1405246.0</v>
      </c>
      <c r="C27" s="9">
        <v>792107.0</v>
      </c>
      <c r="D27" s="22">
        <f t="shared" si="1"/>
        <v>606037</v>
      </c>
      <c r="E27" s="9">
        <v>7102.0</v>
      </c>
      <c r="F27" s="9" t="s">
        <v>16</v>
      </c>
      <c r="G27" s="12"/>
      <c r="H27" s="12"/>
      <c r="I27" s="21">
        <v>306.0</v>
      </c>
      <c r="J27" s="13">
        <v>1219.0</v>
      </c>
      <c r="K27" s="14"/>
      <c r="L27" s="15"/>
      <c r="M27" s="16"/>
      <c r="N27" s="17"/>
      <c r="O27" s="18"/>
      <c r="P27" s="18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0"/>
    </row>
    <row r="28" ht="15.0" customHeight="1">
      <c r="A28" s="8">
        <v>44605.0</v>
      </c>
      <c r="B28" s="9">
        <v>1350630.0</v>
      </c>
      <c r="C28" s="9">
        <v>779720.0</v>
      </c>
      <c r="D28" s="22">
        <f t="shared" si="1"/>
        <v>563829</v>
      </c>
      <c r="E28" s="9">
        <v>7081.0</v>
      </c>
      <c r="F28" s="9" t="s">
        <v>16</v>
      </c>
      <c r="G28" s="12"/>
      <c r="H28" s="12"/>
      <c r="I28" s="21">
        <v>288.0</v>
      </c>
      <c r="J28" s="13">
        <v>1316.0</v>
      </c>
      <c r="K28" s="14"/>
      <c r="L28" s="15"/>
      <c r="M28" s="16"/>
      <c r="N28" s="17"/>
      <c r="O28" s="18"/>
      <c r="P28" s="18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0"/>
    </row>
    <row r="29" ht="15.0" customHeight="1">
      <c r="A29" s="8">
        <v>44604.0</v>
      </c>
      <c r="B29" s="9">
        <v>1294205.0</v>
      </c>
      <c r="C29" s="9">
        <v>770673.0</v>
      </c>
      <c r="D29" s="22">
        <f t="shared" si="1"/>
        <v>516487</v>
      </c>
      <c r="E29" s="9">
        <v>7045.0</v>
      </c>
      <c r="F29" s="9" t="s">
        <v>16</v>
      </c>
      <c r="G29" s="12"/>
      <c r="H29" s="12"/>
      <c r="I29" s="21">
        <v>275.0</v>
      </c>
      <c r="J29" s="13">
        <v>1432.0</v>
      </c>
      <c r="K29" s="14"/>
      <c r="L29" s="15"/>
      <c r="M29" s="16"/>
      <c r="N29" s="17"/>
      <c r="O29" s="18"/>
      <c r="P29" s="18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20"/>
    </row>
    <row r="30" ht="15.0" customHeight="1">
      <c r="A30" s="8">
        <v>44603.0</v>
      </c>
      <c r="B30" s="9">
        <v>1239287.0</v>
      </c>
      <c r="C30" s="9">
        <v>754694.0</v>
      </c>
      <c r="D30" s="22">
        <f t="shared" si="1"/>
        <v>477581</v>
      </c>
      <c r="E30" s="9">
        <v>7012.0</v>
      </c>
      <c r="F30" s="9" t="s">
        <v>16</v>
      </c>
      <c r="G30" s="12"/>
      <c r="H30" s="12"/>
      <c r="I30" s="21">
        <v>271.0</v>
      </c>
      <c r="J30" s="13">
        <v>1278.0</v>
      </c>
      <c r="K30" s="14"/>
      <c r="L30" s="15"/>
      <c r="M30" s="16"/>
      <c r="N30" s="17"/>
      <c r="O30" s="18"/>
      <c r="P30" s="18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20"/>
    </row>
    <row r="31" ht="15.0" customHeight="1">
      <c r="A31" s="8">
        <v>44602.0</v>
      </c>
      <c r="B31" s="9">
        <v>1185361.0</v>
      </c>
      <c r="C31" s="9">
        <v>735348.0</v>
      </c>
      <c r="D31" s="22">
        <f t="shared" si="1"/>
        <v>443050</v>
      </c>
      <c r="E31" s="9">
        <v>6963.0</v>
      </c>
      <c r="F31" s="9" t="s">
        <v>16</v>
      </c>
      <c r="G31" s="12"/>
      <c r="H31" s="12"/>
      <c r="I31" s="21">
        <v>282.0</v>
      </c>
      <c r="J31" s="13">
        <v>1393.0</v>
      </c>
      <c r="K31" s="14"/>
      <c r="L31" s="15"/>
      <c r="M31" s="16"/>
      <c r="N31" s="17"/>
      <c r="O31" s="18"/>
      <c r="P31" s="18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20"/>
    </row>
    <row r="32" ht="15.0" customHeight="1">
      <c r="A32" s="8">
        <v>44601.0</v>
      </c>
      <c r="B32" s="9">
        <v>1131239.0</v>
      </c>
      <c r="C32" s="9">
        <v>719627.0</v>
      </c>
      <c r="D32" s="22">
        <f t="shared" si="1"/>
        <v>404669</v>
      </c>
      <c r="E32" s="9">
        <v>6943.0</v>
      </c>
      <c r="F32" s="9" t="s">
        <v>16</v>
      </c>
      <c r="G32" s="12"/>
      <c r="H32" s="12"/>
      <c r="I32" s="21">
        <v>285.0</v>
      </c>
      <c r="J32" s="13">
        <v>1469.0</v>
      </c>
      <c r="K32" s="14"/>
      <c r="L32" s="15"/>
      <c r="M32" s="16"/>
      <c r="N32" s="17"/>
      <c r="O32" s="18"/>
      <c r="P32" s="18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20"/>
    </row>
    <row r="33" ht="15.0" customHeight="1">
      <c r="A33" s="8">
        <v>44600.0</v>
      </c>
      <c r="B33" s="9">
        <v>1081681.0</v>
      </c>
      <c r="C33" s="9">
        <v>675059.0</v>
      </c>
      <c r="D33" s="22">
        <f t="shared" si="1"/>
        <v>399700</v>
      </c>
      <c r="E33" s="9">
        <v>6922.0</v>
      </c>
      <c r="F33" s="9" t="s">
        <v>16</v>
      </c>
      <c r="G33" s="12"/>
      <c r="H33" s="12"/>
      <c r="I33" s="21">
        <v>268.0</v>
      </c>
      <c r="J33" s="13">
        <v>1369.0</v>
      </c>
      <c r="K33" s="14"/>
      <c r="L33" s="15"/>
      <c r="M33" s="16"/>
      <c r="N33" s="17"/>
      <c r="O33" s="18"/>
      <c r="P33" s="18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0"/>
    </row>
    <row r="34" ht="15.0" customHeight="1">
      <c r="A34" s="8">
        <v>44599.0</v>
      </c>
      <c r="B34" s="9">
        <v>1044963.0</v>
      </c>
      <c r="C34" s="9">
        <f>675059-13956</f>
        <v>661103</v>
      </c>
      <c r="D34" s="22">
        <f t="shared" si="1"/>
        <v>376974</v>
      </c>
      <c r="E34" s="9">
        <v>6886.0</v>
      </c>
      <c r="F34" s="9">
        <v>2.207287E7</v>
      </c>
      <c r="G34" s="12"/>
      <c r="H34" s="12"/>
      <c r="I34" s="21">
        <v>270.0</v>
      </c>
      <c r="J34" s="13">
        <v>1299.0</v>
      </c>
      <c r="K34" s="14"/>
      <c r="L34" s="15"/>
      <c r="M34" s="16"/>
      <c r="N34" s="17"/>
      <c r="O34" s="18"/>
      <c r="P34" s="18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0"/>
    </row>
    <row r="35" ht="15.0" customHeight="1">
      <c r="A35" s="8">
        <v>44598.0</v>
      </c>
      <c r="B35" s="9">
        <v>1009688.0</v>
      </c>
      <c r="C35" s="9">
        <v>654621.0</v>
      </c>
      <c r="D35" s="22">
        <f t="shared" si="1"/>
        <v>348194</v>
      </c>
      <c r="E35" s="9">
        <v>6873.0</v>
      </c>
      <c r="F35" s="9">
        <v>2.2006879E7</v>
      </c>
      <c r="G35" s="12"/>
      <c r="H35" s="12"/>
      <c r="I35" s="21">
        <v>272.0</v>
      </c>
      <c r="J35" s="13">
        <v>1360.0</v>
      </c>
      <c r="K35" s="14"/>
      <c r="L35" s="15"/>
      <c r="M35" s="16"/>
      <c r="N35" s="17"/>
      <c r="O35" s="18"/>
      <c r="P35" s="18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ht="15.0" customHeight="1">
      <c r="A36" s="8">
        <v>44597.0</v>
      </c>
      <c r="B36" s="9">
        <v>971018.0</v>
      </c>
      <c r="C36" s="9">
        <v>648795.0</v>
      </c>
      <c r="D36" s="22">
        <f t="shared" si="1"/>
        <v>315365</v>
      </c>
      <c r="E36" s="9">
        <v>6858.0</v>
      </c>
      <c r="F36" s="9">
        <v>2.193802E7</v>
      </c>
      <c r="G36" s="12"/>
      <c r="H36" s="12"/>
      <c r="I36" s="21">
        <v>269.0</v>
      </c>
      <c r="J36" s="13">
        <v>1571.0</v>
      </c>
      <c r="K36" s="14"/>
      <c r="L36" s="15"/>
      <c r="M36" s="16"/>
      <c r="N36" s="17"/>
      <c r="O36" s="18"/>
      <c r="P36" s="18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0"/>
    </row>
    <row r="37" ht="15.0" customHeight="1">
      <c r="A37" s="8">
        <v>44596.0</v>
      </c>
      <c r="B37" s="9">
        <v>934656.0</v>
      </c>
      <c r="C37" s="9">
        <v>642045.0</v>
      </c>
      <c r="D37" s="22">
        <f t="shared" si="1"/>
        <v>285775</v>
      </c>
      <c r="E37" s="9">
        <v>6836.0</v>
      </c>
      <c r="F37" s="9">
        <v>2.1828007E7</v>
      </c>
      <c r="G37" s="12"/>
      <c r="H37" s="12"/>
      <c r="I37" s="21">
        <v>257.0</v>
      </c>
      <c r="J37" s="13">
        <v>1364.0</v>
      </c>
      <c r="K37" s="14"/>
      <c r="L37" s="15"/>
      <c r="M37" s="16"/>
      <c r="N37" s="17"/>
      <c r="O37" s="18"/>
      <c r="P37" s="18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20"/>
    </row>
    <row r="38" ht="15.0" customHeight="1">
      <c r="A38" s="8">
        <v>44595.0</v>
      </c>
      <c r="B38" s="9">
        <v>907214.0</v>
      </c>
      <c r="C38" s="9">
        <v>637160.0</v>
      </c>
      <c r="D38" s="22">
        <f t="shared" si="1"/>
        <v>263242</v>
      </c>
      <c r="E38" s="9">
        <v>6812.0</v>
      </c>
      <c r="F38" s="9">
        <v>2.1733998E7</v>
      </c>
      <c r="G38" s="12"/>
      <c r="H38" s="12"/>
      <c r="I38" s="21">
        <v>274.0</v>
      </c>
      <c r="J38" s="13">
        <v>1200.0</v>
      </c>
      <c r="K38" s="14"/>
      <c r="L38" s="15"/>
      <c r="M38" s="16"/>
      <c r="N38" s="17"/>
      <c r="O38" s="18"/>
      <c r="P38" s="18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20"/>
    </row>
    <row r="39" ht="15.0" customHeight="1">
      <c r="A39" s="8">
        <v>44594.0</v>
      </c>
      <c r="B39" s="9">
        <v>884310.0</v>
      </c>
      <c r="C39" s="9">
        <v>633060.0</v>
      </c>
      <c r="D39" s="22">
        <f t="shared" si="1"/>
        <v>244463</v>
      </c>
      <c r="E39" s="9">
        <v>6787.0</v>
      </c>
      <c r="F39" s="9">
        <v>2.1654236E7</v>
      </c>
      <c r="G39" s="12"/>
      <c r="H39" s="12"/>
      <c r="I39" s="21">
        <v>278.0</v>
      </c>
      <c r="J39" s="13">
        <v>1202.0</v>
      </c>
      <c r="K39" s="14"/>
      <c r="L39" s="15"/>
      <c r="M39" s="16"/>
      <c r="N39" s="17"/>
      <c r="O39" s="18"/>
      <c r="P39" s="18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0"/>
    </row>
    <row r="40" ht="15.0" customHeight="1">
      <c r="A40" s="8">
        <v>44593.0</v>
      </c>
      <c r="B40" s="9">
        <v>864042.0</v>
      </c>
      <c r="C40" s="9">
        <v>629487.0</v>
      </c>
      <c r="D40" s="22">
        <f t="shared" si="1"/>
        <v>227783</v>
      </c>
      <c r="E40" s="9">
        <v>6772.0</v>
      </c>
      <c r="F40" s="9">
        <v>2.1595841E7</v>
      </c>
      <c r="G40" s="12"/>
      <c r="H40" s="12"/>
      <c r="I40" s="13">
        <v>272.0</v>
      </c>
      <c r="J40" s="9">
        <v>1001.0</v>
      </c>
      <c r="K40" s="14"/>
      <c r="L40" s="15"/>
      <c r="M40" s="16"/>
      <c r="N40" s="17"/>
      <c r="O40" s="18"/>
      <c r="P40" s="18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20"/>
    </row>
    <row r="41" ht="15.0" customHeight="1">
      <c r="A41" s="8">
        <v>44592.0</v>
      </c>
      <c r="B41" s="9">
        <v>845709.0</v>
      </c>
      <c r="C41" s="9">
        <v>624758.0</v>
      </c>
      <c r="D41" s="22">
        <f t="shared" si="1"/>
        <v>214196</v>
      </c>
      <c r="E41" s="9">
        <v>6755.0</v>
      </c>
      <c r="F41" s="9">
        <v>2.1518073E7</v>
      </c>
      <c r="G41" s="12"/>
      <c r="H41" s="12"/>
      <c r="I41" s="13">
        <v>277.0</v>
      </c>
      <c r="J41" s="9">
        <v>1054.0</v>
      </c>
      <c r="K41" s="14"/>
      <c r="L41" s="15"/>
      <c r="M41" s="16"/>
      <c r="N41" s="17"/>
      <c r="O41" s="18"/>
      <c r="P41" s="18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0"/>
    </row>
    <row r="42" ht="15.0" customHeight="1">
      <c r="A42" s="8">
        <v>44591.0</v>
      </c>
      <c r="B42" s="9">
        <v>828637.0</v>
      </c>
      <c r="C42" s="9">
        <v>621972.0</v>
      </c>
      <c r="D42" s="22">
        <f t="shared" si="1"/>
        <v>199933</v>
      </c>
      <c r="E42" s="9">
        <v>6732.0</v>
      </c>
      <c r="F42" s="9">
        <v>2.1448119E7</v>
      </c>
      <c r="G42" s="12"/>
      <c r="H42" s="12"/>
      <c r="I42" s="13">
        <v>277.0</v>
      </c>
      <c r="J42" s="9">
        <v>1055.0</v>
      </c>
      <c r="K42" s="14"/>
      <c r="L42" s="15"/>
      <c r="M42" s="16"/>
      <c r="N42" s="17"/>
      <c r="O42" s="18"/>
      <c r="P42" s="18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0"/>
    </row>
    <row r="43" ht="15.0" customHeight="1">
      <c r="A43" s="8">
        <v>44590.0</v>
      </c>
      <c r="B43" s="9">
        <v>811122.0</v>
      </c>
      <c r="C43" s="9">
        <v>618561.0</v>
      </c>
      <c r="D43" s="22">
        <f t="shared" si="1"/>
        <v>185849</v>
      </c>
      <c r="E43" s="9">
        <v>6712.0</v>
      </c>
      <c r="F43" s="9">
        <v>2.1377393E7</v>
      </c>
      <c r="G43" s="12"/>
      <c r="H43" s="12"/>
      <c r="I43" s="13">
        <v>288.0</v>
      </c>
      <c r="J43" s="9">
        <v>1032.0</v>
      </c>
      <c r="K43" s="14"/>
      <c r="L43" s="15"/>
      <c r="M43" s="16"/>
      <c r="N43" s="17"/>
      <c r="O43" s="18"/>
      <c r="P43" s="18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</row>
    <row r="44" ht="15.0" customHeight="1">
      <c r="A44" s="8">
        <v>44589.0</v>
      </c>
      <c r="B44" s="9">
        <v>793582.0</v>
      </c>
      <c r="C44" s="9">
        <v>614712.0</v>
      </c>
      <c r="D44" s="22">
        <f t="shared" si="1"/>
        <v>172192</v>
      </c>
      <c r="E44" s="9">
        <v>6678.0</v>
      </c>
      <c r="F44" s="9">
        <v>2.1269304E7</v>
      </c>
      <c r="G44" s="12"/>
      <c r="H44" s="12"/>
      <c r="I44" s="13">
        <v>316.0</v>
      </c>
      <c r="J44" s="9">
        <v>967.0</v>
      </c>
      <c r="K44" s="14"/>
      <c r="L44" s="15"/>
      <c r="M44" s="16"/>
      <c r="N44" s="17"/>
      <c r="O44" s="18"/>
      <c r="P44" s="18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0"/>
    </row>
    <row r="45" ht="15.0" customHeight="1">
      <c r="A45" s="8">
        <v>44588.0</v>
      </c>
      <c r="B45" s="9">
        <v>777497.0</v>
      </c>
      <c r="C45" s="9">
        <v>610740.0</v>
      </c>
      <c r="D45" s="22">
        <f t="shared" si="1"/>
        <v>160103</v>
      </c>
      <c r="E45" s="9">
        <v>6654.0</v>
      </c>
      <c r="F45" s="9">
        <v>2.1196354E7</v>
      </c>
      <c r="G45" s="12"/>
      <c r="H45" s="12"/>
      <c r="I45" s="13">
        <v>350.0</v>
      </c>
      <c r="J45" s="9">
        <v>1017.0</v>
      </c>
      <c r="K45" s="14"/>
      <c r="L45" s="15"/>
      <c r="M45" s="16"/>
      <c r="N45" s="17"/>
      <c r="O45" s="18"/>
      <c r="P45" s="18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0"/>
    </row>
    <row r="46" ht="15.0" customHeight="1">
      <c r="A46" s="8">
        <v>44587.0</v>
      </c>
      <c r="B46" s="9">
        <v>762983.0</v>
      </c>
      <c r="C46" s="9">
        <v>607279.0</v>
      </c>
      <c r="D46" s="22">
        <f t="shared" si="1"/>
        <v>149084</v>
      </c>
      <c r="E46" s="9">
        <v>6620.0</v>
      </c>
      <c r="F46" s="9">
        <v>2.1110639E7</v>
      </c>
      <c r="G46" s="12"/>
      <c r="H46" s="12"/>
      <c r="I46" s="13">
        <v>385.0</v>
      </c>
      <c r="J46" s="9">
        <v>902.0</v>
      </c>
      <c r="K46" s="14"/>
      <c r="L46" s="15"/>
      <c r="M46" s="16"/>
      <c r="N46" s="17"/>
      <c r="O46" s="18"/>
      <c r="P46" s="18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0"/>
    </row>
    <row r="47" ht="15.0" customHeight="1">
      <c r="A47" s="8">
        <v>44586.0</v>
      </c>
      <c r="B47" s="9">
        <v>749979.0</v>
      </c>
      <c r="C47" s="9">
        <v>604266.0</v>
      </c>
      <c r="D47" s="22">
        <f t="shared" si="1"/>
        <v>139125</v>
      </c>
      <c r="E47" s="9">
        <v>6588.0</v>
      </c>
      <c r="F47" s="9">
        <v>2.1026346E7</v>
      </c>
      <c r="G47" s="12"/>
      <c r="H47" s="12"/>
      <c r="I47" s="13">
        <v>392.0</v>
      </c>
      <c r="J47" s="22">
        <v>779.0</v>
      </c>
      <c r="K47" s="14"/>
      <c r="L47" s="15"/>
      <c r="M47" s="16"/>
      <c r="N47" s="17"/>
      <c r="O47" s="18"/>
      <c r="P47" s="18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0"/>
    </row>
    <row r="48" ht="15.0" customHeight="1">
      <c r="A48" s="8">
        <v>44585.0</v>
      </c>
      <c r="B48" s="9">
        <v>741413.0</v>
      </c>
      <c r="C48" s="9">
        <v>602123.0</v>
      </c>
      <c r="D48" s="22">
        <f t="shared" si="1"/>
        <v>132725</v>
      </c>
      <c r="E48" s="9">
        <v>6565.0</v>
      </c>
      <c r="F48" s="9">
        <v>2.0943638E7</v>
      </c>
      <c r="G48" s="12"/>
      <c r="H48" s="12"/>
      <c r="I48" s="13">
        <v>418.0</v>
      </c>
      <c r="J48" s="22">
        <v>701.0</v>
      </c>
      <c r="K48" s="14"/>
      <c r="L48" s="15"/>
      <c r="M48" s="16"/>
      <c r="N48" s="17"/>
      <c r="O48" s="18"/>
      <c r="P48" s="18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0"/>
    </row>
    <row r="49" ht="15.0" customHeight="1">
      <c r="A49" s="8">
        <v>44584.0</v>
      </c>
      <c r="B49" s="9">
        <v>733902.0</v>
      </c>
      <c r="C49" s="9">
        <v>600251.0</v>
      </c>
      <c r="D49" s="22">
        <f t="shared" si="1"/>
        <v>127111</v>
      </c>
      <c r="E49" s="9">
        <v>6540.0</v>
      </c>
      <c r="F49" s="9">
        <v>2.0892539E7</v>
      </c>
      <c r="G49" s="12"/>
      <c r="H49" s="12"/>
      <c r="I49" s="13">
        <v>431.0</v>
      </c>
      <c r="J49" s="22">
        <v>801.0</v>
      </c>
      <c r="K49" s="14"/>
      <c r="L49" s="15"/>
      <c r="M49" s="16"/>
      <c r="N49" s="17"/>
      <c r="O49" s="18"/>
      <c r="P49" s="18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0"/>
    </row>
    <row r="50" ht="15.0" customHeight="1">
      <c r="A50" s="8">
        <v>44583.0</v>
      </c>
      <c r="B50" s="9">
        <v>726274.0</v>
      </c>
      <c r="C50" s="9">
        <v>595645.0</v>
      </c>
      <c r="D50" s="22">
        <f t="shared" si="1"/>
        <v>124100</v>
      </c>
      <c r="E50" s="9">
        <v>6529.0</v>
      </c>
      <c r="F50" s="9">
        <v>2.08385E7</v>
      </c>
      <c r="G50" s="12"/>
      <c r="H50" s="12"/>
      <c r="I50" s="13">
        <v>433.0</v>
      </c>
      <c r="J50" s="22">
        <v>720.0</v>
      </c>
      <c r="K50" s="14"/>
      <c r="L50" s="15"/>
      <c r="M50" s="16"/>
      <c r="N50" s="17"/>
      <c r="O50" s="18"/>
      <c r="P50" s="18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0"/>
    </row>
    <row r="51" ht="15.0" customHeight="1">
      <c r="A51" s="8">
        <v>44582.0</v>
      </c>
      <c r="B51" s="9">
        <v>719269.0</v>
      </c>
      <c r="C51" s="9">
        <v>594023.0</v>
      </c>
      <c r="D51" s="22">
        <f t="shared" si="1"/>
        <v>118745</v>
      </c>
      <c r="E51" s="9">
        <v>6501.0</v>
      </c>
      <c r="F51" s="9">
        <v>2.076593E7</v>
      </c>
      <c r="G51" s="12"/>
      <c r="H51" s="12"/>
      <c r="I51" s="13">
        <v>431.0</v>
      </c>
      <c r="J51" s="22">
        <v>626.0</v>
      </c>
      <c r="K51" s="14"/>
      <c r="L51" s="15"/>
      <c r="M51" s="16"/>
      <c r="N51" s="17"/>
      <c r="O51" s="18"/>
      <c r="P51" s="18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0"/>
    </row>
    <row r="52" ht="15.0" customHeight="1">
      <c r="A52" s="8">
        <v>44581.0</v>
      </c>
      <c r="B52" s="9">
        <v>712503.0</v>
      </c>
      <c r="C52" s="9">
        <v>589768.0</v>
      </c>
      <c r="D52" s="22">
        <f t="shared" si="1"/>
        <v>116255</v>
      </c>
      <c r="E52" s="9">
        <v>6480.0</v>
      </c>
      <c r="F52" s="9">
        <v>2.0709568E7</v>
      </c>
      <c r="G52" s="12"/>
      <c r="H52" s="12"/>
      <c r="I52" s="13">
        <v>488.0</v>
      </c>
      <c r="J52" s="22">
        <v>668.0</v>
      </c>
      <c r="K52" s="14"/>
      <c r="L52" s="15"/>
      <c r="M52" s="16"/>
      <c r="N52" s="17"/>
      <c r="O52" s="18"/>
      <c r="P52" s="18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0"/>
    </row>
    <row r="53" ht="15.0" customHeight="1">
      <c r="A53" s="8">
        <v>44580.0</v>
      </c>
      <c r="B53" s="9">
        <v>705902.0</v>
      </c>
      <c r="C53" s="9">
        <v>588531.0</v>
      </c>
      <c r="D53" s="22">
        <f t="shared" si="1"/>
        <v>110919</v>
      </c>
      <c r="E53" s="9">
        <v>6452.0</v>
      </c>
      <c r="F53" s="9">
        <v>2.0649522E7</v>
      </c>
      <c r="G53" s="12"/>
      <c r="H53" s="12"/>
      <c r="I53" s="13">
        <v>532.0</v>
      </c>
      <c r="J53" s="22">
        <v>682.0</v>
      </c>
      <c r="K53" s="14"/>
      <c r="L53" s="15"/>
      <c r="M53" s="16"/>
      <c r="N53" s="17"/>
      <c r="O53" s="18"/>
      <c r="P53" s="18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0"/>
    </row>
    <row r="54" ht="15.0" customHeight="1">
      <c r="A54" s="8">
        <v>44579.0</v>
      </c>
      <c r="B54" s="9">
        <v>700102.0</v>
      </c>
      <c r="C54" s="9">
        <v>585673.0</v>
      </c>
      <c r="D54" s="22">
        <f t="shared" si="1"/>
        <v>108051</v>
      </c>
      <c r="E54" s="9">
        <v>6378.0</v>
      </c>
      <c r="F54" s="9">
        <v>2.0588481E7</v>
      </c>
      <c r="G54" s="12"/>
      <c r="H54" s="12"/>
      <c r="I54" s="13">
        <v>543.0</v>
      </c>
      <c r="J54" s="22">
        <v>463.0</v>
      </c>
      <c r="K54" s="14"/>
      <c r="L54" s="15"/>
      <c r="M54" s="16"/>
      <c r="N54" s="17"/>
      <c r="O54" s="18"/>
      <c r="P54" s="18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0"/>
    </row>
    <row r="55" ht="15.0" customHeight="1">
      <c r="A55" s="8">
        <v>44578.0</v>
      </c>
      <c r="B55" s="9">
        <v>696032.0</v>
      </c>
      <c r="C55" s="9">
        <v>584537.0</v>
      </c>
      <c r="D55" s="22">
        <f t="shared" si="1"/>
        <v>105162</v>
      </c>
      <c r="E55" s="9">
        <v>6333.0</v>
      </c>
      <c r="F55" s="9">
        <v>2.0527722E7</v>
      </c>
      <c r="G55" s="12"/>
      <c r="H55" s="12"/>
      <c r="I55" s="13">
        <v>579.0</v>
      </c>
      <c r="J55" s="22">
        <v>454.0</v>
      </c>
      <c r="K55" s="14"/>
      <c r="L55" s="15"/>
      <c r="M55" s="16"/>
      <c r="N55" s="17"/>
      <c r="O55" s="18"/>
      <c r="P55" s="18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0"/>
    </row>
    <row r="56" ht="15.0" customHeight="1">
      <c r="A56" s="8">
        <v>44577.0</v>
      </c>
      <c r="B56" s="9">
        <v>692174.0</v>
      </c>
      <c r="C56" s="9">
        <v>582667.0</v>
      </c>
      <c r="D56" s="22">
        <f t="shared" si="1"/>
        <v>103197</v>
      </c>
      <c r="E56" s="9">
        <v>6310.0</v>
      </c>
      <c r="F56" s="9">
        <v>2.0489023E7</v>
      </c>
      <c r="G56" s="12"/>
      <c r="H56" s="12"/>
      <c r="I56" s="13">
        <v>612.0</v>
      </c>
      <c r="J56" s="22">
        <v>457.0</v>
      </c>
      <c r="K56" s="14"/>
      <c r="L56" s="15"/>
      <c r="M56" s="16"/>
      <c r="N56" s="17"/>
      <c r="O56" s="18"/>
      <c r="P56" s="18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20"/>
    </row>
    <row r="57" ht="15.0" customHeight="1">
      <c r="A57" s="8">
        <v>44576.0</v>
      </c>
      <c r="B57" s="9">
        <v>687984.0</v>
      </c>
      <c r="C57" s="9">
        <v>580664.0</v>
      </c>
      <c r="D57" s="22">
        <f t="shared" si="1"/>
        <v>101039</v>
      </c>
      <c r="E57" s="9">
        <v>6281.0</v>
      </c>
      <c r="F57" s="9">
        <v>2.0446099E7</v>
      </c>
      <c r="G57" s="12"/>
      <c r="H57" s="12"/>
      <c r="I57" s="13">
        <v>626.0</v>
      </c>
      <c r="J57" s="22">
        <v>452.0</v>
      </c>
      <c r="K57" s="14"/>
      <c r="L57" s="15"/>
      <c r="M57" s="16"/>
      <c r="N57" s="17"/>
      <c r="O57" s="18"/>
      <c r="P57" s="18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20"/>
    </row>
    <row r="58" ht="15.0" customHeight="1">
      <c r="A58" s="8">
        <v>44575.0</v>
      </c>
      <c r="B58" s="22">
        <v>683566.0</v>
      </c>
      <c r="C58" s="22">
        <v>576918.0</v>
      </c>
      <c r="D58" s="22">
        <f t="shared" si="1"/>
        <v>100389</v>
      </c>
      <c r="E58" s="22">
        <v>6259.0</v>
      </c>
      <c r="F58" s="22">
        <v>2.0389154E7</v>
      </c>
      <c r="G58" s="12"/>
      <c r="H58" s="12"/>
      <c r="I58" s="13">
        <v>659.0</v>
      </c>
      <c r="J58" s="22">
        <v>510.0</v>
      </c>
      <c r="K58" s="14"/>
      <c r="L58" s="15"/>
      <c r="M58" s="16"/>
      <c r="N58" s="17"/>
      <c r="O58" s="18"/>
      <c r="P58" s="18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0"/>
    </row>
    <row r="59" ht="15.0" customHeight="1">
      <c r="A59" s="8">
        <v>44574.0</v>
      </c>
      <c r="B59" s="9">
        <v>679030.0</v>
      </c>
      <c r="C59" s="9">
        <v>575763.0</v>
      </c>
      <c r="D59" s="23">
        <f t="shared" si="1"/>
        <v>97057</v>
      </c>
      <c r="E59" s="21">
        <v>6210.0</v>
      </c>
      <c r="F59" s="24">
        <v>2.0329715E7</v>
      </c>
      <c r="G59" s="12"/>
      <c r="H59" s="12"/>
      <c r="I59" s="13">
        <v>701.0</v>
      </c>
      <c r="J59" s="22">
        <v>469.0</v>
      </c>
      <c r="K59" s="14"/>
      <c r="L59" s="15"/>
      <c r="M59" s="16"/>
      <c r="N59" s="17"/>
      <c r="O59" s="18"/>
      <c r="P59" s="18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ht="15.0" customHeight="1">
      <c r="A60" s="8">
        <v>44573.0</v>
      </c>
      <c r="B60" s="9">
        <v>674868.0</v>
      </c>
      <c r="C60" s="9">
        <v>571419.0</v>
      </c>
      <c r="D60" s="23">
        <f t="shared" si="1"/>
        <v>97283</v>
      </c>
      <c r="E60" s="21">
        <v>6166.0</v>
      </c>
      <c r="F60" s="24">
        <v>2.0277357E7</v>
      </c>
      <c r="G60" s="12"/>
      <c r="H60" s="12"/>
      <c r="I60" s="13">
        <v>749.0</v>
      </c>
      <c r="J60" s="22">
        <v>450.0</v>
      </c>
      <c r="K60" s="14"/>
      <c r="L60" s="15"/>
      <c r="M60" s="16"/>
      <c r="N60" s="17"/>
      <c r="O60" s="18"/>
      <c r="P60" s="18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0"/>
    </row>
    <row r="61" ht="15.0" customHeight="1">
      <c r="A61" s="8">
        <v>44572.0</v>
      </c>
      <c r="B61" s="9">
        <v>670483.0</v>
      </c>
      <c r="C61" s="9">
        <v>569760.0</v>
      </c>
      <c r="D61" s="23">
        <f t="shared" si="1"/>
        <v>94609</v>
      </c>
      <c r="E61" s="21">
        <v>6114.0</v>
      </c>
      <c r="F61" s="24">
        <v>2.0215305E7</v>
      </c>
      <c r="G61" s="12"/>
      <c r="H61" s="12"/>
      <c r="I61" s="13">
        <v>780.0</v>
      </c>
      <c r="J61" s="22">
        <v>350.0</v>
      </c>
      <c r="K61" s="14"/>
      <c r="L61" s="15"/>
      <c r="M61" s="16"/>
      <c r="N61" s="17"/>
      <c r="O61" s="18"/>
      <c r="P61" s="18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0"/>
    </row>
    <row r="62" ht="15.0" customHeight="1">
      <c r="A62" s="8">
        <v>44571.0</v>
      </c>
      <c r="B62" s="9">
        <v>667390.0</v>
      </c>
      <c r="C62" s="9">
        <v>566508.0</v>
      </c>
      <c r="D62" s="23">
        <f t="shared" si="1"/>
        <v>94811</v>
      </c>
      <c r="E62" s="21">
        <v>6071.0</v>
      </c>
      <c r="F62" s="24">
        <v>2.0148476E7</v>
      </c>
      <c r="G62" s="12"/>
      <c r="H62" s="12"/>
      <c r="I62" s="13">
        <v>786.0</v>
      </c>
      <c r="J62" s="22">
        <v>372.0</v>
      </c>
      <c r="K62" s="14"/>
      <c r="L62" s="15"/>
      <c r="M62" s="16"/>
      <c r="N62" s="17"/>
      <c r="O62" s="18"/>
      <c r="P62" s="18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20"/>
    </row>
    <row r="63" ht="15.0" customHeight="1">
      <c r="A63" s="8">
        <v>44570.0</v>
      </c>
      <c r="B63" s="9">
        <v>664391.0</v>
      </c>
      <c r="C63" s="9">
        <v>564320.0</v>
      </c>
      <c r="D63" s="23">
        <f t="shared" si="1"/>
        <v>94034</v>
      </c>
      <c r="E63" s="21">
        <v>6037.0</v>
      </c>
      <c r="F63" s="24">
        <v>2.009987E7</v>
      </c>
      <c r="G63" s="12"/>
      <c r="H63" s="12"/>
      <c r="I63" s="13">
        <v>821.0</v>
      </c>
      <c r="J63" s="22">
        <v>419.0</v>
      </c>
      <c r="K63" s="14"/>
      <c r="L63" s="15"/>
      <c r="M63" s="16"/>
      <c r="N63" s="17"/>
      <c r="O63" s="18"/>
      <c r="P63" s="18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20"/>
    </row>
    <row r="64" ht="15.0" customHeight="1">
      <c r="A64" s="8">
        <v>44569.0</v>
      </c>
      <c r="B64" s="9">
        <v>661015.0</v>
      </c>
      <c r="C64" s="9">
        <v>561308.0</v>
      </c>
      <c r="D64" s="23">
        <f t="shared" si="1"/>
        <v>93721</v>
      </c>
      <c r="E64" s="21">
        <v>5986.0</v>
      </c>
      <c r="F64" s="24">
        <v>2.004622E7</v>
      </c>
      <c r="G64" s="12"/>
      <c r="H64" s="12"/>
      <c r="I64" s="13">
        <v>838.0</v>
      </c>
      <c r="J64" s="22">
        <v>406.0</v>
      </c>
      <c r="K64" s="14"/>
      <c r="L64" s="15"/>
      <c r="M64" s="16"/>
      <c r="N64" s="17"/>
      <c r="O64" s="18"/>
      <c r="P64" s="18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0"/>
    </row>
    <row r="65" ht="15.0" customHeight="1">
      <c r="A65" s="8">
        <v>44568.0</v>
      </c>
      <c r="B65" s="9">
        <v>657508.0</v>
      </c>
      <c r="C65" s="9">
        <v>549488.0</v>
      </c>
      <c r="D65" s="23">
        <f t="shared" si="1"/>
        <v>102088</v>
      </c>
      <c r="E65" s="21">
        <v>5932.0</v>
      </c>
      <c r="F65" s="24">
        <v>1.9971712E7</v>
      </c>
      <c r="G65" s="12"/>
      <c r="H65" s="12"/>
      <c r="I65" s="13">
        <v>839.0</v>
      </c>
      <c r="J65" s="22">
        <v>471.0</v>
      </c>
      <c r="K65" s="14"/>
      <c r="L65" s="15"/>
      <c r="M65" s="16"/>
      <c r="N65" s="17"/>
      <c r="O65" s="18"/>
      <c r="P65" s="18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20"/>
    </row>
    <row r="66" ht="15.0" customHeight="1">
      <c r="A66" s="8">
        <v>44567.0</v>
      </c>
      <c r="B66" s="9">
        <v>653792.0</v>
      </c>
      <c r="C66" s="9">
        <v>545464.0</v>
      </c>
      <c r="D66" s="23">
        <f t="shared" si="1"/>
        <v>102441</v>
      </c>
      <c r="E66" s="21">
        <v>5887.0</v>
      </c>
      <c r="F66" s="24">
        <v>1.9875047E7</v>
      </c>
      <c r="G66" s="12"/>
      <c r="H66" s="12"/>
      <c r="I66" s="13">
        <v>882.0</v>
      </c>
      <c r="J66" s="22">
        <v>441.0</v>
      </c>
      <c r="K66" s="14"/>
      <c r="L66" s="15"/>
      <c r="M66" s="16"/>
      <c r="N66" s="17"/>
      <c r="O66" s="18"/>
      <c r="P66" s="18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20"/>
    </row>
    <row r="67" ht="15.0" customHeight="1">
      <c r="A67" s="8">
        <v>44566.0</v>
      </c>
      <c r="B67" s="9">
        <v>649669.0</v>
      </c>
      <c r="C67" s="9">
        <v>541994.0</v>
      </c>
      <c r="D67" s="23">
        <f t="shared" si="1"/>
        <v>101837</v>
      </c>
      <c r="E67" s="21">
        <v>5838.0</v>
      </c>
      <c r="F67" s="24">
        <v>1.9778824E7</v>
      </c>
      <c r="G67" s="12"/>
      <c r="H67" s="12"/>
      <c r="I67" s="13">
        <v>953.0</v>
      </c>
      <c r="J67" s="22">
        <v>526.0</v>
      </c>
      <c r="K67" s="14"/>
      <c r="L67" s="15"/>
      <c r="M67" s="16"/>
      <c r="N67" s="17"/>
      <c r="O67" s="18"/>
      <c r="P67" s="18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ht="15.0" customHeight="1">
      <c r="A68" s="8">
        <v>44565.0</v>
      </c>
      <c r="B68" s="9">
        <v>645226.0</v>
      </c>
      <c r="C68" s="9">
        <v>537043.0</v>
      </c>
      <c r="D68" s="23">
        <f t="shared" si="1"/>
        <v>102402</v>
      </c>
      <c r="E68" s="21">
        <v>5781.0</v>
      </c>
      <c r="F68" s="24">
        <v>1.967188E7</v>
      </c>
      <c r="G68" s="12"/>
      <c r="H68" s="12"/>
      <c r="I68" s="13">
        <v>973.0</v>
      </c>
      <c r="J68" s="22">
        <v>329.0</v>
      </c>
      <c r="K68" s="14"/>
      <c r="L68" s="15"/>
      <c r="M68" s="16"/>
      <c r="N68" s="17"/>
      <c r="O68" s="18"/>
      <c r="P68" s="18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20"/>
    </row>
    <row r="69" ht="15.0" customHeight="1">
      <c r="A69" s="8">
        <v>44564.0</v>
      </c>
      <c r="B69" s="9">
        <v>642207.0</v>
      </c>
      <c r="C69" s="9">
        <v>524883.0</v>
      </c>
      <c r="D69" s="23">
        <f t="shared" si="1"/>
        <v>111594</v>
      </c>
      <c r="E69" s="21">
        <v>5730.0</v>
      </c>
      <c r="F69" s="24">
        <v>1.9546883E7</v>
      </c>
      <c r="G69" s="12"/>
      <c r="H69" s="12"/>
      <c r="I69" s="13">
        <v>1015.0</v>
      </c>
      <c r="J69" s="22">
        <v>347.0</v>
      </c>
      <c r="K69" s="14"/>
      <c r="L69" s="15"/>
      <c r="M69" s="16"/>
      <c r="N69" s="17"/>
      <c r="O69" s="18"/>
      <c r="P69" s="18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20"/>
    </row>
    <row r="70" ht="15.0" customHeight="1">
      <c r="A70" s="8">
        <v>44563.0</v>
      </c>
      <c r="B70" s="9">
        <v>639083.0</v>
      </c>
      <c r="C70" s="9">
        <v>520962.0</v>
      </c>
      <c r="D70" s="23">
        <f t="shared" si="1"/>
        <v>112427</v>
      </c>
      <c r="E70" s="21">
        <v>5694.0</v>
      </c>
      <c r="F70" s="24">
        <v>1.94569E7</v>
      </c>
      <c r="G70" s="12"/>
      <c r="H70" s="12"/>
      <c r="I70" s="13">
        <v>1024.0</v>
      </c>
      <c r="J70" s="22">
        <v>450.0</v>
      </c>
      <c r="K70" s="14"/>
      <c r="L70" s="15"/>
      <c r="M70" s="16"/>
      <c r="N70" s="17"/>
      <c r="O70" s="18"/>
      <c r="P70" s="18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20"/>
    </row>
    <row r="71" ht="15.0" customHeight="1">
      <c r="A71" s="8">
        <v>44562.0</v>
      </c>
      <c r="B71" s="9">
        <v>635253.0</v>
      </c>
      <c r="C71" s="9">
        <v>517909.0</v>
      </c>
      <c r="D71" s="23">
        <f t="shared" si="1"/>
        <v>111719</v>
      </c>
      <c r="E71" s="21">
        <v>5625.0</v>
      </c>
      <c r="F71" s="24">
        <v>1.9364122E7</v>
      </c>
      <c r="G71" s="12"/>
      <c r="H71" s="12"/>
      <c r="I71" s="13">
        <v>1049.0</v>
      </c>
      <c r="J71" s="22">
        <v>546.0</v>
      </c>
      <c r="K71" s="14"/>
      <c r="L71" s="15"/>
      <c r="M71" s="16"/>
      <c r="N71" s="17"/>
      <c r="O71" s="18"/>
      <c r="P71" s="18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20"/>
    </row>
    <row r="72" ht="15.0" customHeight="1">
      <c r="A72" s="8">
        <v>44561.0</v>
      </c>
      <c r="B72" s="9">
        <v>630838.0</v>
      </c>
      <c r="C72" s="9">
        <v>513978.0</v>
      </c>
      <c r="D72" s="23">
        <f t="shared" si="1"/>
        <v>111297</v>
      </c>
      <c r="E72" s="21">
        <v>5563.0</v>
      </c>
      <c r="F72" s="24">
        <v>1.9309072E7</v>
      </c>
      <c r="G72" s="12"/>
      <c r="H72" s="12"/>
      <c r="I72" s="13">
        <v>1056.0</v>
      </c>
      <c r="J72" s="22">
        <v>558.0</v>
      </c>
      <c r="K72" s="14"/>
      <c r="L72" s="15"/>
      <c r="M72" s="16"/>
      <c r="N72" s="17"/>
      <c r="O72" s="18"/>
      <c r="P72" s="18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20"/>
    </row>
    <row r="73" ht="15.0" customHeight="1">
      <c r="A73" s="8">
        <v>44560.0</v>
      </c>
      <c r="B73" s="9">
        <v>625967.0</v>
      </c>
      <c r="C73" s="9">
        <v>509957.0</v>
      </c>
      <c r="D73" s="23">
        <f t="shared" si="1"/>
        <v>110555</v>
      </c>
      <c r="E73" s="21">
        <v>5455.0</v>
      </c>
      <c r="F73" s="24">
        <v>1.9251165E7</v>
      </c>
      <c r="G73" s="12"/>
      <c r="H73" s="12"/>
      <c r="I73" s="13">
        <v>1145.0</v>
      </c>
      <c r="J73" s="22">
        <v>585.0</v>
      </c>
      <c r="K73" s="14"/>
      <c r="L73" s="15"/>
      <c r="M73" s="16"/>
      <c r="N73" s="17"/>
      <c r="O73" s="18"/>
      <c r="P73" s="18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20"/>
    </row>
    <row r="74" ht="15.0" customHeight="1">
      <c r="A74" s="8">
        <v>44559.0</v>
      </c>
      <c r="B74" s="9">
        <v>620938.0</v>
      </c>
      <c r="C74" s="9">
        <v>505470.0</v>
      </c>
      <c r="D74" s="23">
        <f t="shared" si="1"/>
        <v>110086</v>
      </c>
      <c r="E74" s="21">
        <v>5382.0</v>
      </c>
      <c r="F74" s="24">
        <v>1.9196738E7</v>
      </c>
      <c r="G74" s="12"/>
      <c r="H74" s="12"/>
      <c r="I74" s="13">
        <v>1151.0</v>
      </c>
      <c r="J74" s="22">
        <v>607.0</v>
      </c>
      <c r="K74" s="14"/>
      <c r="L74" s="15"/>
      <c r="M74" s="16"/>
      <c r="N74" s="17"/>
      <c r="O74" s="18"/>
      <c r="P74" s="18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20"/>
    </row>
    <row r="75" ht="15.0" customHeight="1">
      <c r="A75" s="8">
        <v>44558.0</v>
      </c>
      <c r="B75" s="9">
        <v>615532.0</v>
      </c>
      <c r="C75" s="9">
        <v>500273.0</v>
      </c>
      <c r="D75" s="23">
        <f t="shared" si="1"/>
        <v>109913</v>
      </c>
      <c r="E75" s="21">
        <v>5346.0</v>
      </c>
      <c r="F75" s="24">
        <v>1.9141481E7</v>
      </c>
      <c r="G75" s="12"/>
      <c r="H75" s="12"/>
      <c r="I75" s="13">
        <v>1102.0</v>
      </c>
      <c r="J75" s="22">
        <v>408.0</v>
      </c>
      <c r="K75" s="14"/>
      <c r="L75" s="15"/>
      <c r="M75" s="16"/>
      <c r="N75" s="17"/>
      <c r="O75" s="18"/>
      <c r="P75" s="18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20"/>
    </row>
    <row r="76" ht="15.0" customHeight="1">
      <c r="A76" s="8">
        <v>44557.0</v>
      </c>
      <c r="B76" s="9">
        <v>611670.0</v>
      </c>
      <c r="C76" s="9">
        <v>496938.0</v>
      </c>
      <c r="D76" s="23">
        <f t="shared" si="1"/>
        <v>109432</v>
      </c>
      <c r="E76" s="21">
        <v>5300.0</v>
      </c>
      <c r="F76" s="24">
        <v>1.9082135E7</v>
      </c>
      <c r="G76" s="12"/>
      <c r="H76" s="12"/>
      <c r="I76" s="13">
        <v>1078.0</v>
      </c>
      <c r="J76" s="22">
        <v>391.0</v>
      </c>
      <c r="K76" s="14"/>
      <c r="L76" s="15"/>
      <c r="M76" s="16"/>
      <c r="N76" s="17"/>
      <c r="O76" s="18"/>
      <c r="P76" s="18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20"/>
    </row>
    <row r="77" ht="15.0" customHeight="1">
      <c r="A77" s="8">
        <v>44556.0</v>
      </c>
      <c r="B77" s="9">
        <v>607463.0</v>
      </c>
      <c r="C77" s="9">
        <v>494205.0</v>
      </c>
      <c r="D77" s="23">
        <f t="shared" si="1"/>
        <v>108013</v>
      </c>
      <c r="E77" s="21">
        <v>5245.0</v>
      </c>
      <c r="F77" s="24">
        <v>1.9040194E7</v>
      </c>
      <c r="G77" s="12"/>
      <c r="H77" s="12"/>
      <c r="I77" s="13">
        <v>1081.0</v>
      </c>
      <c r="J77" s="22">
        <v>575.0</v>
      </c>
      <c r="K77" s="14"/>
      <c r="L77" s="15"/>
      <c r="M77" s="16"/>
      <c r="N77" s="17"/>
      <c r="O77" s="18"/>
      <c r="P77" s="18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20"/>
    </row>
    <row r="78" ht="15.0" customHeight="1">
      <c r="A78" s="8">
        <v>44555.0</v>
      </c>
      <c r="B78" s="9">
        <v>602045.0</v>
      </c>
      <c r="C78" s="9">
        <v>489943.0</v>
      </c>
      <c r="D78" s="23">
        <f t="shared" si="1"/>
        <v>106926</v>
      </c>
      <c r="E78" s="21">
        <v>5176.0</v>
      </c>
      <c r="F78" s="24">
        <v>1.899482E7</v>
      </c>
      <c r="G78" s="12"/>
      <c r="H78" s="12"/>
      <c r="I78" s="13">
        <v>1105.0</v>
      </c>
      <c r="J78" s="22">
        <v>591.0</v>
      </c>
      <c r="K78" s="14"/>
      <c r="L78" s="15"/>
      <c r="M78" s="16"/>
      <c r="N78" s="17"/>
      <c r="O78" s="18"/>
      <c r="P78" s="18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20"/>
    </row>
    <row r="79" ht="15.0" customHeight="1">
      <c r="A79" s="8">
        <v>44554.0</v>
      </c>
      <c r="B79" s="9">
        <v>596209.0</v>
      </c>
      <c r="C79" s="9">
        <v>485721.0</v>
      </c>
      <c r="D79" s="23">
        <f t="shared" si="1"/>
        <v>105417</v>
      </c>
      <c r="E79" s="21">
        <v>5071.0</v>
      </c>
      <c r="F79" s="24">
        <v>1.8929158E7</v>
      </c>
      <c r="G79" s="12"/>
      <c r="H79" s="12"/>
      <c r="I79" s="13">
        <v>1084.0</v>
      </c>
      <c r="J79" s="22">
        <v>699.0</v>
      </c>
      <c r="K79" s="14"/>
      <c r="L79" s="15"/>
      <c r="M79" s="16"/>
      <c r="N79" s="17"/>
      <c r="O79" s="18"/>
      <c r="P79" s="18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20"/>
    </row>
    <row r="80" ht="15.0" customHeight="1">
      <c r="A80" s="8">
        <v>44553.0</v>
      </c>
      <c r="B80" s="9">
        <v>589978.0</v>
      </c>
      <c r="C80" s="9">
        <v>469055.0</v>
      </c>
      <c r="D80" s="23">
        <f t="shared" si="1"/>
        <v>115908</v>
      </c>
      <c r="E80" s="21">
        <v>5015.0</v>
      </c>
      <c r="F80" s="24">
        <v>1.8859285E7</v>
      </c>
      <c r="G80" s="12"/>
      <c r="H80" s="12"/>
      <c r="I80" s="13">
        <v>1083.0</v>
      </c>
      <c r="J80" s="22">
        <v>683.0</v>
      </c>
      <c r="K80" s="14"/>
      <c r="L80" s="15"/>
      <c r="M80" s="16"/>
      <c r="N80" s="17"/>
      <c r="O80" s="18"/>
      <c r="P80" s="18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20"/>
    </row>
    <row r="81" ht="15.0" customHeight="1">
      <c r="A81" s="8">
        <v>44552.0</v>
      </c>
      <c r="B81" s="9">
        <v>583065.0</v>
      </c>
      <c r="C81" s="9">
        <v>463401.0</v>
      </c>
      <c r="D81" s="23">
        <f t="shared" si="1"/>
        <v>114758</v>
      </c>
      <c r="E81" s="21">
        <v>4906.0</v>
      </c>
      <c r="F81" s="24">
        <v>1.8786344E7</v>
      </c>
      <c r="G81" s="12"/>
      <c r="H81" s="12"/>
      <c r="I81" s="13">
        <v>1063.0</v>
      </c>
      <c r="J81" s="22">
        <v>759.0</v>
      </c>
      <c r="K81" s="14"/>
      <c r="L81" s="15"/>
      <c r="M81" s="16"/>
      <c r="N81" s="17"/>
      <c r="O81" s="18"/>
      <c r="P81" s="18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20"/>
    </row>
    <row r="82" ht="15.0" customHeight="1">
      <c r="A82" s="8">
        <v>44551.0</v>
      </c>
      <c r="B82" s="9">
        <v>575615.0</v>
      </c>
      <c r="C82" s="9">
        <v>459628.0</v>
      </c>
      <c r="D82" s="23">
        <f t="shared" si="1"/>
        <v>111159</v>
      </c>
      <c r="E82" s="21">
        <v>4828.0</v>
      </c>
      <c r="F82" s="24">
        <v>1.8718803E7</v>
      </c>
      <c r="G82" s="12"/>
      <c r="H82" s="12"/>
      <c r="I82" s="13">
        <v>1022.0</v>
      </c>
      <c r="J82" s="22">
        <v>622.0</v>
      </c>
      <c r="K82" s="14"/>
      <c r="L82" s="15"/>
      <c r="M82" s="16"/>
      <c r="N82" s="17"/>
      <c r="O82" s="18"/>
      <c r="P82" s="18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20"/>
    </row>
    <row r="83" ht="15.0" customHeight="1">
      <c r="A83" s="8">
        <v>44550.0</v>
      </c>
      <c r="B83" s="9">
        <v>570414.0</v>
      </c>
      <c r="C83" s="9">
        <v>456126.0</v>
      </c>
      <c r="D83" s="23">
        <f t="shared" si="1"/>
        <v>109512</v>
      </c>
      <c r="E83" s="21">
        <v>4776.0</v>
      </c>
      <c r="F83" s="24">
        <v>1.8645857E7</v>
      </c>
      <c r="G83" s="12"/>
      <c r="H83" s="12"/>
      <c r="I83" s="13">
        <v>997.0</v>
      </c>
      <c r="J83" s="22">
        <v>581.0</v>
      </c>
      <c r="K83" s="14"/>
      <c r="L83" s="15"/>
      <c r="M83" s="16"/>
      <c r="N83" s="17"/>
      <c r="O83" s="18"/>
      <c r="P83" s="18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20"/>
    </row>
    <row r="84" ht="15.0" customHeight="1">
      <c r="A84" s="8">
        <v>44549.0</v>
      </c>
      <c r="B84" s="9">
        <v>565098.0</v>
      </c>
      <c r="C84" s="9">
        <v>454026.0</v>
      </c>
      <c r="D84" s="23">
        <f t="shared" si="1"/>
        <v>106350</v>
      </c>
      <c r="E84" s="21">
        <v>4722.0</v>
      </c>
      <c r="F84" s="24">
        <v>1.8593165E7</v>
      </c>
      <c r="G84" s="12"/>
      <c r="H84" s="12"/>
      <c r="I84" s="13">
        <v>1025.0</v>
      </c>
      <c r="J84" s="22">
        <v>713.0</v>
      </c>
      <c r="K84" s="14"/>
      <c r="L84" s="15"/>
      <c r="M84" s="16"/>
      <c r="N84" s="17"/>
      <c r="O84" s="18"/>
      <c r="P84" s="18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20"/>
    </row>
    <row r="85" ht="15.0" customHeight="1">
      <c r="A85" s="8">
        <v>44548.0</v>
      </c>
      <c r="B85" s="9">
        <v>558864.0</v>
      </c>
      <c r="C85" s="9">
        <v>451337.0</v>
      </c>
      <c r="D85" s="23">
        <f t="shared" si="1"/>
        <v>102883</v>
      </c>
      <c r="E85" s="21">
        <v>4644.0</v>
      </c>
      <c r="F85" s="24">
        <v>1.8539009E7</v>
      </c>
      <c r="G85" s="12"/>
      <c r="H85" s="12"/>
      <c r="I85" s="13">
        <v>1016.0</v>
      </c>
      <c r="J85" s="22">
        <v>740.0</v>
      </c>
      <c r="K85" s="14"/>
      <c r="L85" s="15"/>
      <c r="M85" s="16"/>
      <c r="N85" s="17"/>
      <c r="O85" s="18"/>
      <c r="P85" s="18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20"/>
    </row>
    <row r="86" ht="15.0" customHeight="1">
      <c r="A86" s="8">
        <v>44547.0</v>
      </c>
      <c r="B86" s="9">
        <v>551551.0</v>
      </c>
      <c r="C86" s="9">
        <v>448809.0</v>
      </c>
      <c r="D86" s="23">
        <f t="shared" si="1"/>
        <v>98151</v>
      </c>
      <c r="E86" s="21">
        <v>4591.0</v>
      </c>
      <c r="F86" s="24">
        <v>1.8460563E7</v>
      </c>
      <c r="G86" s="12"/>
      <c r="H86" s="12"/>
      <c r="I86" s="13">
        <v>971.0</v>
      </c>
      <c r="J86" s="22">
        <v>752.0</v>
      </c>
      <c r="K86" s="14"/>
      <c r="L86" s="15"/>
      <c r="M86" s="16"/>
      <c r="N86" s="17"/>
      <c r="O86" s="18"/>
      <c r="P86" s="18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20"/>
    </row>
    <row r="87" ht="15.0" customHeight="1">
      <c r="A87" s="8">
        <v>44546.0</v>
      </c>
      <c r="B87" s="9">
        <v>544117.0</v>
      </c>
      <c r="C87" s="9">
        <v>444970.0</v>
      </c>
      <c r="D87" s="23">
        <f t="shared" si="1"/>
        <v>94629</v>
      </c>
      <c r="E87" s="21">
        <v>4518.0</v>
      </c>
      <c r="F87" s="24">
        <v>1.8381569E7</v>
      </c>
      <c r="G87" s="12"/>
      <c r="H87" s="12"/>
      <c r="I87" s="13">
        <v>989.0</v>
      </c>
      <c r="J87" s="22">
        <v>796.0</v>
      </c>
      <c r="K87" s="14"/>
      <c r="L87" s="15"/>
      <c r="M87" s="16"/>
      <c r="N87" s="17"/>
      <c r="O87" s="18"/>
      <c r="P87" s="18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20"/>
    </row>
    <row r="88" ht="15.0" customHeight="1">
      <c r="A88" s="8">
        <v>44545.0</v>
      </c>
      <c r="B88" s="9">
        <v>536495.0</v>
      </c>
      <c r="C88" s="9">
        <v>442293.0</v>
      </c>
      <c r="D88" s="23">
        <f t="shared" si="1"/>
        <v>89746</v>
      </c>
      <c r="E88" s="21">
        <v>4456.0</v>
      </c>
      <c r="F88" s="25">
        <v>1.8298675E7</v>
      </c>
      <c r="G88" s="12"/>
      <c r="H88" s="12"/>
      <c r="I88" s="13">
        <v>964.0</v>
      </c>
      <c r="J88" s="22">
        <v>831.0</v>
      </c>
      <c r="K88" s="14"/>
      <c r="L88" s="15"/>
      <c r="M88" s="16"/>
      <c r="N88" s="17"/>
      <c r="O88" s="18"/>
      <c r="P88" s="18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20"/>
    </row>
    <row r="89" ht="15.0" customHeight="1">
      <c r="A89" s="8">
        <v>44544.0</v>
      </c>
      <c r="B89" s="9">
        <v>528652.0</v>
      </c>
      <c r="C89" s="9">
        <v>435541.0</v>
      </c>
      <c r="D89" s="23">
        <f t="shared" si="1"/>
        <v>88724</v>
      </c>
      <c r="E89" s="21">
        <v>4387.0</v>
      </c>
      <c r="F89" s="25">
        <v>1.822474E7</v>
      </c>
      <c r="G89" s="12"/>
      <c r="H89" s="12"/>
      <c r="I89" s="13">
        <v>906.0</v>
      </c>
      <c r="J89" s="22">
        <v>756.0</v>
      </c>
      <c r="K89" s="14"/>
      <c r="L89" s="15"/>
      <c r="M89" s="16"/>
      <c r="N89" s="17"/>
      <c r="O89" s="18"/>
      <c r="P89" s="18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20"/>
    </row>
    <row r="90" ht="15.0" customHeight="1">
      <c r="A90" s="8">
        <v>44543.0</v>
      </c>
      <c r="B90" s="9">
        <v>523088.0</v>
      </c>
      <c r="C90" s="9">
        <v>433564.0</v>
      </c>
      <c r="D90" s="23">
        <f t="shared" si="1"/>
        <v>85231</v>
      </c>
      <c r="E90" s="21">
        <v>4293.0</v>
      </c>
      <c r="F90" s="25">
        <v>1.8140572E7</v>
      </c>
      <c r="G90" s="12"/>
      <c r="H90" s="12"/>
      <c r="I90" s="13">
        <v>876.0</v>
      </c>
      <c r="J90" s="22">
        <v>697.0</v>
      </c>
      <c r="K90" s="14"/>
      <c r="L90" s="15"/>
      <c r="M90" s="16"/>
      <c r="N90" s="17"/>
      <c r="O90" s="18"/>
      <c r="P90" s="18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20"/>
    </row>
    <row r="91" ht="15.0" customHeight="1">
      <c r="A91" s="8">
        <v>44542.0</v>
      </c>
      <c r="B91" s="9">
        <v>517271.0</v>
      </c>
      <c r="C91" s="9">
        <v>431606.0</v>
      </c>
      <c r="D91" s="23">
        <f t="shared" si="1"/>
        <v>81412</v>
      </c>
      <c r="E91" s="21">
        <v>4253.0</v>
      </c>
      <c r="F91" s="25">
        <v>1.8084589E7</v>
      </c>
      <c r="G91" s="12"/>
      <c r="H91" s="12"/>
      <c r="I91" s="13">
        <v>894.0</v>
      </c>
      <c r="J91" s="22">
        <v>845.0</v>
      </c>
      <c r="K91" s="14"/>
      <c r="L91" s="15"/>
      <c r="M91" s="16"/>
      <c r="N91" s="17"/>
      <c r="O91" s="18"/>
      <c r="P91" s="18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0"/>
    </row>
    <row r="92" ht="15.0" customHeight="1">
      <c r="A92" s="8">
        <v>44541.0</v>
      </c>
      <c r="B92" s="9">
        <v>510583.0</v>
      </c>
      <c r="C92" s="9">
        <v>429256.0</v>
      </c>
      <c r="D92" s="23">
        <f t="shared" si="1"/>
        <v>77117</v>
      </c>
      <c r="E92" s="21">
        <v>4210.0</v>
      </c>
      <c r="F92" s="25">
        <v>1.8024403E7</v>
      </c>
      <c r="G92" s="12"/>
      <c r="H92" s="12"/>
      <c r="I92" s="13">
        <v>856.0</v>
      </c>
      <c r="J92" s="22">
        <v>825.0</v>
      </c>
      <c r="K92" s="14"/>
      <c r="L92" s="15"/>
      <c r="M92" s="16"/>
      <c r="N92" s="17"/>
      <c r="O92" s="18"/>
      <c r="P92" s="18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0"/>
    </row>
    <row r="93" ht="15.0" customHeight="1">
      <c r="A93" s="8">
        <v>44540.0</v>
      </c>
      <c r="B93" s="9">
        <v>503606.0</v>
      </c>
      <c r="C93" s="9">
        <v>426441.0</v>
      </c>
      <c r="D93" s="23">
        <f t="shared" si="1"/>
        <v>73035</v>
      </c>
      <c r="E93" s="21">
        <v>4130.0</v>
      </c>
      <c r="F93" s="25">
        <v>1.7950721E7</v>
      </c>
      <c r="G93" s="12"/>
      <c r="H93" s="12"/>
      <c r="I93" s="13">
        <v>852.0</v>
      </c>
      <c r="J93" s="22">
        <v>796.0</v>
      </c>
      <c r="K93" s="14"/>
      <c r="L93" s="15"/>
      <c r="M93" s="16"/>
      <c r="N93" s="17"/>
      <c r="O93" s="18"/>
      <c r="P93" s="18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0"/>
    </row>
    <row r="94" ht="15.0" customHeight="1">
      <c r="A94" s="8">
        <v>44539.0</v>
      </c>
      <c r="B94" s="9">
        <v>496584.0</v>
      </c>
      <c r="C94" s="9">
        <v>424220.0</v>
      </c>
      <c r="D94" s="23">
        <f t="shared" si="1"/>
        <v>68287</v>
      </c>
      <c r="E94" s="21">
        <v>4077.0</v>
      </c>
      <c r="F94" s="25">
        <v>1.7870821E7</v>
      </c>
      <c r="G94" s="12"/>
      <c r="H94" s="12"/>
      <c r="I94" s="13">
        <v>857.0</v>
      </c>
      <c r="J94" s="22">
        <v>945.0</v>
      </c>
      <c r="K94" s="14"/>
      <c r="L94" s="15"/>
      <c r="M94" s="16"/>
      <c r="N94" s="17"/>
      <c r="O94" s="18"/>
      <c r="P94" s="18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0"/>
    </row>
    <row r="95" ht="15.0" customHeight="1">
      <c r="A95" s="8">
        <v>44538.0</v>
      </c>
      <c r="B95" s="9">
        <v>489484.0</v>
      </c>
      <c r="C95" s="9">
        <v>413740.0</v>
      </c>
      <c r="D95" s="23">
        <f t="shared" si="1"/>
        <v>71724</v>
      </c>
      <c r="E95" s="21">
        <v>4020.0</v>
      </c>
      <c r="F95" s="25">
        <v>1.7787657E7</v>
      </c>
      <c r="G95" s="12"/>
      <c r="H95" s="12"/>
      <c r="I95" s="13">
        <v>840.0</v>
      </c>
      <c r="J95" s="22">
        <v>860.0</v>
      </c>
      <c r="K95" s="14"/>
      <c r="L95" s="15"/>
      <c r="M95" s="16"/>
      <c r="N95" s="17"/>
      <c r="O95" s="18"/>
      <c r="P95" s="18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20"/>
    </row>
    <row r="96" ht="15.0" customHeight="1">
      <c r="A96" s="8">
        <v>44537.0</v>
      </c>
      <c r="B96" s="9">
        <v>482310.0</v>
      </c>
      <c r="C96" s="9">
        <v>411358.0</v>
      </c>
      <c r="D96" s="23">
        <f t="shared" si="1"/>
        <v>66995</v>
      </c>
      <c r="E96" s="21">
        <v>3957.0</v>
      </c>
      <c r="F96" s="25">
        <v>1.7709512E7</v>
      </c>
      <c r="G96" s="12"/>
      <c r="H96" s="12"/>
      <c r="I96" s="13">
        <v>774.0</v>
      </c>
      <c r="J96" s="22">
        <v>716.0</v>
      </c>
      <c r="K96" s="14"/>
      <c r="L96" s="15"/>
      <c r="M96" s="16"/>
      <c r="N96" s="17"/>
      <c r="O96" s="18"/>
      <c r="P96" s="18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20"/>
    </row>
    <row r="97" ht="15.0" customHeight="1">
      <c r="A97" s="8">
        <v>44536.0</v>
      </c>
      <c r="B97" s="9">
        <v>477358.0</v>
      </c>
      <c r="C97" s="9">
        <v>409041.0</v>
      </c>
      <c r="D97" s="23">
        <f t="shared" si="1"/>
        <v>64424</v>
      </c>
      <c r="E97" s="21">
        <v>3893.0</v>
      </c>
      <c r="F97" s="25">
        <v>1.7628218E7</v>
      </c>
      <c r="G97" s="12"/>
      <c r="H97" s="12"/>
      <c r="I97" s="13">
        <v>727.0</v>
      </c>
      <c r="J97" s="22">
        <v>681.0</v>
      </c>
      <c r="K97" s="14"/>
      <c r="L97" s="15"/>
      <c r="M97" s="16"/>
      <c r="N97" s="17"/>
      <c r="O97" s="18"/>
      <c r="P97" s="18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20"/>
    </row>
    <row r="98" ht="15.0" customHeight="1">
      <c r="A98" s="8">
        <v>44535.0</v>
      </c>
      <c r="B98" s="9">
        <v>473034.0</v>
      </c>
      <c r="C98" s="9">
        <v>407175.0</v>
      </c>
      <c r="D98" s="23">
        <f t="shared" si="1"/>
        <v>62007</v>
      </c>
      <c r="E98" s="9">
        <v>3852.0</v>
      </c>
      <c r="F98" s="25">
        <v>1.757757E7</v>
      </c>
      <c r="G98" s="12"/>
      <c r="H98" s="12"/>
      <c r="I98" s="13">
        <v>744.0</v>
      </c>
      <c r="J98" s="22">
        <v>800.0</v>
      </c>
      <c r="K98" s="14"/>
      <c r="L98" s="15"/>
      <c r="M98" s="16"/>
      <c r="N98" s="17"/>
      <c r="O98" s="18"/>
      <c r="P98" s="18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20"/>
    </row>
    <row r="99" ht="15.0" customHeight="1">
      <c r="A99" s="8">
        <v>44534.0</v>
      </c>
      <c r="B99" s="9">
        <v>467907.0</v>
      </c>
      <c r="C99" s="9">
        <v>405543.0</v>
      </c>
      <c r="D99" s="23">
        <f t="shared" si="1"/>
        <v>58555</v>
      </c>
      <c r="E99" s="9">
        <v>3809.0</v>
      </c>
      <c r="F99" s="25">
        <v>1.7527015E7</v>
      </c>
      <c r="G99" s="12"/>
      <c r="H99" s="12"/>
      <c r="I99" s="13">
        <v>752.0</v>
      </c>
      <c r="J99" s="22">
        <v>626.0</v>
      </c>
      <c r="K99" s="14"/>
      <c r="L99" s="15"/>
      <c r="M99" s="16"/>
      <c r="N99" s="17"/>
      <c r="O99" s="18"/>
      <c r="P99" s="18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20"/>
    </row>
    <row r="100" ht="15.0" customHeight="1">
      <c r="A100" s="8">
        <v>44533.0</v>
      </c>
      <c r="B100" s="9">
        <v>462555.0</v>
      </c>
      <c r="C100" s="9">
        <v>403419.0</v>
      </c>
      <c r="D100" s="23">
        <f t="shared" si="1"/>
        <v>55397</v>
      </c>
      <c r="E100" s="9">
        <v>3739.0</v>
      </c>
      <c r="F100" s="25">
        <v>1.7457487E7</v>
      </c>
      <c r="G100" s="12"/>
      <c r="H100" s="12"/>
      <c r="I100" s="13">
        <v>736.0</v>
      </c>
      <c r="J100" s="22">
        <v>750.0</v>
      </c>
      <c r="K100" s="14"/>
      <c r="L100" s="15"/>
      <c r="M100" s="16"/>
      <c r="N100" s="17"/>
      <c r="O100" s="18"/>
      <c r="P100" s="18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20"/>
    </row>
    <row r="101" ht="15.0" customHeight="1">
      <c r="A101" s="8">
        <v>44532.0</v>
      </c>
      <c r="B101" s="9">
        <v>457612.0</v>
      </c>
      <c r="C101" s="9">
        <v>400585.0</v>
      </c>
      <c r="D101" s="9">
        <v>53322.0</v>
      </c>
      <c r="E101" s="9">
        <v>3705.0</v>
      </c>
      <c r="F101" s="25">
        <v>1.7391434E7</v>
      </c>
      <c r="G101" s="12"/>
      <c r="H101" s="12"/>
      <c r="I101" s="13">
        <v>733.0</v>
      </c>
      <c r="J101" s="22">
        <v>762.0</v>
      </c>
      <c r="K101" s="14"/>
      <c r="L101" s="15"/>
      <c r="M101" s="16"/>
      <c r="N101" s="17"/>
      <c r="O101" s="18"/>
      <c r="P101" s="18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0"/>
    </row>
    <row r="102" ht="15.0" customHeight="1">
      <c r="A102" s="8">
        <v>44531.0</v>
      </c>
      <c r="B102" s="9">
        <v>452350.0</v>
      </c>
      <c r="C102" s="9">
        <v>398323.0</v>
      </c>
      <c r="D102" s="9">
        <v>50368.0</v>
      </c>
      <c r="E102" s="9">
        <v>3659.0</v>
      </c>
      <c r="F102" s="25">
        <v>1.7329299E7</v>
      </c>
      <c r="G102" s="12"/>
      <c r="H102" s="12"/>
      <c r="I102" s="13">
        <v>723.0</v>
      </c>
      <c r="J102" s="22">
        <v>626.0</v>
      </c>
      <c r="K102" s="14"/>
      <c r="L102" s="15"/>
      <c r="M102" s="16"/>
      <c r="N102" s="17"/>
      <c r="O102" s="18"/>
      <c r="P102" s="18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20"/>
    </row>
    <row r="103" ht="15.0" customHeight="1">
      <c r="A103" s="8">
        <v>44530.0</v>
      </c>
      <c r="B103" s="9">
        <v>447230.0</v>
      </c>
      <c r="C103" s="9">
        <v>396070.0</v>
      </c>
      <c r="D103" s="9">
        <v>47536.0</v>
      </c>
      <c r="E103" s="9">
        <v>3624.0</v>
      </c>
      <c r="F103" s="25">
        <v>1.7265265E7</v>
      </c>
      <c r="G103" s="12"/>
      <c r="H103" s="12"/>
      <c r="I103" s="13">
        <v>661.0</v>
      </c>
      <c r="J103" s="22">
        <v>629.0</v>
      </c>
      <c r="K103" s="14"/>
      <c r="L103" s="15"/>
      <c r="M103" s="16"/>
      <c r="N103" s="17"/>
      <c r="O103" s="18"/>
      <c r="P103" s="18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20"/>
    </row>
    <row r="104" ht="15.0" customHeight="1">
      <c r="A104" s="8">
        <v>44529.0</v>
      </c>
      <c r="B104" s="9">
        <v>444200.0</v>
      </c>
      <c r="C104" s="9">
        <v>393617.0</v>
      </c>
      <c r="D104" s="9">
        <v>47003.0</v>
      </c>
      <c r="E104" s="9">
        <v>3580.0</v>
      </c>
      <c r="F104" s="25">
        <v>1.7200333E7</v>
      </c>
      <c r="G104" s="12"/>
      <c r="H104" s="12"/>
      <c r="I104" s="13">
        <v>629.0</v>
      </c>
      <c r="J104" s="22">
        <v>577.0</v>
      </c>
      <c r="K104" s="14"/>
      <c r="L104" s="15"/>
      <c r="M104" s="16"/>
      <c r="N104" s="17"/>
      <c r="O104" s="18"/>
      <c r="P104" s="18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20"/>
    </row>
    <row r="105" ht="15.0" customHeight="1">
      <c r="A105" s="8">
        <v>44528.0</v>
      </c>
      <c r="B105" s="9">
        <v>440896.0</v>
      </c>
      <c r="C105" s="9">
        <v>392311.0</v>
      </c>
      <c r="D105" s="9">
        <v>45037.0</v>
      </c>
      <c r="E105" s="9">
        <v>3548.0</v>
      </c>
      <c r="F105" s="25">
        <v>1.7158547E7</v>
      </c>
      <c r="G105" s="12"/>
      <c r="H105" s="12"/>
      <c r="I105" s="13">
        <v>647.0</v>
      </c>
      <c r="J105" s="22">
        <v>746.0</v>
      </c>
      <c r="K105" s="14"/>
      <c r="L105" s="15"/>
      <c r="M105" s="16"/>
      <c r="N105" s="17"/>
      <c r="O105" s="18"/>
      <c r="P105" s="18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20"/>
    </row>
    <row r="106" ht="15.0" customHeight="1">
      <c r="A106" s="8">
        <v>44527.0</v>
      </c>
      <c r="B106" s="9">
        <v>436968.0</v>
      </c>
      <c r="C106" s="9">
        <v>390141.0</v>
      </c>
      <c r="D106" s="9">
        <v>43335.0</v>
      </c>
      <c r="E106" s="9">
        <v>3492.0</v>
      </c>
      <c r="F106" s="25">
        <v>1.7115763E7</v>
      </c>
      <c r="G106" s="12"/>
      <c r="H106" s="12"/>
      <c r="I106" s="13">
        <v>634.0</v>
      </c>
      <c r="J106" s="22">
        <v>640.0</v>
      </c>
      <c r="K106" s="14"/>
      <c r="L106" s="15"/>
      <c r="M106" s="16"/>
      <c r="N106" s="17"/>
      <c r="O106" s="18"/>
      <c r="P106" s="18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20"/>
    </row>
    <row r="107" ht="15.0" customHeight="1">
      <c r="A107" s="8">
        <v>44526.0</v>
      </c>
      <c r="B107" s="9">
        <v>432901.0</v>
      </c>
      <c r="C107" s="9">
        <v>383551.0</v>
      </c>
      <c r="D107" s="9">
        <v>45910.0</v>
      </c>
      <c r="E107" s="9">
        <v>3440.0</v>
      </c>
      <c r="F107" s="25">
        <v>1.7056012E7</v>
      </c>
      <c r="G107" s="12"/>
      <c r="H107" s="12"/>
      <c r="I107" s="13">
        <v>617.0</v>
      </c>
      <c r="J107" s="22">
        <v>704.0</v>
      </c>
      <c r="K107" s="14"/>
      <c r="L107" s="15"/>
      <c r="M107" s="16"/>
      <c r="N107" s="17"/>
      <c r="O107" s="18"/>
      <c r="P107" s="18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20"/>
    </row>
    <row r="108" ht="15.0" customHeight="1">
      <c r="A108" s="8">
        <v>44525.0</v>
      </c>
      <c r="B108" s="9">
        <v>429002.0</v>
      </c>
      <c r="C108" s="9">
        <v>381851.0</v>
      </c>
      <c r="D108" s="9">
        <v>43750.0</v>
      </c>
      <c r="E108" s="9">
        <v>3401.0</v>
      </c>
      <c r="F108" s="25">
        <v>1.6998739E7</v>
      </c>
      <c r="G108" s="12"/>
      <c r="H108" s="12"/>
      <c r="I108" s="13">
        <v>612.0</v>
      </c>
      <c r="J108" s="22">
        <v>674.0</v>
      </c>
      <c r="K108" s="14"/>
      <c r="L108" s="15"/>
      <c r="M108" s="16"/>
      <c r="N108" s="17"/>
      <c r="O108" s="18"/>
      <c r="P108" s="18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20"/>
    </row>
    <row r="109" ht="15.0" customHeight="1">
      <c r="A109" s="8">
        <v>44524.0</v>
      </c>
      <c r="B109" s="9">
        <v>425065.0</v>
      </c>
      <c r="C109" s="9">
        <v>380377.0</v>
      </c>
      <c r="D109" s="9">
        <v>41325.0</v>
      </c>
      <c r="E109" s="9">
        <v>3363.0</v>
      </c>
      <c r="F109" s="25">
        <v>1.6939929E7</v>
      </c>
      <c r="G109" s="12"/>
      <c r="H109" s="12"/>
      <c r="I109" s="13">
        <v>586.0</v>
      </c>
      <c r="J109" s="22">
        <v>660.0</v>
      </c>
      <c r="K109" s="14"/>
      <c r="L109" s="15"/>
      <c r="M109" s="16"/>
      <c r="N109" s="17"/>
      <c r="O109" s="18"/>
      <c r="P109" s="18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20"/>
    </row>
    <row r="110" ht="15.0" customHeight="1">
      <c r="A110" s="8">
        <v>44523.0</v>
      </c>
      <c r="B110" s="22">
        <v>420950.0</v>
      </c>
      <c r="C110" s="22">
        <v>378561.0</v>
      </c>
      <c r="D110" s="22">
        <v>39061.0</v>
      </c>
      <c r="E110" s="22">
        <v>3328.0</v>
      </c>
      <c r="F110" s="26">
        <v>1.6878959E7</v>
      </c>
      <c r="G110" s="12"/>
      <c r="H110" s="12"/>
      <c r="I110" s="27">
        <v>549.0</v>
      </c>
      <c r="J110" s="22">
        <v>542.0</v>
      </c>
      <c r="K110" s="14"/>
      <c r="L110" s="15"/>
      <c r="M110" s="16"/>
      <c r="N110" s="17"/>
      <c r="O110" s="18"/>
      <c r="P110" s="18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20"/>
    </row>
    <row r="111" ht="15.0" customHeight="1">
      <c r="A111" s="8">
        <v>44522.0</v>
      </c>
      <c r="B111" s="28">
        <v>418252.0</v>
      </c>
      <c r="C111" s="28">
        <v>376706.0</v>
      </c>
      <c r="D111" s="29">
        <v>38248.0</v>
      </c>
      <c r="E111" s="28">
        <v>3298.0</v>
      </c>
      <c r="F111" s="12">
        <v>1.6816619E7</v>
      </c>
      <c r="G111" s="12"/>
      <c r="H111" s="12"/>
      <c r="I111" s="27">
        <v>515.0</v>
      </c>
      <c r="J111" s="22">
        <v>592.0</v>
      </c>
      <c r="K111" s="14"/>
      <c r="L111" s="15"/>
      <c r="M111" s="16"/>
      <c r="N111" s="17"/>
      <c r="O111" s="18"/>
      <c r="P111" s="18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20"/>
    </row>
    <row r="112" ht="15.0" customHeight="1">
      <c r="A112" s="8">
        <v>44521.0</v>
      </c>
      <c r="B112" s="28">
        <v>415425.0</v>
      </c>
      <c r="C112" s="28">
        <v>375755.0</v>
      </c>
      <c r="D112" s="29">
        <v>36396.0</v>
      </c>
      <c r="E112" s="28">
        <v>3274.0</v>
      </c>
      <c r="F112" s="12">
        <v>1.6777682E7</v>
      </c>
      <c r="G112" s="12"/>
      <c r="H112" s="12"/>
      <c r="I112" s="27">
        <v>517.0</v>
      </c>
      <c r="J112" s="22">
        <v>510.0</v>
      </c>
      <c r="K112" s="14"/>
      <c r="L112" s="15"/>
      <c r="M112" s="16"/>
      <c r="N112" s="17"/>
      <c r="O112" s="18"/>
      <c r="P112" s="18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20"/>
    </row>
    <row r="113" ht="15.0" customHeight="1">
      <c r="A113" s="8">
        <v>44520.0</v>
      </c>
      <c r="B113" s="28">
        <v>412311.0</v>
      </c>
      <c r="C113" s="28">
        <v>374383.0</v>
      </c>
      <c r="D113" s="29">
        <v>34684.0</v>
      </c>
      <c r="E113" s="28">
        <v>3244.0</v>
      </c>
      <c r="F113" s="12">
        <v>1.6740128E7</v>
      </c>
      <c r="G113" s="12"/>
      <c r="H113" s="12"/>
      <c r="I113" s="27">
        <v>508.0</v>
      </c>
      <c r="J113" s="22">
        <v>650.0</v>
      </c>
      <c r="K113" s="14"/>
      <c r="L113" s="15"/>
      <c r="M113" s="16"/>
      <c r="N113" s="17"/>
      <c r="O113" s="18"/>
      <c r="P113" s="18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20"/>
    </row>
    <row r="114" ht="15.0" customHeight="1">
      <c r="A114" s="8">
        <v>44519.0</v>
      </c>
      <c r="B114" s="28">
        <v>409099.0</v>
      </c>
      <c r="C114" s="28">
        <v>368723.0</v>
      </c>
      <c r="D114" s="29">
        <v>37161.0</v>
      </c>
      <c r="E114" s="28">
        <v>3215.0</v>
      </c>
      <c r="F114" s="12">
        <v>1.668417E7</v>
      </c>
      <c r="G114" s="12"/>
      <c r="H114" s="12"/>
      <c r="I114" s="27">
        <v>499.0</v>
      </c>
      <c r="J114" s="22">
        <v>573.0</v>
      </c>
      <c r="K114" s="14"/>
      <c r="L114" s="15"/>
      <c r="M114" s="16"/>
      <c r="N114" s="17"/>
      <c r="O114" s="18"/>
      <c r="P114" s="18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20"/>
    </row>
    <row r="115" ht="15.0" customHeight="1">
      <c r="A115" s="8">
        <v>44518.0</v>
      </c>
      <c r="B115" s="28">
        <v>406065.0</v>
      </c>
      <c r="C115" s="28">
        <v>367578.0</v>
      </c>
      <c r="D115" s="29">
        <v>35300.0</v>
      </c>
      <c r="E115" s="28">
        <v>3187.0</v>
      </c>
      <c r="F115" s="12">
        <v>1.6631274E7</v>
      </c>
      <c r="G115" s="12"/>
      <c r="H115" s="12"/>
      <c r="I115" s="27">
        <v>506.0</v>
      </c>
      <c r="J115" s="22">
        <v>566.0</v>
      </c>
      <c r="K115" s="14"/>
      <c r="L115" s="15"/>
      <c r="M115" s="16"/>
      <c r="N115" s="17"/>
      <c r="O115" s="18"/>
      <c r="P115" s="18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20"/>
    </row>
    <row r="116" ht="15.0" customHeight="1">
      <c r="A116" s="8">
        <v>44517.0</v>
      </c>
      <c r="B116" s="28">
        <v>402775.0</v>
      </c>
      <c r="C116" s="28">
        <v>366089.0</v>
      </c>
      <c r="D116" s="29">
        <v>33528.0</v>
      </c>
      <c r="E116" s="28">
        <v>3158.0</v>
      </c>
      <c r="F116" s="12">
        <v>1.6575883E7</v>
      </c>
      <c r="G116" s="12"/>
      <c r="H116" s="12"/>
      <c r="I116" s="27">
        <v>522.0</v>
      </c>
      <c r="J116" s="22">
        <v>449.0</v>
      </c>
      <c r="K116" s="14"/>
      <c r="L116" s="15"/>
      <c r="M116" s="16"/>
      <c r="N116" s="17"/>
      <c r="O116" s="18"/>
      <c r="P116" s="18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20"/>
    </row>
    <row r="117" ht="15.0" customHeight="1">
      <c r="A117" s="8">
        <v>44516.0</v>
      </c>
      <c r="B117" s="28">
        <v>399591.0</v>
      </c>
      <c r="C117" s="28">
        <v>364499.0</v>
      </c>
      <c r="D117" s="29">
        <v>31955.0</v>
      </c>
      <c r="E117" s="28">
        <v>3137.0</v>
      </c>
      <c r="F117" s="12">
        <v>1.6525392E7</v>
      </c>
      <c r="G117" s="12"/>
      <c r="H117" s="12"/>
      <c r="I117" s="27">
        <v>495.0</v>
      </c>
      <c r="J117" s="22">
        <v>463.0</v>
      </c>
      <c r="K117" s="14"/>
      <c r="L117" s="15"/>
      <c r="M117" s="16"/>
      <c r="N117" s="17"/>
      <c r="O117" s="18"/>
      <c r="P117" s="18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20"/>
    </row>
    <row r="118" ht="15.0" customHeight="1">
      <c r="A118" s="8">
        <v>44515.0</v>
      </c>
      <c r="B118" s="28">
        <v>397466.0</v>
      </c>
      <c r="C118" s="28">
        <v>362834.0</v>
      </c>
      <c r="D118" s="29">
        <v>31517.0</v>
      </c>
      <c r="E118" s="28">
        <v>3115.0</v>
      </c>
      <c r="F118" s="12">
        <v>1.6470974E7</v>
      </c>
      <c r="G118" s="12"/>
      <c r="H118" s="12"/>
      <c r="I118" s="27">
        <v>471.0</v>
      </c>
      <c r="J118" s="22">
        <v>483.0</v>
      </c>
      <c r="K118" s="14"/>
      <c r="L118" s="15"/>
      <c r="M118" s="16"/>
      <c r="N118" s="17"/>
      <c r="O118" s="18"/>
      <c r="P118" s="18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20"/>
    </row>
    <row r="119" ht="15.0" customHeight="1">
      <c r="A119" s="8">
        <v>44514.0</v>
      </c>
      <c r="B119" s="28">
        <v>395460.0</v>
      </c>
      <c r="C119" s="28">
        <v>360891.0</v>
      </c>
      <c r="D119" s="29">
        <v>31466.0</v>
      </c>
      <c r="E119" s="28">
        <v>3103.0</v>
      </c>
      <c r="F119" s="12">
        <v>1.644043E7</v>
      </c>
      <c r="G119" s="12"/>
      <c r="H119" s="12"/>
      <c r="I119" s="27">
        <v>483.0</v>
      </c>
      <c r="J119" s="22">
        <v>465.0</v>
      </c>
      <c r="K119" s="14"/>
      <c r="L119" s="15"/>
      <c r="M119" s="16"/>
      <c r="N119" s="17"/>
      <c r="O119" s="18"/>
      <c r="P119" s="18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20"/>
    </row>
    <row r="120" ht="15.0" customHeight="1">
      <c r="A120" s="8">
        <v>44513.0</v>
      </c>
      <c r="B120" s="28">
        <v>393042.0</v>
      </c>
      <c r="C120" s="28">
        <v>359553.0</v>
      </c>
      <c r="D120" s="29">
        <v>30406.0</v>
      </c>
      <c r="E120" s="28">
        <v>3083.0</v>
      </c>
      <c r="F120" s="12">
        <v>1.6408601E7</v>
      </c>
      <c r="G120" s="12"/>
      <c r="H120" s="12"/>
      <c r="I120" s="27">
        <v>485.0</v>
      </c>
      <c r="J120" s="22">
        <v>549.0</v>
      </c>
      <c r="K120" s="14"/>
      <c r="L120" s="15"/>
      <c r="M120" s="16"/>
      <c r="N120" s="17"/>
      <c r="O120" s="18"/>
      <c r="P120" s="18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20"/>
    </row>
    <row r="121" ht="15.0" customHeight="1">
      <c r="A121" s="8">
        <v>44512.0</v>
      </c>
      <c r="B121" s="28">
        <v>390719.0</v>
      </c>
      <c r="C121" s="28">
        <v>356615.0</v>
      </c>
      <c r="D121" s="29">
        <v>31053.0</v>
      </c>
      <c r="E121" s="28">
        <v>3051.0</v>
      </c>
      <c r="F121" s="12">
        <v>1.6361032E7</v>
      </c>
      <c r="G121" s="12"/>
      <c r="H121" s="12"/>
      <c r="I121" s="27">
        <v>475.0</v>
      </c>
      <c r="J121" s="22">
        <v>527.0</v>
      </c>
      <c r="K121" s="14"/>
      <c r="L121" s="15"/>
      <c r="M121" s="16"/>
      <c r="N121" s="17"/>
      <c r="O121" s="18"/>
      <c r="P121" s="18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20"/>
    </row>
    <row r="122" ht="15.0" customHeight="1">
      <c r="A122" s="8">
        <v>44511.0</v>
      </c>
      <c r="B122" s="28">
        <v>388351.0</v>
      </c>
      <c r="C122" s="28">
        <v>355014.0</v>
      </c>
      <c r="D122" s="29">
        <v>30304.0</v>
      </c>
      <c r="E122" s="28">
        <v>3033.0</v>
      </c>
      <c r="F122" s="12">
        <v>1.6312775E7</v>
      </c>
      <c r="G122" s="12"/>
      <c r="H122" s="12"/>
      <c r="I122" s="27">
        <v>473.0</v>
      </c>
      <c r="J122" s="22">
        <v>500.0</v>
      </c>
      <c r="K122" s="14"/>
      <c r="L122" s="15"/>
      <c r="M122" s="16"/>
      <c r="N122" s="17"/>
      <c r="O122" s="18"/>
      <c r="P122" s="18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20"/>
    </row>
    <row r="123" ht="15.0" customHeight="1">
      <c r="A123" s="8">
        <v>44510.0</v>
      </c>
      <c r="B123" s="28">
        <v>385831.0</v>
      </c>
      <c r="C123" s="28">
        <v>352940.0</v>
      </c>
      <c r="D123" s="29">
        <v>29879.0</v>
      </c>
      <c r="E123" s="28">
        <v>3012.0</v>
      </c>
      <c r="F123" s="12">
        <v>1.6261879E7</v>
      </c>
      <c r="G123" s="12"/>
      <c r="H123" s="12"/>
      <c r="I123" s="27">
        <v>460.0</v>
      </c>
      <c r="J123" s="22">
        <v>508.0</v>
      </c>
      <c r="K123" s="14"/>
      <c r="L123" s="15"/>
      <c r="M123" s="16"/>
      <c r="N123" s="17"/>
      <c r="O123" s="18"/>
      <c r="P123" s="18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20"/>
    </row>
    <row r="124" ht="15.0" customHeight="1">
      <c r="A124" s="8">
        <v>44509.0</v>
      </c>
      <c r="B124" s="28">
        <v>383407.0</v>
      </c>
      <c r="C124" s="28">
        <v>350658.0</v>
      </c>
      <c r="D124" s="29">
        <v>29751.0</v>
      </c>
      <c r="E124" s="28">
        <v>2998.0</v>
      </c>
      <c r="F124" s="12">
        <v>1.6212873E7</v>
      </c>
      <c r="G124" s="12"/>
      <c r="H124" s="12"/>
      <c r="I124" s="27">
        <v>425.0</v>
      </c>
      <c r="J124" s="22">
        <v>388.0</v>
      </c>
      <c r="K124" s="14"/>
      <c r="L124" s="15"/>
      <c r="M124" s="16"/>
      <c r="N124" s="17"/>
      <c r="O124" s="18"/>
      <c r="P124" s="18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20"/>
    </row>
    <row r="125" ht="15.0" customHeight="1">
      <c r="A125" s="8">
        <v>44508.0</v>
      </c>
      <c r="B125" s="28">
        <v>381694.0</v>
      </c>
      <c r="C125" s="28">
        <v>347799.0</v>
      </c>
      <c r="D125" s="29">
        <v>30915.0</v>
      </c>
      <c r="E125" s="28">
        <v>2980.0</v>
      </c>
      <c r="F125" s="12">
        <v>1.6160835E7</v>
      </c>
      <c r="G125" s="12"/>
      <c r="H125" s="12"/>
      <c r="I125" s="27">
        <v>409.0</v>
      </c>
      <c r="J125" s="22">
        <v>361.0</v>
      </c>
      <c r="K125" s="14"/>
      <c r="L125" s="15"/>
      <c r="M125" s="16"/>
      <c r="N125" s="17"/>
      <c r="O125" s="18"/>
      <c r="P125" s="18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20"/>
    </row>
    <row r="126" ht="15.0" customHeight="1">
      <c r="A126" s="8">
        <v>44507.0</v>
      </c>
      <c r="B126" s="28">
        <v>379935.0</v>
      </c>
      <c r="C126" s="28">
        <v>346801.0</v>
      </c>
      <c r="D126" s="29">
        <v>30167.0</v>
      </c>
      <c r="E126" s="28">
        <v>2967.0</v>
      </c>
      <c r="F126" s="12">
        <v>1.6130874E7</v>
      </c>
      <c r="G126" s="12"/>
      <c r="H126" s="12"/>
      <c r="I126" s="27">
        <v>405.0</v>
      </c>
      <c r="J126" s="22">
        <v>450.0</v>
      </c>
      <c r="K126" s="14"/>
      <c r="L126" s="15"/>
      <c r="M126" s="16"/>
      <c r="N126" s="17"/>
      <c r="O126" s="18"/>
      <c r="P126" s="18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20"/>
    </row>
    <row r="127" ht="15.0" customHeight="1">
      <c r="A127" s="8">
        <v>44506.0</v>
      </c>
      <c r="B127" s="28">
        <v>377712.0</v>
      </c>
      <c r="C127" s="28">
        <v>345566.0</v>
      </c>
      <c r="D127" s="29">
        <v>29190.0</v>
      </c>
      <c r="E127" s="28">
        <v>2956.0</v>
      </c>
      <c r="F127" s="12">
        <v>1.6099189E7</v>
      </c>
      <c r="G127" s="12"/>
      <c r="H127" s="12"/>
      <c r="I127" s="27">
        <v>411.0</v>
      </c>
      <c r="J127" s="19"/>
      <c r="K127" s="14"/>
      <c r="L127" s="15"/>
      <c r="M127" s="16"/>
      <c r="N127" s="17"/>
      <c r="O127" s="18"/>
      <c r="P127" s="18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20"/>
    </row>
    <row r="128" ht="15.0" customHeight="1">
      <c r="A128" s="8">
        <v>44505.0</v>
      </c>
      <c r="B128" s="28">
        <v>375464.0</v>
      </c>
      <c r="C128" s="28">
        <v>343237.0</v>
      </c>
      <c r="D128" s="29">
        <v>29291.0</v>
      </c>
      <c r="E128" s="28">
        <v>2936.0</v>
      </c>
      <c r="F128" s="12">
        <v>1.6051669E7</v>
      </c>
      <c r="G128" s="12"/>
      <c r="H128" s="12"/>
      <c r="I128" s="27">
        <v>382.0</v>
      </c>
      <c r="J128" s="19"/>
      <c r="K128" s="14"/>
      <c r="L128" s="15"/>
      <c r="M128" s="16"/>
      <c r="N128" s="17"/>
      <c r="O128" s="18"/>
      <c r="P128" s="18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20"/>
    </row>
    <row r="129" ht="15.0" customHeight="1">
      <c r="A129" s="8">
        <v>44504.0</v>
      </c>
      <c r="B129" s="28">
        <v>373120.0</v>
      </c>
      <c r="C129" s="28">
        <v>341888.0</v>
      </c>
      <c r="D129" s="29">
        <v>28316.0</v>
      </c>
      <c r="E129" s="28">
        <v>2916.0</v>
      </c>
      <c r="F129" s="12">
        <v>1.6001233E7</v>
      </c>
      <c r="G129" s="12"/>
      <c r="H129" s="12"/>
      <c r="I129" s="27">
        <v>365.0</v>
      </c>
      <c r="J129" s="19"/>
      <c r="K129" s="14"/>
      <c r="L129" s="15"/>
      <c r="M129" s="16"/>
      <c r="N129" s="17"/>
      <c r="O129" s="18"/>
      <c r="P129" s="18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20"/>
    </row>
    <row r="130" ht="15.0" customHeight="1">
      <c r="A130" s="8">
        <v>44503.0</v>
      </c>
      <c r="B130" s="28">
        <v>370640.0</v>
      </c>
      <c r="C130" s="28">
        <v>340471.0</v>
      </c>
      <c r="D130" s="29">
        <v>27277.0</v>
      </c>
      <c r="E130" s="28">
        <v>2892.0</v>
      </c>
      <c r="F130" s="12">
        <v>1.5953529E7</v>
      </c>
      <c r="G130" s="12"/>
      <c r="H130" s="12"/>
      <c r="I130" s="27">
        <v>378.0</v>
      </c>
      <c r="J130" s="19"/>
      <c r="K130" s="14"/>
      <c r="L130" s="15"/>
      <c r="M130" s="16"/>
      <c r="N130" s="17"/>
      <c r="O130" s="18"/>
      <c r="P130" s="18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20"/>
    </row>
    <row r="131" ht="15.0" customHeight="1">
      <c r="A131" s="8">
        <v>44502.0</v>
      </c>
      <c r="B131" s="28">
        <v>367974.0</v>
      </c>
      <c r="C131" s="28">
        <v>338947.0</v>
      </c>
      <c r="D131" s="29">
        <v>26153.0</v>
      </c>
      <c r="E131" s="28">
        <v>2874.0</v>
      </c>
      <c r="F131" s="12">
        <v>1.5905189E7</v>
      </c>
      <c r="G131" s="12"/>
      <c r="H131" s="12"/>
      <c r="I131" s="27">
        <v>347.0</v>
      </c>
      <c r="J131" s="19"/>
      <c r="K131" s="14"/>
      <c r="L131" s="15"/>
      <c r="M131" s="16"/>
      <c r="N131" s="17"/>
      <c r="O131" s="18"/>
      <c r="P131" s="18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20"/>
    </row>
    <row r="132" ht="15.0" customHeight="1">
      <c r="A132" s="8">
        <v>44501.0</v>
      </c>
      <c r="B132" s="28">
        <v>366386.0</v>
      </c>
      <c r="C132" s="28">
        <v>337353.0</v>
      </c>
      <c r="D132" s="29">
        <v>26175.0</v>
      </c>
      <c r="E132" s="28">
        <v>2858.0</v>
      </c>
      <c r="F132" s="12">
        <v>1.5849304E7</v>
      </c>
      <c r="G132" s="12"/>
      <c r="H132" s="12"/>
      <c r="I132" s="27">
        <v>343.0</v>
      </c>
      <c r="J132" s="19"/>
      <c r="K132" s="14"/>
      <c r="L132" s="15"/>
      <c r="M132" s="16"/>
      <c r="N132" s="17"/>
      <c r="O132" s="18"/>
      <c r="P132" s="18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20"/>
    </row>
    <row r="133" ht="15.0" customHeight="1">
      <c r="A133" s="8">
        <v>44500.0</v>
      </c>
      <c r="B133" s="28">
        <v>364700.0</v>
      </c>
      <c r="C133" s="28">
        <v>336548.0</v>
      </c>
      <c r="D133" s="29">
        <v>25303.0</v>
      </c>
      <c r="E133" s="28">
        <v>2849.0</v>
      </c>
      <c r="F133" s="30">
        <f t="shared" ref="F133:F765" si="2">G133+H133+B133</f>
        <v>15804065</v>
      </c>
      <c r="G133" s="12">
        <v>1386962.0</v>
      </c>
      <c r="H133" s="12">
        <v>1.4052403E7</v>
      </c>
      <c r="I133" s="27">
        <v>332.0</v>
      </c>
      <c r="J133" s="19"/>
      <c r="K133" s="14"/>
      <c r="L133" s="15"/>
      <c r="M133" s="16"/>
      <c r="N133" s="17"/>
      <c r="O133" s="18"/>
      <c r="P133" s="18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20"/>
    </row>
    <row r="134" ht="15.0" customHeight="1">
      <c r="A134" s="8">
        <v>44499.0</v>
      </c>
      <c r="B134" s="28">
        <v>362639.0</v>
      </c>
      <c r="C134" s="28">
        <v>334581.0</v>
      </c>
      <c r="D134" s="29">
        <v>25228.0</v>
      </c>
      <c r="E134" s="28">
        <v>2830.0</v>
      </c>
      <c r="F134" s="30">
        <f t="shared" si="2"/>
        <v>15775700</v>
      </c>
      <c r="G134" s="12">
        <v>1366434.0</v>
      </c>
      <c r="H134" s="12">
        <v>1.4046627E7</v>
      </c>
      <c r="I134" s="27">
        <v>339.0</v>
      </c>
      <c r="J134" s="19"/>
      <c r="K134" s="14"/>
      <c r="L134" s="15"/>
      <c r="M134" s="16"/>
      <c r="N134" s="17"/>
      <c r="O134" s="18"/>
      <c r="P134" s="18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20"/>
    </row>
    <row r="135" ht="15.0" customHeight="1">
      <c r="A135" s="8">
        <v>44498.0</v>
      </c>
      <c r="B135" s="28">
        <v>360536.0</v>
      </c>
      <c r="C135" s="28">
        <v>332995.0</v>
      </c>
      <c r="D135" s="29">
        <v>42724.0</v>
      </c>
      <c r="E135" s="28">
        <v>2817.0</v>
      </c>
      <c r="F135" s="30">
        <f t="shared" si="2"/>
        <v>15730786</v>
      </c>
      <c r="G135" s="12">
        <v>1358692.0</v>
      </c>
      <c r="H135" s="12">
        <v>1.4011558E7</v>
      </c>
      <c r="I135" s="27">
        <v>331.0</v>
      </c>
      <c r="J135" s="19"/>
      <c r="K135" s="14"/>
      <c r="L135" s="15"/>
      <c r="M135" s="16"/>
      <c r="N135" s="17"/>
      <c r="O135" s="18"/>
      <c r="P135" s="18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20"/>
    </row>
    <row r="136" ht="15.0" customHeight="1">
      <c r="A136" s="8">
        <v>44497.0</v>
      </c>
      <c r="B136" s="28">
        <v>358412.0</v>
      </c>
      <c r="C136" s="28">
        <v>330853.0</v>
      </c>
      <c r="D136" s="29">
        <v>24751.0</v>
      </c>
      <c r="E136" s="28">
        <v>2808.0</v>
      </c>
      <c r="F136" s="30">
        <f t="shared" si="2"/>
        <v>15678187</v>
      </c>
      <c r="G136" s="12">
        <v>1389130.0</v>
      </c>
      <c r="H136" s="12">
        <v>1.3930645E7</v>
      </c>
      <c r="I136" s="27">
        <v>345.0</v>
      </c>
      <c r="J136" s="19"/>
      <c r="K136" s="14"/>
      <c r="L136" s="15"/>
      <c r="M136" s="16"/>
      <c r="N136" s="17"/>
      <c r="O136" s="18"/>
      <c r="P136" s="18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20"/>
    </row>
    <row r="137" ht="15.0" customHeight="1">
      <c r="A137" s="8">
        <v>44496.0</v>
      </c>
      <c r="B137" s="28">
        <v>356305.0</v>
      </c>
      <c r="C137" s="28">
        <v>329658.0</v>
      </c>
      <c r="D137" s="29">
        <v>23850.0</v>
      </c>
      <c r="E137" s="28">
        <v>2797.0</v>
      </c>
      <c r="F137" s="30">
        <f t="shared" si="2"/>
        <v>15628311</v>
      </c>
      <c r="G137" s="12">
        <v>1387186.0</v>
      </c>
      <c r="H137" s="12">
        <v>1.388482E7</v>
      </c>
      <c r="I137" s="27">
        <v>341.0</v>
      </c>
      <c r="J137" s="19"/>
      <c r="K137" s="14"/>
      <c r="L137" s="15"/>
      <c r="M137" s="16"/>
      <c r="N137" s="17"/>
      <c r="O137" s="18"/>
      <c r="P137" s="18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20"/>
    </row>
    <row r="138" ht="15.0" customHeight="1">
      <c r="A138" s="8">
        <v>44495.0</v>
      </c>
      <c r="B138" s="28">
        <v>354355.0</v>
      </c>
      <c r="C138" s="28">
        <v>327592.0</v>
      </c>
      <c r="D138" s="29">
        <v>23975.0</v>
      </c>
      <c r="E138" s="28">
        <v>2788.0</v>
      </c>
      <c r="F138" s="30">
        <f t="shared" si="2"/>
        <v>15579430</v>
      </c>
      <c r="G138" s="12">
        <v>1366840.0</v>
      </c>
      <c r="H138" s="12">
        <v>1.3858235E7</v>
      </c>
      <c r="I138" s="27">
        <v>334.0</v>
      </c>
      <c r="J138" s="19"/>
      <c r="K138" s="14"/>
      <c r="L138" s="15"/>
      <c r="M138" s="16"/>
      <c r="N138" s="17"/>
      <c r="O138" s="18"/>
      <c r="P138" s="18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20"/>
    </row>
    <row r="139" ht="15.0" customHeight="1">
      <c r="A139" s="8">
        <v>44494.0</v>
      </c>
      <c r="B139" s="28">
        <v>353089.0</v>
      </c>
      <c r="C139" s="28">
        <v>324448.0</v>
      </c>
      <c r="D139" s="29">
        <v>25868.0</v>
      </c>
      <c r="E139" s="28">
        <v>2773.0</v>
      </c>
      <c r="F139" s="30">
        <f t="shared" si="2"/>
        <v>15530478</v>
      </c>
      <c r="G139" s="12">
        <v>1368282.0</v>
      </c>
      <c r="H139" s="12">
        <v>1.3809107E7</v>
      </c>
      <c r="I139" s="27">
        <v>322.0</v>
      </c>
      <c r="J139" s="19"/>
      <c r="K139" s="14"/>
      <c r="L139" s="15"/>
      <c r="M139" s="16"/>
      <c r="N139" s="17"/>
      <c r="O139" s="18"/>
      <c r="P139" s="18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20"/>
    </row>
    <row r="140" ht="15.0" customHeight="1">
      <c r="A140" s="8">
        <v>44493.0</v>
      </c>
      <c r="B140" s="28">
        <v>351899.0</v>
      </c>
      <c r="C140" s="28">
        <v>323393.0</v>
      </c>
      <c r="D140" s="29">
        <v>25740.0</v>
      </c>
      <c r="E140" s="28">
        <v>2766.0</v>
      </c>
      <c r="F140" s="30">
        <f t="shared" si="2"/>
        <v>15504985</v>
      </c>
      <c r="G140" s="12">
        <v>1354359.0</v>
      </c>
      <c r="H140" s="12">
        <v>1.3798727E7</v>
      </c>
      <c r="I140" s="27">
        <v>316.0</v>
      </c>
      <c r="J140" s="19"/>
      <c r="K140" s="14"/>
      <c r="L140" s="15"/>
      <c r="M140" s="16"/>
      <c r="N140" s="17"/>
      <c r="O140" s="18"/>
      <c r="P140" s="18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20"/>
    </row>
    <row r="141" ht="15.0" customHeight="1">
      <c r="A141" s="8">
        <v>44492.0</v>
      </c>
      <c r="B141" s="28">
        <v>350476.0</v>
      </c>
      <c r="C141" s="28">
        <v>322536.0</v>
      </c>
      <c r="D141" s="29">
        <v>25195.0</v>
      </c>
      <c r="E141" s="28">
        <v>2745.0</v>
      </c>
      <c r="F141" s="30">
        <f t="shared" si="2"/>
        <v>15481473</v>
      </c>
      <c r="G141" s="12">
        <v>1339287.0</v>
      </c>
      <c r="H141" s="12">
        <v>1.379171E7</v>
      </c>
      <c r="I141" s="27">
        <v>327.0</v>
      </c>
      <c r="J141" s="19"/>
      <c r="K141" s="14"/>
      <c r="L141" s="15"/>
      <c r="M141" s="16"/>
      <c r="N141" s="17"/>
      <c r="O141" s="18"/>
      <c r="P141" s="18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20"/>
    </row>
    <row r="142" ht="15.0" customHeight="1">
      <c r="A142" s="8">
        <v>44491.0</v>
      </c>
      <c r="B142" s="28">
        <v>348969.0</v>
      </c>
      <c r="C142" s="28">
        <v>320317.0</v>
      </c>
      <c r="D142" s="29">
        <v>25927.0</v>
      </c>
      <c r="E142" s="28">
        <v>2725.0</v>
      </c>
      <c r="F142" s="30">
        <f t="shared" si="2"/>
        <v>15437387</v>
      </c>
      <c r="G142" s="12">
        <v>1327170.0</v>
      </c>
      <c r="H142" s="12">
        <v>1.3761248E7</v>
      </c>
      <c r="I142" s="27">
        <v>342.0</v>
      </c>
      <c r="J142" s="19"/>
      <c r="K142" s="14"/>
      <c r="L142" s="15"/>
      <c r="M142" s="16"/>
      <c r="N142" s="17"/>
      <c r="O142" s="18"/>
      <c r="P142" s="18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20"/>
    </row>
    <row r="143" ht="15.0" customHeight="1">
      <c r="A143" s="8">
        <v>44490.0</v>
      </c>
      <c r="B143" s="28">
        <v>347529.0</v>
      </c>
      <c r="C143" s="28">
        <v>317755.0</v>
      </c>
      <c r="D143" s="29">
        <v>27065.0</v>
      </c>
      <c r="E143" s="28">
        <v>2709.0</v>
      </c>
      <c r="F143" s="30">
        <f t="shared" si="2"/>
        <v>15392007</v>
      </c>
      <c r="G143" s="12">
        <v>1334586.0</v>
      </c>
      <c r="H143" s="12">
        <v>1.3709892E7</v>
      </c>
      <c r="I143" s="27">
        <v>349.0</v>
      </c>
      <c r="J143" s="19"/>
      <c r="K143" s="14"/>
      <c r="L143" s="15"/>
      <c r="M143" s="16"/>
      <c r="N143" s="17"/>
      <c r="O143" s="18"/>
      <c r="P143" s="18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20"/>
    </row>
    <row r="144" ht="15.0" customHeight="1">
      <c r="A144" s="8">
        <v>44489.0</v>
      </c>
      <c r="B144" s="28">
        <v>346088.0</v>
      </c>
      <c r="C144" s="28">
        <v>316607.0</v>
      </c>
      <c r="D144" s="29">
        <v>26783.0</v>
      </c>
      <c r="E144" s="28">
        <v>2698.0</v>
      </c>
      <c r="F144" s="30">
        <f t="shared" si="2"/>
        <v>15344732</v>
      </c>
      <c r="G144" s="21">
        <v>1325132.0</v>
      </c>
      <c r="H144" s="12">
        <v>1.3673512E7</v>
      </c>
      <c r="I144" s="27">
        <v>347.0</v>
      </c>
      <c r="J144" s="19"/>
      <c r="K144" s="14"/>
      <c r="L144" s="15"/>
      <c r="M144" s="16"/>
      <c r="N144" s="17"/>
      <c r="O144" s="18"/>
      <c r="P144" s="18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20"/>
    </row>
    <row r="145" ht="15.0" customHeight="1">
      <c r="A145" s="8">
        <v>44488.0</v>
      </c>
      <c r="B145" s="28">
        <v>344518.0</v>
      </c>
      <c r="C145" s="28">
        <v>313432.0</v>
      </c>
      <c r="D145" s="29">
        <v>28397.0</v>
      </c>
      <c r="E145" s="28">
        <v>2689.0</v>
      </c>
      <c r="F145" s="30">
        <f t="shared" si="2"/>
        <v>15296834</v>
      </c>
      <c r="G145" s="12">
        <v>1323771.0</v>
      </c>
      <c r="H145" s="12">
        <v>1.3628545E7</v>
      </c>
      <c r="I145" s="27">
        <v>344.0</v>
      </c>
      <c r="J145" s="19"/>
      <c r="K145" s="14"/>
      <c r="L145" s="15"/>
      <c r="M145" s="16"/>
      <c r="N145" s="17"/>
      <c r="O145" s="18"/>
      <c r="P145" s="18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20"/>
    </row>
    <row r="146" ht="15.0" customHeight="1">
      <c r="A146" s="8">
        <v>44487.0</v>
      </c>
      <c r="B146" s="28">
        <v>343445.0</v>
      </c>
      <c r="C146" s="28">
        <v>311781.0</v>
      </c>
      <c r="D146" s="29">
        <v>28996.0</v>
      </c>
      <c r="E146" s="28">
        <v>2668.0</v>
      </c>
      <c r="F146" s="30">
        <f t="shared" si="2"/>
        <v>15246350</v>
      </c>
      <c r="G146" s="12">
        <v>1320566.0</v>
      </c>
      <c r="H146" s="12">
        <v>1.3582339E7</v>
      </c>
      <c r="I146" s="27">
        <v>345.0</v>
      </c>
      <c r="J146" s="19"/>
      <c r="K146" s="14"/>
      <c r="L146" s="15"/>
      <c r="M146" s="16"/>
      <c r="N146" s="17"/>
      <c r="O146" s="18"/>
      <c r="P146" s="18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20"/>
    </row>
    <row r="147" ht="15.0" customHeight="1">
      <c r="A147" s="8">
        <v>44486.0</v>
      </c>
      <c r="B147" s="28">
        <v>342396.0</v>
      </c>
      <c r="C147" s="28">
        <v>310344.0</v>
      </c>
      <c r="D147" s="29">
        <v>29392.0</v>
      </c>
      <c r="E147" s="28">
        <v>2660.0</v>
      </c>
      <c r="F147" s="30">
        <f t="shared" si="2"/>
        <v>15220868</v>
      </c>
      <c r="G147" s="12">
        <v>1312433.0</v>
      </c>
      <c r="H147" s="12">
        <v>1.3566039E7</v>
      </c>
      <c r="I147" s="27">
        <v>348.0</v>
      </c>
      <c r="J147" s="19"/>
      <c r="K147" s="14"/>
      <c r="L147" s="15"/>
      <c r="M147" s="16"/>
      <c r="N147" s="17"/>
      <c r="O147" s="18"/>
      <c r="P147" s="18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20"/>
    </row>
    <row r="148" ht="15.0" customHeight="1">
      <c r="A148" s="8">
        <v>44485.0</v>
      </c>
      <c r="B148" s="28">
        <v>340978.0</v>
      </c>
      <c r="C148" s="28">
        <v>308187.0</v>
      </c>
      <c r="D148" s="29">
        <v>30147.0</v>
      </c>
      <c r="E148" s="28">
        <v>2644.0</v>
      </c>
      <c r="F148" s="30">
        <f t="shared" si="2"/>
        <v>15198192</v>
      </c>
      <c r="G148" s="12">
        <v>1293233.0</v>
      </c>
      <c r="H148" s="12">
        <v>1.3563981E7</v>
      </c>
      <c r="I148" s="27">
        <v>361.0</v>
      </c>
      <c r="J148" s="19"/>
      <c r="K148" s="14"/>
      <c r="L148" s="15"/>
      <c r="M148" s="16"/>
      <c r="N148" s="17"/>
      <c r="O148" s="18"/>
      <c r="P148" s="18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20"/>
    </row>
    <row r="149" ht="15.0" customHeight="1">
      <c r="A149" s="8">
        <v>44484.0</v>
      </c>
      <c r="B149" s="28">
        <v>339361.0</v>
      </c>
      <c r="C149" s="28">
        <v>305851.0</v>
      </c>
      <c r="D149" s="29">
        <v>30884.0</v>
      </c>
      <c r="E149" s="28">
        <v>2626.0</v>
      </c>
      <c r="F149" s="30">
        <f t="shared" si="2"/>
        <v>15152526</v>
      </c>
      <c r="G149" s="12">
        <v>1309168.0</v>
      </c>
      <c r="H149" s="12">
        <v>1.3503997E7</v>
      </c>
      <c r="I149" s="27">
        <v>371.0</v>
      </c>
      <c r="J149" s="19"/>
      <c r="K149" s="14"/>
      <c r="L149" s="15"/>
      <c r="M149" s="16"/>
      <c r="N149" s="17"/>
      <c r="O149" s="18"/>
      <c r="P149" s="18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20"/>
    </row>
    <row r="150" ht="15.0" customHeight="1">
      <c r="A150" s="8">
        <v>44483.0</v>
      </c>
      <c r="B150" s="28">
        <v>337679.0</v>
      </c>
      <c r="C150" s="28">
        <v>303719.0</v>
      </c>
      <c r="D150" s="29">
        <v>31342.0</v>
      </c>
      <c r="E150" s="28">
        <v>2618.0</v>
      </c>
      <c r="F150" s="30">
        <f t="shared" si="2"/>
        <v>15106366</v>
      </c>
      <c r="G150" s="12">
        <v>1296534.0</v>
      </c>
      <c r="H150" s="12">
        <v>1.3472153E7</v>
      </c>
      <c r="I150" s="27">
        <v>371.0</v>
      </c>
      <c r="J150" s="19"/>
      <c r="K150" s="14"/>
      <c r="L150" s="15"/>
      <c r="M150" s="16"/>
      <c r="N150" s="17"/>
      <c r="O150" s="18"/>
      <c r="P150" s="18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20"/>
    </row>
    <row r="151" ht="15.0" customHeight="1">
      <c r="A151" s="8">
        <v>44482.0</v>
      </c>
      <c r="B151" s="28">
        <v>335742.0</v>
      </c>
      <c r="C151" s="28">
        <v>302066.0</v>
      </c>
      <c r="D151" s="29">
        <v>31071.0</v>
      </c>
      <c r="E151" s="28">
        <v>2605.0</v>
      </c>
      <c r="F151" s="30">
        <f t="shared" si="2"/>
        <v>15062420</v>
      </c>
      <c r="G151" s="12">
        <v>1285868.0</v>
      </c>
      <c r="H151" s="12">
        <v>1.344081E7</v>
      </c>
      <c r="I151" s="27">
        <v>359.0</v>
      </c>
      <c r="J151" s="19"/>
      <c r="K151" s="14"/>
      <c r="L151" s="15"/>
      <c r="M151" s="16"/>
      <c r="N151" s="17"/>
      <c r="O151" s="18"/>
      <c r="P151" s="18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20"/>
    </row>
    <row r="152" ht="15.0" customHeight="1">
      <c r="A152" s="8">
        <v>44481.0</v>
      </c>
      <c r="B152" s="28">
        <v>334163.0</v>
      </c>
      <c r="C152" s="28">
        <v>299260.0</v>
      </c>
      <c r="D152" s="29">
        <v>32309.0</v>
      </c>
      <c r="E152" s="28">
        <v>2594.0</v>
      </c>
      <c r="F152" s="30">
        <f t="shared" si="2"/>
        <v>15007584</v>
      </c>
      <c r="G152" s="12">
        <v>1276809.0</v>
      </c>
      <c r="H152" s="12">
        <v>1.3396612E7</v>
      </c>
      <c r="I152" s="27">
        <v>364.0</v>
      </c>
      <c r="J152" s="19"/>
      <c r="K152" s="14"/>
      <c r="L152" s="15"/>
      <c r="M152" s="16"/>
      <c r="N152" s="17"/>
      <c r="O152" s="18"/>
      <c r="P152" s="18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20"/>
    </row>
    <row r="153" ht="15.0" customHeight="1">
      <c r="A153" s="8">
        <v>44480.0</v>
      </c>
      <c r="B153" s="28">
        <v>332816.0</v>
      </c>
      <c r="C153" s="28">
        <v>298022.0</v>
      </c>
      <c r="D153" s="29">
        <v>32211.0</v>
      </c>
      <c r="E153" s="28">
        <v>2583.0</v>
      </c>
      <c r="F153" s="30">
        <f t="shared" si="2"/>
        <v>14977419</v>
      </c>
      <c r="G153" s="12">
        <v>1255745.0</v>
      </c>
      <c r="H153" s="12">
        <v>1.3388858E7</v>
      </c>
      <c r="I153" s="27">
        <v>371.0</v>
      </c>
      <c r="J153" s="19"/>
      <c r="K153" s="14"/>
      <c r="L153" s="15"/>
      <c r="M153" s="16"/>
      <c r="N153" s="17"/>
      <c r="O153" s="18"/>
      <c r="P153" s="18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20"/>
    </row>
    <row r="154" ht="15.0" customHeight="1">
      <c r="A154" s="8">
        <v>44479.0</v>
      </c>
      <c r="B154" s="28">
        <v>331519.0</v>
      </c>
      <c r="C154" s="28">
        <v>296708.0</v>
      </c>
      <c r="D154" s="29">
        <v>32236.0</v>
      </c>
      <c r="E154" s="28">
        <v>2575.0</v>
      </c>
      <c r="F154" s="30">
        <f t="shared" si="2"/>
        <v>14951658</v>
      </c>
      <c r="G154" s="12">
        <v>1261712.0</v>
      </c>
      <c r="H154" s="12">
        <v>1.3358427E7</v>
      </c>
      <c r="I154" s="27">
        <v>377.0</v>
      </c>
      <c r="J154" s="19"/>
      <c r="K154" s="14"/>
      <c r="L154" s="15"/>
      <c r="M154" s="16"/>
      <c r="N154" s="17"/>
      <c r="O154" s="18"/>
      <c r="P154" s="18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20"/>
    </row>
    <row r="155" ht="15.0" customHeight="1">
      <c r="A155" s="8">
        <v>44478.0</v>
      </c>
      <c r="B155" s="28">
        <v>329925.0</v>
      </c>
      <c r="C155" s="28">
        <v>294929.0</v>
      </c>
      <c r="D155" s="29">
        <v>32436.0</v>
      </c>
      <c r="E155" s="28">
        <v>2560.0</v>
      </c>
      <c r="F155" s="30">
        <f t="shared" si="2"/>
        <v>14925875</v>
      </c>
      <c r="G155" s="12">
        <v>1247124.0</v>
      </c>
      <c r="H155" s="12">
        <v>1.3348826E7</v>
      </c>
      <c r="I155" s="27">
        <v>384.0</v>
      </c>
      <c r="J155" s="19"/>
      <c r="K155" s="14"/>
      <c r="L155" s="15"/>
      <c r="M155" s="16"/>
      <c r="N155" s="17"/>
      <c r="O155" s="18"/>
      <c r="P155" s="18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20"/>
    </row>
    <row r="156" ht="15.0" customHeight="1">
      <c r="A156" s="8">
        <v>44477.0</v>
      </c>
      <c r="B156" s="28">
        <v>327976.0</v>
      </c>
      <c r="C156" s="28">
        <v>292091.0</v>
      </c>
      <c r="D156" s="29">
        <v>33331.0</v>
      </c>
      <c r="E156" s="28">
        <v>2554.0</v>
      </c>
      <c r="F156" s="30">
        <f t="shared" si="2"/>
        <v>14882201</v>
      </c>
      <c r="G156" s="12">
        <v>1232857.0</v>
      </c>
      <c r="H156" s="12">
        <v>1.3321368E7</v>
      </c>
      <c r="I156" s="27">
        <v>377.0</v>
      </c>
      <c r="J156" s="19"/>
      <c r="K156" s="14"/>
      <c r="L156" s="15"/>
      <c r="M156" s="16"/>
      <c r="N156" s="17"/>
      <c r="O156" s="18"/>
      <c r="P156" s="18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20"/>
    </row>
    <row r="157" ht="15.0" customHeight="1">
      <c r="A157" s="8">
        <v>44476.0</v>
      </c>
      <c r="B157" s="28">
        <v>325804.0</v>
      </c>
      <c r="C157" s="28">
        <v>288822.0</v>
      </c>
      <c r="D157" s="29">
        <v>34438.0</v>
      </c>
      <c r="E157" s="28">
        <v>2544.0</v>
      </c>
      <c r="F157" s="30">
        <f t="shared" si="2"/>
        <v>14833978</v>
      </c>
      <c r="G157" s="12">
        <v>1239741.0</v>
      </c>
      <c r="H157" s="12">
        <v>1.3268433E7</v>
      </c>
      <c r="I157" s="27">
        <v>375.0</v>
      </c>
      <c r="J157" s="19"/>
      <c r="K157" s="14"/>
      <c r="L157" s="15"/>
      <c r="M157" s="16"/>
      <c r="N157" s="17"/>
      <c r="O157" s="18"/>
      <c r="P157" s="18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20"/>
    </row>
    <row r="158" ht="15.0" customHeight="1">
      <c r="A158" s="8">
        <v>44475.0</v>
      </c>
      <c r="B158" s="28">
        <v>323379.0</v>
      </c>
      <c r="C158" s="28">
        <v>287040.0</v>
      </c>
      <c r="D158" s="29">
        <v>33803.0</v>
      </c>
      <c r="E158" s="28">
        <v>2536.0</v>
      </c>
      <c r="F158" s="30">
        <f t="shared" si="2"/>
        <v>14780951</v>
      </c>
      <c r="G158" s="12">
        <v>1219801.0</v>
      </c>
      <c r="H158" s="12">
        <v>1.3237771E7</v>
      </c>
      <c r="I158" s="27">
        <v>354.0</v>
      </c>
      <c r="J158" s="19"/>
      <c r="K158" s="14"/>
      <c r="L158" s="15"/>
      <c r="M158" s="16"/>
      <c r="N158" s="17"/>
      <c r="O158" s="18"/>
      <c r="P158" s="18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20"/>
    </row>
    <row r="159" ht="15.0" customHeight="1">
      <c r="A159" s="8">
        <v>44474.0</v>
      </c>
      <c r="B159" s="28">
        <v>321352.0</v>
      </c>
      <c r="C159" s="28">
        <v>284197.0</v>
      </c>
      <c r="D159" s="29">
        <v>34631.0</v>
      </c>
      <c r="E159" s="28">
        <v>2524.0</v>
      </c>
      <c r="F159" s="30">
        <f t="shared" si="2"/>
        <v>14731640</v>
      </c>
      <c r="G159" s="12">
        <v>1228509.0</v>
      </c>
      <c r="H159" s="12">
        <v>1.3181779E7</v>
      </c>
      <c r="I159" s="27">
        <v>346.0</v>
      </c>
      <c r="J159" s="19"/>
      <c r="K159" s="14"/>
      <c r="L159" s="15"/>
      <c r="M159" s="16"/>
      <c r="N159" s="17"/>
      <c r="O159" s="18"/>
      <c r="P159" s="18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20"/>
    </row>
    <row r="160" ht="15.0" customHeight="1">
      <c r="A160" s="8">
        <v>44473.0</v>
      </c>
      <c r="B160" s="28">
        <v>319777.0</v>
      </c>
      <c r="C160" s="28">
        <v>282669.0</v>
      </c>
      <c r="D160" s="29">
        <v>34595.0</v>
      </c>
      <c r="E160" s="28">
        <v>2513.0</v>
      </c>
      <c r="F160" s="30">
        <f t="shared" si="2"/>
        <v>14701224</v>
      </c>
      <c r="G160" s="12">
        <v>1216193.0</v>
      </c>
      <c r="H160" s="12">
        <v>1.3165254E7</v>
      </c>
      <c r="I160" s="27">
        <v>348.0</v>
      </c>
      <c r="J160" s="19"/>
      <c r="K160" s="14"/>
      <c r="L160" s="15"/>
      <c r="M160" s="16"/>
      <c r="N160" s="17"/>
      <c r="O160" s="18"/>
      <c r="P160" s="18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20"/>
    </row>
    <row r="161" ht="15.0" customHeight="1">
      <c r="A161" s="8">
        <v>44472.0</v>
      </c>
      <c r="B161" s="28">
        <v>318105.0</v>
      </c>
      <c r="C161" s="28">
        <v>278847.0</v>
      </c>
      <c r="D161" s="29">
        <v>36751.0</v>
      </c>
      <c r="E161" s="28">
        <v>2507.0</v>
      </c>
      <c r="F161" s="30">
        <f t="shared" si="2"/>
        <v>14675127</v>
      </c>
      <c r="G161" s="12">
        <v>1202878.0</v>
      </c>
      <c r="H161" s="12">
        <v>1.3154144E7</v>
      </c>
      <c r="I161" s="27">
        <v>346.0</v>
      </c>
      <c r="J161" s="19"/>
      <c r="K161" s="14"/>
      <c r="L161" s="15"/>
      <c r="M161" s="16"/>
      <c r="N161" s="17"/>
      <c r="O161" s="18"/>
      <c r="P161" s="18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20"/>
    </row>
    <row r="162" ht="15.0" customHeight="1">
      <c r="A162" s="8">
        <v>44471.0</v>
      </c>
      <c r="B162" s="28">
        <v>316020.0</v>
      </c>
      <c r="C162" s="28">
        <v>277092.0</v>
      </c>
      <c r="D162" s="29">
        <v>36424.0</v>
      </c>
      <c r="E162" s="28">
        <v>2504.0</v>
      </c>
      <c r="F162" s="30">
        <f t="shared" si="2"/>
        <v>14644697</v>
      </c>
      <c r="G162" s="12">
        <v>1179529.0</v>
      </c>
      <c r="H162" s="12">
        <v>1.3149148E7</v>
      </c>
      <c r="I162" s="27">
        <v>336.0</v>
      </c>
      <c r="J162" s="19"/>
      <c r="K162" s="14"/>
      <c r="L162" s="15"/>
      <c r="M162" s="16"/>
      <c r="N162" s="17"/>
      <c r="O162" s="18"/>
      <c r="P162" s="18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20"/>
    </row>
    <row r="163" ht="15.0" customHeight="1">
      <c r="A163" s="8">
        <v>44470.0</v>
      </c>
      <c r="B163" s="28">
        <v>313773.0</v>
      </c>
      <c r="C163" s="28">
        <v>275576.0</v>
      </c>
      <c r="D163" s="29">
        <v>35700.0</v>
      </c>
      <c r="E163" s="28">
        <v>2497.0</v>
      </c>
      <c r="F163" s="30">
        <f t="shared" si="2"/>
        <v>14596224</v>
      </c>
      <c r="G163" s="12">
        <v>1169025.0</v>
      </c>
      <c r="H163" s="12">
        <v>1.3113426E7</v>
      </c>
      <c r="I163" s="27">
        <v>323.0</v>
      </c>
      <c r="J163" s="19"/>
      <c r="K163" s="14"/>
      <c r="L163" s="15"/>
      <c r="M163" s="16"/>
      <c r="N163" s="17"/>
      <c r="O163" s="18"/>
      <c r="P163" s="18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20"/>
    </row>
    <row r="164" ht="15.0" customHeight="1">
      <c r="A164" s="8">
        <v>44469.0</v>
      </c>
      <c r="B164" s="28">
        <v>311289.0</v>
      </c>
      <c r="C164" s="28">
        <v>274205.0</v>
      </c>
      <c r="D164" s="29">
        <v>34603.0</v>
      </c>
      <c r="E164" s="28">
        <v>2481.0</v>
      </c>
      <c r="F164" s="30">
        <f t="shared" si="2"/>
        <v>14544258</v>
      </c>
      <c r="G164" s="12">
        <v>1149658.0</v>
      </c>
      <c r="H164" s="12">
        <v>1.3083311E7</v>
      </c>
      <c r="I164" s="27">
        <v>336.0</v>
      </c>
      <c r="J164" s="19"/>
      <c r="K164" s="14"/>
      <c r="L164" s="15"/>
      <c r="M164" s="16"/>
      <c r="N164" s="17"/>
      <c r="O164" s="18"/>
      <c r="P164" s="18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20"/>
    </row>
    <row r="165" ht="15.0" customHeight="1">
      <c r="A165" s="8">
        <v>44468.0</v>
      </c>
      <c r="B165" s="28">
        <v>308725.0</v>
      </c>
      <c r="C165" s="28">
        <v>272724.0</v>
      </c>
      <c r="D165" s="29">
        <v>33527.0</v>
      </c>
      <c r="E165" s="28">
        <v>2474.0</v>
      </c>
      <c r="F165" s="30">
        <f t="shared" si="2"/>
        <v>14485260</v>
      </c>
      <c r="G165" s="12">
        <v>1137617.0</v>
      </c>
      <c r="H165" s="12">
        <v>1.3038918E7</v>
      </c>
      <c r="I165" s="27">
        <v>331.0</v>
      </c>
      <c r="J165" s="19"/>
      <c r="K165" s="14"/>
      <c r="L165" s="15"/>
      <c r="M165" s="16"/>
      <c r="N165" s="17"/>
      <c r="O165" s="18"/>
      <c r="P165" s="18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20"/>
    </row>
    <row r="166" ht="15.0" customHeight="1">
      <c r="A166" s="8">
        <v>44467.0</v>
      </c>
      <c r="B166" s="28">
        <v>305842.0</v>
      </c>
      <c r="C166" s="28">
        <v>270928.0</v>
      </c>
      <c r="D166" s="29">
        <v>32450.0</v>
      </c>
      <c r="E166" s="28">
        <v>2464.0</v>
      </c>
      <c r="F166" s="30">
        <f t="shared" si="2"/>
        <v>14425573</v>
      </c>
      <c r="G166" s="12">
        <v>1135394.0</v>
      </c>
      <c r="H166" s="12">
        <v>1.2984337E7</v>
      </c>
      <c r="I166" s="27">
        <v>324.0</v>
      </c>
      <c r="J166" s="19"/>
      <c r="K166" s="14"/>
      <c r="L166" s="15"/>
      <c r="M166" s="16"/>
      <c r="N166" s="17"/>
      <c r="O166" s="18"/>
      <c r="P166" s="18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20"/>
    </row>
    <row r="167" ht="15.0" customHeight="1">
      <c r="A167" s="8">
        <v>44466.0</v>
      </c>
      <c r="B167" s="28">
        <v>303553.0</v>
      </c>
      <c r="C167" s="28">
        <v>269132.0</v>
      </c>
      <c r="D167" s="29">
        <v>31965.0</v>
      </c>
      <c r="E167" s="28">
        <v>2456.0</v>
      </c>
      <c r="F167" s="30">
        <f t="shared" si="2"/>
        <v>14365935</v>
      </c>
      <c r="G167" s="12">
        <v>1120111.0</v>
      </c>
      <c r="H167" s="12">
        <v>1.2942271E7</v>
      </c>
      <c r="I167" s="27">
        <v>319.0</v>
      </c>
      <c r="J167" s="19"/>
      <c r="K167" s="14"/>
      <c r="L167" s="15"/>
      <c r="M167" s="16"/>
      <c r="N167" s="17"/>
      <c r="O167" s="18"/>
      <c r="P167" s="18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20"/>
    </row>
    <row r="168" ht="15.0" customHeight="1">
      <c r="A168" s="8">
        <v>44465.0</v>
      </c>
      <c r="B168" s="28">
        <v>301172.0</v>
      </c>
      <c r="C168" s="28">
        <v>268140.0</v>
      </c>
      <c r="D168" s="29">
        <v>30582.0</v>
      </c>
      <c r="E168" s="28">
        <v>2450.0</v>
      </c>
      <c r="F168" s="30">
        <f t="shared" si="2"/>
        <v>14325938</v>
      </c>
      <c r="G168" s="12">
        <v>1096862.0</v>
      </c>
      <c r="H168" s="12">
        <v>1.2927904E7</v>
      </c>
      <c r="I168" s="27">
        <v>320.0</v>
      </c>
      <c r="J168" s="19"/>
      <c r="K168" s="14"/>
      <c r="L168" s="15"/>
      <c r="M168" s="16"/>
      <c r="N168" s="17"/>
      <c r="O168" s="18"/>
      <c r="P168" s="18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20"/>
    </row>
    <row r="169" ht="15.0" customHeight="1">
      <c r="A169" s="8">
        <v>44464.0</v>
      </c>
      <c r="B169" s="28">
        <v>298402.0</v>
      </c>
      <c r="C169" s="28">
        <v>266414.0</v>
      </c>
      <c r="D169" s="29">
        <v>29547.0</v>
      </c>
      <c r="E169" s="28">
        <v>2441.0</v>
      </c>
      <c r="F169" s="30">
        <f t="shared" si="2"/>
        <v>14285340</v>
      </c>
      <c r="G169" s="12">
        <v>1056223.0</v>
      </c>
      <c r="H169" s="12">
        <v>1.2930715E7</v>
      </c>
      <c r="I169" s="27">
        <v>339.0</v>
      </c>
      <c r="J169" s="19"/>
      <c r="K169" s="14"/>
      <c r="L169" s="15"/>
      <c r="M169" s="16"/>
      <c r="N169" s="17"/>
      <c r="O169" s="18"/>
      <c r="P169" s="18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20"/>
    </row>
    <row r="170" ht="15.0" customHeight="1">
      <c r="A170" s="8">
        <v>44463.0</v>
      </c>
      <c r="B170" s="28">
        <v>295132.0</v>
      </c>
      <c r="C170" s="28">
        <v>264492.0</v>
      </c>
      <c r="D170" s="29">
        <v>28206.0</v>
      </c>
      <c r="E170" s="28">
        <v>2434.0</v>
      </c>
      <c r="F170" s="30">
        <f t="shared" si="2"/>
        <v>14221685</v>
      </c>
      <c r="G170" s="12">
        <v>1030500.0</v>
      </c>
      <c r="H170" s="12">
        <v>1.2896053E7</v>
      </c>
      <c r="I170" s="27">
        <v>309.0</v>
      </c>
      <c r="J170" s="19"/>
      <c r="K170" s="14"/>
      <c r="L170" s="15"/>
      <c r="M170" s="16"/>
      <c r="N170" s="17"/>
      <c r="O170" s="18"/>
      <c r="P170" s="18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20"/>
    </row>
    <row r="171" ht="15.0" customHeight="1">
      <c r="A171" s="8">
        <v>44462.0</v>
      </c>
      <c r="B171" s="28">
        <v>292699.0</v>
      </c>
      <c r="C171" s="28">
        <v>262842.0</v>
      </c>
      <c r="D171" s="29">
        <v>27430.0</v>
      </c>
      <c r="E171" s="28">
        <v>2427.0</v>
      </c>
      <c r="F171" s="30">
        <f t="shared" si="2"/>
        <v>14151069</v>
      </c>
      <c r="G171" s="12">
        <v>1034720.0</v>
      </c>
      <c r="H171" s="12">
        <v>1.282365E7</v>
      </c>
      <c r="I171" s="27">
        <v>312.0</v>
      </c>
      <c r="J171" s="19"/>
      <c r="K171" s="14"/>
      <c r="L171" s="15"/>
      <c r="M171" s="16"/>
      <c r="N171" s="17"/>
      <c r="O171" s="18"/>
      <c r="P171" s="18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20"/>
    </row>
    <row r="172" ht="15.0" customHeight="1">
      <c r="A172" s="8">
        <v>44461.0</v>
      </c>
      <c r="B172" s="28">
        <v>290983.0</v>
      </c>
      <c r="C172" s="28">
        <v>261812.0</v>
      </c>
      <c r="D172" s="29">
        <v>26752.0</v>
      </c>
      <c r="E172" s="28">
        <v>2419.0</v>
      </c>
      <c r="F172" s="30">
        <f t="shared" si="2"/>
        <v>14112435</v>
      </c>
      <c r="G172" s="12">
        <v>997996.0</v>
      </c>
      <c r="H172" s="12">
        <v>1.2823456E7</v>
      </c>
      <c r="I172" s="27">
        <v>317.0</v>
      </c>
      <c r="J172" s="19"/>
      <c r="K172" s="14"/>
      <c r="L172" s="15"/>
      <c r="M172" s="16"/>
      <c r="N172" s="17"/>
      <c r="O172" s="18"/>
      <c r="P172" s="1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20"/>
    </row>
    <row r="173" ht="15.0" customHeight="1">
      <c r="A173" s="8">
        <v>44460.0</v>
      </c>
      <c r="B173" s="28">
        <v>289263.0</v>
      </c>
      <c r="C173" s="28">
        <v>260090.0</v>
      </c>
      <c r="D173" s="29">
        <v>26760.0</v>
      </c>
      <c r="E173" s="28">
        <v>2413.0</v>
      </c>
      <c r="F173" s="30">
        <f t="shared" si="2"/>
        <v>14081284</v>
      </c>
      <c r="G173" s="12">
        <v>965875.0</v>
      </c>
      <c r="H173" s="12">
        <v>1.2826146E7</v>
      </c>
      <c r="I173" s="27">
        <v>328.0</v>
      </c>
      <c r="J173" s="19"/>
      <c r="K173" s="14"/>
      <c r="L173" s="15"/>
      <c r="M173" s="16"/>
      <c r="N173" s="17"/>
      <c r="O173" s="18"/>
      <c r="P173" s="18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20"/>
    </row>
    <row r="174" ht="15.0" customHeight="1">
      <c r="A174" s="8">
        <v>44459.0</v>
      </c>
      <c r="B174" s="28">
        <v>287536.0</v>
      </c>
      <c r="C174" s="28">
        <v>259011.0</v>
      </c>
      <c r="D174" s="29">
        <v>26116.0</v>
      </c>
      <c r="E174" s="28">
        <v>2409.0</v>
      </c>
      <c r="F174" s="30">
        <f t="shared" si="2"/>
        <v>14050975</v>
      </c>
      <c r="G174" s="12">
        <v>953532.0</v>
      </c>
      <c r="H174" s="12">
        <v>1.2809907E7</v>
      </c>
      <c r="I174" s="27">
        <v>332.0</v>
      </c>
      <c r="J174" s="19"/>
      <c r="K174" s="14"/>
      <c r="L174" s="15"/>
      <c r="M174" s="16"/>
      <c r="N174" s="17"/>
      <c r="O174" s="18"/>
      <c r="P174" s="18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20"/>
    </row>
    <row r="175" ht="15.0" customHeight="1">
      <c r="A175" s="8">
        <v>44458.0</v>
      </c>
      <c r="B175" s="28">
        <v>285931.0</v>
      </c>
      <c r="C175" s="28">
        <v>257449.0</v>
      </c>
      <c r="D175" s="29">
        <v>26078.0</v>
      </c>
      <c r="E175" s="28">
        <v>2404.0</v>
      </c>
      <c r="F175" s="30">
        <f t="shared" si="2"/>
        <v>14020498</v>
      </c>
      <c r="G175" s="12">
        <v>932234.0</v>
      </c>
      <c r="H175" s="12">
        <v>1.2802333E7</v>
      </c>
      <c r="I175" s="27">
        <v>333.0</v>
      </c>
      <c r="J175" s="19"/>
      <c r="K175" s="14"/>
      <c r="L175" s="15"/>
      <c r="M175" s="16"/>
      <c r="N175" s="17"/>
      <c r="O175" s="18"/>
      <c r="P175" s="18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20"/>
    </row>
    <row r="176" ht="15.0" customHeight="1">
      <c r="A176" s="8">
        <v>44457.0</v>
      </c>
      <c r="B176" s="28">
        <v>284022.0</v>
      </c>
      <c r="C176" s="28">
        <v>256029.0</v>
      </c>
      <c r="D176" s="29">
        <v>25599.0</v>
      </c>
      <c r="E176" s="28">
        <v>2394.0</v>
      </c>
      <c r="F176" s="30">
        <f t="shared" si="2"/>
        <v>13986616</v>
      </c>
      <c r="G176" s="12">
        <v>917857.0</v>
      </c>
      <c r="H176" s="12">
        <v>1.2784737E7</v>
      </c>
      <c r="I176" s="27">
        <v>329.0</v>
      </c>
      <c r="J176" s="19"/>
      <c r="K176" s="14"/>
      <c r="L176" s="15"/>
      <c r="M176" s="16"/>
      <c r="N176" s="17"/>
      <c r="O176" s="18"/>
      <c r="P176" s="18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20"/>
    </row>
    <row r="177" ht="15.0" customHeight="1">
      <c r="A177" s="8">
        <v>44456.0</v>
      </c>
      <c r="B177" s="28">
        <v>281938.0</v>
      </c>
      <c r="C177" s="28">
        <v>254094.0</v>
      </c>
      <c r="D177" s="29">
        <v>25455.0</v>
      </c>
      <c r="E177" s="28">
        <v>2389.0</v>
      </c>
      <c r="F177" s="30">
        <f t="shared" si="2"/>
        <v>13938959</v>
      </c>
      <c r="G177" s="12">
        <v>921233.0</v>
      </c>
      <c r="H177" s="12">
        <v>1.2735788E7</v>
      </c>
      <c r="I177" s="27">
        <v>332.0</v>
      </c>
      <c r="J177" s="19"/>
      <c r="K177" s="14"/>
      <c r="L177" s="15"/>
      <c r="M177" s="16"/>
      <c r="N177" s="17"/>
      <c r="O177" s="18"/>
      <c r="P177" s="18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20"/>
    </row>
    <row r="178" ht="15.0" customHeight="1">
      <c r="A178" s="8">
        <v>44455.0</v>
      </c>
      <c r="B178" s="28">
        <v>279930.0</v>
      </c>
      <c r="C178" s="28">
        <v>252038.0</v>
      </c>
      <c r="D178" s="29">
        <v>25506.0</v>
      </c>
      <c r="E178" s="28">
        <v>2386.0</v>
      </c>
      <c r="F178" s="30">
        <f t="shared" si="2"/>
        <v>13890503</v>
      </c>
      <c r="G178" s="12">
        <v>920101.0</v>
      </c>
      <c r="H178" s="12">
        <v>1.2690472E7</v>
      </c>
      <c r="I178" s="27">
        <v>348.0</v>
      </c>
      <c r="J178" s="19"/>
      <c r="K178" s="14"/>
      <c r="L178" s="15"/>
      <c r="M178" s="16"/>
      <c r="N178" s="17"/>
      <c r="O178" s="18"/>
      <c r="P178" s="18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20"/>
    </row>
    <row r="179" ht="15.0" customHeight="1">
      <c r="A179" s="8">
        <v>44454.0</v>
      </c>
      <c r="B179" s="28">
        <v>277989.0</v>
      </c>
      <c r="C179" s="28">
        <v>249833.0</v>
      </c>
      <c r="D179" s="29">
        <v>25776.0</v>
      </c>
      <c r="E179" s="28">
        <v>2380.0</v>
      </c>
      <c r="F179" s="30">
        <f t="shared" si="2"/>
        <v>13839091</v>
      </c>
      <c r="G179" s="12">
        <v>914120.0</v>
      </c>
      <c r="H179" s="12">
        <v>1.2646982E7</v>
      </c>
      <c r="I179" s="27">
        <v>350.0</v>
      </c>
      <c r="J179" s="19"/>
      <c r="K179" s="14"/>
      <c r="L179" s="15"/>
      <c r="M179" s="16"/>
      <c r="N179" s="17"/>
      <c r="O179" s="18"/>
      <c r="P179" s="18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20"/>
    </row>
    <row r="180" ht="15.0" customHeight="1">
      <c r="A180" s="8">
        <v>44453.0</v>
      </c>
      <c r="B180" s="28">
        <v>275910.0</v>
      </c>
      <c r="C180" s="28">
        <v>247647.0</v>
      </c>
      <c r="D180" s="29">
        <v>25896.0</v>
      </c>
      <c r="E180" s="28">
        <v>2367.0</v>
      </c>
      <c r="F180" s="30">
        <f t="shared" si="2"/>
        <v>13790229</v>
      </c>
      <c r="G180" s="12">
        <v>914400.0</v>
      </c>
      <c r="H180" s="12">
        <v>1.2599919E7</v>
      </c>
      <c r="I180" s="27">
        <v>340.0</v>
      </c>
      <c r="J180" s="19"/>
      <c r="K180" s="14"/>
      <c r="L180" s="15"/>
      <c r="M180" s="16"/>
      <c r="N180" s="17"/>
      <c r="O180" s="18"/>
      <c r="P180" s="18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20"/>
    </row>
    <row r="181" ht="15.0" customHeight="1">
      <c r="A181" s="8">
        <v>44452.0</v>
      </c>
      <c r="B181" s="28">
        <v>274415.0</v>
      </c>
      <c r="C181" s="28">
        <v>245505.0</v>
      </c>
      <c r="D181" s="29">
        <v>26550.0</v>
      </c>
      <c r="E181" s="28">
        <v>2360.0</v>
      </c>
      <c r="F181" s="30">
        <f t="shared" si="2"/>
        <v>13735743</v>
      </c>
      <c r="G181" s="12">
        <v>925739.0</v>
      </c>
      <c r="H181" s="12">
        <v>1.2535589E7</v>
      </c>
      <c r="I181" s="27">
        <v>342.0</v>
      </c>
      <c r="J181" s="19"/>
      <c r="K181" s="14">
        <v>4.552496E7</v>
      </c>
      <c r="L181" s="15">
        <v>3.9714969E7</v>
      </c>
      <c r="M181" s="16"/>
      <c r="N181" s="17"/>
      <c r="O181" s="18"/>
      <c r="P181" s="18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20"/>
    </row>
    <row r="182" ht="15.0" customHeight="1">
      <c r="A182" s="8">
        <v>44451.0</v>
      </c>
      <c r="B182" s="28">
        <v>272982.0</v>
      </c>
      <c r="C182" s="28">
        <v>244459.0</v>
      </c>
      <c r="D182" s="29">
        <v>26164.0</v>
      </c>
      <c r="E182" s="28">
        <v>2359.0</v>
      </c>
      <c r="F182" s="30">
        <f t="shared" si="2"/>
        <v>13704176</v>
      </c>
      <c r="G182" s="12">
        <v>910419.0</v>
      </c>
      <c r="H182" s="12">
        <v>1.2520775E7</v>
      </c>
      <c r="I182" s="27">
        <v>351.0</v>
      </c>
      <c r="J182" s="19"/>
      <c r="K182" s="14"/>
      <c r="L182" s="15"/>
      <c r="M182" s="16"/>
      <c r="N182" s="17"/>
      <c r="O182" s="18"/>
      <c r="P182" s="18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20"/>
    </row>
    <row r="183" ht="15.0" customHeight="1">
      <c r="A183" s="8">
        <v>44450.0</v>
      </c>
      <c r="B183" s="28">
        <v>271227.0</v>
      </c>
      <c r="C183" s="28">
        <v>242960.0</v>
      </c>
      <c r="D183" s="29">
        <v>25909.0</v>
      </c>
      <c r="E183" s="28">
        <v>2358.0</v>
      </c>
      <c r="F183" s="30">
        <f t="shared" si="2"/>
        <v>13665463</v>
      </c>
      <c r="G183" s="12">
        <v>895077.0</v>
      </c>
      <c r="H183" s="12">
        <v>1.2499159E7</v>
      </c>
      <c r="I183" s="27">
        <v>352.0</v>
      </c>
      <c r="J183" s="19"/>
      <c r="K183" s="14"/>
      <c r="L183" s="15"/>
      <c r="M183" s="16"/>
      <c r="N183" s="17"/>
      <c r="O183" s="18"/>
      <c r="P183" s="18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20"/>
    </row>
    <row r="184" ht="15.0" customHeight="1">
      <c r="A184" s="8">
        <v>44449.0</v>
      </c>
      <c r="B184" s="28">
        <v>269362.0</v>
      </c>
      <c r="C184" s="28">
        <v>240733.0</v>
      </c>
      <c r="D184" s="29">
        <v>26281.0</v>
      </c>
      <c r="E184" s="28">
        <v>2348.0</v>
      </c>
      <c r="F184" s="30">
        <f t="shared" si="2"/>
        <v>13615058</v>
      </c>
      <c r="G184" s="12">
        <v>888674.0</v>
      </c>
      <c r="H184" s="12">
        <v>1.2457022E7</v>
      </c>
      <c r="I184" s="27">
        <v>353.0</v>
      </c>
      <c r="J184" s="19"/>
      <c r="K184" s="14"/>
      <c r="L184" s="15"/>
      <c r="M184" s="16"/>
      <c r="N184" s="17"/>
      <c r="O184" s="18"/>
      <c r="P184" s="18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20"/>
    </row>
    <row r="185" ht="15.0" customHeight="1">
      <c r="A185" s="8">
        <v>44448.0</v>
      </c>
      <c r="B185" s="28">
        <v>267470.0</v>
      </c>
      <c r="C185" s="28">
        <v>238920.0</v>
      </c>
      <c r="D185" s="29">
        <v>26207.0</v>
      </c>
      <c r="E185" s="28">
        <v>2343.0</v>
      </c>
      <c r="F185" s="30">
        <f t="shared" si="2"/>
        <v>13568873</v>
      </c>
      <c r="G185" s="12">
        <v>897924.0</v>
      </c>
      <c r="H185" s="12">
        <v>1.2403479E7</v>
      </c>
      <c r="I185" s="27">
        <v>366.0</v>
      </c>
      <c r="J185" s="19"/>
      <c r="K185" s="14"/>
      <c r="L185" s="15"/>
      <c r="M185" s="16"/>
      <c r="N185" s="17"/>
      <c r="O185" s="18"/>
      <c r="P185" s="18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20"/>
    </row>
    <row r="186" ht="15.0" customHeight="1">
      <c r="A186" s="8">
        <v>44447.0</v>
      </c>
      <c r="B186" s="28">
        <v>265423.0</v>
      </c>
      <c r="C186" s="28">
        <v>237286.0</v>
      </c>
      <c r="D186" s="29">
        <v>25803.0</v>
      </c>
      <c r="E186" s="28">
        <v>2334.0</v>
      </c>
      <c r="F186" s="30">
        <f t="shared" si="2"/>
        <v>13519670</v>
      </c>
      <c r="G186" s="12">
        <v>898494.0</v>
      </c>
      <c r="H186" s="12">
        <v>1.2355753E7</v>
      </c>
      <c r="I186" s="27">
        <v>387.0</v>
      </c>
      <c r="J186" s="19"/>
      <c r="K186" s="14"/>
      <c r="L186" s="15"/>
      <c r="M186" s="16"/>
      <c r="N186" s="17"/>
      <c r="O186" s="18"/>
      <c r="P186" s="18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20"/>
    </row>
    <row r="187" ht="15.0" customHeight="1">
      <c r="A187" s="8">
        <v>44446.0</v>
      </c>
      <c r="B187" s="28">
        <v>263374.0</v>
      </c>
      <c r="C187" s="28">
        <v>235225.0</v>
      </c>
      <c r="D187" s="29">
        <v>25819.0</v>
      </c>
      <c r="E187" s="28">
        <v>2330.0</v>
      </c>
      <c r="F187" s="30">
        <f t="shared" si="2"/>
        <v>13468416</v>
      </c>
      <c r="G187" s="12">
        <v>886983.0</v>
      </c>
      <c r="H187" s="12">
        <v>1.2318059E7</v>
      </c>
      <c r="I187" s="27">
        <v>364.0</v>
      </c>
      <c r="J187" s="19"/>
      <c r="K187" s="14"/>
      <c r="L187" s="15"/>
      <c r="M187" s="16"/>
      <c r="N187" s="17"/>
      <c r="O187" s="18"/>
      <c r="P187" s="18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20"/>
    </row>
    <row r="188" ht="15.0" customHeight="1">
      <c r="A188" s="8">
        <v>44445.0</v>
      </c>
      <c r="B188" s="28">
        <v>261778.0</v>
      </c>
      <c r="C188" s="28">
        <v>233695.0</v>
      </c>
      <c r="D188" s="29">
        <v>25756.0</v>
      </c>
      <c r="E188" s="28">
        <v>2327.0</v>
      </c>
      <c r="F188" s="30">
        <f t="shared" si="2"/>
        <v>13416748</v>
      </c>
      <c r="G188" s="12">
        <v>891318.0</v>
      </c>
      <c r="H188" s="12">
        <v>1.2263652E7</v>
      </c>
      <c r="I188" s="27">
        <v>358.0</v>
      </c>
      <c r="J188" s="19"/>
      <c r="K188" s="14">
        <v>4.5486515E7</v>
      </c>
      <c r="L188" s="15">
        <v>3.9446102E7</v>
      </c>
      <c r="M188" s="16"/>
      <c r="N188" s="17"/>
      <c r="O188" s="18"/>
      <c r="P188" s="18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20"/>
    </row>
    <row r="189" ht="15.0" customHeight="1">
      <c r="A189" s="8">
        <v>44444.0</v>
      </c>
      <c r="B189" s="28">
        <v>260403.0</v>
      </c>
      <c r="C189" s="28">
        <v>232334.0</v>
      </c>
      <c r="D189" s="29">
        <v>25748.0</v>
      </c>
      <c r="E189" s="28">
        <v>2321.0</v>
      </c>
      <c r="F189" s="30">
        <f t="shared" si="2"/>
        <v>13382738</v>
      </c>
      <c r="G189" s="12">
        <v>874694.0</v>
      </c>
      <c r="H189" s="12">
        <v>1.2247641E7</v>
      </c>
      <c r="I189" s="27">
        <v>363.0</v>
      </c>
      <c r="J189" s="19"/>
      <c r="K189" s="14">
        <v>4.5485517E7</v>
      </c>
      <c r="L189" s="15">
        <v>3.9432095E7</v>
      </c>
      <c r="M189" s="16"/>
      <c r="N189" s="17"/>
      <c r="O189" s="18"/>
      <c r="P189" s="18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20"/>
    </row>
    <row r="190" ht="15.0" customHeight="1">
      <c r="A190" s="8">
        <v>44443.0</v>
      </c>
      <c r="B190" s="28">
        <v>258913.0</v>
      </c>
      <c r="C190" s="28">
        <v>230405.0</v>
      </c>
      <c r="D190" s="29">
        <v>26193.0</v>
      </c>
      <c r="E190" s="28">
        <v>2315.0</v>
      </c>
      <c r="F190" s="30">
        <f t="shared" si="2"/>
        <v>13350361</v>
      </c>
      <c r="G190" s="12">
        <v>850535.0</v>
      </c>
      <c r="H190" s="12">
        <v>1.2240913E7</v>
      </c>
      <c r="I190" s="27">
        <v>376.0</v>
      </c>
      <c r="J190" s="19"/>
      <c r="K190" s="14">
        <v>4.5482877E7</v>
      </c>
      <c r="L190" s="15">
        <v>3.940522E7</v>
      </c>
      <c r="M190" s="16"/>
      <c r="N190" s="17"/>
      <c r="O190" s="18"/>
      <c r="P190" s="18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20"/>
    </row>
    <row r="191" ht="15.0" customHeight="1">
      <c r="A191" s="8">
        <v>44442.0</v>
      </c>
      <c r="B191" s="28">
        <v>257110.0</v>
      </c>
      <c r="C191" s="28">
        <v>228618.0</v>
      </c>
      <c r="D191" s="29">
        <v>26184.0</v>
      </c>
      <c r="E191" s="28">
        <v>2308.0</v>
      </c>
      <c r="F191" s="30">
        <f t="shared" si="2"/>
        <v>13286682</v>
      </c>
      <c r="G191" s="12">
        <v>825198.0</v>
      </c>
      <c r="H191" s="12">
        <v>1.2204374E7</v>
      </c>
      <c r="I191" s="27">
        <v>367.0</v>
      </c>
      <c r="J191" s="19"/>
      <c r="K191" s="14">
        <v>4.6669435E7</v>
      </c>
      <c r="L191" s="15">
        <v>3.9384629E7</v>
      </c>
      <c r="M191" s="16"/>
      <c r="N191" s="17"/>
      <c r="O191" s="18"/>
      <c r="P191" s="18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20"/>
    </row>
    <row r="192" ht="15.0" customHeight="1">
      <c r="A192" s="8">
        <v>44441.0</v>
      </c>
      <c r="B192" s="28">
        <v>255401.0</v>
      </c>
      <c r="C192" s="28">
        <v>226222.0</v>
      </c>
      <c r="D192" s="29">
        <v>26876.0</v>
      </c>
      <c r="E192" s="28">
        <v>2303.0</v>
      </c>
      <c r="F192" s="30">
        <f t="shared" si="2"/>
        <v>13223515</v>
      </c>
      <c r="G192" s="12">
        <v>819939.0</v>
      </c>
      <c r="H192" s="12">
        <v>1.2148175E7</v>
      </c>
      <c r="I192" s="27">
        <v>371.0</v>
      </c>
      <c r="J192" s="19"/>
      <c r="K192" s="14">
        <v>4.6659582E7</v>
      </c>
      <c r="L192" s="15">
        <v>3.9324315E7</v>
      </c>
      <c r="M192" s="16"/>
      <c r="N192" s="17"/>
      <c r="O192" s="18"/>
      <c r="P192" s="18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20"/>
    </row>
    <row r="193" ht="15.0" customHeight="1">
      <c r="A193" s="8">
        <v>44440.0</v>
      </c>
      <c r="B193" s="28">
        <v>253445.0</v>
      </c>
      <c r="C193" s="28">
        <v>224319.0</v>
      </c>
      <c r="D193" s="29">
        <v>26834.0</v>
      </c>
      <c r="E193" s="28">
        <v>2292.0</v>
      </c>
      <c r="F193" s="30">
        <f t="shared" si="2"/>
        <v>13152146</v>
      </c>
      <c r="G193" s="12">
        <v>780979.0</v>
      </c>
      <c r="H193" s="12">
        <v>1.2117722E7</v>
      </c>
      <c r="I193" s="27">
        <v>399.0</v>
      </c>
      <c r="J193" s="19"/>
      <c r="K193" s="14">
        <v>4.6647935E7</v>
      </c>
      <c r="L193" s="15">
        <v>3.9257255E7</v>
      </c>
      <c r="M193" s="16"/>
      <c r="N193" s="17"/>
      <c r="O193" s="18"/>
      <c r="P193" s="18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20"/>
    </row>
    <row r="194" ht="15.0" customHeight="1">
      <c r="A194" s="8">
        <v>44439.0</v>
      </c>
      <c r="B194" s="28">
        <v>251421.0</v>
      </c>
      <c r="C194" s="28">
        <v>221701.0</v>
      </c>
      <c r="D194" s="29">
        <v>27435.0</v>
      </c>
      <c r="E194" s="28">
        <v>2285.0</v>
      </c>
      <c r="F194" s="30">
        <f t="shared" si="2"/>
        <v>13094718</v>
      </c>
      <c r="G194" s="12">
        <v>751241.0</v>
      </c>
      <c r="H194" s="12">
        <v>1.2092056E7</v>
      </c>
      <c r="I194" s="27">
        <v>409.0</v>
      </c>
      <c r="J194" s="19"/>
      <c r="K194" s="14">
        <v>4.6634729E7</v>
      </c>
      <c r="L194" s="15">
        <v>3.9182712E7</v>
      </c>
      <c r="M194" s="16"/>
      <c r="N194" s="17"/>
      <c r="O194" s="18"/>
      <c r="P194" s="18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20"/>
    </row>
    <row r="195" ht="15.0" customHeight="1">
      <c r="A195" s="8">
        <v>44438.0</v>
      </c>
      <c r="B195" s="28">
        <v>250051.0</v>
      </c>
      <c r="C195" s="28">
        <v>220358.0</v>
      </c>
      <c r="D195" s="29">
        <v>27409.0</v>
      </c>
      <c r="E195" s="28">
        <v>2284.0</v>
      </c>
      <c r="F195" s="30">
        <f t="shared" si="2"/>
        <v>13049684</v>
      </c>
      <c r="G195" s="12">
        <v>766807.0</v>
      </c>
      <c r="H195" s="12">
        <v>1.2032826E7</v>
      </c>
      <c r="I195" s="27">
        <v>396.0</v>
      </c>
      <c r="J195" s="19"/>
      <c r="K195" s="14">
        <v>4.6621952E7</v>
      </c>
      <c r="L195" s="15">
        <v>3.9095668E7</v>
      </c>
      <c r="M195" s="16"/>
      <c r="N195" s="17"/>
      <c r="O195" s="18"/>
      <c r="P195" s="18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20"/>
    </row>
    <row r="196" ht="15.0" customHeight="1">
      <c r="A196" s="8">
        <v>44437.0</v>
      </c>
      <c r="B196" s="28">
        <v>248568.0</v>
      </c>
      <c r="C196" s="28">
        <v>218726.0</v>
      </c>
      <c r="D196" s="29">
        <v>27563.0</v>
      </c>
      <c r="E196" s="28">
        <v>2279.0</v>
      </c>
      <c r="F196" s="30">
        <f t="shared" si="2"/>
        <v>13015927</v>
      </c>
      <c r="G196" s="12">
        <v>762594.0</v>
      </c>
      <c r="H196" s="12">
        <v>1.2004765E7</v>
      </c>
      <c r="I196" s="27">
        <v>404.0</v>
      </c>
      <c r="J196" s="19"/>
      <c r="K196" s="14">
        <v>4.6618664E7</v>
      </c>
      <c r="L196" s="15">
        <v>3.9067878E7</v>
      </c>
      <c r="M196" s="16"/>
      <c r="N196" s="17"/>
      <c r="O196" s="18"/>
      <c r="P196" s="18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20"/>
    </row>
    <row r="197" ht="15.0" customHeight="1">
      <c r="A197" s="8">
        <v>44436.0</v>
      </c>
      <c r="B197" s="28">
        <v>246951.0</v>
      </c>
      <c r="C197" s="28">
        <v>216989.0</v>
      </c>
      <c r="D197" s="29">
        <v>27686.0</v>
      </c>
      <c r="E197" s="28">
        <v>2276.0</v>
      </c>
      <c r="F197" s="30">
        <f t="shared" si="2"/>
        <v>12983492</v>
      </c>
      <c r="G197" s="12">
        <v>743177.0</v>
      </c>
      <c r="H197" s="12">
        <v>1.1993364E7</v>
      </c>
      <c r="I197" s="27">
        <v>409.0</v>
      </c>
      <c r="J197" s="19"/>
      <c r="K197" s="14">
        <v>4.6612333E7</v>
      </c>
      <c r="L197" s="15">
        <v>3.9018045E7</v>
      </c>
      <c r="M197" s="16"/>
      <c r="N197" s="17"/>
      <c r="O197" s="18"/>
      <c r="P197" s="18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20"/>
    </row>
    <row r="198" ht="15.0" customHeight="1">
      <c r="A198" s="8">
        <v>44435.0</v>
      </c>
      <c r="B198" s="28">
        <v>245158.0</v>
      </c>
      <c r="C198" s="28">
        <v>214673.0</v>
      </c>
      <c r="D198" s="29">
        <v>28220.0</v>
      </c>
      <c r="E198" s="28">
        <v>2265.0</v>
      </c>
      <c r="F198" s="30">
        <f t="shared" si="2"/>
        <v>12927795</v>
      </c>
      <c r="G198" s="12">
        <v>718479.0</v>
      </c>
      <c r="H198" s="12">
        <v>1.1964158E7</v>
      </c>
      <c r="I198" s="27">
        <v>427.0</v>
      </c>
      <c r="J198" s="19"/>
      <c r="K198" s="14">
        <v>4.6575699E7</v>
      </c>
      <c r="L198" s="15">
        <v>3.889174E7</v>
      </c>
      <c r="M198" s="16"/>
      <c r="N198" s="17"/>
      <c r="O198" s="18"/>
      <c r="P198" s="18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20"/>
    </row>
    <row r="199" ht="15.0" customHeight="1">
      <c r="A199" s="8">
        <v>44434.0</v>
      </c>
      <c r="B199" s="28">
        <v>243317.0</v>
      </c>
      <c r="C199" s="28">
        <v>212871.0</v>
      </c>
      <c r="D199" s="29">
        <v>28189.0</v>
      </c>
      <c r="E199" s="28">
        <v>2257.0</v>
      </c>
      <c r="F199" s="30">
        <f t="shared" si="2"/>
        <v>12866802</v>
      </c>
      <c r="G199" s="12">
        <v>710599.0</v>
      </c>
      <c r="H199" s="12">
        <v>1.1912886E7</v>
      </c>
      <c r="I199" s="27">
        <v>425.0</v>
      </c>
      <c r="J199" s="19"/>
      <c r="K199" s="21">
        <v>3.1431181E7</v>
      </c>
      <c r="L199" s="15">
        <v>2.8583839E7</v>
      </c>
      <c r="M199" s="16"/>
      <c r="N199" s="17"/>
      <c r="O199" s="18"/>
      <c r="P199" s="18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20"/>
    </row>
    <row r="200" ht="15.0" customHeight="1">
      <c r="A200" s="8">
        <v>44433.0</v>
      </c>
      <c r="B200" s="28">
        <v>241439.0</v>
      </c>
      <c r="C200" s="28">
        <v>211177.0</v>
      </c>
      <c r="D200" s="29">
        <v>28025.0</v>
      </c>
      <c r="E200" s="28">
        <v>2237.0</v>
      </c>
      <c r="F200" s="30">
        <f t="shared" si="2"/>
        <v>12806613</v>
      </c>
      <c r="G200" s="12">
        <v>697586.0</v>
      </c>
      <c r="H200" s="12">
        <v>1.1867588E7</v>
      </c>
      <c r="I200" s="27">
        <v>434.0</v>
      </c>
      <c r="J200" s="19"/>
      <c r="K200" s="21">
        <v>3.1356165E7</v>
      </c>
      <c r="L200" s="15">
        <v>2.8503066E7</v>
      </c>
      <c r="M200" s="16"/>
      <c r="N200" s="17"/>
      <c r="O200" s="18"/>
      <c r="P200" s="18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20"/>
    </row>
    <row r="201" ht="15.0" customHeight="1">
      <c r="A201" s="8">
        <v>44432.0</v>
      </c>
      <c r="B201" s="28">
        <v>239287.0</v>
      </c>
      <c r="C201" s="28">
        <v>209193.0</v>
      </c>
      <c r="D201" s="29">
        <v>27866.0</v>
      </c>
      <c r="E201" s="28">
        <v>2228.0</v>
      </c>
      <c r="F201" s="30">
        <f t="shared" si="2"/>
        <v>12749758</v>
      </c>
      <c r="G201" s="12">
        <v>688192.0</v>
      </c>
      <c r="H201" s="12">
        <v>1.1822279E7</v>
      </c>
      <c r="I201" s="27">
        <v>420.0</v>
      </c>
      <c r="J201" s="19"/>
      <c r="K201" s="21">
        <v>3.1270586E7</v>
      </c>
      <c r="L201" s="15">
        <v>2.8412099E7</v>
      </c>
      <c r="M201" s="16"/>
      <c r="N201" s="17"/>
      <c r="O201" s="18"/>
      <c r="P201" s="18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20"/>
    </row>
    <row r="202" ht="15.0" customHeight="1">
      <c r="A202" s="8">
        <v>44431.0</v>
      </c>
      <c r="B202" s="28">
        <v>237782.0</v>
      </c>
      <c r="C202" s="28">
        <v>207601.0</v>
      </c>
      <c r="D202" s="29">
        <v>27959.0</v>
      </c>
      <c r="E202" s="28">
        <v>2222.0</v>
      </c>
      <c r="F202" s="30">
        <f t="shared" si="2"/>
        <v>12694029</v>
      </c>
      <c r="G202" s="12">
        <v>689243.0</v>
      </c>
      <c r="H202" s="12">
        <v>1.1767004E7</v>
      </c>
      <c r="I202" s="27">
        <v>399.0</v>
      </c>
      <c r="J202" s="19"/>
      <c r="K202" s="21">
        <v>3.1173292E7</v>
      </c>
      <c r="L202" s="15">
        <v>2.8322021E7</v>
      </c>
      <c r="M202" s="16"/>
      <c r="N202" s="17"/>
      <c r="O202" s="18"/>
      <c r="P202" s="18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20"/>
    </row>
    <row r="203" ht="15.0" customHeight="1">
      <c r="A203" s="8">
        <v>44430.0</v>
      </c>
      <c r="B203" s="28">
        <v>236366.0</v>
      </c>
      <c r="C203" s="28">
        <v>206276.0</v>
      </c>
      <c r="D203" s="29">
        <v>27875.0</v>
      </c>
      <c r="E203" s="28">
        <v>2215.0</v>
      </c>
      <c r="F203" s="30">
        <f t="shared" si="2"/>
        <v>12664343</v>
      </c>
      <c r="G203" s="12">
        <v>678447.0</v>
      </c>
      <c r="H203" s="12">
        <v>1.174953E7</v>
      </c>
      <c r="I203" s="27">
        <v>395.0</v>
      </c>
      <c r="J203" s="19"/>
      <c r="K203" s="21">
        <v>3.1165757E7</v>
      </c>
      <c r="L203" s="15">
        <v>2.8313648E7</v>
      </c>
      <c r="M203" s="16"/>
      <c r="N203" s="17"/>
      <c r="O203" s="18"/>
      <c r="P203" s="18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20"/>
    </row>
    <row r="204" ht="15.0" customHeight="1">
      <c r="A204" s="8">
        <v>44429.0</v>
      </c>
      <c r="B204" s="28">
        <v>234739.0</v>
      </c>
      <c r="C204" s="28">
        <v>204518.0</v>
      </c>
      <c r="D204" s="29">
        <v>28019.0</v>
      </c>
      <c r="E204" s="28">
        <v>2202.0</v>
      </c>
      <c r="F204" s="30">
        <f t="shared" si="2"/>
        <v>12632601</v>
      </c>
      <c r="G204" s="12">
        <v>667998.0</v>
      </c>
      <c r="H204" s="12">
        <v>1.1729864E7</v>
      </c>
      <c r="I204" s="27">
        <v>403.0</v>
      </c>
      <c r="J204" s="19"/>
      <c r="K204" s="21">
        <v>3.1128827E7</v>
      </c>
      <c r="L204" s="15">
        <v>2.8250404E7</v>
      </c>
      <c r="M204" s="16"/>
      <c r="N204" s="17"/>
      <c r="O204" s="18"/>
      <c r="P204" s="18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20"/>
    </row>
    <row r="205" ht="15.0" customHeight="1">
      <c r="A205" s="8">
        <v>44428.0</v>
      </c>
      <c r="B205" s="28">
        <v>232859.0</v>
      </c>
      <c r="C205" s="28">
        <v>202775.0</v>
      </c>
      <c r="D205" s="29">
        <v>27887.0</v>
      </c>
      <c r="E205" s="28">
        <v>2197.0</v>
      </c>
      <c r="F205" s="30">
        <f t="shared" si="2"/>
        <v>12567009</v>
      </c>
      <c r="G205" s="12">
        <v>659590.0</v>
      </c>
      <c r="H205" s="12">
        <v>1.167456E7</v>
      </c>
      <c r="I205" s="27">
        <v>385.0</v>
      </c>
      <c r="J205" s="19"/>
      <c r="K205" s="21">
        <v>3.1029999E7</v>
      </c>
      <c r="L205" s="15">
        <v>2.8152039E7</v>
      </c>
      <c r="M205" s="16"/>
      <c r="N205" s="17"/>
      <c r="O205" s="18"/>
      <c r="P205" s="18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20"/>
    </row>
    <row r="206" ht="15.0" customHeight="1">
      <c r="A206" s="8">
        <v>44427.0</v>
      </c>
      <c r="B206" s="28">
        <v>230808.0</v>
      </c>
      <c r="C206" s="28">
        <v>201235.0</v>
      </c>
      <c r="D206" s="29">
        <v>27382.0</v>
      </c>
      <c r="E206" s="28">
        <v>2191.0</v>
      </c>
      <c r="F206" s="30">
        <f t="shared" si="2"/>
        <v>12518704</v>
      </c>
      <c r="G206" s="12">
        <v>652740.0</v>
      </c>
      <c r="H206" s="12">
        <v>1.1635156E7</v>
      </c>
      <c r="I206" s="27">
        <v>390.0</v>
      </c>
      <c r="J206" s="19"/>
      <c r="K206" s="21">
        <v>3.0968315E7</v>
      </c>
      <c r="L206" s="15">
        <v>2.8061487E7</v>
      </c>
      <c r="M206" s="16"/>
      <c r="N206" s="17"/>
      <c r="O206" s="18"/>
      <c r="P206" s="18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20"/>
    </row>
    <row r="207" ht="15.0" customHeight="1">
      <c r="A207" s="8">
        <v>44426.0</v>
      </c>
      <c r="B207" s="28">
        <v>228657.0</v>
      </c>
      <c r="C207" s="28">
        <v>199582.0</v>
      </c>
      <c r="D207" s="29">
        <v>26897.0</v>
      </c>
      <c r="E207" s="28">
        <v>2178.0</v>
      </c>
      <c r="F207" s="30">
        <f t="shared" si="2"/>
        <v>12461685</v>
      </c>
      <c r="G207" s="12">
        <v>634727.0</v>
      </c>
      <c r="H207" s="12">
        <v>1.1598301E7</v>
      </c>
      <c r="I207" s="27">
        <v>366.0</v>
      </c>
      <c r="J207" s="19"/>
      <c r="K207" s="21">
        <v>3.0893443E7</v>
      </c>
      <c r="L207" s="15">
        <v>2.7969128E7</v>
      </c>
      <c r="M207" s="16"/>
      <c r="N207" s="17"/>
      <c r="O207" s="18"/>
      <c r="P207" s="18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20"/>
    </row>
    <row r="208" ht="15.0" customHeight="1">
      <c r="A208" s="8">
        <v>44425.0</v>
      </c>
      <c r="B208" s="28">
        <v>226854.0</v>
      </c>
      <c r="C208" s="28">
        <v>197224.0</v>
      </c>
      <c r="D208" s="29">
        <v>27457.0</v>
      </c>
      <c r="E208" s="28">
        <v>2173.0</v>
      </c>
      <c r="F208" s="30">
        <f t="shared" si="2"/>
        <v>12404977</v>
      </c>
      <c r="G208" s="12">
        <v>620680.0</v>
      </c>
      <c r="H208" s="12">
        <v>1.1557443E7</v>
      </c>
      <c r="I208" s="27">
        <v>354.0</v>
      </c>
      <c r="J208" s="19"/>
      <c r="K208" s="21">
        <v>2.9530305E7</v>
      </c>
      <c r="L208" s="15">
        <v>2.6502008E7</v>
      </c>
      <c r="M208" s="16"/>
      <c r="N208" s="17"/>
      <c r="O208" s="18"/>
      <c r="P208" s="18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20"/>
    </row>
    <row r="209" ht="15.0" customHeight="1">
      <c r="A209" s="8">
        <v>44424.0</v>
      </c>
      <c r="B209" s="28">
        <v>225481.0</v>
      </c>
      <c r="C209" s="28">
        <v>196198.0</v>
      </c>
      <c r="D209" s="29">
        <v>27116.0</v>
      </c>
      <c r="E209" s="28">
        <v>2167.0</v>
      </c>
      <c r="F209" s="30">
        <f t="shared" si="2"/>
        <v>12372777</v>
      </c>
      <c r="G209" s="12">
        <v>595225.0</v>
      </c>
      <c r="H209" s="12">
        <v>1.1552071E7</v>
      </c>
      <c r="I209" s="27">
        <v>353.0</v>
      </c>
      <c r="J209" s="19"/>
      <c r="K209" s="21">
        <v>2.5709076E7</v>
      </c>
      <c r="L209" s="15">
        <v>2.330501E7</v>
      </c>
      <c r="M209" s="16"/>
      <c r="N209" s="17"/>
      <c r="O209" s="18"/>
      <c r="P209" s="18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20"/>
    </row>
    <row r="210" ht="15.0" customHeight="1">
      <c r="A210" s="8">
        <v>44423.0</v>
      </c>
      <c r="B210" s="28">
        <v>223928.0</v>
      </c>
      <c r="C210" s="28">
        <v>195103.0</v>
      </c>
      <c r="D210" s="29">
        <v>26669.0</v>
      </c>
      <c r="E210" s="28">
        <v>2156.0</v>
      </c>
      <c r="F210" s="30">
        <f t="shared" si="2"/>
        <v>12344718</v>
      </c>
      <c r="G210" s="12">
        <v>585131.0</v>
      </c>
      <c r="H210" s="12">
        <v>1.1535659E7</v>
      </c>
      <c r="I210" s="27">
        <v>374.0</v>
      </c>
      <c r="J210" s="19"/>
      <c r="K210" s="21">
        <v>2.5714882E7</v>
      </c>
      <c r="L210" s="15">
        <v>2.3302141E7</v>
      </c>
      <c r="M210" s="16"/>
      <c r="N210" s="17"/>
      <c r="O210" s="18"/>
      <c r="P210" s="18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20"/>
    </row>
    <row r="211" ht="15.0" customHeight="1">
      <c r="A211" s="8">
        <v>44422.0</v>
      </c>
      <c r="B211" s="28">
        <v>222111.0</v>
      </c>
      <c r="C211" s="28">
        <v>193778.0</v>
      </c>
      <c r="D211" s="29">
        <v>26185.0</v>
      </c>
      <c r="E211" s="28">
        <v>2148.0</v>
      </c>
      <c r="F211" s="30">
        <f t="shared" si="2"/>
        <v>12309280</v>
      </c>
      <c r="G211" s="12">
        <v>562705.0</v>
      </c>
      <c r="H211" s="12">
        <v>1.1524464E7</v>
      </c>
      <c r="I211" s="27">
        <v>386.0</v>
      </c>
      <c r="J211" s="19"/>
      <c r="K211" s="21">
        <v>2.5684765E7</v>
      </c>
      <c r="L211" s="15">
        <v>2.32638E7</v>
      </c>
      <c r="M211" s="16"/>
      <c r="N211" s="17"/>
      <c r="O211" s="18"/>
      <c r="P211" s="18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20"/>
    </row>
    <row r="212" ht="15.0" customHeight="1">
      <c r="A212" s="8">
        <v>44421.0</v>
      </c>
      <c r="B212" s="28">
        <v>220182.0</v>
      </c>
      <c r="C212" s="28">
        <v>192248.0</v>
      </c>
      <c r="D212" s="29">
        <v>25790.0</v>
      </c>
      <c r="E212" s="28">
        <v>2144.0</v>
      </c>
      <c r="F212" s="30">
        <f t="shared" si="2"/>
        <v>12257967</v>
      </c>
      <c r="G212" s="12">
        <v>539535.0</v>
      </c>
      <c r="H212" s="12">
        <v>1.149825E7</v>
      </c>
      <c r="I212" s="27">
        <v>369.0</v>
      </c>
      <c r="J212" s="19"/>
      <c r="K212" s="21">
        <v>2.5637479E7</v>
      </c>
      <c r="L212" s="15">
        <v>2.3196031E7</v>
      </c>
      <c r="M212" s="16"/>
      <c r="N212" s="17"/>
      <c r="O212" s="18"/>
      <c r="P212" s="18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20"/>
    </row>
    <row r="213" ht="15.0" customHeight="1">
      <c r="A213" s="8">
        <v>44420.0</v>
      </c>
      <c r="B213" s="28">
        <v>218192.0</v>
      </c>
      <c r="C213" s="28">
        <v>190535.0</v>
      </c>
      <c r="D213" s="29">
        <v>25519.0</v>
      </c>
      <c r="E213" s="28">
        <v>2138.0</v>
      </c>
      <c r="F213" s="30">
        <f t="shared" si="2"/>
        <v>12207042</v>
      </c>
      <c r="G213" s="12">
        <v>510096.0</v>
      </c>
      <c r="H213" s="12">
        <v>1.1478754E7</v>
      </c>
      <c r="I213" s="27">
        <v>372.0</v>
      </c>
      <c r="J213" s="19"/>
      <c r="K213" s="21">
        <v>2.5596793E7</v>
      </c>
      <c r="L213" s="15">
        <v>2.3135659E7</v>
      </c>
      <c r="M213" s="16"/>
      <c r="N213" s="17"/>
      <c r="O213" s="18"/>
      <c r="P213" s="18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20"/>
    </row>
    <row r="214" ht="15.0" customHeight="1">
      <c r="A214" s="8">
        <v>44419.0</v>
      </c>
      <c r="B214" s="28">
        <v>216206.0</v>
      </c>
      <c r="C214" s="28">
        <v>189506.0</v>
      </c>
      <c r="D214" s="29">
        <v>24565.0</v>
      </c>
      <c r="E214" s="28">
        <v>2135.0</v>
      </c>
      <c r="F214" s="30">
        <f t="shared" si="2"/>
        <v>12156200</v>
      </c>
      <c r="G214" s="12">
        <v>488067.0</v>
      </c>
      <c r="H214" s="12">
        <v>1.1451927E7</v>
      </c>
      <c r="I214" s="27">
        <v>387.0</v>
      </c>
      <c r="J214" s="19"/>
      <c r="K214" s="21">
        <v>2.5557168E7</v>
      </c>
      <c r="L214" s="15">
        <v>2.3069629E7</v>
      </c>
      <c r="M214" s="16"/>
      <c r="N214" s="17"/>
      <c r="O214" s="18"/>
      <c r="P214" s="18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20"/>
    </row>
    <row r="215" ht="15.0" customHeight="1">
      <c r="A215" s="8">
        <v>44418.0</v>
      </c>
      <c r="B215" s="28">
        <v>213987.0</v>
      </c>
      <c r="C215" s="28">
        <v>187523.0</v>
      </c>
      <c r="D215" s="29">
        <v>24330.0</v>
      </c>
      <c r="E215" s="28">
        <v>2134.0</v>
      </c>
      <c r="F215" s="30">
        <f t="shared" si="2"/>
        <v>12112086</v>
      </c>
      <c r="G215" s="12">
        <v>465922.0</v>
      </c>
      <c r="H215" s="12">
        <v>1.1432177E7</v>
      </c>
      <c r="I215" s="27">
        <v>379.0</v>
      </c>
      <c r="J215" s="19"/>
      <c r="K215" s="21">
        <v>2.5412254E7</v>
      </c>
      <c r="L215" s="15">
        <v>2.2899341E7</v>
      </c>
      <c r="M215" s="16"/>
      <c r="N215" s="17"/>
      <c r="O215" s="18"/>
      <c r="P215" s="18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20"/>
    </row>
    <row r="216" ht="15.0" customHeight="1">
      <c r="A216" s="8">
        <v>44417.0</v>
      </c>
      <c r="B216" s="28">
        <v>212448.0</v>
      </c>
      <c r="C216" s="28">
        <v>186242.0</v>
      </c>
      <c r="D216" s="29">
        <v>24081.0</v>
      </c>
      <c r="E216" s="28">
        <v>2125.0</v>
      </c>
      <c r="F216" s="30">
        <f t="shared" si="2"/>
        <v>12057831</v>
      </c>
      <c r="G216" s="12">
        <v>467508.0</v>
      </c>
      <c r="H216" s="12">
        <v>1.1377875E7</v>
      </c>
      <c r="I216" s="27">
        <v>367.0</v>
      </c>
      <c r="J216" s="19"/>
      <c r="K216" s="21">
        <v>2.5366991E7</v>
      </c>
      <c r="L216" s="15">
        <v>2.2817563E7</v>
      </c>
      <c r="M216" s="16"/>
      <c r="N216" s="17"/>
      <c r="O216" s="18"/>
      <c r="P216" s="18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20"/>
    </row>
    <row r="217" ht="15.0" customHeight="1">
      <c r="A217" s="8">
        <v>44416.0</v>
      </c>
      <c r="B217" s="28">
        <v>210956.0</v>
      </c>
      <c r="C217" s="28">
        <v>185003.0</v>
      </c>
      <c r="D217" s="29">
        <v>23832.0</v>
      </c>
      <c r="E217" s="28">
        <v>2121.0</v>
      </c>
      <c r="F217" s="30">
        <f t="shared" si="2"/>
        <v>12027443</v>
      </c>
      <c r="G217" s="12">
        <v>466279.0</v>
      </c>
      <c r="H217" s="12">
        <v>1.1350208E7</v>
      </c>
      <c r="I217" s="27">
        <v>376.0</v>
      </c>
      <c r="J217" s="19"/>
      <c r="K217" s="21">
        <v>2.5363812E7</v>
      </c>
      <c r="L217" s="15">
        <v>2.2809495E7</v>
      </c>
      <c r="M217" s="16"/>
      <c r="N217" s="17"/>
      <c r="O217" s="18"/>
      <c r="P217" s="18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20"/>
    </row>
    <row r="218" ht="15.0" customHeight="1">
      <c r="A218" s="8">
        <v>44415.0</v>
      </c>
      <c r="B218" s="28">
        <v>209228.0</v>
      </c>
      <c r="C218" s="28">
        <v>183789.0</v>
      </c>
      <c r="D218" s="29">
        <v>23323.0</v>
      </c>
      <c r="E218" s="28">
        <v>2116.0</v>
      </c>
      <c r="F218" s="30">
        <f t="shared" si="2"/>
        <v>11995928</v>
      </c>
      <c r="G218" s="12">
        <v>444937.0</v>
      </c>
      <c r="H218" s="12">
        <v>1.1341763E7</v>
      </c>
      <c r="I218" s="27">
        <v>377.0</v>
      </c>
      <c r="J218" s="19"/>
      <c r="K218" s="21">
        <v>2.5327254E7</v>
      </c>
      <c r="L218" s="15">
        <v>2.2764483E7</v>
      </c>
      <c r="M218" s="16"/>
      <c r="N218" s="17"/>
      <c r="O218" s="18"/>
      <c r="P218" s="18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20"/>
    </row>
    <row r="219" ht="15.0" customHeight="1">
      <c r="A219" s="8">
        <v>44414.0</v>
      </c>
      <c r="B219" s="28">
        <v>207406.0</v>
      </c>
      <c r="C219" s="28">
        <v>182052.0</v>
      </c>
      <c r="D219" s="29">
        <v>23241.0</v>
      </c>
      <c r="E219" s="28">
        <v>2113.0</v>
      </c>
      <c r="F219" s="30">
        <f t="shared" si="2"/>
        <v>11951652</v>
      </c>
      <c r="G219" s="12">
        <v>427050.0</v>
      </c>
      <c r="H219" s="12">
        <v>1.1317196E7</v>
      </c>
      <c r="I219" s="27">
        <v>376.0</v>
      </c>
      <c r="J219" s="19"/>
      <c r="K219" s="21">
        <v>2.5268136E7</v>
      </c>
      <c r="L219" s="15">
        <v>2.2665426E7</v>
      </c>
      <c r="M219" s="16"/>
      <c r="N219" s="17"/>
      <c r="O219" s="18"/>
      <c r="P219" s="18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20"/>
    </row>
    <row r="220" ht="15.0" customHeight="1">
      <c r="A220" s="8">
        <v>44413.0</v>
      </c>
      <c r="B220" s="28">
        <v>205702.0</v>
      </c>
      <c r="C220" s="28">
        <v>180719.0</v>
      </c>
      <c r="D220" s="29">
        <v>22874.0</v>
      </c>
      <c r="E220" s="28">
        <v>2109.0</v>
      </c>
      <c r="F220" s="30">
        <f t="shared" si="2"/>
        <v>11908436</v>
      </c>
      <c r="G220" s="12">
        <v>415489.0</v>
      </c>
      <c r="H220" s="12">
        <v>1.1287245E7</v>
      </c>
      <c r="I220" s="27">
        <v>369.0</v>
      </c>
      <c r="J220" s="19"/>
      <c r="K220" s="21">
        <v>2.3688166E7</v>
      </c>
      <c r="L220" s="15">
        <v>2.2310296E7</v>
      </c>
      <c r="M220" s="16"/>
      <c r="N220" s="17"/>
      <c r="O220" s="18"/>
      <c r="P220" s="18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20"/>
    </row>
    <row r="221" ht="15.0" customHeight="1">
      <c r="A221" s="8">
        <v>44412.0</v>
      </c>
      <c r="B221" s="28">
        <v>203926.0</v>
      </c>
      <c r="C221" s="28">
        <v>179123.0</v>
      </c>
      <c r="D221" s="29">
        <v>22697.0</v>
      </c>
      <c r="E221" s="28">
        <v>2106.0</v>
      </c>
      <c r="F221" s="30">
        <f t="shared" si="2"/>
        <v>11864245</v>
      </c>
      <c r="G221" s="12">
        <v>397889.0</v>
      </c>
      <c r="H221" s="12">
        <v>1.126243E7</v>
      </c>
      <c r="I221" s="27">
        <v>329.0</v>
      </c>
      <c r="J221" s="19"/>
      <c r="K221" s="21">
        <v>2.3641656E7</v>
      </c>
      <c r="L221" s="15">
        <v>2.2240096E7</v>
      </c>
      <c r="M221" s="16"/>
      <c r="N221" s="17"/>
      <c r="O221" s="18"/>
      <c r="P221" s="18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20"/>
    </row>
    <row r="222" ht="15.0" customHeight="1">
      <c r="A222" s="8">
        <v>44411.0</v>
      </c>
      <c r="B222" s="28">
        <v>202203.0</v>
      </c>
      <c r="C222" s="28">
        <v>177909.0</v>
      </c>
      <c r="D222" s="29">
        <v>22190.0</v>
      </c>
      <c r="E222" s="28">
        <v>2104.0</v>
      </c>
      <c r="F222" s="30">
        <f t="shared" si="2"/>
        <v>11820016</v>
      </c>
      <c r="G222" s="12">
        <v>398300.0</v>
      </c>
      <c r="H222" s="12">
        <v>1.1219513E7</v>
      </c>
      <c r="I222" s="27">
        <v>331.0</v>
      </c>
      <c r="J222" s="19"/>
      <c r="K222" s="21">
        <v>2.3625407E7</v>
      </c>
      <c r="L222" s="15">
        <v>2.2169062E7</v>
      </c>
      <c r="M222" s="16"/>
      <c r="N222" s="17"/>
      <c r="O222" s="18"/>
      <c r="P222" s="18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20"/>
    </row>
    <row r="223" ht="15.0" customHeight="1">
      <c r="A223" s="8">
        <v>44410.0</v>
      </c>
      <c r="B223" s="28">
        <v>201002.0</v>
      </c>
      <c r="C223" s="28">
        <v>176605.0</v>
      </c>
      <c r="D223" s="29">
        <v>22298.0</v>
      </c>
      <c r="E223" s="28">
        <v>2099.0</v>
      </c>
      <c r="F223" s="30">
        <f t="shared" si="2"/>
        <v>11772605</v>
      </c>
      <c r="G223" s="12">
        <v>387170.0</v>
      </c>
      <c r="H223" s="12">
        <v>1.1184433E7</v>
      </c>
      <c r="I223" s="27">
        <v>326.0</v>
      </c>
      <c r="J223" s="19"/>
      <c r="K223" s="5">
        <v>2.3605093E7</v>
      </c>
      <c r="L223" s="15">
        <v>2.2097555E7</v>
      </c>
      <c r="M223" s="16"/>
      <c r="N223" s="17"/>
      <c r="O223" s="18"/>
      <c r="P223" s="18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20"/>
    </row>
    <row r="224" ht="15.0" customHeight="1">
      <c r="A224" s="8">
        <v>44409.0</v>
      </c>
      <c r="B224" s="28">
        <v>199787.0</v>
      </c>
      <c r="C224" s="28">
        <v>175674.0</v>
      </c>
      <c r="D224" s="29">
        <v>22015.0</v>
      </c>
      <c r="E224" s="28">
        <v>2098.0</v>
      </c>
      <c r="F224" s="30">
        <f t="shared" si="2"/>
        <v>11751786</v>
      </c>
      <c r="G224" s="12">
        <v>378600.0</v>
      </c>
      <c r="H224" s="12">
        <v>1.1173399E7</v>
      </c>
      <c r="I224" s="27">
        <v>324.0</v>
      </c>
      <c r="J224" s="19"/>
      <c r="K224" s="21">
        <v>2.4998252E7</v>
      </c>
      <c r="L224" s="15">
        <v>2.2092619E7</v>
      </c>
      <c r="M224" s="16"/>
      <c r="N224" s="17"/>
      <c r="O224" s="18"/>
      <c r="P224" s="18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20"/>
    </row>
    <row r="225" ht="15.0" customHeight="1">
      <c r="A225" s="8">
        <v>44408.0</v>
      </c>
      <c r="B225" s="28">
        <v>198345.0</v>
      </c>
      <c r="C225" s="28">
        <v>174177.0</v>
      </c>
      <c r="D225" s="29">
        <v>22073.0</v>
      </c>
      <c r="E225" s="28">
        <v>2095.0</v>
      </c>
      <c r="F225" s="30">
        <f t="shared" si="2"/>
        <v>11728821</v>
      </c>
      <c r="G225" s="12">
        <v>369201.0</v>
      </c>
      <c r="H225" s="12">
        <v>1.1161275E7</v>
      </c>
      <c r="I225" s="27">
        <v>317.0</v>
      </c>
      <c r="J225" s="19"/>
      <c r="K225" s="21">
        <v>2.4946432E7</v>
      </c>
      <c r="L225" s="15">
        <v>2.2033645E7</v>
      </c>
      <c r="M225" s="16"/>
      <c r="N225" s="17"/>
      <c r="O225" s="18"/>
      <c r="P225" s="18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20"/>
    </row>
    <row r="226" ht="15.0" customHeight="1">
      <c r="A226" s="8">
        <v>44407.0</v>
      </c>
      <c r="B226" s="28">
        <v>196806.0</v>
      </c>
      <c r="C226" s="28">
        <v>172757.0</v>
      </c>
      <c r="D226" s="29">
        <v>21960.0</v>
      </c>
      <c r="E226" s="28">
        <v>2089.0</v>
      </c>
      <c r="F226" s="30">
        <f t="shared" si="2"/>
        <v>11682968</v>
      </c>
      <c r="G226" s="12">
        <v>357215.0</v>
      </c>
      <c r="H226" s="12">
        <v>1.1128947E7</v>
      </c>
      <c r="I226" s="27">
        <v>299.0</v>
      </c>
      <c r="J226" s="19"/>
      <c r="K226" s="21">
        <v>2.4861525E7</v>
      </c>
      <c r="L226" s="15">
        <v>2.1929563E7</v>
      </c>
      <c r="M226" s="16"/>
      <c r="N226" s="17"/>
      <c r="O226" s="18"/>
      <c r="P226" s="18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20"/>
    </row>
    <row r="227" ht="15.0" customHeight="1">
      <c r="A227" s="8">
        <v>44406.0</v>
      </c>
      <c r="B227" s="28">
        <v>195099.0</v>
      </c>
      <c r="C227" s="28">
        <v>171559.0</v>
      </c>
      <c r="D227" s="29">
        <v>21455.0</v>
      </c>
      <c r="E227" s="28">
        <v>2085.0</v>
      </c>
      <c r="F227" s="30">
        <f t="shared" si="2"/>
        <v>11637506</v>
      </c>
      <c r="G227" s="12">
        <v>342326.0</v>
      </c>
      <c r="H227" s="12">
        <v>1.1100081E7</v>
      </c>
      <c r="I227" s="27">
        <v>285.0</v>
      </c>
      <c r="J227" s="19"/>
      <c r="K227" s="21">
        <v>2.4784969E7</v>
      </c>
      <c r="L227" s="15">
        <v>2.182076E7</v>
      </c>
      <c r="M227" s="16"/>
      <c r="N227" s="17"/>
      <c r="O227" s="18"/>
      <c r="P227" s="18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20"/>
    </row>
    <row r="228" ht="15.0" customHeight="1">
      <c r="A228" s="8">
        <v>44405.0</v>
      </c>
      <c r="B228" s="28">
        <v>193427.0</v>
      </c>
      <c r="C228" s="28">
        <v>170494.0</v>
      </c>
      <c r="D228" s="29">
        <v>20850.0</v>
      </c>
      <c r="E228" s="28">
        <v>2083.0</v>
      </c>
      <c r="F228" s="30">
        <f t="shared" si="2"/>
        <v>11585615</v>
      </c>
      <c r="G228" s="12">
        <v>323954.0</v>
      </c>
      <c r="H228" s="12">
        <v>1.1068234E7</v>
      </c>
      <c r="I228" s="27">
        <v>286.0</v>
      </c>
      <c r="J228" s="19"/>
      <c r="K228" s="21">
        <v>2.4127431E7</v>
      </c>
      <c r="L228" s="15">
        <v>2.1183705E7</v>
      </c>
      <c r="M228" s="16"/>
      <c r="N228" s="17"/>
      <c r="O228" s="18"/>
      <c r="P228" s="18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20"/>
    </row>
    <row r="229" ht="15.0" customHeight="1">
      <c r="A229" s="8">
        <v>44404.0</v>
      </c>
      <c r="B229" s="28">
        <v>191531.0</v>
      </c>
      <c r="C229" s="28">
        <v>168629.0</v>
      </c>
      <c r="D229" s="29">
        <v>20823.0</v>
      </c>
      <c r="E229" s="28">
        <v>2079.0</v>
      </c>
      <c r="F229" s="30">
        <f t="shared" si="2"/>
        <v>11528609</v>
      </c>
      <c r="G229" s="12">
        <v>309414.0</v>
      </c>
      <c r="H229" s="12">
        <v>1.1027664E7</v>
      </c>
      <c r="I229" s="27">
        <v>269.0</v>
      </c>
      <c r="J229" s="19"/>
      <c r="K229" s="21">
        <v>2.3749474E7</v>
      </c>
      <c r="L229" s="15">
        <v>2.0785724E7</v>
      </c>
      <c r="M229" s="16"/>
      <c r="N229" s="17"/>
      <c r="O229" s="18"/>
      <c r="P229" s="18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20"/>
    </row>
    <row r="230" ht="15.0" customHeight="1">
      <c r="A230" s="8">
        <v>44403.0</v>
      </c>
      <c r="B230" s="28">
        <v>190166.0</v>
      </c>
      <c r="C230" s="28">
        <v>167365.0</v>
      </c>
      <c r="D230" s="29">
        <v>20724.0</v>
      </c>
      <c r="E230" s="28">
        <v>2077.0</v>
      </c>
      <c r="F230" s="30">
        <f t="shared" si="2"/>
        <v>11472346</v>
      </c>
      <c r="G230" s="12">
        <v>281003.0</v>
      </c>
      <c r="H230" s="12">
        <v>1.1001177E7</v>
      </c>
      <c r="I230" s="27">
        <v>244.0</v>
      </c>
      <c r="J230" s="19"/>
      <c r="K230" s="21">
        <v>1.9966738E7</v>
      </c>
      <c r="L230" s="15">
        <v>1.7531136E7</v>
      </c>
      <c r="M230" s="16"/>
      <c r="N230" s="17"/>
      <c r="O230" s="18"/>
      <c r="P230" s="18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20"/>
    </row>
    <row r="231" ht="15.0" customHeight="1">
      <c r="A231" s="8">
        <v>44402.0</v>
      </c>
      <c r="B231" s="28">
        <v>188848.0</v>
      </c>
      <c r="C231" s="28">
        <v>166375.0</v>
      </c>
      <c r="D231" s="29">
        <v>20400.0</v>
      </c>
      <c r="E231" s="28">
        <v>2073.0</v>
      </c>
      <c r="F231" s="30">
        <f t="shared" si="2"/>
        <v>11453347</v>
      </c>
      <c r="G231" s="12">
        <v>274761.0</v>
      </c>
      <c r="H231" s="12">
        <v>1.0989738E7</v>
      </c>
      <c r="I231" s="27">
        <v>257.0</v>
      </c>
      <c r="J231" s="19"/>
      <c r="K231" s="21">
        <v>1.996705E7</v>
      </c>
      <c r="L231" s="15">
        <v>1.7528239E7</v>
      </c>
      <c r="M231" s="16"/>
      <c r="N231" s="17"/>
      <c r="O231" s="18"/>
      <c r="P231" s="18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20"/>
    </row>
    <row r="232" ht="15.0" customHeight="1">
      <c r="A232" s="8">
        <v>44401.0</v>
      </c>
      <c r="B232" s="28">
        <v>187362.0</v>
      </c>
      <c r="C232" s="28">
        <v>165246.0</v>
      </c>
      <c r="D232" s="29">
        <v>20048.0</v>
      </c>
      <c r="E232" s="28">
        <v>2068.0</v>
      </c>
      <c r="F232" s="30">
        <f t="shared" si="2"/>
        <v>11430525</v>
      </c>
      <c r="G232" s="12">
        <v>274697.0</v>
      </c>
      <c r="H232" s="12">
        <v>1.0968466E7</v>
      </c>
      <c r="I232" s="27">
        <v>254.0</v>
      </c>
      <c r="J232" s="19"/>
      <c r="K232" s="21">
        <v>1.9962332E7</v>
      </c>
      <c r="L232" s="15">
        <v>1.7496261E7</v>
      </c>
      <c r="M232" s="16"/>
      <c r="N232" s="17"/>
      <c r="O232" s="18"/>
      <c r="P232" s="18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20"/>
    </row>
    <row r="233" ht="15.0" customHeight="1">
      <c r="A233" s="8">
        <v>44400.0</v>
      </c>
      <c r="B233" s="28">
        <v>185733.0</v>
      </c>
      <c r="C233" s="28">
        <v>164206.0</v>
      </c>
      <c r="D233" s="29">
        <v>19461.0</v>
      </c>
      <c r="E233" s="28">
        <v>2066.0</v>
      </c>
      <c r="F233" s="30">
        <f t="shared" si="2"/>
        <v>11388305</v>
      </c>
      <c r="G233" s="12">
        <v>278011.0</v>
      </c>
      <c r="H233" s="12">
        <v>1.0924561E7</v>
      </c>
      <c r="I233" s="27">
        <v>227.0</v>
      </c>
      <c r="J233" s="19"/>
      <c r="K233" s="21">
        <v>1.9946875E7</v>
      </c>
      <c r="L233" s="15">
        <v>1.7321749E7</v>
      </c>
      <c r="M233" s="16"/>
      <c r="N233" s="17"/>
      <c r="O233" s="18"/>
      <c r="P233" s="18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20"/>
    </row>
    <row r="234" ht="15.0" customHeight="1">
      <c r="A234" s="8">
        <v>44399.0</v>
      </c>
      <c r="B234" s="28">
        <v>184103.0</v>
      </c>
      <c r="C234" s="28">
        <v>163073.0</v>
      </c>
      <c r="D234" s="29">
        <v>18967.0</v>
      </c>
      <c r="E234" s="28">
        <v>2063.0</v>
      </c>
      <c r="F234" s="30">
        <f t="shared" si="2"/>
        <v>11343918</v>
      </c>
      <c r="G234" s="12">
        <v>269496.0</v>
      </c>
      <c r="H234" s="12">
        <v>1.0890319E7</v>
      </c>
      <c r="I234" s="27">
        <v>218.0</v>
      </c>
      <c r="J234" s="19"/>
      <c r="K234" s="21">
        <v>1.9935166E7</v>
      </c>
      <c r="L234" s="15">
        <v>1.7068537E7</v>
      </c>
      <c r="M234" s="16"/>
      <c r="N234" s="17"/>
      <c r="O234" s="18"/>
      <c r="P234" s="18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20"/>
    </row>
    <row r="235" ht="15.0" customHeight="1">
      <c r="A235" s="8">
        <v>44398.0</v>
      </c>
      <c r="B235" s="28">
        <v>182265.0</v>
      </c>
      <c r="C235" s="28">
        <v>161634.0</v>
      </c>
      <c r="D235" s="29">
        <v>18571.0</v>
      </c>
      <c r="E235" s="28">
        <v>2060.0</v>
      </c>
      <c r="F235" s="30">
        <f t="shared" si="2"/>
        <v>11298677</v>
      </c>
      <c r="G235" s="12">
        <v>252187.0</v>
      </c>
      <c r="H235" s="12">
        <v>1.0864225E7</v>
      </c>
      <c r="I235" s="27">
        <v>214.0</v>
      </c>
      <c r="J235" s="19"/>
      <c r="K235" s="21">
        <v>1.9930912E7</v>
      </c>
      <c r="L235" s="15">
        <v>1.7042819E7</v>
      </c>
      <c r="M235" s="16"/>
      <c r="N235" s="17"/>
      <c r="O235" s="18"/>
      <c r="P235" s="18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20"/>
    </row>
    <row r="236" ht="15.0" customHeight="1">
      <c r="A236" s="8">
        <v>44397.0</v>
      </c>
      <c r="B236" s="28">
        <v>180481.0</v>
      </c>
      <c r="C236" s="28">
        <v>160347.0</v>
      </c>
      <c r="D236" s="29">
        <v>18075.0</v>
      </c>
      <c r="E236" s="28">
        <v>2059.0</v>
      </c>
      <c r="F236" s="30">
        <f t="shared" si="2"/>
        <v>11251987</v>
      </c>
      <c r="G236" s="12">
        <v>244671.0</v>
      </c>
      <c r="H236" s="12">
        <v>1.0826835E7</v>
      </c>
      <c r="I236" s="27">
        <v>207.0</v>
      </c>
      <c r="J236" s="19"/>
      <c r="K236" s="21">
        <v>1.939529E7</v>
      </c>
      <c r="L236" s="15">
        <v>1.7012829E7</v>
      </c>
      <c r="M236" s="16"/>
      <c r="N236" s="17"/>
      <c r="O236" s="18"/>
      <c r="P236" s="18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20"/>
    </row>
    <row r="237" ht="15.0" customHeight="1">
      <c r="A237" s="8">
        <v>44396.0</v>
      </c>
      <c r="B237" s="28">
        <v>179203.0</v>
      </c>
      <c r="C237" s="28">
        <v>159630.0</v>
      </c>
      <c r="D237" s="29">
        <v>17515.0</v>
      </c>
      <c r="E237" s="28">
        <v>2058.0</v>
      </c>
      <c r="F237" s="30">
        <f t="shared" si="2"/>
        <v>11202434</v>
      </c>
      <c r="G237" s="12">
        <v>240689.0</v>
      </c>
      <c r="H237" s="12">
        <v>1.0782542E7</v>
      </c>
      <c r="I237" s="27">
        <v>185.0</v>
      </c>
      <c r="J237" s="19"/>
      <c r="K237" s="21">
        <v>1.874474E7</v>
      </c>
      <c r="L237" s="15">
        <v>1.6353394E7</v>
      </c>
      <c r="M237" s="16"/>
      <c r="N237" s="17"/>
      <c r="O237" s="18"/>
      <c r="P237" s="18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20"/>
    </row>
    <row r="238" ht="15.0" customHeight="1">
      <c r="A238" s="8">
        <v>44395.0</v>
      </c>
      <c r="B238" s="28">
        <v>177951.0</v>
      </c>
      <c r="C238" s="28">
        <v>158953.0</v>
      </c>
      <c r="D238" s="29">
        <v>16941.0</v>
      </c>
      <c r="E238" s="28">
        <v>2057.0</v>
      </c>
      <c r="F238" s="30">
        <f t="shared" si="2"/>
        <v>11175981</v>
      </c>
      <c r="G238" s="12">
        <v>235438.0</v>
      </c>
      <c r="H238" s="12">
        <v>1.0762592E7</v>
      </c>
      <c r="I238" s="27">
        <v>187.0</v>
      </c>
      <c r="J238" s="19"/>
      <c r="K238" s="21">
        <v>1.877726E7</v>
      </c>
      <c r="L238" s="15">
        <v>1.6350672E7</v>
      </c>
      <c r="M238" s="16"/>
      <c r="N238" s="17"/>
      <c r="O238" s="18"/>
      <c r="P238" s="18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20"/>
    </row>
    <row r="239" ht="15.0" customHeight="1">
      <c r="A239" s="8">
        <v>44394.0</v>
      </c>
      <c r="B239" s="28">
        <v>176500.0</v>
      </c>
      <c r="C239" s="28">
        <v>157960.0</v>
      </c>
      <c r="D239" s="29">
        <v>16485.0</v>
      </c>
      <c r="E239" s="28">
        <v>2055.0</v>
      </c>
      <c r="F239" s="30">
        <f t="shared" si="2"/>
        <v>11149226</v>
      </c>
      <c r="G239" s="12">
        <v>227636.0</v>
      </c>
      <c r="H239" s="12">
        <v>1.074509E7</v>
      </c>
      <c r="I239" s="27">
        <v>185.0</v>
      </c>
      <c r="J239" s="19"/>
      <c r="K239" s="21">
        <v>1.8774756E7</v>
      </c>
      <c r="L239" s="15">
        <v>1.6333384E7</v>
      </c>
      <c r="M239" s="16"/>
      <c r="N239" s="17"/>
      <c r="O239" s="18"/>
      <c r="P239" s="18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20"/>
    </row>
    <row r="240" ht="15.0" customHeight="1">
      <c r="A240" s="8">
        <v>44393.0</v>
      </c>
      <c r="B240" s="28">
        <v>175046.0</v>
      </c>
      <c r="C240" s="28">
        <v>157113.0</v>
      </c>
      <c r="D240" s="29">
        <v>15882.0</v>
      </c>
      <c r="E240" s="28">
        <v>2051.0</v>
      </c>
      <c r="F240" s="30">
        <f t="shared" si="2"/>
        <v>11108584</v>
      </c>
      <c r="G240" s="12">
        <v>218192.0</v>
      </c>
      <c r="H240" s="12">
        <v>1.0715346E7</v>
      </c>
      <c r="I240" s="27">
        <v>171.0</v>
      </c>
      <c r="J240" s="19"/>
      <c r="K240" s="21">
        <v>1.8775498E7</v>
      </c>
      <c r="L240" s="15">
        <v>1.6291783E7</v>
      </c>
      <c r="M240" s="16"/>
      <c r="N240" s="17"/>
      <c r="O240" s="18"/>
      <c r="P240" s="18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20"/>
    </row>
    <row r="241" ht="15.0" customHeight="1">
      <c r="A241" s="8">
        <v>44392.0</v>
      </c>
      <c r="B241" s="28">
        <v>173511.0</v>
      </c>
      <c r="C241" s="28">
        <v>156509.0</v>
      </c>
      <c r="D241" s="29">
        <v>14952.0</v>
      </c>
      <c r="E241" s="28">
        <v>2050.0</v>
      </c>
      <c r="F241" s="30">
        <f t="shared" si="2"/>
        <v>11060456</v>
      </c>
      <c r="G241" s="12">
        <v>204479.0</v>
      </c>
      <c r="H241" s="12">
        <v>1.0682466E7</v>
      </c>
      <c r="I241" s="27">
        <v>167.0</v>
      </c>
      <c r="J241" s="19"/>
      <c r="K241" s="21">
        <v>1.8768129E7</v>
      </c>
      <c r="L241" s="15">
        <v>1.6226429E7</v>
      </c>
      <c r="M241" s="16"/>
      <c r="N241" s="17"/>
      <c r="O241" s="18"/>
      <c r="P241" s="18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20"/>
    </row>
    <row r="242" ht="15.0" customHeight="1">
      <c r="A242" s="8">
        <v>44391.0</v>
      </c>
      <c r="B242" s="28">
        <v>171911.0</v>
      </c>
      <c r="C242" s="28">
        <v>155491.0</v>
      </c>
      <c r="D242" s="29">
        <v>14372.0</v>
      </c>
      <c r="E242" s="28">
        <v>2048.0</v>
      </c>
      <c r="F242" s="30">
        <f t="shared" si="2"/>
        <v>11008859</v>
      </c>
      <c r="G242" s="12">
        <v>181905.0</v>
      </c>
      <c r="H242" s="12">
        <v>1.0655043E7</v>
      </c>
      <c r="I242" s="27">
        <v>163.0</v>
      </c>
      <c r="J242" s="19"/>
      <c r="K242" s="21">
        <v>1.8842711E7</v>
      </c>
      <c r="L242" s="15">
        <v>1.6817588E7</v>
      </c>
      <c r="M242" s="16"/>
      <c r="N242" s="17"/>
      <c r="O242" s="18"/>
      <c r="P242" s="18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20"/>
    </row>
    <row r="243" ht="15.0" customHeight="1">
      <c r="A243" s="8">
        <v>44390.0</v>
      </c>
      <c r="B243" s="28">
        <v>170296.0</v>
      </c>
      <c r="C243" s="28">
        <v>154752.0</v>
      </c>
      <c r="D243" s="29">
        <v>13498.0</v>
      </c>
      <c r="E243" s="28">
        <v>2046.0</v>
      </c>
      <c r="F243" s="30">
        <f t="shared" si="2"/>
        <v>10964299</v>
      </c>
      <c r="G243" s="12">
        <v>179130.0</v>
      </c>
      <c r="H243" s="12">
        <v>1.0614873E7</v>
      </c>
      <c r="I243" s="27">
        <v>146.0</v>
      </c>
      <c r="J243" s="19"/>
      <c r="K243" s="21">
        <v>1.8253788E7</v>
      </c>
      <c r="L243" s="15">
        <v>1.5778953E7</v>
      </c>
      <c r="M243" s="16"/>
      <c r="N243" s="17"/>
      <c r="O243" s="18"/>
      <c r="P243" s="18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20"/>
    </row>
    <row r="244" ht="15.0" customHeight="1">
      <c r="A244" s="8">
        <v>44389.0</v>
      </c>
      <c r="B244" s="28">
        <v>169146.0</v>
      </c>
      <c r="C244" s="28">
        <v>154187.0</v>
      </c>
      <c r="D244" s="29">
        <v>12915.0</v>
      </c>
      <c r="E244" s="28">
        <v>2044.0</v>
      </c>
      <c r="F244" s="30">
        <f t="shared" si="2"/>
        <v>10919898</v>
      </c>
      <c r="G244" s="12">
        <v>174671.0</v>
      </c>
      <c r="H244" s="12">
        <v>1.0576081E7</v>
      </c>
      <c r="I244" s="27">
        <v>138.0</v>
      </c>
      <c r="J244" s="19"/>
      <c r="K244" s="21">
        <v>1.8259943E7</v>
      </c>
      <c r="L244" s="15">
        <v>1.5773944E7</v>
      </c>
      <c r="M244" s="16"/>
      <c r="N244" s="17"/>
      <c r="O244" s="18"/>
      <c r="P244" s="18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20"/>
    </row>
    <row r="245" ht="15.0" customHeight="1">
      <c r="A245" s="8">
        <v>44388.0</v>
      </c>
      <c r="B245" s="28">
        <v>168046.0</v>
      </c>
      <c r="C245" s="28">
        <v>153760.0</v>
      </c>
      <c r="D245" s="29">
        <v>12243.0</v>
      </c>
      <c r="E245" s="28">
        <v>2043.0</v>
      </c>
      <c r="F245" s="30">
        <f t="shared" si="2"/>
        <v>10902278</v>
      </c>
      <c r="G245" s="12">
        <v>176062.0</v>
      </c>
      <c r="H245" s="12">
        <v>1.055817E7</v>
      </c>
      <c r="I245" s="27">
        <v>145.0</v>
      </c>
      <c r="J245" s="19"/>
      <c r="K245" s="21">
        <v>1.8385078E7</v>
      </c>
      <c r="L245" s="15">
        <v>1.5789594E7</v>
      </c>
      <c r="M245" s="16"/>
      <c r="N245" s="17"/>
      <c r="O245" s="18"/>
      <c r="P245" s="18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20"/>
    </row>
    <row r="246" ht="15.0" customHeight="1">
      <c r="A246" s="8">
        <v>44387.0</v>
      </c>
      <c r="B246" s="28">
        <v>166722.0</v>
      </c>
      <c r="C246" s="28">
        <v>153153.0</v>
      </c>
      <c r="D246" s="29">
        <v>11531.0</v>
      </c>
      <c r="E246" s="28">
        <v>2038.0</v>
      </c>
      <c r="F246" s="30">
        <f t="shared" si="2"/>
        <v>10881640</v>
      </c>
      <c r="G246" s="12">
        <v>169719.0</v>
      </c>
      <c r="H246" s="12">
        <v>1.0545199E7</v>
      </c>
      <c r="I246" s="27">
        <v>148.0</v>
      </c>
      <c r="J246" s="19"/>
      <c r="K246" s="21">
        <v>1.8387525E7</v>
      </c>
      <c r="L246" s="15">
        <v>1.5787925E7</v>
      </c>
      <c r="M246" s="16"/>
      <c r="N246" s="17"/>
      <c r="O246" s="18"/>
      <c r="P246" s="18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20"/>
    </row>
    <row r="247" ht="15.0" customHeight="1">
      <c r="A247" s="8">
        <v>44386.0</v>
      </c>
      <c r="B247" s="28">
        <v>165344.0</v>
      </c>
      <c r="C247" s="28">
        <v>152498.0</v>
      </c>
      <c r="D247" s="29">
        <v>10810.0</v>
      </c>
      <c r="E247" s="28">
        <v>2036.0</v>
      </c>
      <c r="F247" s="30">
        <f t="shared" si="2"/>
        <v>10844217</v>
      </c>
      <c r="G247" s="12">
        <v>160468.0</v>
      </c>
      <c r="H247" s="12">
        <v>1.0518405E7</v>
      </c>
      <c r="I247" s="27">
        <v>148.0</v>
      </c>
      <c r="J247" s="19"/>
      <c r="K247" s="21">
        <v>1.8416585E7</v>
      </c>
      <c r="L247" s="15">
        <v>1.5772464E7</v>
      </c>
      <c r="M247" s="16"/>
      <c r="N247" s="17"/>
      <c r="O247" s="18"/>
      <c r="P247" s="18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20"/>
    </row>
    <row r="248" ht="15.0" customHeight="1">
      <c r="A248" s="8">
        <v>44385.0</v>
      </c>
      <c r="B248" s="28">
        <v>164028.0</v>
      </c>
      <c r="C248" s="28">
        <v>151923.0</v>
      </c>
      <c r="D248" s="29">
        <v>10071.0</v>
      </c>
      <c r="E248" s="28">
        <v>2034.0</v>
      </c>
      <c r="F248" s="30">
        <f t="shared" si="2"/>
        <v>10802782</v>
      </c>
      <c r="G248" s="12">
        <v>151158.0</v>
      </c>
      <c r="H248" s="12">
        <v>1.0487596E7</v>
      </c>
      <c r="I248" s="27">
        <v>153.0</v>
      </c>
      <c r="J248" s="19"/>
      <c r="K248" s="21">
        <v>1.8412071E7</v>
      </c>
      <c r="L248" s="15">
        <v>1.5760288E7</v>
      </c>
      <c r="M248" s="16"/>
      <c r="N248" s="17"/>
      <c r="O248" s="18"/>
      <c r="P248" s="18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20"/>
    </row>
    <row r="249" ht="15.0" customHeight="1">
      <c r="A249" s="8">
        <v>44384.0</v>
      </c>
      <c r="B249" s="28">
        <v>162753.0</v>
      </c>
      <c r="C249" s="28">
        <v>151500.0</v>
      </c>
      <c r="D249" s="29">
        <v>9220.0</v>
      </c>
      <c r="E249" s="28">
        <v>2033.0</v>
      </c>
      <c r="F249" s="30">
        <f t="shared" si="2"/>
        <v>10766502</v>
      </c>
      <c r="G249" s="12">
        <v>142748.0</v>
      </c>
      <c r="H249" s="12">
        <v>1.0461001E7</v>
      </c>
      <c r="I249" s="27">
        <v>155.0</v>
      </c>
      <c r="J249" s="19"/>
      <c r="K249" s="21">
        <v>1.8429074E7</v>
      </c>
      <c r="L249" s="15">
        <v>1.5809991E7</v>
      </c>
      <c r="M249" s="16"/>
      <c r="N249" s="17"/>
      <c r="O249" s="18"/>
      <c r="P249" s="18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20"/>
    </row>
    <row r="250" ht="15.0" customHeight="1">
      <c r="A250" s="8">
        <v>44383.0</v>
      </c>
      <c r="B250" s="28">
        <v>161541.0</v>
      </c>
      <c r="C250" s="28">
        <v>150760.0</v>
      </c>
      <c r="D250" s="29">
        <v>8749.0</v>
      </c>
      <c r="E250" s="28">
        <v>2032.0</v>
      </c>
      <c r="F250" s="30">
        <f t="shared" si="2"/>
        <v>10735716</v>
      </c>
      <c r="G250" s="12">
        <v>141699.0</v>
      </c>
      <c r="H250" s="12">
        <v>1.0432476E7</v>
      </c>
      <c r="I250" s="27">
        <v>144.0</v>
      </c>
      <c r="J250" s="19"/>
      <c r="K250" s="21">
        <v>1.8425188E7</v>
      </c>
      <c r="L250" s="15">
        <v>1.5801005E7</v>
      </c>
      <c r="M250" s="16"/>
      <c r="N250" s="17"/>
      <c r="O250" s="18"/>
      <c r="P250" s="18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20"/>
    </row>
    <row r="251" ht="15.0" customHeight="1">
      <c r="A251" s="8">
        <v>44382.0</v>
      </c>
      <c r="B251" s="28">
        <v>160795.0</v>
      </c>
      <c r="C251" s="28">
        <v>150044.0</v>
      </c>
      <c r="D251" s="29">
        <v>8723.0</v>
      </c>
      <c r="E251" s="28">
        <v>2028.0</v>
      </c>
      <c r="F251" s="30">
        <f t="shared" si="2"/>
        <v>10700134</v>
      </c>
      <c r="G251" s="12">
        <v>134893.0</v>
      </c>
      <c r="H251" s="12">
        <v>1.0404446E7</v>
      </c>
      <c r="I251" s="27">
        <v>139.0</v>
      </c>
      <c r="J251" s="19"/>
      <c r="K251" s="21">
        <v>1.8103487E7</v>
      </c>
      <c r="L251" s="15">
        <v>1.5550318E7</v>
      </c>
      <c r="M251" s="16"/>
      <c r="N251" s="17"/>
      <c r="O251" s="18"/>
      <c r="P251" s="18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20"/>
    </row>
    <row r="252" ht="15.0" customHeight="1">
      <c r="A252" s="8">
        <v>44381.0</v>
      </c>
      <c r="B252" s="28">
        <v>160084.0</v>
      </c>
      <c r="C252" s="28">
        <v>149614.0</v>
      </c>
      <c r="D252" s="29">
        <v>8444.0</v>
      </c>
      <c r="E252" s="28">
        <v>2026.0</v>
      </c>
      <c r="F252" s="30">
        <f t="shared" si="2"/>
        <v>10685125</v>
      </c>
      <c r="G252" s="12">
        <v>136297.0</v>
      </c>
      <c r="H252" s="31">
        <v>1.0388744E7</v>
      </c>
      <c r="I252" s="27">
        <v>143.0</v>
      </c>
      <c r="J252" s="19"/>
      <c r="K252" s="21">
        <v>1.810356E7</v>
      </c>
      <c r="L252" s="15">
        <v>1.5550403E7</v>
      </c>
      <c r="M252" s="16"/>
      <c r="N252" s="17"/>
      <c r="O252" s="18"/>
      <c r="P252" s="18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20"/>
    </row>
    <row r="253" ht="15.0" customHeight="1">
      <c r="A253" s="8">
        <v>44380.0</v>
      </c>
      <c r="B253" s="28">
        <v>159342.0</v>
      </c>
      <c r="C253" s="28">
        <v>149132.0</v>
      </c>
      <c r="D253" s="29">
        <v>8185.0</v>
      </c>
      <c r="E253" s="28">
        <v>2025.0</v>
      </c>
      <c r="F253" s="30">
        <f t="shared" si="2"/>
        <v>10670617</v>
      </c>
      <c r="G253" s="12">
        <v>133909.0</v>
      </c>
      <c r="H253" s="31">
        <v>1.0377366E7</v>
      </c>
      <c r="I253" s="27">
        <v>144.0</v>
      </c>
      <c r="J253" s="19"/>
      <c r="K253" s="21">
        <v>1.810272E7</v>
      </c>
      <c r="L253" s="15">
        <v>1.5549543E7</v>
      </c>
      <c r="M253" s="16"/>
      <c r="N253" s="17"/>
      <c r="O253" s="18"/>
      <c r="P253" s="18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20"/>
    </row>
    <row r="254" ht="15.0" customHeight="1">
      <c r="A254" s="8">
        <v>44379.0</v>
      </c>
      <c r="B254" s="28">
        <v>158549.0</v>
      </c>
      <c r="C254" s="28">
        <v>148319.0</v>
      </c>
      <c r="D254" s="29">
        <v>8206.0</v>
      </c>
      <c r="E254" s="28">
        <v>2024.0</v>
      </c>
      <c r="F254" s="30">
        <f t="shared" si="2"/>
        <v>10641603</v>
      </c>
      <c r="G254" s="12">
        <v>130666.0</v>
      </c>
      <c r="H254" s="31">
        <v>1.0352388E7</v>
      </c>
      <c r="I254" s="27">
        <v>145.0</v>
      </c>
      <c r="J254" s="19"/>
      <c r="K254" s="21">
        <v>1.8104099E7</v>
      </c>
      <c r="L254" s="15">
        <v>1.5547508E7</v>
      </c>
      <c r="M254" s="16"/>
      <c r="N254" s="17"/>
      <c r="O254" s="18"/>
      <c r="P254" s="18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20"/>
    </row>
    <row r="255" ht="15.0" customHeight="1">
      <c r="A255" s="8">
        <v>44378.0</v>
      </c>
      <c r="B255" s="28">
        <v>157723.0</v>
      </c>
      <c r="C255" s="28">
        <v>148024.0</v>
      </c>
      <c r="D255" s="29">
        <v>7678.0</v>
      </c>
      <c r="E255" s="28">
        <v>2021.0</v>
      </c>
      <c r="F255" s="30">
        <f t="shared" si="2"/>
        <v>10614317</v>
      </c>
      <c r="G255" s="12">
        <v>124925.0</v>
      </c>
      <c r="H255" s="31">
        <v>1.0331669E7</v>
      </c>
      <c r="I255" s="27">
        <v>144.0</v>
      </c>
      <c r="J255" s="19"/>
      <c r="K255" s="21">
        <v>1.8102833E7</v>
      </c>
      <c r="L255" s="15">
        <v>1.5544835E7</v>
      </c>
      <c r="M255" s="16"/>
      <c r="N255" s="17"/>
      <c r="O255" s="18"/>
      <c r="P255" s="18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20"/>
    </row>
    <row r="256" ht="15.0" customHeight="1">
      <c r="A256" s="8">
        <v>44377.0</v>
      </c>
      <c r="B256" s="28">
        <v>156961.0</v>
      </c>
      <c r="C256" s="28">
        <v>147693.0</v>
      </c>
      <c r="D256" s="29">
        <v>7250.0</v>
      </c>
      <c r="E256" s="28">
        <v>2018.0</v>
      </c>
      <c r="F256" s="30">
        <f t="shared" si="2"/>
        <v>10579072</v>
      </c>
      <c r="G256" s="12">
        <v>114110.0</v>
      </c>
      <c r="H256" s="31">
        <v>1.0308001E7</v>
      </c>
      <c r="I256" s="27">
        <v>149.0</v>
      </c>
      <c r="J256" s="19"/>
      <c r="K256" s="21">
        <v>1.8101552E7</v>
      </c>
      <c r="L256" s="15">
        <v>1.5541449E7</v>
      </c>
      <c r="M256" s="16"/>
      <c r="N256" s="17"/>
      <c r="O256" s="18"/>
      <c r="P256" s="18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20"/>
    </row>
    <row r="257" ht="15.0" customHeight="1">
      <c r="A257" s="8">
        <v>44376.0</v>
      </c>
      <c r="B257" s="28">
        <v>156167.0</v>
      </c>
      <c r="C257" s="28">
        <v>147077.0</v>
      </c>
      <c r="D257" s="29">
        <v>7073.0</v>
      </c>
      <c r="E257" s="28">
        <v>2017.0</v>
      </c>
      <c r="F257" s="30">
        <f t="shared" si="2"/>
        <v>10555741</v>
      </c>
      <c r="G257" s="12">
        <v>116858.0</v>
      </c>
      <c r="H257" s="31">
        <v>1.0282716E7</v>
      </c>
      <c r="I257" s="27">
        <v>152.0</v>
      </c>
      <c r="J257" s="19"/>
      <c r="K257" s="21">
        <v>1.8073825E7</v>
      </c>
      <c r="L257" s="15">
        <v>1.5511096E7</v>
      </c>
      <c r="M257" s="16"/>
      <c r="N257" s="17"/>
      <c r="O257" s="18"/>
      <c r="P257" s="18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20"/>
    </row>
    <row r="258" ht="15.0" customHeight="1">
      <c r="A258" s="8">
        <v>44375.0</v>
      </c>
      <c r="B258" s="28">
        <v>155572.0</v>
      </c>
      <c r="C258" s="28">
        <v>146675.0</v>
      </c>
      <c r="D258" s="29">
        <v>6882.0</v>
      </c>
      <c r="E258" s="28">
        <v>2015.0</v>
      </c>
      <c r="F258" s="30">
        <f t="shared" si="2"/>
        <v>10520929</v>
      </c>
      <c r="G258" s="12">
        <v>114843.0</v>
      </c>
      <c r="H258" s="31">
        <v>1.0250514E7</v>
      </c>
      <c r="I258" s="27">
        <v>141.0</v>
      </c>
      <c r="J258" s="19"/>
      <c r="K258" s="21">
        <v>1.8062376E7</v>
      </c>
      <c r="L258" s="15">
        <v>1.5496696E7</v>
      </c>
      <c r="M258" s="16"/>
      <c r="N258" s="17"/>
      <c r="O258" s="18"/>
      <c r="P258" s="18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20"/>
    </row>
    <row r="259" ht="15.0" customHeight="1">
      <c r="A259" s="8">
        <v>44374.0</v>
      </c>
      <c r="B259" s="28">
        <v>155071.0</v>
      </c>
      <c r="C259" s="28">
        <v>146340.0</v>
      </c>
      <c r="D259" s="29">
        <v>6718.0</v>
      </c>
      <c r="E259" s="28">
        <v>2013.0</v>
      </c>
      <c r="F259" s="30">
        <f t="shared" si="2"/>
        <v>10508678</v>
      </c>
      <c r="G259" s="12">
        <v>116376.0</v>
      </c>
      <c r="H259" s="31">
        <v>1.0237231E7</v>
      </c>
      <c r="I259" s="27">
        <v>147.0</v>
      </c>
      <c r="J259" s="19"/>
      <c r="K259" s="21">
        <v>1.8170089E7</v>
      </c>
      <c r="L259" s="15">
        <v>1.5562118E7</v>
      </c>
      <c r="M259" s="16"/>
      <c r="N259" s="17"/>
      <c r="O259" s="18"/>
      <c r="P259" s="18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20"/>
    </row>
    <row r="260" ht="15.0" customHeight="1">
      <c r="A260" s="8">
        <v>44373.0</v>
      </c>
      <c r="B260" s="28">
        <v>154457.0</v>
      </c>
      <c r="C260" s="28">
        <v>145989.0</v>
      </c>
      <c r="D260" s="29">
        <v>6456.0</v>
      </c>
      <c r="E260" s="28">
        <v>2012.0</v>
      </c>
      <c r="F260" s="30">
        <f t="shared" si="2"/>
        <v>10495516</v>
      </c>
      <c r="G260" s="12">
        <v>114573.0</v>
      </c>
      <c r="H260" s="31">
        <v>1.0226486E7</v>
      </c>
      <c r="I260" s="27">
        <v>149.0</v>
      </c>
      <c r="J260" s="19"/>
      <c r="K260" s="21">
        <v>1.8153377E7</v>
      </c>
      <c r="L260" s="15">
        <v>1.554527E7</v>
      </c>
      <c r="M260" s="16"/>
      <c r="N260" s="17"/>
      <c r="O260" s="18"/>
      <c r="P260" s="18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20"/>
    </row>
    <row r="261" ht="15.0" customHeight="1">
      <c r="A261" s="8">
        <v>44372.0</v>
      </c>
      <c r="B261" s="28">
        <v>153789.0</v>
      </c>
      <c r="C261" s="28">
        <v>145389.0</v>
      </c>
      <c r="D261" s="29">
        <v>6391.0</v>
      </c>
      <c r="E261" s="28">
        <v>2009.0</v>
      </c>
      <c r="F261" s="30">
        <f t="shared" si="2"/>
        <v>10466545</v>
      </c>
      <c r="G261" s="12">
        <v>122188.0</v>
      </c>
      <c r="H261" s="31">
        <v>1.0190568E7</v>
      </c>
      <c r="I261" s="27">
        <v>143.0</v>
      </c>
      <c r="J261" s="19"/>
      <c r="K261" s="21">
        <v>1.813132E7</v>
      </c>
      <c r="L261" s="15">
        <v>1.5521228E7</v>
      </c>
      <c r="M261" s="16"/>
      <c r="N261" s="17"/>
      <c r="O261" s="18"/>
      <c r="P261" s="18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20"/>
    </row>
    <row r="262" ht="15.75" customHeight="1">
      <c r="A262" s="8">
        <v>44371.0</v>
      </c>
      <c r="B262" s="28">
        <v>153155.0</v>
      </c>
      <c r="C262" s="28">
        <v>144788.0</v>
      </c>
      <c r="D262" s="29">
        <v>6359.0</v>
      </c>
      <c r="E262" s="28">
        <v>2008.0</v>
      </c>
      <c r="F262" s="30">
        <f t="shared" si="2"/>
        <v>10438782</v>
      </c>
      <c r="G262" s="12">
        <v>120971.0</v>
      </c>
      <c r="H262" s="31">
        <v>1.0164656E7</v>
      </c>
      <c r="I262" s="27">
        <v>141.0</v>
      </c>
      <c r="J262" s="19"/>
      <c r="K262" s="21">
        <v>1.8069858E7</v>
      </c>
      <c r="L262" s="15">
        <v>1.5498354E7</v>
      </c>
      <c r="M262" s="16"/>
      <c r="N262" s="17"/>
      <c r="O262" s="18"/>
      <c r="P262" s="18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20"/>
    </row>
    <row r="263" ht="15.0" customHeight="1">
      <c r="A263" s="8">
        <v>44370.0</v>
      </c>
      <c r="B263" s="28">
        <v>152545.0</v>
      </c>
      <c r="C263" s="28">
        <v>144379.0</v>
      </c>
      <c r="D263" s="29">
        <v>6159.0</v>
      </c>
      <c r="E263" s="28">
        <v>2007.0</v>
      </c>
      <c r="F263" s="30">
        <f t="shared" si="2"/>
        <v>10409949</v>
      </c>
      <c r="G263" s="12">
        <v>129791.0</v>
      </c>
      <c r="H263" s="31">
        <v>1.0127613E7</v>
      </c>
      <c r="I263" s="27">
        <v>146.0</v>
      </c>
      <c r="J263" s="19"/>
      <c r="K263" s="21">
        <v>1.8046076E7</v>
      </c>
      <c r="L263" s="15">
        <v>1.5471578E7</v>
      </c>
      <c r="M263" s="16"/>
      <c r="N263" s="17"/>
      <c r="O263" s="18"/>
      <c r="P263" s="18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20"/>
    </row>
    <row r="264" ht="15.0" customHeight="1">
      <c r="A264" s="8">
        <v>44369.0</v>
      </c>
      <c r="B264" s="28">
        <v>151901.0</v>
      </c>
      <c r="C264" s="28">
        <v>143817.0</v>
      </c>
      <c r="D264" s="29">
        <v>6078.0</v>
      </c>
      <c r="E264" s="28">
        <v>2006.0</v>
      </c>
      <c r="F264" s="30">
        <f t="shared" si="2"/>
        <v>10380043</v>
      </c>
      <c r="G264" s="12">
        <v>127127.0</v>
      </c>
      <c r="H264" s="31">
        <v>1.0101015E7</v>
      </c>
      <c r="I264" s="27">
        <v>135.0</v>
      </c>
      <c r="J264" s="19"/>
      <c r="K264" s="21">
        <v>1.8210034E7</v>
      </c>
      <c r="L264" s="15">
        <v>1.5436755E7</v>
      </c>
      <c r="M264" s="16"/>
      <c r="N264" s="17"/>
      <c r="O264" s="18"/>
      <c r="P264" s="18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20"/>
    </row>
    <row r="265" ht="15.0" customHeight="1">
      <c r="A265" s="8">
        <v>44368.0</v>
      </c>
      <c r="B265" s="28">
        <v>151506.0</v>
      </c>
      <c r="C265" s="28">
        <v>143268.0</v>
      </c>
      <c r="D265" s="29">
        <v>6234.0</v>
      </c>
      <c r="E265" s="28">
        <v>2004.0</v>
      </c>
      <c r="F265" s="30">
        <f t="shared" si="2"/>
        <v>10346047</v>
      </c>
      <c r="G265" s="12">
        <v>128433.0</v>
      </c>
      <c r="H265" s="31">
        <v>1.0066108E7</v>
      </c>
      <c r="I265" s="27">
        <v>137.0</v>
      </c>
      <c r="J265" s="19"/>
      <c r="K265" s="21">
        <v>1.8171691E7</v>
      </c>
      <c r="L265" s="15">
        <v>1.5393751E7</v>
      </c>
      <c r="M265" s="16"/>
      <c r="N265" s="17"/>
      <c r="O265" s="18"/>
      <c r="P265" s="18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20"/>
    </row>
    <row r="266" ht="15.0" customHeight="1">
      <c r="A266" s="8">
        <v>44367.0</v>
      </c>
      <c r="B266" s="28">
        <v>151149.0</v>
      </c>
      <c r="C266" s="28">
        <v>142899.0</v>
      </c>
      <c r="D266" s="29">
        <v>6248.0</v>
      </c>
      <c r="E266" s="28">
        <v>2002.0</v>
      </c>
      <c r="F266" s="30">
        <f t="shared" si="2"/>
        <v>10335634</v>
      </c>
      <c r="G266" s="12">
        <v>131062.0</v>
      </c>
      <c r="H266" s="31">
        <v>1.0053423E7</v>
      </c>
      <c r="I266" s="27">
        <v>146.0</v>
      </c>
      <c r="J266" s="19"/>
      <c r="K266" s="21">
        <v>1.8169785E7</v>
      </c>
      <c r="L266" s="15">
        <v>1.5391945E7</v>
      </c>
      <c r="M266" s="16"/>
      <c r="N266" s="17"/>
      <c r="O266" s="18"/>
      <c r="P266" s="18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20"/>
    </row>
    <row r="267" ht="15.0" customHeight="1">
      <c r="A267" s="8">
        <v>44366.0</v>
      </c>
      <c r="B267" s="28">
        <v>150720.0</v>
      </c>
      <c r="C267" s="28">
        <v>142385.0</v>
      </c>
      <c r="D267" s="29">
        <v>6338.0</v>
      </c>
      <c r="E267" s="28">
        <v>1997.0</v>
      </c>
      <c r="F267" s="30">
        <f t="shared" si="2"/>
        <v>10323154</v>
      </c>
      <c r="G267" s="12">
        <v>128721.0</v>
      </c>
      <c r="H267" s="31">
        <v>1.0043713E7</v>
      </c>
      <c r="I267" s="27">
        <v>151.0</v>
      </c>
      <c r="J267" s="19"/>
      <c r="K267" s="21">
        <v>1.8105953E7</v>
      </c>
      <c r="L267" s="15">
        <v>1.5324773E7</v>
      </c>
      <c r="M267" s="16"/>
      <c r="N267" s="17"/>
      <c r="O267" s="18"/>
      <c r="P267" s="18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20"/>
    </row>
    <row r="268" ht="15.0" customHeight="1">
      <c r="A268" s="8">
        <v>44365.0</v>
      </c>
      <c r="B268" s="28">
        <v>150238.0</v>
      </c>
      <c r="C268" s="28">
        <v>141816.0</v>
      </c>
      <c r="D268" s="29">
        <v>6426.0</v>
      </c>
      <c r="E268" s="28">
        <v>1996.0</v>
      </c>
      <c r="F268" s="30">
        <f t="shared" si="2"/>
        <v>10294048</v>
      </c>
      <c r="G268" s="12">
        <v>125837.0</v>
      </c>
      <c r="H268" s="31">
        <v>1.0017973E7</v>
      </c>
      <c r="I268" s="27">
        <v>149.0</v>
      </c>
      <c r="J268" s="19"/>
      <c r="K268" s="21">
        <v>1.8025835E7</v>
      </c>
      <c r="L268" s="15">
        <v>1.5240702E7</v>
      </c>
      <c r="M268" s="16"/>
      <c r="N268" s="17"/>
      <c r="O268" s="18"/>
      <c r="P268" s="18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20"/>
    </row>
    <row r="269" ht="15.0" customHeight="1">
      <c r="A269" s="8">
        <v>44364.0</v>
      </c>
      <c r="B269" s="28">
        <v>149731.0</v>
      </c>
      <c r="C269" s="28">
        <v>141029.0</v>
      </c>
      <c r="D269" s="29">
        <v>6708.0</v>
      </c>
      <c r="E269" s="28">
        <v>1994.0</v>
      </c>
      <c r="F269" s="30">
        <f t="shared" si="2"/>
        <v>10257836</v>
      </c>
      <c r="G269" s="12">
        <v>121319.0</v>
      </c>
      <c r="H269" s="31">
        <v>9986786.0</v>
      </c>
      <c r="I269" s="27">
        <v>156.0</v>
      </c>
      <c r="J269" s="19"/>
      <c r="K269" s="21">
        <v>1.795707E7</v>
      </c>
      <c r="L269" s="15">
        <v>1.5191938E7</v>
      </c>
      <c r="M269" s="16"/>
      <c r="N269" s="17"/>
      <c r="O269" s="18"/>
      <c r="P269" s="18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20"/>
    </row>
    <row r="270" ht="15.0" customHeight="1">
      <c r="A270" s="8">
        <v>44363.0</v>
      </c>
      <c r="B270" s="28">
        <v>149191.0</v>
      </c>
      <c r="C270" s="28">
        <v>140438.0</v>
      </c>
      <c r="D270" s="29">
        <v>6760.0</v>
      </c>
      <c r="E270" s="28">
        <v>1993.0</v>
      </c>
      <c r="F270" s="30">
        <f t="shared" si="2"/>
        <v>10229384</v>
      </c>
      <c r="G270" s="12">
        <v>118764.0</v>
      </c>
      <c r="H270" s="31">
        <v>9961429.0</v>
      </c>
      <c r="I270" s="27">
        <v>159.0</v>
      </c>
      <c r="J270" s="19"/>
      <c r="K270" s="21">
        <v>1.7873385E7</v>
      </c>
      <c r="L270" s="15">
        <v>1.5140034E7</v>
      </c>
      <c r="M270" s="16"/>
      <c r="N270" s="17"/>
      <c r="O270" s="18"/>
      <c r="P270" s="18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20"/>
    </row>
    <row r="271" ht="15.0" customHeight="1">
      <c r="A271" s="8">
        <v>44362.0</v>
      </c>
      <c r="B271" s="28">
        <v>148647.0</v>
      </c>
      <c r="C271" s="28">
        <v>139733.0</v>
      </c>
      <c r="D271" s="29">
        <v>6922.0</v>
      </c>
      <c r="E271" s="28">
        <v>1992.0</v>
      </c>
      <c r="F271" s="30">
        <f t="shared" si="2"/>
        <v>10196470</v>
      </c>
      <c r="G271" s="12">
        <v>123664.0</v>
      </c>
      <c r="H271" s="31">
        <v>9924159.0</v>
      </c>
      <c r="I271" s="27">
        <v>158.0</v>
      </c>
      <c r="J271" s="19"/>
      <c r="K271" s="21">
        <v>1.7529213E7</v>
      </c>
      <c r="L271" s="15">
        <v>1.4832445E7</v>
      </c>
      <c r="M271" s="16"/>
      <c r="N271" s="17"/>
      <c r="O271" s="18"/>
      <c r="P271" s="18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20"/>
    </row>
    <row r="272" ht="15.0" customHeight="1">
      <c r="A272" s="8">
        <v>44361.0</v>
      </c>
      <c r="B272" s="28">
        <v>148273.0</v>
      </c>
      <c r="C272" s="28">
        <v>139022.0</v>
      </c>
      <c r="D272" s="29">
        <v>7263.0</v>
      </c>
      <c r="E272" s="28">
        <v>1988.0</v>
      </c>
      <c r="F272" s="30">
        <f t="shared" si="2"/>
        <v>10165497</v>
      </c>
      <c r="G272" s="12">
        <v>123424.0</v>
      </c>
      <c r="H272" s="31">
        <v>9893800.0</v>
      </c>
      <c r="I272" s="27">
        <v>153.0</v>
      </c>
      <c r="J272" s="19"/>
      <c r="K272" s="21">
        <v>1.7490501E7</v>
      </c>
      <c r="L272" s="15">
        <v>1.4813152E7</v>
      </c>
      <c r="M272" s="16"/>
      <c r="N272" s="17"/>
      <c r="O272" s="18"/>
      <c r="P272" s="18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20"/>
    </row>
    <row r="273" ht="15.0" customHeight="1">
      <c r="A273" s="8">
        <v>44360.0</v>
      </c>
      <c r="B273" s="28">
        <v>147874.0</v>
      </c>
      <c r="C273" s="28">
        <v>138581.0</v>
      </c>
      <c r="D273" s="29">
        <v>7308.0</v>
      </c>
      <c r="E273" s="28">
        <v>1985.0</v>
      </c>
      <c r="F273" s="30">
        <f t="shared" si="2"/>
        <v>10152907</v>
      </c>
      <c r="G273" s="12">
        <v>124517.0</v>
      </c>
      <c r="H273" s="31">
        <v>9880516.0</v>
      </c>
      <c r="I273" s="27">
        <v>146.0</v>
      </c>
      <c r="J273" s="19"/>
      <c r="K273" s="21">
        <v>1.7488863E7</v>
      </c>
      <c r="L273" s="15">
        <v>1.4814443E7</v>
      </c>
      <c r="M273" s="16"/>
      <c r="N273" s="17"/>
      <c r="O273" s="18"/>
      <c r="P273" s="18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20"/>
    </row>
    <row r="274" ht="15.0" customHeight="1">
      <c r="A274" s="8">
        <v>44359.0</v>
      </c>
      <c r="B274" s="28">
        <v>147422.0</v>
      </c>
      <c r="C274" s="28">
        <v>138037.0</v>
      </c>
      <c r="D274" s="29">
        <v>7403.0</v>
      </c>
      <c r="E274" s="28">
        <v>1982.0</v>
      </c>
      <c r="F274" s="30">
        <f t="shared" si="2"/>
        <v>10140535</v>
      </c>
      <c r="G274" s="12">
        <v>122200.0</v>
      </c>
      <c r="H274" s="31">
        <v>9870913.0</v>
      </c>
      <c r="I274" s="27">
        <v>155.0</v>
      </c>
      <c r="J274" s="19"/>
      <c r="K274" s="21">
        <v>1.7425586E7</v>
      </c>
      <c r="L274" s="15">
        <v>1.4752539E7</v>
      </c>
      <c r="M274" s="16"/>
      <c r="N274" s="17"/>
      <c r="O274" s="18"/>
      <c r="P274" s="18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20"/>
    </row>
    <row r="275" ht="15.0" customHeight="1">
      <c r="A275" s="8">
        <v>44358.0</v>
      </c>
      <c r="B275" s="28">
        <v>146859.0</v>
      </c>
      <c r="C275" s="28">
        <v>137224.0</v>
      </c>
      <c r="D275" s="29">
        <v>7654.0</v>
      </c>
      <c r="E275" s="28">
        <v>1981.0</v>
      </c>
      <c r="F275" s="30">
        <f t="shared" si="2"/>
        <v>10111064</v>
      </c>
      <c r="G275" s="12">
        <v>133753.0</v>
      </c>
      <c r="H275" s="31">
        <v>9830452.0</v>
      </c>
      <c r="I275" s="27">
        <v>153.0</v>
      </c>
      <c r="J275" s="19"/>
      <c r="K275" s="21">
        <v>1.7342986E7</v>
      </c>
      <c r="L275" s="15">
        <v>1.466383E7</v>
      </c>
      <c r="M275" s="16"/>
      <c r="N275" s="17"/>
      <c r="O275" s="18"/>
      <c r="P275" s="18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20"/>
    </row>
    <row r="276" ht="15.0" customHeight="1">
      <c r="A276" s="8">
        <v>44357.0</v>
      </c>
      <c r="B276" s="28">
        <v>146303.0</v>
      </c>
      <c r="C276" s="28">
        <v>136713.0</v>
      </c>
      <c r="D276" s="29">
        <v>7611.0</v>
      </c>
      <c r="E276" s="28">
        <v>1979.0</v>
      </c>
      <c r="F276" s="30">
        <f t="shared" si="2"/>
        <v>10076862</v>
      </c>
      <c r="G276" s="12">
        <v>130327.0</v>
      </c>
      <c r="H276" s="31">
        <v>9800232.0</v>
      </c>
      <c r="I276" s="27">
        <v>154.0</v>
      </c>
      <c r="J276" s="19"/>
      <c r="K276" s="21">
        <v>1.4446901E7</v>
      </c>
      <c r="L276" s="15">
        <v>1.3697594E7</v>
      </c>
      <c r="M276" s="16"/>
      <c r="N276" s="17"/>
      <c r="O276" s="18"/>
      <c r="P276" s="18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20"/>
    </row>
    <row r="277" ht="15.0" customHeight="1">
      <c r="A277" s="8">
        <v>44356.0</v>
      </c>
      <c r="B277" s="28">
        <v>145692.0</v>
      </c>
      <c r="C277" s="28">
        <v>136174.0</v>
      </c>
      <c r="D277" s="29">
        <v>7541.0</v>
      </c>
      <c r="E277" s="28">
        <v>1977.0</v>
      </c>
      <c r="F277" s="30">
        <f t="shared" si="2"/>
        <v>10044783</v>
      </c>
      <c r="G277" s="12">
        <v>131424.0</v>
      </c>
      <c r="H277" s="31">
        <v>9767667.0</v>
      </c>
      <c r="I277" s="27">
        <v>146.0</v>
      </c>
      <c r="J277" s="19"/>
      <c r="K277" s="21">
        <v>1.4561793E7</v>
      </c>
      <c r="L277" s="15">
        <v>1.36165E7</v>
      </c>
      <c r="M277" s="16"/>
      <c r="N277" s="17"/>
      <c r="O277" s="18"/>
      <c r="P277" s="18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20"/>
    </row>
    <row r="278" ht="15.0" customHeight="1">
      <c r="A278" s="8">
        <v>44355.0</v>
      </c>
      <c r="B278" s="28">
        <v>145091.0</v>
      </c>
      <c r="C278" s="28">
        <v>135412.0</v>
      </c>
      <c r="D278" s="29">
        <v>7704.0</v>
      </c>
      <c r="E278" s="28">
        <v>1975.0</v>
      </c>
      <c r="F278" s="30">
        <f t="shared" si="2"/>
        <v>10008584</v>
      </c>
      <c r="G278" s="12">
        <v>139260.0</v>
      </c>
      <c r="H278" s="31">
        <v>9724233.0</v>
      </c>
      <c r="I278" s="27">
        <v>149.0</v>
      </c>
      <c r="J278" s="19"/>
      <c r="K278" s="21">
        <v>1.6196546E7</v>
      </c>
      <c r="L278" s="15">
        <v>1.3514057E7</v>
      </c>
      <c r="M278" s="16"/>
      <c r="N278" s="17"/>
      <c r="O278" s="18"/>
      <c r="P278" s="18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20"/>
    </row>
    <row r="279" ht="15.0" customHeight="1">
      <c r="A279" s="8">
        <v>44354.0</v>
      </c>
      <c r="B279" s="28">
        <v>144637.0</v>
      </c>
      <c r="C279" s="28">
        <v>134861.0</v>
      </c>
      <c r="D279" s="29">
        <v>7802.0</v>
      </c>
      <c r="E279" s="28">
        <v>1974.0</v>
      </c>
      <c r="F279" s="30">
        <f t="shared" si="2"/>
        <v>9972297</v>
      </c>
      <c r="G279" s="12">
        <v>136526.0</v>
      </c>
      <c r="H279" s="31">
        <v>9691134.0</v>
      </c>
      <c r="I279" s="27">
        <v>152.0</v>
      </c>
      <c r="J279" s="19"/>
      <c r="K279" s="21">
        <v>1.2180474E7</v>
      </c>
      <c r="L279" s="15">
        <v>1.0315176E7</v>
      </c>
      <c r="M279" s="16"/>
      <c r="N279" s="17"/>
      <c r="O279" s="18"/>
      <c r="P279" s="18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20"/>
    </row>
    <row r="280" ht="15.0" customHeight="1">
      <c r="A280" s="8">
        <v>44353.0</v>
      </c>
      <c r="B280" s="28">
        <v>144152.0</v>
      </c>
      <c r="C280" s="28">
        <v>134262.0</v>
      </c>
      <c r="D280" s="29">
        <v>7917.0</v>
      </c>
      <c r="E280" s="28">
        <v>1973.0</v>
      </c>
      <c r="F280" s="30">
        <f t="shared" si="2"/>
        <v>9959697</v>
      </c>
      <c r="G280" s="12">
        <v>136465.0</v>
      </c>
      <c r="H280" s="31">
        <v>9679080.0</v>
      </c>
      <c r="I280" s="27">
        <v>150.0</v>
      </c>
      <c r="J280" s="19"/>
      <c r="K280" s="21">
        <v>1.2178856E7</v>
      </c>
      <c r="L280" s="15">
        <v>1.0315348E7</v>
      </c>
      <c r="M280" s="16"/>
      <c r="N280" s="17"/>
      <c r="O280" s="18"/>
      <c r="P280" s="18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20"/>
    </row>
    <row r="281" ht="15.0" customHeight="1">
      <c r="A281" s="8">
        <v>44352.0</v>
      </c>
      <c r="B281" s="28">
        <v>143596.0</v>
      </c>
      <c r="C281" s="28">
        <v>133763.0</v>
      </c>
      <c r="D281" s="29">
        <v>7862.0</v>
      </c>
      <c r="E281" s="28">
        <v>1971.0</v>
      </c>
      <c r="F281" s="30">
        <f t="shared" si="2"/>
        <v>9945954</v>
      </c>
      <c r="G281" s="12">
        <v>137164.0</v>
      </c>
      <c r="H281" s="31">
        <v>9665194.0</v>
      </c>
      <c r="I281" s="27">
        <v>151.0</v>
      </c>
      <c r="J281" s="19"/>
      <c r="K281" s="21">
        <v>1.2155555E7</v>
      </c>
      <c r="L281" s="15">
        <v>1.0290215E7</v>
      </c>
      <c r="M281" s="16"/>
      <c r="N281" s="17"/>
      <c r="O281" s="18"/>
      <c r="P281" s="18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20"/>
    </row>
    <row r="282" ht="15.0" customHeight="1">
      <c r="A282" s="8">
        <v>44351.0</v>
      </c>
      <c r="B282" s="28">
        <v>142852.0</v>
      </c>
      <c r="C282" s="28">
        <v>133289.0</v>
      </c>
      <c r="D282" s="29">
        <v>7594.0</v>
      </c>
      <c r="E282" s="28">
        <v>1969.0</v>
      </c>
      <c r="F282" s="30">
        <f t="shared" si="2"/>
        <v>9911324</v>
      </c>
      <c r="G282" s="12">
        <v>133844.0</v>
      </c>
      <c r="H282" s="31">
        <v>9634628.0</v>
      </c>
      <c r="I282" s="27">
        <v>151.0</v>
      </c>
      <c r="J282" s="19"/>
      <c r="K282" s="21">
        <v>1.2098182E7</v>
      </c>
      <c r="L282" s="15">
        <v>1.0221833E7</v>
      </c>
      <c r="M282" s="16"/>
      <c r="N282" s="17"/>
      <c r="O282" s="18"/>
      <c r="P282" s="18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20"/>
    </row>
    <row r="283" ht="15.0" customHeight="1">
      <c r="A283" s="8">
        <v>44350.0</v>
      </c>
      <c r="B283" s="28">
        <v>142157.0</v>
      </c>
      <c r="C283" s="28">
        <v>132699.0</v>
      </c>
      <c r="D283" s="29">
        <v>7490.0</v>
      </c>
      <c r="E283" s="28">
        <v>1968.0</v>
      </c>
      <c r="F283" s="30">
        <f t="shared" si="2"/>
        <v>9872324</v>
      </c>
      <c r="G283" s="12">
        <v>129822.0</v>
      </c>
      <c r="H283" s="31">
        <v>9600345.0</v>
      </c>
      <c r="I283" s="27">
        <v>149.0</v>
      </c>
      <c r="J283" s="19"/>
      <c r="K283" s="21">
        <v>1.201633E7</v>
      </c>
      <c r="L283" s="15">
        <v>9996468.0</v>
      </c>
      <c r="M283" s="16"/>
      <c r="N283" s="17"/>
      <c r="O283" s="18"/>
      <c r="P283" s="18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20"/>
    </row>
    <row r="284" ht="15.0" customHeight="1">
      <c r="A284" s="8">
        <v>44349.0</v>
      </c>
      <c r="B284" s="28">
        <v>141476.0</v>
      </c>
      <c r="C284" s="28">
        <v>132068.0</v>
      </c>
      <c r="D284" s="29">
        <v>7443.0</v>
      </c>
      <c r="E284" s="28">
        <v>1965.0</v>
      </c>
      <c r="F284" s="30">
        <f t="shared" si="2"/>
        <v>9834350</v>
      </c>
      <c r="G284" s="12">
        <v>128917.0</v>
      </c>
      <c r="H284" s="31">
        <v>9563957.0</v>
      </c>
      <c r="I284" s="27">
        <v>151.0</v>
      </c>
      <c r="J284" s="19"/>
      <c r="K284" s="21">
        <v>1.193089E7</v>
      </c>
      <c r="L284" s="15">
        <v>9776448.0</v>
      </c>
      <c r="M284" s="16"/>
      <c r="N284" s="17"/>
      <c r="O284" s="18"/>
      <c r="P284" s="18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20"/>
    </row>
    <row r="285" ht="15.0" customHeight="1">
      <c r="A285" s="8">
        <v>44348.0</v>
      </c>
      <c r="B285" s="28">
        <v>140799.0</v>
      </c>
      <c r="C285" s="28">
        <v>131463.0</v>
      </c>
      <c r="D285" s="29">
        <v>7373.0</v>
      </c>
      <c r="E285" s="28">
        <v>1963.0</v>
      </c>
      <c r="F285" s="30">
        <f t="shared" si="2"/>
        <v>9798402</v>
      </c>
      <c r="G285" s="12">
        <v>127612.0</v>
      </c>
      <c r="H285" s="31">
        <v>9529991.0</v>
      </c>
      <c r="I285" s="27">
        <v>158.0</v>
      </c>
      <c r="J285" s="19"/>
      <c r="K285" s="21">
        <v>1.1849488E7</v>
      </c>
      <c r="L285" s="15">
        <v>9560643.0</v>
      </c>
      <c r="M285" s="16"/>
      <c r="N285" s="17"/>
      <c r="O285" s="18"/>
      <c r="P285" s="18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20"/>
    </row>
    <row r="286" ht="15.0" customHeight="1">
      <c r="A286" s="8">
        <v>44347.0</v>
      </c>
      <c r="B286" s="28">
        <v>140340.0</v>
      </c>
      <c r="C286" s="28">
        <v>130823.0</v>
      </c>
      <c r="D286" s="29">
        <v>7558.0</v>
      </c>
      <c r="E286" s="28">
        <v>1959.0</v>
      </c>
      <c r="F286" s="30">
        <f t="shared" si="2"/>
        <v>9761158</v>
      </c>
      <c r="G286" s="12">
        <v>127953.0</v>
      </c>
      <c r="H286" s="31">
        <v>9492865.0</v>
      </c>
      <c r="I286" s="27">
        <v>149.0</v>
      </c>
      <c r="J286" s="19"/>
      <c r="K286" s="21">
        <v>1.1755363E7</v>
      </c>
      <c r="L286" s="15">
        <v>9306008.0</v>
      </c>
      <c r="M286" s="16"/>
      <c r="N286" s="17"/>
      <c r="O286" s="18"/>
      <c r="P286" s="18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20"/>
    </row>
    <row r="287" ht="15.0" customHeight="1">
      <c r="A287" s="8">
        <v>44346.0</v>
      </c>
      <c r="B287" s="28">
        <v>139910.0</v>
      </c>
      <c r="C287" s="28">
        <v>130381.0</v>
      </c>
      <c r="D287" s="29">
        <v>7572.0</v>
      </c>
      <c r="E287" s="28">
        <v>1957.0</v>
      </c>
      <c r="F287" s="30">
        <f t="shared" si="2"/>
        <v>9747614</v>
      </c>
      <c r="G287" s="12">
        <v>126493.0</v>
      </c>
      <c r="H287" s="31">
        <v>9481211.0</v>
      </c>
      <c r="I287" s="27">
        <v>150.0</v>
      </c>
      <c r="J287" s="19"/>
      <c r="K287" s="21">
        <v>1.1755136E7</v>
      </c>
      <c r="L287" s="15">
        <v>9288278.0</v>
      </c>
      <c r="M287" s="16"/>
      <c r="N287" s="17"/>
      <c r="O287" s="18"/>
      <c r="P287" s="18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20"/>
    </row>
    <row r="288" ht="15.0" customHeight="1">
      <c r="A288" s="8">
        <v>44345.0</v>
      </c>
      <c r="B288" s="28">
        <v>139431.0</v>
      </c>
      <c r="C288" s="28">
        <v>129739.0</v>
      </c>
      <c r="D288" s="29">
        <v>7741.0</v>
      </c>
      <c r="E288" s="28">
        <v>1951.0</v>
      </c>
      <c r="F288" s="30">
        <f t="shared" si="2"/>
        <v>9733591</v>
      </c>
      <c r="G288" s="12">
        <v>123790.0</v>
      </c>
      <c r="H288" s="31">
        <v>9470370.0</v>
      </c>
      <c r="I288" s="27">
        <v>160.0</v>
      </c>
      <c r="J288" s="19"/>
      <c r="K288" s="21">
        <v>1.1723104E7</v>
      </c>
      <c r="L288" s="15">
        <v>9219973.0</v>
      </c>
      <c r="M288" s="16"/>
      <c r="N288" s="17"/>
      <c r="O288" s="18"/>
      <c r="P288" s="18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20"/>
    </row>
    <row r="289" ht="15.0" customHeight="1">
      <c r="A289" s="8">
        <v>44344.0</v>
      </c>
      <c r="B289" s="28">
        <v>138898.0</v>
      </c>
      <c r="C289" s="28">
        <v>128761.0</v>
      </c>
      <c r="D289" s="29">
        <v>8191.0</v>
      </c>
      <c r="E289" s="28">
        <v>1946.0</v>
      </c>
      <c r="F289" s="30">
        <f t="shared" si="2"/>
        <v>9702456</v>
      </c>
      <c r="G289" s="12">
        <v>122872.0</v>
      </c>
      <c r="H289" s="31">
        <v>9440686.0</v>
      </c>
      <c r="I289" s="27">
        <v>156.0</v>
      </c>
      <c r="J289" s="19"/>
      <c r="K289" s="21">
        <v>1.1644757E7</v>
      </c>
      <c r="L289" s="15">
        <v>9008274.0</v>
      </c>
      <c r="M289" s="16"/>
      <c r="N289" s="17"/>
      <c r="O289" s="18"/>
      <c r="P289" s="18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20"/>
    </row>
    <row r="290" ht="15.0" customHeight="1">
      <c r="A290" s="8">
        <v>44343.0</v>
      </c>
      <c r="B290" s="28">
        <v>138311.0</v>
      </c>
      <c r="C290" s="28">
        <v>128180.0</v>
      </c>
      <c r="D290" s="29">
        <v>8188.0</v>
      </c>
      <c r="E290" s="28">
        <v>1943.0</v>
      </c>
      <c r="F290" s="30">
        <f t="shared" si="2"/>
        <v>9665693</v>
      </c>
      <c r="G290" s="12">
        <v>122659.0</v>
      </c>
      <c r="H290" s="31">
        <v>9404723.0</v>
      </c>
      <c r="I290" s="27">
        <v>154.0</v>
      </c>
      <c r="J290" s="19"/>
      <c r="K290" s="21">
        <v>6434253.0</v>
      </c>
      <c r="L290" s="15">
        <v>5361909.0</v>
      </c>
      <c r="M290" s="16"/>
      <c r="N290" s="17"/>
      <c r="O290" s="18"/>
      <c r="P290" s="18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20"/>
    </row>
    <row r="291" ht="15.0" customHeight="1">
      <c r="A291" s="8">
        <v>44342.0</v>
      </c>
      <c r="B291" s="28">
        <v>137682.0</v>
      </c>
      <c r="C291" s="28">
        <v>127582.0</v>
      </c>
      <c r="D291" s="29">
        <v>8160.0</v>
      </c>
      <c r="E291" s="28">
        <v>1940.0</v>
      </c>
      <c r="F291" s="30">
        <f t="shared" si="2"/>
        <v>9629458</v>
      </c>
      <c r="G291" s="12">
        <v>121069.0</v>
      </c>
      <c r="H291" s="31">
        <v>9370707.0</v>
      </c>
      <c r="I291" s="27">
        <v>151.0</v>
      </c>
      <c r="J291" s="19"/>
      <c r="K291" s="15">
        <v>6416911.0</v>
      </c>
      <c r="L291" s="16">
        <v>5334888.0</v>
      </c>
      <c r="M291" s="16"/>
      <c r="N291" s="17"/>
      <c r="O291" s="18"/>
      <c r="P291" s="18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20"/>
    </row>
    <row r="292" ht="15.0" customHeight="1">
      <c r="A292" s="8">
        <v>44341.0</v>
      </c>
      <c r="B292" s="28">
        <v>136983.0</v>
      </c>
      <c r="C292" s="28">
        <v>126993.0</v>
      </c>
      <c r="D292" s="29">
        <v>8052.0</v>
      </c>
      <c r="E292" s="28">
        <v>1938.0</v>
      </c>
      <c r="F292" s="30">
        <f t="shared" si="2"/>
        <v>9592727</v>
      </c>
      <c r="G292" s="12">
        <v>117098.0</v>
      </c>
      <c r="H292" s="31">
        <v>9338646.0</v>
      </c>
      <c r="I292" s="27">
        <v>160.0</v>
      </c>
      <c r="J292" s="19"/>
      <c r="K292" s="15">
        <v>6410685.0</v>
      </c>
      <c r="L292" s="16">
        <v>5313615.0</v>
      </c>
      <c r="M292" s="16"/>
      <c r="N292" s="17"/>
      <c r="O292" s="18"/>
      <c r="P292" s="18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20"/>
    </row>
    <row r="293" ht="15.0" customHeight="1">
      <c r="A293" s="8">
        <v>44340.0</v>
      </c>
      <c r="B293" s="28">
        <v>136467.0</v>
      </c>
      <c r="C293" s="28">
        <v>126427.0</v>
      </c>
      <c r="D293" s="29">
        <v>8106.0</v>
      </c>
      <c r="E293" s="28">
        <v>1934.0</v>
      </c>
      <c r="F293" s="30">
        <f t="shared" si="2"/>
        <v>9553613</v>
      </c>
      <c r="G293" s="12">
        <v>120704.0</v>
      </c>
      <c r="H293" s="31">
        <v>9296442.0</v>
      </c>
      <c r="I293" s="27">
        <v>144.0</v>
      </c>
      <c r="J293" s="19"/>
      <c r="K293" s="15">
        <v>6396068.0</v>
      </c>
      <c r="L293" s="16">
        <v>5293279.0</v>
      </c>
      <c r="M293" s="16"/>
      <c r="N293" s="17"/>
      <c r="O293" s="18"/>
      <c r="P293" s="18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20"/>
    </row>
    <row r="294" ht="15.0" customHeight="1">
      <c r="A294" s="8">
        <v>44339.0</v>
      </c>
      <c r="B294" s="28">
        <v>135929.0</v>
      </c>
      <c r="C294" s="28">
        <v>125881.0</v>
      </c>
      <c r="D294" s="29">
        <v>8117.0</v>
      </c>
      <c r="E294" s="28">
        <v>1931.0</v>
      </c>
      <c r="F294" s="30">
        <f t="shared" si="2"/>
        <v>9536299</v>
      </c>
      <c r="G294" s="12">
        <v>122235.0</v>
      </c>
      <c r="H294" s="31">
        <v>9278135.0</v>
      </c>
      <c r="I294" s="27">
        <v>149.0</v>
      </c>
      <c r="J294" s="19"/>
      <c r="K294" s="15">
        <v>6395911.0</v>
      </c>
      <c r="L294" s="16">
        <v>5292438.0</v>
      </c>
      <c r="M294" s="16"/>
      <c r="N294" s="17"/>
      <c r="O294" s="18"/>
      <c r="P294" s="18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20"/>
    </row>
    <row r="295" ht="15.0" customHeight="1">
      <c r="A295" s="8">
        <v>44338.0</v>
      </c>
      <c r="B295" s="28">
        <v>135344.0</v>
      </c>
      <c r="C295" s="28">
        <v>125032.0</v>
      </c>
      <c r="D295" s="29">
        <v>8386.0</v>
      </c>
      <c r="E295" s="28">
        <v>1926.0</v>
      </c>
      <c r="F295" s="30">
        <f t="shared" si="2"/>
        <v>9520966</v>
      </c>
      <c r="G295" s="12">
        <v>117558.0</v>
      </c>
      <c r="H295" s="31">
        <v>9268064.0</v>
      </c>
      <c r="I295" s="27">
        <v>150.0</v>
      </c>
      <c r="J295" s="19"/>
      <c r="K295" s="15">
        <v>6395021.0</v>
      </c>
      <c r="L295" s="16">
        <v>5290702.0</v>
      </c>
      <c r="M295" s="16"/>
      <c r="N295" s="17"/>
      <c r="O295" s="18"/>
      <c r="P295" s="18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20"/>
    </row>
    <row r="296" ht="15.0" customHeight="1">
      <c r="A296" s="8">
        <v>44337.0</v>
      </c>
      <c r="B296" s="28">
        <v>134678.0</v>
      </c>
      <c r="C296" s="28">
        <v>124158.0</v>
      </c>
      <c r="D296" s="29">
        <v>8598.0</v>
      </c>
      <c r="E296" s="28">
        <v>1922.0</v>
      </c>
      <c r="F296" s="30">
        <f t="shared" si="2"/>
        <v>9487108</v>
      </c>
      <c r="G296" s="12">
        <v>114144.0</v>
      </c>
      <c r="H296" s="31">
        <v>9238286.0</v>
      </c>
      <c r="I296" s="27">
        <v>147.0</v>
      </c>
      <c r="J296" s="19"/>
      <c r="K296" s="15">
        <v>6390074.0</v>
      </c>
      <c r="L296" s="16">
        <v>5271738.0</v>
      </c>
      <c r="M296" s="16"/>
      <c r="N296" s="17"/>
      <c r="O296" s="18"/>
      <c r="P296" s="18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20"/>
    </row>
    <row r="297" ht="15.0" customHeight="1">
      <c r="A297" s="8">
        <v>44336.0</v>
      </c>
      <c r="B297" s="28">
        <v>134117.0</v>
      </c>
      <c r="C297" s="28">
        <v>123659.0</v>
      </c>
      <c r="D297" s="29">
        <v>8542.0</v>
      </c>
      <c r="E297" s="28">
        <v>1916.0</v>
      </c>
      <c r="F297" s="30">
        <f t="shared" si="2"/>
        <v>9447358</v>
      </c>
      <c r="G297" s="12">
        <v>108873.0</v>
      </c>
      <c r="H297" s="31">
        <v>9204368.0</v>
      </c>
      <c r="I297" s="27">
        <v>151.0</v>
      </c>
      <c r="J297" s="19"/>
      <c r="K297" s="15">
        <v>6385526.0</v>
      </c>
      <c r="L297" s="16">
        <v>5253788.0</v>
      </c>
      <c r="M297" s="16"/>
      <c r="N297" s="17"/>
      <c r="O297" s="18"/>
      <c r="P297" s="18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20"/>
    </row>
    <row r="298" ht="15.0" customHeight="1">
      <c r="A298" s="8">
        <v>44335.0</v>
      </c>
      <c r="B298" s="28">
        <v>133471.0</v>
      </c>
      <c r="C298" s="28">
        <v>123237.0</v>
      </c>
      <c r="D298" s="29">
        <v>8322.0</v>
      </c>
      <c r="E298" s="28">
        <v>1912.0</v>
      </c>
      <c r="F298" s="30">
        <f t="shared" si="2"/>
        <v>9428644</v>
      </c>
      <c r="G298" s="12">
        <v>104494.0</v>
      </c>
      <c r="H298" s="31">
        <v>9190679.0</v>
      </c>
      <c r="I298" s="27">
        <v>148.0</v>
      </c>
      <c r="J298" s="19"/>
      <c r="K298" s="15">
        <v>6384557.0</v>
      </c>
      <c r="L298" s="16">
        <v>5252082.0</v>
      </c>
      <c r="M298" s="16"/>
      <c r="N298" s="17"/>
      <c r="O298" s="18"/>
      <c r="P298" s="18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20"/>
    </row>
    <row r="299" ht="15.0" customHeight="1">
      <c r="A299" s="8">
        <v>44334.0</v>
      </c>
      <c r="B299" s="28">
        <v>132818.0</v>
      </c>
      <c r="C299" s="28">
        <v>122631.0</v>
      </c>
      <c r="D299" s="29">
        <v>8283.0</v>
      </c>
      <c r="E299" s="28">
        <v>1904.0</v>
      </c>
      <c r="F299" s="30">
        <f t="shared" si="2"/>
        <v>9395004</v>
      </c>
      <c r="G299" s="12">
        <v>103413.0</v>
      </c>
      <c r="H299" s="31">
        <v>9158773.0</v>
      </c>
      <c r="I299" s="27">
        <v>156.0</v>
      </c>
      <c r="J299" s="19"/>
      <c r="K299" s="15">
        <v>6381456.0</v>
      </c>
      <c r="L299" s="16">
        <v>5234762.0</v>
      </c>
      <c r="M299" s="16"/>
      <c r="N299" s="17"/>
      <c r="O299" s="18"/>
      <c r="P299" s="18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20"/>
    </row>
    <row r="300" ht="15.0" customHeight="1">
      <c r="A300" s="8">
        <v>44333.0</v>
      </c>
      <c r="B300" s="28">
        <v>132290.0</v>
      </c>
      <c r="C300" s="28">
        <v>122163.0</v>
      </c>
      <c r="D300" s="29">
        <v>8224.0</v>
      </c>
      <c r="E300" s="28">
        <v>1903.0</v>
      </c>
      <c r="F300" s="30">
        <f t="shared" si="2"/>
        <v>9353300</v>
      </c>
      <c r="G300" s="12">
        <v>101804.0</v>
      </c>
      <c r="H300" s="31">
        <v>9119206.0</v>
      </c>
      <c r="I300" s="27">
        <v>151.0</v>
      </c>
      <c r="J300" s="19"/>
      <c r="K300" s="15">
        <v>6375908.0</v>
      </c>
      <c r="L300" s="16">
        <v>5215205.0</v>
      </c>
      <c r="M300" s="16"/>
      <c r="N300" s="17"/>
      <c r="O300" s="18"/>
      <c r="P300" s="18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20"/>
    </row>
    <row r="301">
      <c r="A301" s="8">
        <v>44332.0</v>
      </c>
      <c r="B301" s="28">
        <v>131671.0</v>
      </c>
      <c r="C301" s="28">
        <v>121764.0</v>
      </c>
      <c r="D301" s="29">
        <v>8007.0</v>
      </c>
      <c r="E301" s="28">
        <v>1900.0</v>
      </c>
      <c r="F301" s="30">
        <f t="shared" si="2"/>
        <v>9336614</v>
      </c>
      <c r="G301" s="12">
        <v>101663.0</v>
      </c>
      <c r="H301" s="31">
        <v>9103280.0</v>
      </c>
      <c r="I301" s="27">
        <v>150.0</v>
      </c>
      <c r="J301" s="19"/>
      <c r="K301" s="15">
        <v>6375574.0</v>
      </c>
      <c r="L301" s="16">
        <v>5213583.0</v>
      </c>
      <c r="M301" s="16"/>
      <c r="N301" s="17"/>
      <c r="O301" s="18"/>
      <c r="P301" s="18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20"/>
    </row>
    <row r="302">
      <c r="A302" s="8">
        <v>44331.0</v>
      </c>
      <c r="B302" s="28">
        <v>131061.0</v>
      </c>
      <c r="C302" s="28">
        <v>121282.0</v>
      </c>
      <c r="D302" s="29">
        <v>7883.0</v>
      </c>
      <c r="E302" s="28">
        <v>1896.0</v>
      </c>
      <c r="F302" s="30">
        <f t="shared" si="2"/>
        <v>9319094</v>
      </c>
      <c r="G302" s="12">
        <v>99216.0</v>
      </c>
      <c r="H302" s="31">
        <v>9088817.0</v>
      </c>
      <c r="I302" s="27">
        <v>150.0</v>
      </c>
      <c r="J302" s="19"/>
      <c r="K302" s="15">
        <v>6374041.0</v>
      </c>
      <c r="L302" s="16">
        <v>5209539.0</v>
      </c>
      <c r="M302" s="16"/>
      <c r="N302" s="17"/>
      <c r="O302" s="18"/>
      <c r="P302" s="18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20"/>
    </row>
    <row r="303">
      <c r="A303" s="8">
        <v>44330.0</v>
      </c>
      <c r="B303" s="28">
        <v>130380.0</v>
      </c>
      <c r="C303" s="28">
        <v>120395.0</v>
      </c>
      <c r="D303" s="29">
        <v>8092.0</v>
      </c>
      <c r="E303" s="28">
        <v>1893.0</v>
      </c>
      <c r="F303" s="30">
        <f t="shared" si="2"/>
        <v>9281291</v>
      </c>
      <c r="G303" s="12">
        <v>95208.0</v>
      </c>
      <c r="H303" s="31">
        <v>9055703.0</v>
      </c>
      <c r="I303" s="27">
        <v>153.0</v>
      </c>
      <c r="J303" s="19"/>
      <c r="K303" s="15">
        <v>6370617.0</v>
      </c>
      <c r="L303" s="16">
        <v>5191613.0</v>
      </c>
      <c r="M303" s="16"/>
      <c r="N303" s="17"/>
      <c r="O303" s="18"/>
      <c r="P303" s="18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20"/>
    </row>
    <row r="304">
      <c r="A304" s="8">
        <v>44329.0</v>
      </c>
      <c r="B304" s="28">
        <v>129633.0</v>
      </c>
      <c r="C304" s="28">
        <v>119906.0</v>
      </c>
      <c r="D304" s="29">
        <v>7836.0</v>
      </c>
      <c r="E304" s="28">
        <v>1891.0</v>
      </c>
      <c r="F304" s="30">
        <f t="shared" si="2"/>
        <v>9241153</v>
      </c>
      <c r="G304" s="12">
        <v>87517.0</v>
      </c>
      <c r="H304" s="31">
        <v>9024003.0</v>
      </c>
      <c r="I304" s="27">
        <v>160.0</v>
      </c>
      <c r="J304" s="19"/>
      <c r="K304" s="15">
        <v>6367800.0</v>
      </c>
      <c r="L304" s="16">
        <v>5163226.0</v>
      </c>
      <c r="M304" s="16"/>
      <c r="N304" s="17"/>
      <c r="O304" s="18"/>
      <c r="P304" s="18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20"/>
    </row>
    <row r="305">
      <c r="A305" s="8">
        <v>44328.0</v>
      </c>
      <c r="B305" s="28">
        <v>128918.0</v>
      </c>
      <c r="C305" s="28">
        <v>119373.0</v>
      </c>
      <c r="D305" s="29">
        <v>7661.0</v>
      </c>
      <c r="E305" s="28">
        <v>1884.0</v>
      </c>
      <c r="F305" s="30">
        <f t="shared" si="2"/>
        <v>9201539</v>
      </c>
      <c r="G305" s="12">
        <v>84279.0</v>
      </c>
      <c r="H305" s="31">
        <v>8988342.0</v>
      </c>
      <c r="I305" s="27">
        <v>167.0</v>
      </c>
      <c r="J305" s="19"/>
      <c r="K305" s="15">
        <v>6358519.0</v>
      </c>
      <c r="L305" s="16">
        <v>5147648.0</v>
      </c>
      <c r="M305" s="16"/>
      <c r="N305" s="17"/>
      <c r="O305" s="18"/>
      <c r="P305" s="18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20"/>
    </row>
    <row r="306">
      <c r="A306" s="8">
        <v>44327.0</v>
      </c>
      <c r="B306" s="28">
        <v>128283.0</v>
      </c>
      <c r="C306" s="28">
        <v>118717.0</v>
      </c>
      <c r="D306" s="29">
        <v>7687.0</v>
      </c>
      <c r="E306" s="28">
        <v>1879.0</v>
      </c>
      <c r="F306" s="30">
        <f t="shared" si="2"/>
        <v>9164284</v>
      </c>
      <c r="G306" s="12">
        <v>84628.0</v>
      </c>
      <c r="H306" s="31">
        <v>8951373.0</v>
      </c>
      <c r="I306" s="27">
        <v>171.0</v>
      </c>
      <c r="J306" s="19"/>
      <c r="K306" s="15">
        <v>6356693.0</v>
      </c>
      <c r="L306" s="16">
        <v>5139079.0</v>
      </c>
      <c r="M306" s="16"/>
      <c r="N306" s="17"/>
      <c r="O306" s="18"/>
      <c r="P306" s="18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20"/>
    </row>
    <row r="307">
      <c r="A307" s="8">
        <v>44326.0</v>
      </c>
      <c r="B307" s="28">
        <v>127772.0</v>
      </c>
      <c r="C307" s="28">
        <v>117844.0</v>
      </c>
      <c r="D307" s="29">
        <v>8053.0</v>
      </c>
      <c r="E307" s="28">
        <v>1875.0</v>
      </c>
      <c r="F307" s="30">
        <f t="shared" si="2"/>
        <v>9122059</v>
      </c>
      <c r="G307" s="12">
        <v>83398.0</v>
      </c>
      <c r="H307" s="31">
        <v>8910889.0</v>
      </c>
      <c r="I307" s="27">
        <v>161.0</v>
      </c>
      <c r="J307" s="19"/>
      <c r="K307" s="15">
        <v>6347957.0</v>
      </c>
      <c r="L307" s="16">
        <v>5121497.0</v>
      </c>
      <c r="M307" s="16"/>
      <c r="N307" s="17"/>
      <c r="O307" s="18"/>
      <c r="P307" s="18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20"/>
    </row>
    <row r="308">
      <c r="A308" s="8">
        <v>44325.0</v>
      </c>
      <c r="B308" s="28">
        <v>127309.0</v>
      </c>
      <c r="C308" s="28">
        <v>117423.0</v>
      </c>
      <c r="D308" s="29">
        <v>8012.0</v>
      </c>
      <c r="E308" s="28">
        <v>1874.0</v>
      </c>
      <c r="F308" s="30">
        <f t="shared" si="2"/>
        <v>9105771</v>
      </c>
      <c r="G308" s="12">
        <v>81280.0</v>
      </c>
      <c r="H308" s="31">
        <v>8897182.0</v>
      </c>
      <c r="I308" s="27">
        <v>160.0</v>
      </c>
      <c r="J308" s="19"/>
      <c r="K308" s="15">
        <v>6347586.0</v>
      </c>
      <c r="L308" s="16">
        <v>5120944.0</v>
      </c>
      <c r="M308" s="16"/>
      <c r="N308" s="17"/>
      <c r="O308" s="18"/>
      <c r="P308" s="18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20"/>
    </row>
    <row r="309">
      <c r="A309" s="8">
        <v>44324.0</v>
      </c>
      <c r="B309" s="28">
        <v>126745.0</v>
      </c>
      <c r="C309" s="28">
        <v>116881.0</v>
      </c>
      <c r="D309" s="29">
        <v>7999.0</v>
      </c>
      <c r="E309" s="28">
        <v>1865.0</v>
      </c>
      <c r="F309" s="30">
        <f t="shared" si="2"/>
        <v>9089166</v>
      </c>
      <c r="G309" s="12">
        <v>78259.0</v>
      </c>
      <c r="H309" s="31">
        <v>8884162.0</v>
      </c>
      <c r="I309" s="32">
        <v>165.0</v>
      </c>
      <c r="J309" s="19"/>
      <c r="K309" s="16">
        <v>6345070.0</v>
      </c>
      <c r="L309" s="16">
        <v>5119226.0</v>
      </c>
      <c r="M309" s="16"/>
      <c r="N309" s="17"/>
      <c r="O309" s="18"/>
      <c r="P309" s="18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20"/>
    </row>
    <row r="310">
      <c r="A310" s="8">
        <v>44323.0</v>
      </c>
      <c r="B310" s="28">
        <v>126044.0</v>
      </c>
      <c r="C310" s="28">
        <v>116022.0</v>
      </c>
      <c r="D310" s="29">
        <v>8162.0</v>
      </c>
      <c r="E310" s="28">
        <v>1860.0</v>
      </c>
      <c r="F310" s="30">
        <f t="shared" si="2"/>
        <v>9051354</v>
      </c>
      <c r="G310" s="12">
        <v>78896.0</v>
      </c>
      <c r="H310" s="31">
        <v>8846414.0</v>
      </c>
      <c r="I310" s="32">
        <v>162.0</v>
      </c>
      <c r="J310" s="19"/>
      <c r="K310" s="16">
        <v>6323395.0</v>
      </c>
      <c r="L310" s="16">
        <v>5094783.0</v>
      </c>
      <c r="M310" s="16"/>
      <c r="N310" s="17"/>
      <c r="O310" s="18"/>
      <c r="P310" s="18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20"/>
    </row>
    <row r="311">
      <c r="A311" s="8">
        <v>44322.0</v>
      </c>
      <c r="B311" s="28">
        <v>125519.0</v>
      </c>
      <c r="C311" s="28">
        <v>115491.0</v>
      </c>
      <c r="D311" s="29">
        <v>8177.0</v>
      </c>
      <c r="E311" s="28">
        <v>1851.0</v>
      </c>
      <c r="F311" s="30">
        <f t="shared" si="2"/>
        <v>9010992</v>
      </c>
      <c r="G311" s="12">
        <v>77055.0</v>
      </c>
      <c r="H311" s="31">
        <v>8808418.0</v>
      </c>
      <c r="I311" s="32">
        <v>172.0</v>
      </c>
      <c r="J311" s="19"/>
      <c r="K311" s="16"/>
      <c r="L311" s="16"/>
      <c r="M311" s="16">
        <v>5372815.0</v>
      </c>
      <c r="N311" s="17">
        <v>4205286.0</v>
      </c>
      <c r="O311" s="18">
        <v>936404.0</v>
      </c>
      <c r="P311" s="18">
        <v>872674.0</v>
      </c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20"/>
    </row>
    <row r="312">
      <c r="A312" s="8">
        <v>44321.0</v>
      </c>
      <c r="B312" s="28">
        <v>124945.0</v>
      </c>
      <c r="C312" s="28">
        <v>114944.0</v>
      </c>
      <c r="D312" s="29">
        <v>8154.0</v>
      </c>
      <c r="E312" s="28">
        <v>1847.0</v>
      </c>
      <c r="F312" s="30">
        <f t="shared" si="2"/>
        <v>8994069</v>
      </c>
      <c r="G312" s="12">
        <v>78995.0</v>
      </c>
      <c r="H312" s="31">
        <v>8790129.0</v>
      </c>
      <c r="I312" s="32">
        <v>173.0</v>
      </c>
      <c r="J312" s="19"/>
      <c r="K312" s="16"/>
      <c r="L312" s="16"/>
      <c r="M312" s="16">
        <v>5347234.0</v>
      </c>
      <c r="N312" s="17">
        <v>4180920.0</v>
      </c>
      <c r="O312" s="18">
        <v>936384.0</v>
      </c>
      <c r="P312" s="18">
        <v>872640.0</v>
      </c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20"/>
    </row>
    <row r="313">
      <c r="A313" s="8">
        <v>44320.0</v>
      </c>
      <c r="B313" s="28">
        <v>124269.0</v>
      </c>
      <c r="C313" s="28">
        <v>114128.0</v>
      </c>
      <c r="D313" s="29">
        <v>8301.0</v>
      </c>
      <c r="E313" s="28">
        <v>1840.0</v>
      </c>
      <c r="F313" s="30">
        <f t="shared" si="2"/>
        <v>8957155</v>
      </c>
      <c r="G313" s="12">
        <v>78096.0</v>
      </c>
      <c r="H313" s="31">
        <v>8754790.0</v>
      </c>
      <c r="I313" s="32">
        <v>162.0</v>
      </c>
      <c r="J313" s="19"/>
      <c r="K313" s="16"/>
      <c r="L313" s="16"/>
      <c r="M313" s="16">
        <v>5331237.0</v>
      </c>
      <c r="N313" s="17">
        <v>4171867.0</v>
      </c>
      <c r="O313" s="18">
        <v>935326.0</v>
      </c>
      <c r="P313" s="18">
        <v>871416.0</v>
      </c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20"/>
    </row>
    <row r="314">
      <c r="A314" s="8">
        <v>44319.0</v>
      </c>
      <c r="B314" s="28">
        <v>123728.0</v>
      </c>
      <c r="C314" s="28">
        <v>113356.0</v>
      </c>
      <c r="D314" s="29">
        <v>8538.0</v>
      </c>
      <c r="E314" s="28">
        <v>1834.0</v>
      </c>
      <c r="F314" s="30">
        <f t="shared" si="2"/>
        <v>8915326</v>
      </c>
      <c r="G314" s="12">
        <v>89022.0</v>
      </c>
      <c r="H314" s="31">
        <v>8702576.0</v>
      </c>
      <c r="I314" s="32">
        <v>164.0</v>
      </c>
      <c r="J314" s="19"/>
      <c r="K314" s="16"/>
      <c r="L314" s="16"/>
      <c r="M314" s="16">
        <v>5317129.0</v>
      </c>
      <c r="N314" s="17">
        <v>4155634.0</v>
      </c>
      <c r="O314" s="18">
        <v>932501.0</v>
      </c>
      <c r="P314" s="18">
        <v>868739.0</v>
      </c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20"/>
    </row>
    <row r="315">
      <c r="A315" s="8">
        <v>44318.0</v>
      </c>
      <c r="B315" s="28">
        <v>123240.0</v>
      </c>
      <c r="C315" s="28">
        <v>112865.0</v>
      </c>
      <c r="D315" s="29">
        <v>8542.0</v>
      </c>
      <c r="E315" s="28">
        <v>1833.0</v>
      </c>
      <c r="F315" s="30">
        <f t="shared" si="2"/>
        <v>8898234</v>
      </c>
      <c r="G315" s="12">
        <v>86607.0</v>
      </c>
      <c r="H315" s="31">
        <v>8688387.0</v>
      </c>
      <c r="I315" s="32">
        <v>170.0</v>
      </c>
      <c r="J315" s="19"/>
      <c r="K315" s="16"/>
      <c r="L315" s="16"/>
      <c r="M315" s="16">
        <v>5316679.0</v>
      </c>
      <c r="N315" s="17">
        <v>4156236.0</v>
      </c>
      <c r="O315" s="18">
        <v>932516.0</v>
      </c>
      <c r="P315" s="18">
        <v>868762.0</v>
      </c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20"/>
    </row>
    <row r="316">
      <c r="A316" s="8">
        <v>44317.0</v>
      </c>
      <c r="B316" s="28">
        <v>122634.0</v>
      </c>
      <c r="C316" s="28">
        <v>112337.0</v>
      </c>
      <c r="D316" s="29">
        <v>8466.0</v>
      </c>
      <c r="E316" s="28">
        <v>1831.0</v>
      </c>
      <c r="F316" s="30">
        <f t="shared" si="2"/>
        <v>8883388</v>
      </c>
      <c r="G316" s="12">
        <v>85212.0</v>
      </c>
      <c r="H316" s="31">
        <v>8675542.0</v>
      </c>
      <c r="I316" s="32">
        <v>174.0</v>
      </c>
      <c r="J316" s="19"/>
      <c r="K316" s="16"/>
      <c r="L316" s="16"/>
      <c r="M316" s="16">
        <v>5283722.0</v>
      </c>
      <c r="N316" s="17">
        <v>4123999.0</v>
      </c>
      <c r="O316" s="18">
        <v>931774.0</v>
      </c>
      <c r="P316" s="18">
        <v>867819.0</v>
      </c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20"/>
    </row>
    <row r="317">
      <c r="A317" s="8">
        <v>44316.0</v>
      </c>
      <c r="B317" s="28">
        <v>122007.0</v>
      </c>
      <c r="C317" s="28">
        <v>111422.0</v>
      </c>
      <c r="D317" s="29">
        <v>8757.0</v>
      </c>
      <c r="E317" s="28">
        <v>1828.0</v>
      </c>
      <c r="F317" s="30">
        <f t="shared" si="2"/>
        <v>8848292</v>
      </c>
      <c r="G317" s="12">
        <v>82511.0</v>
      </c>
      <c r="H317" s="31">
        <v>8643774.0</v>
      </c>
      <c r="I317" s="32">
        <v>164.0</v>
      </c>
      <c r="J317" s="19"/>
      <c r="K317" s="16"/>
      <c r="L317" s="16"/>
      <c r="M317" s="16">
        <v>5260334.0</v>
      </c>
      <c r="N317" s="17">
        <v>4092601.0</v>
      </c>
      <c r="O317" s="18">
        <v>926675.0</v>
      </c>
      <c r="P317" s="18">
        <v>863155.0</v>
      </c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20"/>
    </row>
    <row r="318">
      <c r="A318" s="8">
        <v>44315.0</v>
      </c>
      <c r="B318" s="28">
        <v>121351.0</v>
      </c>
      <c r="C318" s="28">
        <v>110787.0</v>
      </c>
      <c r="D318" s="29">
        <v>8739.0</v>
      </c>
      <c r="E318" s="28">
        <v>1825.0</v>
      </c>
      <c r="F318" s="30">
        <f t="shared" si="2"/>
        <v>8805779</v>
      </c>
      <c r="G318" s="12">
        <v>80392.0</v>
      </c>
      <c r="H318" s="31">
        <v>8604036.0</v>
      </c>
      <c r="I318" s="32">
        <v>157.0</v>
      </c>
      <c r="J318" s="19"/>
      <c r="K318" s="16"/>
      <c r="L318" s="16"/>
      <c r="M318" s="16">
        <v>5228330.0</v>
      </c>
      <c r="N318" s="17">
        <v>4051248.0</v>
      </c>
      <c r="O318" s="18">
        <v>915332.0</v>
      </c>
      <c r="P318" s="18">
        <v>852363.0</v>
      </c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20"/>
    </row>
    <row r="319">
      <c r="A319" s="8">
        <v>44314.0</v>
      </c>
      <c r="B319" s="28">
        <v>120673.0</v>
      </c>
      <c r="C319" s="28">
        <v>110248.0</v>
      </c>
      <c r="D319" s="29">
        <v>8604.0</v>
      </c>
      <c r="E319" s="28">
        <v>1821.0</v>
      </c>
      <c r="F319" s="30">
        <f t="shared" si="2"/>
        <v>8766498</v>
      </c>
      <c r="G319" s="12">
        <v>77166.0</v>
      </c>
      <c r="H319" s="31">
        <v>8568659.0</v>
      </c>
      <c r="I319" s="32">
        <v>160.0</v>
      </c>
      <c r="J319" s="19"/>
      <c r="K319" s="16"/>
      <c r="L319" s="16"/>
      <c r="M319" s="16">
        <v>5213642.0</v>
      </c>
      <c r="N319" s="17">
        <v>4010696.0</v>
      </c>
      <c r="O319" s="33">
        <v>896304.0</v>
      </c>
      <c r="P319" s="33">
        <v>834275.0</v>
      </c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20"/>
    </row>
    <row r="320">
      <c r="A320" s="8">
        <v>44313.0</v>
      </c>
      <c r="B320" s="28">
        <v>119898.0</v>
      </c>
      <c r="C320" s="28">
        <v>109695.0</v>
      </c>
      <c r="D320" s="29">
        <v>8383.0</v>
      </c>
      <c r="E320" s="28">
        <v>1820.0</v>
      </c>
      <c r="F320" s="30">
        <f t="shared" si="2"/>
        <v>8721609</v>
      </c>
      <c r="G320" s="12">
        <v>76508.0</v>
      </c>
      <c r="H320" s="31">
        <v>8525203.0</v>
      </c>
      <c r="I320" s="32">
        <v>156.0</v>
      </c>
      <c r="J320" s="19"/>
      <c r="K320" s="16"/>
      <c r="L320" s="16"/>
      <c r="M320" s="16">
        <v>5196061.0</v>
      </c>
      <c r="N320" s="17">
        <v>3954502.0</v>
      </c>
      <c r="O320" s="17">
        <v>885445.0</v>
      </c>
      <c r="P320" s="18">
        <v>824182.0</v>
      </c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20"/>
    </row>
    <row r="321">
      <c r="A321" s="8">
        <v>44312.0</v>
      </c>
      <c r="B321" s="28">
        <v>119387.0</v>
      </c>
      <c r="C321" s="28">
        <v>108850.0</v>
      </c>
      <c r="D321" s="29">
        <v>8720.0</v>
      </c>
      <c r="E321" s="28">
        <v>1817.0</v>
      </c>
      <c r="F321" s="30">
        <f t="shared" si="2"/>
        <v>8672979</v>
      </c>
      <c r="G321" s="12">
        <v>78084.0</v>
      </c>
      <c r="H321" s="31">
        <v>8475508.0</v>
      </c>
      <c r="I321" s="32">
        <v>132.0</v>
      </c>
      <c r="J321" s="19"/>
      <c r="K321" s="17"/>
      <c r="L321" s="17"/>
      <c r="M321" s="17">
        <v>5165541.0</v>
      </c>
      <c r="N321" s="17">
        <v>3876747.0</v>
      </c>
      <c r="O321" s="17">
        <v>884080.0</v>
      </c>
      <c r="P321" s="16">
        <v>822816.0</v>
      </c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20"/>
    </row>
    <row r="322">
      <c r="A322" s="8">
        <v>44311.0</v>
      </c>
      <c r="B322" s="28">
        <v>118887.0</v>
      </c>
      <c r="C322" s="28">
        <v>108475.0</v>
      </c>
      <c r="D322" s="29">
        <v>8599.0</v>
      </c>
      <c r="E322" s="28">
        <v>1813.0</v>
      </c>
      <c r="F322" s="30">
        <f t="shared" si="2"/>
        <v>8654791</v>
      </c>
      <c r="G322" s="12">
        <v>77560.0</v>
      </c>
      <c r="H322" s="31">
        <v>8458344.0</v>
      </c>
      <c r="I322" s="32">
        <v>136.0</v>
      </c>
      <c r="J322" s="19"/>
      <c r="K322" s="16"/>
      <c r="L322" s="16"/>
      <c r="M322" s="16">
        <v>5164976.0</v>
      </c>
      <c r="N322" s="17">
        <v>3871893.0</v>
      </c>
      <c r="O322" s="33">
        <v>884023.0</v>
      </c>
      <c r="P322" s="17">
        <v>822609.0</v>
      </c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20"/>
    </row>
    <row r="323">
      <c r="A323" s="8">
        <v>44310.0</v>
      </c>
      <c r="B323" s="28">
        <v>118243.0</v>
      </c>
      <c r="C323" s="28">
        <v>107781.0</v>
      </c>
      <c r="D323" s="29">
        <v>8650.0</v>
      </c>
      <c r="E323" s="28">
        <v>1812.0</v>
      </c>
      <c r="F323" s="30">
        <f t="shared" si="2"/>
        <v>8632923</v>
      </c>
      <c r="G323" s="12">
        <v>78269.0</v>
      </c>
      <c r="H323" s="31">
        <v>8436411.0</v>
      </c>
      <c r="I323" s="32">
        <v>136.0</v>
      </c>
      <c r="J323" s="19"/>
      <c r="K323" s="16"/>
      <c r="L323" s="16"/>
      <c r="M323" s="16">
        <v>5092283.0</v>
      </c>
      <c r="N323" s="17">
        <v>3835172.0</v>
      </c>
      <c r="O323" s="17">
        <v>883562.0</v>
      </c>
      <c r="P323" s="16">
        <v>822129.0</v>
      </c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20"/>
    </row>
    <row r="324">
      <c r="A324" s="8">
        <v>44309.0</v>
      </c>
      <c r="B324" s="28">
        <v>117458.0</v>
      </c>
      <c r="C324" s="28">
        <v>107071.0</v>
      </c>
      <c r="D324" s="29">
        <v>8576.0</v>
      </c>
      <c r="E324" s="28">
        <v>1811.0</v>
      </c>
      <c r="F324" s="30">
        <f t="shared" si="2"/>
        <v>8583530</v>
      </c>
      <c r="G324" s="12">
        <v>69939.0</v>
      </c>
      <c r="H324" s="31">
        <v>8396133.0</v>
      </c>
      <c r="I324" s="32">
        <v>127.0</v>
      </c>
      <c r="J324" s="19"/>
      <c r="K324" s="16"/>
      <c r="L324" s="16"/>
      <c r="M324" s="16">
        <v>4901253.0</v>
      </c>
      <c r="N324" s="17">
        <v>3692015.0</v>
      </c>
      <c r="O324" s="17">
        <v>882721.0</v>
      </c>
      <c r="P324" s="16">
        <v>821216.0</v>
      </c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20"/>
    </row>
    <row r="325">
      <c r="A325" s="8">
        <v>44308.0</v>
      </c>
      <c r="B325" s="28">
        <v>116661.0</v>
      </c>
      <c r="C325" s="28">
        <v>106459.0</v>
      </c>
      <c r="D325" s="29">
        <v>8394.0</v>
      </c>
      <c r="E325" s="28">
        <v>1808.0</v>
      </c>
      <c r="F325" s="30">
        <f t="shared" si="2"/>
        <v>8537505</v>
      </c>
      <c r="G325" s="12">
        <v>67139.0</v>
      </c>
      <c r="H325" s="31">
        <v>8353705.0</v>
      </c>
      <c r="I325" s="32">
        <v>125.0</v>
      </c>
      <c r="J325" s="19"/>
      <c r="K325" s="16"/>
      <c r="L325" s="16"/>
      <c r="M325" s="16">
        <v>4886212.0</v>
      </c>
      <c r="N325" s="17">
        <v>3657530.0</v>
      </c>
      <c r="O325" s="17">
        <v>881968.0</v>
      </c>
      <c r="P325" s="16">
        <v>820402.0</v>
      </c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20"/>
    </row>
    <row r="326">
      <c r="A326" s="8">
        <v>44307.0</v>
      </c>
      <c r="B326" s="28">
        <v>115926.0</v>
      </c>
      <c r="C326" s="28">
        <v>105877.0</v>
      </c>
      <c r="D326" s="29">
        <v>8243.0</v>
      </c>
      <c r="E326" s="28">
        <v>1806.0</v>
      </c>
      <c r="F326" s="30">
        <f t="shared" si="2"/>
        <v>8497594</v>
      </c>
      <c r="G326" s="12">
        <v>67211.0</v>
      </c>
      <c r="H326" s="31">
        <v>8314457.0</v>
      </c>
      <c r="I326" s="32">
        <v>116.0</v>
      </c>
      <c r="J326" s="19"/>
      <c r="K326" s="16"/>
      <c r="L326" s="16"/>
      <c r="M326" s="16">
        <v>4861950.0</v>
      </c>
      <c r="N326" s="17">
        <v>3608811.0</v>
      </c>
      <c r="O326" s="17">
        <v>879648.0</v>
      </c>
      <c r="P326" s="16">
        <v>817722.0</v>
      </c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20"/>
    </row>
    <row r="327">
      <c r="A327" s="8">
        <v>44306.0</v>
      </c>
      <c r="B327" s="28">
        <v>115195.0</v>
      </c>
      <c r="C327" s="28">
        <v>105227.0</v>
      </c>
      <c r="D327" s="29">
        <v>8166.0</v>
      </c>
      <c r="E327" s="28">
        <v>1802.0</v>
      </c>
      <c r="F327" s="30">
        <f t="shared" si="2"/>
        <v>8458592</v>
      </c>
      <c r="G327" s="12">
        <v>66590.0</v>
      </c>
      <c r="H327" s="31">
        <v>8276807.0</v>
      </c>
      <c r="I327" s="32">
        <v>109.0</v>
      </c>
      <c r="J327" s="19"/>
      <c r="K327" s="16"/>
      <c r="L327" s="16"/>
      <c r="M327" s="16">
        <v>4535675.0</v>
      </c>
      <c r="N327" s="17">
        <v>3504874.0</v>
      </c>
      <c r="O327" s="17">
        <v>878181.0</v>
      </c>
      <c r="P327" s="16">
        <v>816241.0</v>
      </c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20"/>
    </row>
    <row r="328">
      <c r="A328" s="8">
        <v>44305.0</v>
      </c>
      <c r="B328" s="28">
        <v>114646.0</v>
      </c>
      <c r="C328" s="28">
        <v>104474.0</v>
      </c>
      <c r="D328" s="29">
        <v>8371.0</v>
      </c>
      <c r="E328" s="28">
        <v>1801.0</v>
      </c>
      <c r="F328" s="30">
        <f t="shared" si="2"/>
        <v>8414821</v>
      </c>
      <c r="G328" s="12">
        <v>70763.0</v>
      </c>
      <c r="H328" s="31">
        <v>8229412.0</v>
      </c>
      <c r="I328" s="32">
        <v>99.0</v>
      </c>
      <c r="J328" s="19"/>
      <c r="K328" s="34"/>
      <c r="L328" s="34"/>
      <c r="M328" s="34">
        <v>4199530.0</v>
      </c>
      <c r="N328" s="35">
        <v>3299161.0</v>
      </c>
      <c r="O328" s="35">
        <v>876805.0</v>
      </c>
      <c r="P328" s="34">
        <v>814817.0</v>
      </c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20"/>
    </row>
    <row r="329">
      <c r="A329" s="8">
        <v>44304.0</v>
      </c>
      <c r="B329" s="28">
        <v>114115.0</v>
      </c>
      <c r="C329" s="28">
        <v>104006.0</v>
      </c>
      <c r="D329" s="29">
        <v>8312.0</v>
      </c>
      <c r="E329" s="28">
        <v>1797.0</v>
      </c>
      <c r="F329" s="30">
        <f t="shared" si="2"/>
        <v>8396067</v>
      </c>
      <c r="G329" s="12">
        <v>72191.0</v>
      </c>
      <c r="H329" s="31">
        <v>8209761.0</v>
      </c>
      <c r="I329" s="32">
        <v>102.0</v>
      </c>
      <c r="J329" s="19"/>
      <c r="K329" s="36"/>
      <c r="L329" s="36"/>
      <c r="M329" s="36">
        <v>4199542.0</v>
      </c>
      <c r="N329" s="37">
        <v>3298734.0</v>
      </c>
      <c r="O329" s="37">
        <v>876799.0</v>
      </c>
      <c r="P329" s="37">
        <v>814799.0</v>
      </c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20"/>
    </row>
    <row r="330">
      <c r="A330" s="8">
        <v>44303.0</v>
      </c>
      <c r="B330" s="28">
        <v>113444.0</v>
      </c>
      <c r="C330" s="28">
        <v>103594.0</v>
      </c>
      <c r="D330" s="29">
        <v>8056.0</v>
      </c>
      <c r="E330" s="28">
        <v>1794.0</v>
      </c>
      <c r="F330" s="30">
        <f t="shared" si="2"/>
        <v>8377779</v>
      </c>
      <c r="G330" s="12">
        <v>71039.0</v>
      </c>
      <c r="H330" s="31">
        <v>8193296.0</v>
      </c>
      <c r="I330" s="32">
        <v>108.0</v>
      </c>
      <c r="J330" s="19"/>
      <c r="K330" s="38"/>
      <c r="L330" s="38"/>
      <c r="M330" s="38">
        <v>4199398.0</v>
      </c>
      <c r="N330" s="38">
        <v>3298503.0</v>
      </c>
      <c r="O330" s="37">
        <v>876715.0</v>
      </c>
      <c r="P330" s="39">
        <v>814692.0</v>
      </c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20"/>
    </row>
    <row r="331">
      <c r="A331" s="8">
        <v>44302.0</v>
      </c>
      <c r="B331" s="28">
        <v>112789.0</v>
      </c>
      <c r="C331" s="28">
        <v>103062.0</v>
      </c>
      <c r="D331" s="29">
        <v>7937.0</v>
      </c>
      <c r="E331" s="28">
        <v>1790.0</v>
      </c>
      <c r="F331" s="30">
        <f t="shared" si="2"/>
        <v>8333332</v>
      </c>
      <c r="G331" s="12">
        <v>70883.0</v>
      </c>
      <c r="H331" s="31">
        <v>8149660.0</v>
      </c>
      <c r="I331" s="32">
        <v>111.0</v>
      </c>
      <c r="J331" s="19"/>
      <c r="K331" s="38"/>
      <c r="L331" s="38"/>
      <c r="M331" s="38">
        <v>4199106.0</v>
      </c>
      <c r="N331" s="38">
        <v>3290272.0</v>
      </c>
      <c r="O331" s="37">
        <v>873468.0</v>
      </c>
      <c r="P331" s="39">
        <v>811483.0</v>
      </c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20"/>
    </row>
    <row r="332">
      <c r="A332" s="8">
        <v>44301.0</v>
      </c>
      <c r="B332" s="28">
        <v>112117.0</v>
      </c>
      <c r="C332" s="28">
        <v>102513.0</v>
      </c>
      <c r="D332" s="29">
        <v>7816.0</v>
      </c>
      <c r="E332" s="28">
        <v>1788.0</v>
      </c>
      <c r="F332" s="30">
        <f t="shared" si="2"/>
        <v>8291126</v>
      </c>
      <c r="G332" s="12">
        <v>70221.0</v>
      </c>
      <c r="H332" s="31">
        <v>8108788.0</v>
      </c>
      <c r="I332" s="32">
        <v>99.0</v>
      </c>
      <c r="J332" s="19"/>
      <c r="K332" s="36"/>
      <c r="L332" s="36"/>
      <c r="M332" s="36">
        <v>4199081.0</v>
      </c>
      <c r="N332" s="37">
        <v>3282327.0</v>
      </c>
      <c r="O332" s="37">
        <v>871283.0</v>
      </c>
      <c r="P332" s="37">
        <v>809395.0</v>
      </c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20"/>
    </row>
    <row r="333">
      <c r="A333" s="8">
        <v>44300.0</v>
      </c>
      <c r="B333" s="28">
        <v>111419.0</v>
      </c>
      <c r="C333" s="28">
        <v>101983.0</v>
      </c>
      <c r="D333" s="29">
        <v>7654.0</v>
      </c>
      <c r="E333" s="28">
        <v>1782.0</v>
      </c>
      <c r="F333" s="30">
        <f t="shared" si="2"/>
        <v>8245388</v>
      </c>
      <c r="G333" s="12">
        <v>74627.0</v>
      </c>
      <c r="H333" s="31">
        <v>8059342.0</v>
      </c>
      <c r="I333" s="32">
        <v>100.0</v>
      </c>
      <c r="J333" s="19"/>
      <c r="K333" s="38"/>
      <c r="L333" s="38"/>
      <c r="M333" s="38">
        <v>4199654.0</v>
      </c>
      <c r="N333" s="38">
        <v>3274255.0</v>
      </c>
      <c r="O333" s="37">
        <v>869232.0</v>
      </c>
      <c r="P333" s="37">
        <v>807149.0</v>
      </c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20"/>
    </row>
    <row r="334">
      <c r="A334" s="8">
        <v>44299.0</v>
      </c>
      <c r="B334" s="28">
        <v>110688.0</v>
      </c>
      <c r="C334" s="28">
        <v>101332.0</v>
      </c>
      <c r="D334" s="29">
        <v>7581.0</v>
      </c>
      <c r="E334" s="28">
        <v>1775.0</v>
      </c>
      <c r="F334" s="30">
        <f t="shared" si="2"/>
        <v>8200519</v>
      </c>
      <c r="G334" s="12">
        <v>85584.0</v>
      </c>
      <c r="H334" s="31">
        <v>8004247.0</v>
      </c>
      <c r="I334" s="32">
        <v>101.0</v>
      </c>
      <c r="J334" s="19"/>
      <c r="K334" s="38"/>
      <c r="L334" s="38"/>
      <c r="M334" s="38">
        <v>4199399.0</v>
      </c>
      <c r="N334" s="38">
        <v>3263943.0</v>
      </c>
      <c r="O334" s="37">
        <v>867447.0</v>
      </c>
      <c r="P334" s="37">
        <v>805575.0</v>
      </c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20"/>
    </row>
    <row r="335">
      <c r="A335" s="8">
        <v>44298.0</v>
      </c>
      <c r="B335" s="28">
        <v>110146.0</v>
      </c>
      <c r="C335" s="28">
        <v>100804.0</v>
      </c>
      <c r="D335" s="29">
        <v>7572.0</v>
      </c>
      <c r="E335" s="28">
        <v>1770.0</v>
      </c>
      <c r="F335" s="30">
        <f t="shared" si="2"/>
        <v>8152783</v>
      </c>
      <c r="G335" s="12">
        <v>95248.0</v>
      </c>
      <c r="H335" s="31">
        <v>7947389.0</v>
      </c>
      <c r="I335" s="32">
        <v>103.0</v>
      </c>
      <c r="J335" s="19"/>
      <c r="K335" s="38"/>
      <c r="L335" s="38"/>
      <c r="M335" s="38">
        <v>4199046.0</v>
      </c>
      <c r="N335" s="38">
        <v>3252908.0</v>
      </c>
      <c r="O335" s="37">
        <v>865570.0</v>
      </c>
      <c r="P335" s="37">
        <v>803765.0</v>
      </c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20"/>
    </row>
    <row r="336">
      <c r="A336" s="8">
        <v>44297.0</v>
      </c>
      <c r="B336" s="28">
        <v>109559.0</v>
      </c>
      <c r="C336" s="28">
        <v>100109.0</v>
      </c>
      <c r="D336" s="29">
        <v>7682.0</v>
      </c>
      <c r="E336" s="28">
        <v>1768.0</v>
      </c>
      <c r="F336" s="30">
        <f t="shared" si="2"/>
        <v>8129532</v>
      </c>
      <c r="G336" s="12">
        <v>91909.0</v>
      </c>
      <c r="H336" s="31">
        <v>7928064.0</v>
      </c>
      <c r="I336" s="32">
        <v>105.0</v>
      </c>
      <c r="J336" s="19"/>
      <c r="K336" s="38"/>
      <c r="L336" s="38"/>
      <c r="M336" s="38">
        <v>4230496.0</v>
      </c>
      <c r="N336" s="38">
        <v>3276004.0</v>
      </c>
      <c r="O336" s="37">
        <v>898485.0</v>
      </c>
      <c r="P336" s="37">
        <v>816317.0</v>
      </c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20"/>
    </row>
    <row r="337">
      <c r="A337" s="8">
        <v>44296.0</v>
      </c>
      <c r="B337" s="28">
        <v>108945.0</v>
      </c>
      <c r="C337" s="28">
        <v>99301.0</v>
      </c>
      <c r="D337" s="29">
        <v>7879.0</v>
      </c>
      <c r="E337" s="28">
        <v>1765.0</v>
      </c>
      <c r="F337" s="30">
        <f t="shared" si="2"/>
        <v>8106630</v>
      </c>
      <c r="G337" s="12">
        <v>90014.0</v>
      </c>
      <c r="H337" s="31">
        <v>7907671.0</v>
      </c>
      <c r="I337" s="32">
        <v>108.0</v>
      </c>
      <c r="J337" s="19"/>
      <c r="K337" s="36"/>
      <c r="L337" s="36"/>
      <c r="M337" s="36">
        <v>4230438.0</v>
      </c>
      <c r="N337" s="37">
        <v>3274498.0</v>
      </c>
      <c r="O337" s="37">
        <v>898494.0</v>
      </c>
      <c r="P337" s="37">
        <v>816375.0</v>
      </c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20"/>
    </row>
    <row r="338">
      <c r="A338" s="8">
        <v>44295.0</v>
      </c>
      <c r="B338" s="28">
        <v>108269.0</v>
      </c>
      <c r="C338" s="28">
        <v>98786.0</v>
      </c>
      <c r="D338" s="29">
        <v>7719.0</v>
      </c>
      <c r="E338" s="28">
        <v>1764.0</v>
      </c>
      <c r="F338" s="30">
        <f t="shared" si="2"/>
        <v>8059113</v>
      </c>
      <c r="G338" s="12">
        <v>81912.0</v>
      </c>
      <c r="H338" s="31">
        <v>7868932.0</v>
      </c>
      <c r="I338" s="32">
        <v>113.0</v>
      </c>
      <c r="J338" s="19"/>
      <c r="K338" s="36"/>
      <c r="L338" s="36"/>
      <c r="M338" s="36">
        <v>4232110.0</v>
      </c>
      <c r="N338" s="37">
        <v>3249884.0</v>
      </c>
      <c r="O338" s="37">
        <v>897718.0</v>
      </c>
      <c r="P338" s="37">
        <v>815719.0</v>
      </c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20"/>
    </row>
    <row r="339">
      <c r="A339" s="8">
        <v>44294.0</v>
      </c>
      <c r="B339" s="28">
        <v>107598.0</v>
      </c>
      <c r="C339" s="28">
        <v>98360.0</v>
      </c>
      <c r="D339" s="29">
        <v>7480.0</v>
      </c>
      <c r="E339" s="28">
        <v>1758.0</v>
      </c>
      <c r="F339" s="30">
        <f t="shared" si="2"/>
        <v>8012421</v>
      </c>
      <c r="G339" s="12">
        <v>77994.0</v>
      </c>
      <c r="H339" s="31">
        <v>7826829.0</v>
      </c>
      <c r="I339" s="32">
        <v>112.0</v>
      </c>
      <c r="J339" s="19"/>
      <c r="K339" s="36"/>
      <c r="L339" s="36"/>
      <c r="M339" s="36">
        <v>4231428.0</v>
      </c>
      <c r="N339" s="37">
        <v>3223467.0</v>
      </c>
      <c r="O339" s="37">
        <v>896616.0</v>
      </c>
      <c r="P339" s="37">
        <v>814599.0</v>
      </c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20"/>
    </row>
    <row r="340">
      <c r="A340" s="8">
        <v>44293.0</v>
      </c>
      <c r="B340" s="28">
        <v>106898.0</v>
      </c>
      <c r="C340" s="28">
        <v>97928.0</v>
      </c>
      <c r="D340" s="29">
        <v>7214.0</v>
      </c>
      <c r="E340" s="28">
        <v>1756.0</v>
      </c>
      <c r="F340" s="30">
        <f t="shared" si="2"/>
        <v>7966167</v>
      </c>
      <c r="G340" s="12">
        <v>74642.0</v>
      </c>
      <c r="H340" s="31">
        <v>7784627.0</v>
      </c>
      <c r="I340" s="32">
        <v>109.0</v>
      </c>
      <c r="J340" s="19"/>
      <c r="K340" s="38"/>
      <c r="L340" s="38"/>
      <c r="M340" s="38">
        <v>4228442.0</v>
      </c>
      <c r="N340" s="38">
        <v>3197813.0</v>
      </c>
      <c r="O340" s="37">
        <v>890213.0</v>
      </c>
      <c r="P340" s="37">
        <v>808115.0</v>
      </c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20"/>
    </row>
    <row r="341">
      <c r="A341" s="8">
        <v>44292.0</v>
      </c>
      <c r="B341" s="28">
        <v>106230.0</v>
      </c>
      <c r="C341" s="28">
        <v>97363.0</v>
      </c>
      <c r="D341" s="29">
        <v>7115.0</v>
      </c>
      <c r="E341" s="28">
        <v>1752.0</v>
      </c>
      <c r="F341" s="30">
        <f t="shared" si="2"/>
        <v>7921290</v>
      </c>
      <c r="G341" s="12">
        <v>79155.0</v>
      </c>
      <c r="H341" s="31">
        <v>7735905.0</v>
      </c>
      <c r="I341" s="32">
        <v>112.0</v>
      </c>
      <c r="J341" s="19"/>
      <c r="K341" s="38"/>
      <c r="L341" s="38"/>
      <c r="M341" s="38">
        <v>4207230.0</v>
      </c>
      <c r="N341" s="40">
        <v>3156065.0</v>
      </c>
      <c r="O341" s="37">
        <v>882866.0</v>
      </c>
      <c r="P341" s="37">
        <v>800737.0</v>
      </c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20"/>
    </row>
    <row r="342">
      <c r="A342" s="8">
        <v>44291.0</v>
      </c>
      <c r="B342" s="28">
        <v>105752.0</v>
      </c>
      <c r="C342" s="28">
        <v>96900.0</v>
      </c>
      <c r="D342" s="29">
        <v>7104.0</v>
      </c>
      <c r="E342" s="28">
        <v>1748.0</v>
      </c>
      <c r="F342" s="30">
        <f t="shared" si="2"/>
        <v>7868820</v>
      </c>
      <c r="G342" s="12">
        <v>80497.0</v>
      </c>
      <c r="H342" s="31">
        <v>7682571.0</v>
      </c>
      <c r="I342" s="32">
        <v>97.0</v>
      </c>
      <c r="J342" s="19"/>
      <c r="K342" s="38"/>
      <c r="L342" s="38"/>
      <c r="M342" s="38">
        <v>4135551.0</v>
      </c>
      <c r="N342" s="38">
        <v>3028071.0</v>
      </c>
      <c r="O342" s="37">
        <v>877390.0</v>
      </c>
      <c r="P342" s="37">
        <v>795162.0</v>
      </c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20"/>
    </row>
    <row r="343">
      <c r="A343" s="8">
        <v>44290.0</v>
      </c>
      <c r="B343" s="28">
        <v>105279.0</v>
      </c>
      <c r="C343" s="28">
        <v>96589.0</v>
      </c>
      <c r="D343" s="29">
        <v>6946.0</v>
      </c>
      <c r="E343" s="28">
        <v>1744.0</v>
      </c>
      <c r="F343" s="30">
        <f t="shared" si="2"/>
        <v>7849476</v>
      </c>
      <c r="G343" s="12">
        <v>79799.0</v>
      </c>
      <c r="H343" s="31">
        <v>7664398.0</v>
      </c>
      <c r="I343" s="32">
        <v>99.0</v>
      </c>
      <c r="J343" s="19"/>
      <c r="K343" s="38"/>
      <c r="L343" s="38"/>
      <c r="M343" s="38">
        <v>4135528.0</v>
      </c>
      <c r="N343" s="38">
        <v>3015858.0</v>
      </c>
      <c r="O343" s="37">
        <v>876895.0</v>
      </c>
      <c r="P343" s="37">
        <v>794658.0</v>
      </c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20"/>
    </row>
    <row r="344">
      <c r="A344" s="8">
        <v>44289.0</v>
      </c>
      <c r="B344" s="28">
        <v>104736.0</v>
      </c>
      <c r="C344" s="28">
        <v>96196.0</v>
      </c>
      <c r="D344" s="29">
        <v>6800.0</v>
      </c>
      <c r="E344" s="28">
        <v>1740.0</v>
      </c>
      <c r="F344" s="30">
        <f t="shared" si="2"/>
        <v>7829601</v>
      </c>
      <c r="G344" s="12">
        <v>75288.0</v>
      </c>
      <c r="H344" s="31">
        <v>7649577.0</v>
      </c>
      <c r="I344" s="32">
        <v>101.0</v>
      </c>
      <c r="J344" s="19"/>
      <c r="K344" s="36"/>
      <c r="L344" s="36"/>
      <c r="M344" s="36">
        <v>4135498.0</v>
      </c>
      <c r="N344" s="37">
        <v>3002264.0</v>
      </c>
      <c r="O344" s="37">
        <v>875244.0</v>
      </c>
      <c r="P344" s="37">
        <v>792914.0</v>
      </c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20"/>
    </row>
    <row r="345">
      <c r="A345" s="8">
        <v>44288.0</v>
      </c>
      <c r="B345" s="28">
        <v>104194.0</v>
      </c>
      <c r="C345" s="28">
        <v>95861.0</v>
      </c>
      <c r="D345" s="29">
        <v>6596.0</v>
      </c>
      <c r="E345" s="28">
        <v>1737.0</v>
      </c>
      <c r="F345" s="30">
        <f t="shared" si="2"/>
        <v>7788295</v>
      </c>
      <c r="G345" s="31">
        <v>70752.0</v>
      </c>
      <c r="H345" s="31">
        <v>7613349.0</v>
      </c>
      <c r="I345" s="32">
        <v>101.0</v>
      </c>
      <c r="J345" s="19"/>
      <c r="K345" s="38"/>
      <c r="L345" s="38"/>
      <c r="M345" s="38">
        <v>4042661.0</v>
      </c>
      <c r="N345" s="38">
        <v>2846025.0</v>
      </c>
      <c r="O345" s="37">
        <v>867652.0</v>
      </c>
      <c r="P345" s="39">
        <v>784980.0</v>
      </c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20"/>
    </row>
    <row r="346">
      <c r="A346" s="8">
        <v>44287.0</v>
      </c>
      <c r="B346" s="28">
        <v>103639.0</v>
      </c>
      <c r="C346" s="28">
        <v>95439.0</v>
      </c>
      <c r="D346" s="29">
        <v>6465.0</v>
      </c>
      <c r="E346" s="28">
        <v>1735.0</v>
      </c>
      <c r="F346" s="30">
        <f t="shared" si="2"/>
        <v>7747303</v>
      </c>
      <c r="G346" s="31">
        <v>68659.0</v>
      </c>
      <c r="H346" s="31">
        <v>7575005.0</v>
      </c>
      <c r="I346" s="32">
        <v>107.0</v>
      </c>
      <c r="J346" s="19"/>
      <c r="K346" s="36"/>
      <c r="L346" s="36"/>
      <c r="M346" s="36">
        <v>379845.0</v>
      </c>
      <c r="N346" s="37">
        <v>283464.0</v>
      </c>
      <c r="O346" s="37">
        <v>859879.0</v>
      </c>
      <c r="P346" s="37">
        <v>777247.0</v>
      </c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20"/>
    </row>
    <row r="347">
      <c r="A347" s="8">
        <v>44286.0</v>
      </c>
      <c r="B347" s="28">
        <v>103088.0</v>
      </c>
      <c r="C347" s="28">
        <v>95030.0</v>
      </c>
      <c r="D347" s="29">
        <v>6327.0</v>
      </c>
      <c r="E347" s="28">
        <v>1731.0</v>
      </c>
      <c r="F347" s="30">
        <f t="shared" si="2"/>
        <v>7707800</v>
      </c>
      <c r="G347" s="31">
        <v>71302.0</v>
      </c>
      <c r="H347" s="31">
        <v>7533410.0</v>
      </c>
      <c r="I347" s="32">
        <v>108.0</v>
      </c>
      <c r="J347" s="19"/>
      <c r="K347" s="38"/>
      <c r="L347" s="38"/>
      <c r="M347" s="38">
        <v>379160.0</v>
      </c>
      <c r="N347" s="38">
        <v>283812.0</v>
      </c>
      <c r="O347" s="37">
        <v>857621.0</v>
      </c>
      <c r="P347" s="37">
        <v>775347.0</v>
      </c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20"/>
    </row>
    <row r="348">
      <c r="A348" s="8">
        <v>44285.0</v>
      </c>
      <c r="B348" s="28">
        <v>102582.0</v>
      </c>
      <c r="C348" s="28">
        <v>94563.0</v>
      </c>
      <c r="D348" s="29">
        <v>6290.0</v>
      </c>
      <c r="E348" s="28">
        <v>1729.0</v>
      </c>
      <c r="F348" s="30">
        <f t="shared" si="2"/>
        <v>7663999</v>
      </c>
      <c r="G348" s="31">
        <v>78424.0</v>
      </c>
      <c r="H348" s="31">
        <v>7482993.0</v>
      </c>
      <c r="I348" s="32">
        <v>102.0</v>
      </c>
      <c r="J348" s="19"/>
      <c r="K348" s="38"/>
      <c r="L348" s="38"/>
      <c r="M348" s="38">
        <v>378376.0</v>
      </c>
      <c r="N348" s="40">
        <v>284150.0</v>
      </c>
      <c r="O348" s="37">
        <v>855139.0</v>
      </c>
      <c r="P348" s="37">
        <v>773098.0</v>
      </c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20"/>
    </row>
    <row r="349">
      <c r="A349" s="8">
        <v>44284.0</v>
      </c>
      <c r="B349" s="28">
        <v>102141.0</v>
      </c>
      <c r="C349" s="28">
        <v>94124.0</v>
      </c>
      <c r="D349" s="28">
        <v>6291.0</v>
      </c>
      <c r="E349" s="28">
        <v>1726.0</v>
      </c>
      <c r="F349" s="30">
        <f t="shared" si="2"/>
        <v>7616331</v>
      </c>
      <c r="G349" s="31">
        <v>78938.0</v>
      </c>
      <c r="H349" s="31">
        <v>7435252.0</v>
      </c>
      <c r="I349" s="32">
        <v>100.0</v>
      </c>
      <c r="J349" s="19"/>
      <c r="K349" s="38"/>
      <c r="L349" s="38"/>
      <c r="M349" s="38">
        <v>377549.0</v>
      </c>
      <c r="N349" s="38">
        <v>284605.0</v>
      </c>
      <c r="O349" s="37">
        <v>853556.0</v>
      </c>
      <c r="P349" s="37">
        <v>771374.0</v>
      </c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20"/>
    </row>
    <row r="350">
      <c r="A350" s="8">
        <v>44283.0</v>
      </c>
      <c r="B350" s="28">
        <v>101757.0</v>
      </c>
      <c r="C350" s="28">
        <v>93855.0</v>
      </c>
      <c r="D350" s="28">
        <v>6180.0</v>
      </c>
      <c r="E350" s="28">
        <v>1722.0</v>
      </c>
      <c r="F350" s="30">
        <f t="shared" si="2"/>
        <v>7595596</v>
      </c>
      <c r="G350" s="31">
        <v>78605.0</v>
      </c>
      <c r="H350" s="31">
        <v>7415234.0</v>
      </c>
      <c r="I350" s="32">
        <v>104.0</v>
      </c>
      <c r="J350" s="19"/>
      <c r="K350" s="38"/>
      <c r="L350" s="38"/>
      <c r="M350" s="38">
        <v>377541.0</v>
      </c>
      <c r="N350" s="38">
        <v>284691.0</v>
      </c>
      <c r="O350" s="37">
        <v>853579.0</v>
      </c>
      <c r="P350" s="37">
        <v>771391.0</v>
      </c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20"/>
    </row>
    <row r="351">
      <c r="A351" s="8">
        <v>44282.0</v>
      </c>
      <c r="B351" s="28">
        <v>101275.0</v>
      </c>
      <c r="C351" s="28">
        <v>93475.0</v>
      </c>
      <c r="D351" s="28">
        <v>6079.0</v>
      </c>
      <c r="E351" s="28">
        <v>1721.0</v>
      </c>
      <c r="F351" s="30">
        <f t="shared" si="2"/>
        <v>7572568</v>
      </c>
      <c r="G351" s="31">
        <v>75174.0</v>
      </c>
      <c r="H351" s="31">
        <v>7396119.0</v>
      </c>
      <c r="I351" s="32">
        <v>103.0</v>
      </c>
      <c r="J351" s="19"/>
      <c r="K351" s="38"/>
      <c r="L351" s="38"/>
      <c r="M351" s="38">
        <v>377552.0</v>
      </c>
      <c r="N351" s="38">
        <v>284734.0</v>
      </c>
      <c r="O351" s="37">
        <v>853527.0</v>
      </c>
      <c r="P351" s="39">
        <v>771331.0</v>
      </c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20"/>
    </row>
    <row r="352">
      <c r="A352" s="8">
        <v>44281.0</v>
      </c>
      <c r="B352" s="28">
        <v>100770.0</v>
      </c>
      <c r="C352" s="28">
        <v>92630.0</v>
      </c>
      <c r="D352" s="28">
        <v>6424.0</v>
      </c>
      <c r="E352" s="28">
        <v>1716.0</v>
      </c>
      <c r="F352" s="30">
        <f t="shared" si="2"/>
        <v>7529403</v>
      </c>
      <c r="G352" s="31">
        <v>77409.0</v>
      </c>
      <c r="H352" s="31">
        <v>7351224.0</v>
      </c>
      <c r="I352" s="32">
        <v>111.0</v>
      </c>
      <c r="J352" s="19"/>
      <c r="K352" s="38"/>
      <c r="L352" s="38"/>
      <c r="M352" s="38">
        <v>376811.0</v>
      </c>
      <c r="N352" s="38">
        <v>285296.0</v>
      </c>
      <c r="O352" s="37">
        <v>851126.0</v>
      </c>
      <c r="P352" s="37">
        <v>769197.0</v>
      </c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20"/>
    </row>
    <row r="353">
      <c r="A353" s="8">
        <v>44280.0</v>
      </c>
      <c r="B353" s="28">
        <v>100276.0</v>
      </c>
      <c r="C353" s="28">
        <v>92068.0</v>
      </c>
      <c r="D353" s="28">
        <v>6499.0</v>
      </c>
      <c r="E353" s="28">
        <v>1709.0</v>
      </c>
      <c r="F353" s="30">
        <f t="shared" si="2"/>
        <v>7485859</v>
      </c>
      <c r="G353" s="31">
        <v>86983.0</v>
      </c>
      <c r="H353" s="31">
        <v>7298600.0</v>
      </c>
      <c r="I353" s="32">
        <v>111.0</v>
      </c>
      <c r="J353" s="19"/>
      <c r="K353" s="38"/>
      <c r="L353" s="38"/>
      <c r="M353" s="38">
        <v>376102.0</v>
      </c>
      <c r="N353" s="38">
        <v>286020.0</v>
      </c>
      <c r="O353" s="37">
        <v>849278.0</v>
      </c>
      <c r="P353" s="37">
        <v>767116.0</v>
      </c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20"/>
    </row>
    <row r="354">
      <c r="A354" s="8">
        <v>44279.0</v>
      </c>
      <c r="B354" s="28">
        <v>99846.0</v>
      </c>
      <c r="C354" s="28">
        <v>91560.0</v>
      </c>
      <c r="D354" s="28">
        <v>6579.0</v>
      </c>
      <c r="E354" s="28">
        <v>1707.0</v>
      </c>
      <c r="F354" s="30">
        <f t="shared" si="2"/>
        <v>7441210</v>
      </c>
      <c r="G354" s="31">
        <v>94326.0</v>
      </c>
      <c r="H354" s="31">
        <v>7247038.0</v>
      </c>
      <c r="I354" s="32">
        <v>111.0</v>
      </c>
      <c r="J354" s="19"/>
      <c r="N354" s="19"/>
      <c r="O354" s="19"/>
      <c r="P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20"/>
    </row>
    <row r="355">
      <c r="A355" s="8">
        <v>44278.0</v>
      </c>
      <c r="B355" s="28">
        <v>99421.0</v>
      </c>
      <c r="C355" s="28">
        <v>91079.0</v>
      </c>
      <c r="D355" s="28">
        <v>6638.0</v>
      </c>
      <c r="E355" s="28">
        <v>1704.0</v>
      </c>
      <c r="F355" s="30">
        <f t="shared" si="2"/>
        <v>7400990</v>
      </c>
      <c r="G355" s="31">
        <v>100172.0</v>
      </c>
      <c r="H355" s="31">
        <v>7201397.0</v>
      </c>
      <c r="I355" s="32">
        <v>101.0</v>
      </c>
      <c r="J355" s="19"/>
      <c r="N355" s="19"/>
      <c r="O355" s="19"/>
      <c r="P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20"/>
    </row>
    <row r="356">
      <c r="A356" s="8">
        <v>44277.0</v>
      </c>
      <c r="B356" s="28">
        <v>99075.0</v>
      </c>
      <c r="C356" s="28">
        <v>90611.0</v>
      </c>
      <c r="D356" s="28">
        <v>6767.0</v>
      </c>
      <c r="E356" s="28">
        <v>1697.0</v>
      </c>
      <c r="F356" s="30">
        <f t="shared" si="2"/>
        <v>7355964</v>
      </c>
      <c r="G356" s="31">
        <v>103132.0</v>
      </c>
      <c r="H356" s="31">
        <v>7153757.0</v>
      </c>
      <c r="I356" s="32">
        <v>103.0</v>
      </c>
      <c r="J356" s="19"/>
      <c r="N356" s="19"/>
      <c r="O356" s="19"/>
      <c r="P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20"/>
    </row>
    <row r="357">
      <c r="A357" s="8">
        <v>44276.0</v>
      </c>
      <c r="B357" s="28">
        <v>98665.0</v>
      </c>
      <c r="C357" s="28">
        <v>90328.0</v>
      </c>
      <c r="D357" s="28">
        <v>6641.0</v>
      </c>
      <c r="E357" s="28">
        <v>1696.0</v>
      </c>
      <c r="F357" s="30">
        <f t="shared" si="2"/>
        <v>7332714</v>
      </c>
      <c r="G357" s="31">
        <v>98308.0</v>
      </c>
      <c r="H357" s="31">
        <v>7135741.0</v>
      </c>
      <c r="I357" s="32">
        <v>104.0</v>
      </c>
      <c r="J357" s="19"/>
      <c r="N357" s="19"/>
      <c r="O357" s="19"/>
      <c r="P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20"/>
    </row>
    <row r="358">
      <c r="A358" s="8">
        <v>44275.0</v>
      </c>
      <c r="B358" s="28">
        <v>98209.0</v>
      </c>
      <c r="C358" s="28">
        <v>89949.0</v>
      </c>
      <c r="D358" s="28">
        <v>6567.0</v>
      </c>
      <c r="E358" s="28">
        <v>1693.0</v>
      </c>
      <c r="F358" s="30">
        <f t="shared" si="2"/>
        <v>7308950</v>
      </c>
      <c r="G358" s="31">
        <v>93018.0</v>
      </c>
      <c r="H358" s="31">
        <v>7117723.0</v>
      </c>
      <c r="I358" s="32">
        <v>102.0</v>
      </c>
      <c r="J358" s="19"/>
      <c r="N358" s="19"/>
      <c r="O358" s="19"/>
      <c r="P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20"/>
    </row>
    <row r="359">
      <c r="A359" s="8">
        <v>44274.0</v>
      </c>
      <c r="B359" s="28">
        <v>97757.0</v>
      </c>
      <c r="C359" s="28">
        <v>89523.0</v>
      </c>
      <c r="D359" s="28">
        <v>6544.0</v>
      </c>
      <c r="E359" s="28">
        <v>1690.0</v>
      </c>
      <c r="F359" s="30">
        <f t="shared" si="2"/>
        <v>7264941</v>
      </c>
      <c r="G359" s="31">
        <v>88341.0</v>
      </c>
      <c r="H359" s="31">
        <v>7078843.0</v>
      </c>
      <c r="I359" s="32">
        <v>101.0</v>
      </c>
      <c r="J359" s="19"/>
      <c r="N359" s="19"/>
      <c r="O359" s="19"/>
      <c r="P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20"/>
    </row>
    <row r="360">
      <c r="A360" s="8">
        <v>44273.0</v>
      </c>
      <c r="B360" s="28">
        <v>97294.0</v>
      </c>
      <c r="C360" s="28">
        <v>89178.0</v>
      </c>
      <c r="D360" s="28">
        <v>6428.0</v>
      </c>
      <c r="E360" s="28">
        <v>1688.0</v>
      </c>
      <c r="F360" s="30">
        <f t="shared" si="2"/>
        <v>7218087</v>
      </c>
      <c r="G360" s="31">
        <v>89722.0</v>
      </c>
      <c r="H360" s="31">
        <v>7031071.0</v>
      </c>
      <c r="I360" s="32">
        <v>100.0</v>
      </c>
      <c r="J360" s="19"/>
      <c r="N360" s="19"/>
      <c r="O360" s="19"/>
      <c r="P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20"/>
    </row>
    <row r="361">
      <c r="A361" s="8">
        <v>44272.0</v>
      </c>
      <c r="B361" s="28">
        <v>96849.0</v>
      </c>
      <c r="C361" s="28">
        <v>88814.0</v>
      </c>
      <c r="D361" s="28">
        <v>6349.0</v>
      </c>
      <c r="E361" s="28">
        <v>1686.0</v>
      </c>
      <c r="F361" s="30">
        <f t="shared" si="2"/>
        <v>7171510</v>
      </c>
      <c r="G361" s="12">
        <v>83462.0</v>
      </c>
      <c r="H361" s="31">
        <v>6991199.0</v>
      </c>
      <c r="I361" s="32">
        <v>100.0</v>
      </c>
      <c r="J361" s="19"/>
      <c r="N361" s="19"/>
      <c r="O361" s="19"/>
      <c r="P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20"/>
    </row>
    <row r="362">
      <c r="A362" s="8">
        <v>44271.0</v>
      </c>
      <c r="B362" s="28">
        <v>96380.0</v>
      </c>
      <c r="C362" s="28">
        <v>88255.0</v>
      </c>
      <c r="D362" s="28">
        <v>6447.0</v>
      </c>
      <c r="E362" s="28">
        <v>1678.0</v>
      </c>
      <c r="F362" s="30">
        <f t="shared" si="2"/>
        <v>7126077</v>
      </c>
      <c r="G362" s="31">
        <v>78044.0</v>
      </c>
      <c r="H362" s="31">
        <v>6951653.0</v>
      </c>
      <c r="I362" s="32">
        <v>103.0</v>
      </c>
      <c r="J362" s="19"/>
      <c r="N362" s="19"/>
      <c r="O362" s="19"/>
      <c r="P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20"/>
    </row>
    <row r="363">
      <c r="A363" s="8">
        <v>44270.0</v>
      </c>
      <c r="B363" s="28">
        <v>96017.0</v>
      </c>
      <c r="C363" s="28">
        <v>87754.0</v>
      </c>
      <c r="D363" s="28">
        <v>6588.0</v>
      </c>
      <c r="E363" s="28">
        <v>1675.0</v>
      </c>
      <c r="F363" s="30">
        <f t="shared" si="2"/>
        <v>7084940</v>
      </c>
      <c r="G363" s="12">
        <v>71590.0</v>
      </c>
      <c r="H363" s="31">
        <v>6917333.0</v>
      </c>
      <c r="I363" s="32">
        <v>99.0</v>
      </c>
      <c r="J363" s="19"/>
      <c r="N363" s="19"/>
      <c r="O363" s="19"/>
      <c r="P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20"/>
    </row>
    <row r="364">
      <c r="A364" s="8">
        <v>44269.0</v>
      </c>
      <c r="B364" s="28">
        <v>95635.0</v>
      </c>
      <c r="C364" s="28">
        <v>87408.0</v>
      </c>
      <c r="D364" s="28">
        <v>6558.0</v>
      </c>
      <c r="E364" s="28">
        <v>1669.0</v>
      </c>
      <c r="F364" s="30">
        <f t="shared" si="2"/>
        <v>7066401</v>
      </c>
      <c r="G364" s="31">
        <v>69843.0</v>
      </c>
      <c r="H364" s="31">
        <v>6900923.0</v>
      </c>
      <c r="I364" s="32">
        <v>105.0</v>
      </c>
      <c r="J364" s="19"/>
      <c r="N364" s="19"/>
      <c r="O364" s="19"/>
      <c r="P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20"/>
    </row>
    <row r="365">
      <c r="A365" s="8">
        <v>44268.0</v>
      </c>
      <c r="B365" s="28">
        <v>95176.0</v>
      </c>
      <c r="C365" s="28">
        <v>86625.0</v>
      </c>
      <c r="D365" s="28">
        <v>6884.0</v>
      </c>
      <c r="E365" s="28">
        <v>1667.0</v>
      </c>
      <c r="F365" s="30">
        <f t="shared" si="2"/>
        <v>7046782</v>
      </c>
      <c r="G365" s="31">
        <v>67874.0</v>
      </c>
      <c r="H365" s="31">
        <v>6883732.0</v>
      </c>
      <c r="I365" s="32">
        <v>112.0</v>
      </c>
      <c r="J365" s="19"/>
      <c r="N365" s="19"/>
      <c r="O365" s="19"/>
      <c r="P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20"/>
    </row>
    <row r="366">
      <c r="A366" s="8">
        <v>44267.0</v>
      </c>
      <c r="B366" s="28">
        <v>94686.0</v>
      </c>
      <c r="C366" s="28">
        <v>85743.0</v>
      </c>
      <c r="D366" s="28">
        <v>7281.0</v>
      </c>
      <c r="E366" s="28">
        <v>1662.0</v>
      </c>
      <c r="F366" s="30">
        <f t="shared" si="2"/>
        <v>7012664</v>
      </c>
      <c r="G366" s="31">
        <v>68738.0</v>
      </c>
      <c r="H366" s="31">
        <v>6849240.0</v>
      </c>
      <c r="I366" s="32">
        <v>126.0</v>
      </c>
      <c r="J366" s="19"/>
      <c r="N366" s="19"/>
      <c r="O366" s="19"/>
      <c r="P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20"/>
    </row>
    <row r="367">
      <c r="A367" s="8">
        <v>44266.0</v>
      </c>
      <c r="B367" s="28">
        <v>94198.0</v>
      </c>
      <c r="C367" s="28">
        <v>84675.0</v>
      </c>
      <c r="D367" s="28">
        <v>7871.0</v>
      </c>
      <c r="E367" s="28">
        <v>1652.0</v>
      </c>
      <c r="F367" s="30">
        <f t="shared" si="2"/>
        <v>6976985</v>
      </c>
      <c r="G367" s="31">
        <v>68248.0</v>
      </c>
      <c r="H367" s="31">
        <v>6814539.0</v>
      </c>
      <c r="I367" s="32">
        <v>127.0</v>
      </c>
      <c r="J367" s="19"/>
      <c r="N367" s="19"/>
      <c r="O367" s="19"/>
      <c r="P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20"/>
    </row>
    <row r="368">
      <c r="A368" s="8">
        <v>44265.0</v>
      </c>
      <c r="B368" s="28">
        <v>93733.0</v>
      </c>
      <c r="C368" s="28">
        <v>84312.0</v>
      </c>
      <c r="D368" s="28">
        <v>7773.0</v>
      </c>
      <c r="E368" s="28">
        <v>1648.0</v>
      </c>
      <c r="F368" s="30">
        <f t="shared" si="2"/>
        <v>6938884</v>
      </c>
      <c r="G368" s="31">
        <v>70278.0</v>
      </c>
      <c r="H368" s="31">
        <v>6774873.0</v>
      </c>
      <c r="I368" s="32">
        <v>123.0</v>
      </c>
      <c r="J368" s="19"/>
      <c r="N368" s="19"/>
      <c r="O368" s="19"/>
      <c r="P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20"/>
    </row>
    <row r="369">
      <c r="A369" s="8">
        <v>44264.0</v>
      </c>
      <c r="B369" s="41">
        <v>93263.0</v>
      </c>
      <c r="C369" s="41">
        <v>83900.0</v>
      </c>
      <c r="D369" s="41">
        <v>7718.0</v>
      </c>
      <c r="E369" s="41">
        <v>1645.0</v>
      </c>
      <c r="F369" s="30">
        <f t="shared" si="2"/>
        <v>6902984</v>
      </c>
      <c r="G369" s="42">
        <v>70501.0</v>
      </c>
      <c r="H369" s="42">
        <v>6739220.0</v>
      </c>
      <c r="I369" s="32">
        <v>128.0</v>
      </c>
      <c r="J369" s="19"/>
      <c r="N369" s="19"/>
      <c r="O369" s="19"/>
      <c r="P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20"/>
    </row>
    <row r="370">
      <c r="A370" s="8">
        <v>44263.0</v>
      </c>
      <c r="B370" s="43">
        <v>92817.0</v>
      </c>
      <c r="C370" s="43">
        <v>83474.0</v>
      </c>
      <c r="D370" s="43">
        <v>7701.0</v>
      </c>
      <c r="E370" s="43">
        <v>1642.0</v>
      </c>
      <c r="F370" s="44">
        <f t="shared" si="2"/>
        <v>6861809</v>
      </c>
      <c r="G370" s="29">
        <v>67394.0</v>
      </c>
      <c r="H370" s="29">
        <v>6701598.0</v>
      </c>
      <c r="I370" s="32">
        <v>128.0</v>
      </c>
      <c r="J370" s="19"/>
      <c r="N370" s="19"/>
      <c r="O370" s="19"/>
      <c r="P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20"/>
    </row>
    <row r="371">
      <c r="A371" s="8">
        <v>44262.0</v>
      </c>
      <c r="B371" s="43">
        <v>92471.0</v>
      </c>
      <c r="C371" s="43">
        <v>83220.0</v>
      </c>
      <c r="D371" s="43">
        <v>7617.0</v>
      </c>
      <c r="E371" s="43">
        <v>1634.0</v>
      </c>
      <c r="F371" s="44">
        <f t="shared" si="2"/>
        <v>6843126</v>
      </c>
      <c r="G371" s="29">
        <v>66396.0</v>
      </c>
      <c r="H371" s="45">
        <v>6684259.0</v>
      </c>
      <c r="I371" s="32">
        <v>134.0</v>
      </c>
      <c r="J371" s="19"/>
      <c r="N371" s="19"/>
      <c r="O371" s="19"/>
      <c r="P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20"/>
    </row>
    <row r="372">
      <c r="A372" s="8">
        <v>44261.0</v>
      </c>
      <c r="B372" s="43">
        <v>92055.0</v>
      </c>
      <c r="C372" s="43">
        <v>82913.0</v>
      </c>
      <c r="D372" s="43">
        <v>7510.0</v>
      </c>
      <c r="E372" s="43">
        <v>1632.0</v>
      </c>
      <c r="F372" s="44">
        <f t="shared" si="2"/>
        <v>6821943</v>
      </c>
      <c r="G372" s="29">
        <v>65171.0</v>
      </c>
      <c r="H372" s="45">
        <v>6664717.0</v>
      </c>
      <c r="I372" s="32">
        <v>136.0</v>
      </c>
      <c r="J372" s="19"/>
      <c r="N372" s="19"/>
      <c r="O372" s="19"/>
      <c r="P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20"/>
    </row>
    <row r="373">
      <c r="A373" s="8">
        <v>44260.0</v>
      </c>
      <c r="B373" s="43">
        <v>91638.0</v>
      </c>
      <c r="C373" s="43">
        <v>82560.0</v>
      </c>
      <c r="D373" s="43">
        <v>7451.0</v>
      </c>
      <c r="E373" s="43">
        <v>1627.0</v>
      </c>
      <c r="F373" s="44">
        <f t="shared" si="2"/>
        <v>6789011</v>
      </c>
      <c r="G373" s="29">
        <v>63707.0</v>
      </c>
      <c r="H373" s="45">
        <v>6633666.0</v>
      </c>
      <c r="I373" s="32">
        <v>135.0</v>
      </c>
      <c r="J373" s="19"/>
      <c r="N373" s="19"/>
      <c r="O373" s="19"/>
      <c r="P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20"/>
    </row>
    <row r="374">
      <c r="A374" s="8">
        <v>44259.0</v>
      </c>
      <c r="B374" s="43">
        <v>91240.0</v>
      </c>
      <c r="C374" s="43">
        <v>82162.0</v>
      </c>
      <c r="D374" s="43">
        <v>7459.0</v>
      </c>
      <c r="E374" s="43">
        <v>1619.0</v>
      </c>
      <c r="F374" s="44">
        <f t="shared" si="2"/>
        <v>6751900</v>
      </c>
      <c r="G374" s="29">
        <v>60089.0</v>
      </c>
      <c r="H374" s="45">
        <v>6600571.0</v>
      </c>
      <c r="I374" s="32">
        <v>140.0</v>
      </c>
      <c r="J374" s="19"/>
      <c r="N374" s="19"/>
      <c r="O374" s="19"/>
      <c r="P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20"/>
    </row>
    <row r="375">
      <c r="A375" s="8">
        <v>44258.0</v>
      </c>
      <c r="B375" s="43">
        <v>90816.0</v>
      </c>
      <c r="C375" s="43">
        <v>81700.0</v>
      </c>
      <c r="D375" s="43">
        <v>7504.0</v>
      </c>
      <c r="E375" s="43">
        <v>1612.0</v>
      </c>
      <c r="F375" s="44">
        <f t="shared" si="2"/>
        <v>6716203</v>
      </c>
      <c r="G375" s="29">
        <v>65867.0</v>
      </c>
      <c r="H375" s="45">
        <v>6559520.0</v>
      </c>
      <c r="I375" s="32">
        <v>129.0</v>
      </c>
      <c r="J375" s="19"/>
      <c r="N375" s="19"/>
      <c r="O375" s="19"/>
      <c r="P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20"/>
    </row>
    <row r="376">
      <c r="A376" s="8">
        <v>44257.0</v>
      </c>
      <c r="B376" s="43">
        <v>90372.0</v>
      </c>
      <c r="C376" s="43">
        <v>81338.0</v>
      </c>
      <c r="D376" s="43">
        <v>7428.0</v>
      </c>
      <c r="E376" s="43">
        <v>1606.0</v>
      </c>
      <c r="F376" s="44">
        <f t="shared" si="2"/>
        <v>6681976</v>
      </c>
      <c r="G376" s="29">
        <v>73432.0</v>
      </c>
      <c r="H376" s="45">
        <v>6518172.0</v>
      </c>
      <c r="I376" s="32">
        <v>135.0</v>
      </c>
      <c r="J376" s="19"/>
      <c r="N376" s="19"/>
      <c r="O376" s="19"/>
      <c r="P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20"/>
    </row>
    <row r="377">
      <c r="A377" s="8">
        <v>44256.0</v>
      </c>
      <c r="B377" s="43">
        <v>90029.0</v>
      </c>
      <c r="C377" s="43">
        <v>81070.0</v>
      </c>
      <c r="D377" s="43">
        <v>7354.0</v>
      </c>
      <c r="E377" s="43">
        <v>1605.0</v>
      </c>
      <c r="F377" s="44">
        <f t="shared" si="2"/>
        <v>6665755</v>
      </c>
      <c r="G377" s="45">
        <v>73745.0</v>
      </c>
      <c r="H377" s="46">
        <v>6501981.0</v>
      </c>
      <c r="I377" s="32">
        <v>131.0</v>
      </c>
      <c r="J377" s="19"/>
      <c r="N377" s="19"/>
      <c r="O377" s="19"/>
      <c r="P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20"/>
    </row>
    <row r="378">
      <c r="A378" s="8">
        <v>44255.0</v>
      </c>
      <c r="B378" s="43">
        <v>89676.0</v>
      </c>
      <c r="C378" s="43">
        <v>80697.0</v>
      </c>
      <c r="D378" s="43">
        <v>7376.0</v>
      </c>
      <c r="E378" s="43">
        <v>1603.0</v>
      </c>
      <c r="F378" s="44">
        <f t="shared" si="2"/>
        <v>6649006</v>
      </c>
      <c r="G378" s="45">
        <v>72889.0</v>
      </c>
      <c r="H378" s="46">
        <v>6486441.0</v>
      </c>
      <c r="I378" s="32">
        <v>135.0</v>
      </c>
      <c r="J378" s="19"/>
      <c r="N378" s="19"/>
      <c r="O378" s="19"/>
      <c r="P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20"/>
    </row>
    <row r="379">
      <c r="A379" s="8">
        <v>44254.0</v>
      </c>
      <c r="B379" s="43">
        <v>89321.0</v>
      </c>
      <c r="C379" s="43">
        <v>80333.0</v>
      </c>
      <c r="D379" s="43">
        <v>7393.0</v>
      </c>
      <c r="E379" s="43">
        <v>1595.0</v>
      </c>
      <c r="F379" s="44">
        <f t="shared" si="2"/>
        <v>6627215</v>
      </c>
      <c r="G379" s="45">
        <v>68989.0</v>
      </c>
      <c r="H379" s="46">
        <v>6468905.0</v>
      </c>
      <c r="I379" s="32">
        <v>142.0</v>
      </c>
      <c r="J379" s="19"/>
      <c r="N379" s="19"/>
      <c r="O379" s="19"/>
      <c r="P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20"/>
    </row>
    <row r="380">
      <c r="A380" s="8">
        <v>44253.0</v>
      </c>
      <c r="B380" s="43">
        <v>88922.0</v>
      </c>
      <c r="C380" s="43">
        <v>79880.0</v>
      </c>
      <c r="D380" s="43">
        <v>7457.0</v>
      </c>
      <c r="E380" s="43">
        <v>1585.0</v>
      </c>
      <c r="F380" s="44">
        <f t="shared" si="2"/>
        <v>6590066</v>
      </c>
      <c r="G380" s="45">
        <v>68942.0</v>
      </c>
      <c r="H380" s="46">
        <v>6432202.0</v>
      </c>
      <c r="I380" s="32">
        <v>144.0</v>
      </c>
      <c r="J380" s="19"/>
      <c r="N380" s="19"/>
      <c r="O380" s="19"/>
      <c r="P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20"/>
    </row>
    <row r="381">
      <c r="A381" s="8">
        <v>44252.0</v>
      </c>
      <c r="B381" s="43">
        <v>88516.0</v>
      </c>
      <c r="C381" s="43">
        <v>79487.0</v>
      </c>
      <c r="D381" s="43">
        <v>7448.0</v>
      </c>
      <c r="E381" s="43">
        <v>1581.0</v>
      </c>
      <c r="F381" s="44">
        <f t="shared" si="2"/>
        <v>6551214</v>
      </c>
      <c r="G381" s="45">
        <v>68672.0</v>
      </c>
      <c r="H381" s="46">
        <v>6394026.0</v>
      </c>
      <c r="I381" s="32">
        <v>144.0</v>
      </c>
      <c r="J381" s="19"/>
      <c r="N381" s="19"/>
      <c r="O381" s="19"/>
      <c r="P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20"/>
    </row>
    <row r="382">
      <c r="A382" s="8">
        <v>44251.0</v>
      </c>
      <c r="B382" s="43">
        <v>88120.0</v>
      </c>
      <c r="C382" s="43">
        <v>79050.0</v>
      </c>
      <c r="D382" s="43">
        <v>7494.0</v>
      </c>
      <c r="E382" s="43">
        <v>1576.0</v>
      </c>
      <c r="F382" s="44">
        <f t="shared" si="2"/>
        <v>6510988</v>
      </c>
      <c r="G382" s="45">
        <v>74988.0</v>
      </c>
      <c r="H382" s="46">
        <v>6347880.0</v>
      </c>
      <c r="I382" s="32">
        <v>140.0</v>
      </c>
      <c r="J382" s="19"/>
      <c r="N382" s="19"/>
      <c r="O382" s="19"/>
      <c r="P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20"/>
    </row>
    <row r="383">
      <c r="A383" s="8">
        <v>44250.0</v>
      </c>
      <c r="B383" s="43">
        <v>87681.0</v>
      </c>
      <c r="C383" s="43">
        <v>78394.0</v>
      </c>
      <c r="D383" s="43">
        <v>7714.0</v>
      </c>
      <c r="E383" s="43">
        <v>1573.0</v>
      </c>
      <c r="F383" s="44">
        <f t="shared" si="2"/>
        <v>6472679</v>
      </c>
      <c r="G383" s="45">
        <v>74065.0</v>
      </c>
      <c r="H383" s="46">
        <v>6310933.0</v>
      </c>
      <c r="I383" s="32">
        <v>148.0</v>
      </c>
      <c r="J383" s="19"/>
      <c r="N383" s="19"/>
      <c r="O383" s="19"/>
      <c r="P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20"/>
    </row>
    <row r="384">
      <c r="A384" s="8">
        <v>44249.0</v>
      </c>
      <c r="B384" s="43">
        <v>87324.0</v>
      </c>
      <c r="C384" s="43">
        <v>77887.0</v>
      </c>
      <c r="D384" s="43">
        <v>7875.0</v>
      </c>
      <c r="E384" s="43">
        <v>1562.0</v>
      </c>
      <c r="F384" s="44">
        <f t="shared" si="2"/>
        <v>6429144</v>
      </c>
      <c r="G384" s="45">
        <v>72461.0</v>
      </c>
      <c r="H384" s="46">
        <v>6269359.0</v>
      </c>
      <c r="I384" s="32">
        <v>146.0</v>
      </c>
      <c r="J384" s="19"/>
      <c r="N384" s="19"/>
      <c r="O384" s="19"/>
      <c r="P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20"/>
    </row>
    <row r="385">
      <c r="A385" s="8">
        <v>44248.0</v>
      </c>
      <c r="B385" s="43">
        <v>86992.0</v>
      </c>
      <c r="C385" s="43">
        <v>77516.0</v>
      </c>
      <c r="D385" s="43">
        <v>7919.0</v>
      </c>
      <c r="E385" s="43">
        <v>1557.0</v>
      </c>
      <c r="F385" s="44">
        <f t="shared" si="2"/>
        <v>6411340</v>
      </c>
      <c r="G385" s="45">
        <v>73356.0</v>
      </c>
      <c r="H385" s="46">
        <v>6250992.0</v>
      </c>
      <c r="I385" s="32">
        <v>155.0</v>
      </c>
      <c r="J385" s="19"/>
      <c r="N385" s="19"/>
      <c r="O385" s="19"/>
      <c r="P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20"/>
    </row>
    <row r="386">
      <c r="A386" s="8">
        <v>44247.0</v>
      </c>
      <c r="B386" s="43">
        <v>86576.0</v>
      </c>
      <c r="C386" s="43">
        <v>77083.0</v>
      </c>
      <c r="D386" s="43">
        <v>7940.0</v>
      </c>
      <c r="E386" s="43">
        <v>1553.0</v>
      </c>
      <c r="F386" s="44">
        <f t="shared" si="2"/>
        <v>6390631</v>
      </c>
      <c r="G386" s="45">
        <v>76137.0</v>
      </c>
      <c r="H386" s="46">
        <v>6227918.0</v>
      </c>
      <c r="I386" s="32">
        <v>156.0</v>
      </c>
      <c r="J386" s="19"/>
      <c r="N386" s="19"/>
      <c r="O386" s="19"/>
      <c r="P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20"/>
    </row>
    <row r="387">
      <c r="A387" s="8">
        <v>44246.0</v>
      </c>
      <c r="B387" s="43">
        <v>86128.0</v>
      </c>
      <c r="C387" s="43">
        <v>76513.0</v>
      </c>
      <c r="D387" s="43">
        <v>8065.0</v>
      </c>
      <c r="E387" s="43">
        <v>1550.0</v>
      </c>
      <c r="F387" s="44">
        <f t="shared" si="2"/>
        <v>6345992</v>
      </c>
      <c r="G387" s="45">
        <v>71116.0</v>
      </c>
      <c r="H387" s="46">
        <v>6188748.0</v>
      </c>
      <c r="I387" s="32">
        <v>153.0</v>
      </c>
      <c r="J387" s="19"/>
      <c r="N387" s="19"/>
      <c r="O387" s="19"/>
      <c r="P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20"/>
    </row>
    <row r="388">
      <c r="A388" s="8">
        <v>44245.0</v>
      </c>
      <c r="B388" s="43">
        <v>85567.0</v>
      </c>
      <c r="C388" s="43">
        <v>75896.0</v>
      </c>
      <c r="D388" s="43">
        <v>8127.0</v>
      </c>
      <c r="E388" s="43">
        <v>1544.0</v>
      </c>
      <c r="F388" s="44">
        <f t="shared" si="2"/>
        <v>6303214</v>
      </c>
      <c r="G388" s="45">
        <v>70720.0</v>
      </c>
      <c r="H388" s="46">
        <v>6146927.0</v>
      </c>
      <c r="I388" s="32">
        <v>161.0</v>
      </c>
      <c r="J388" s="19"/>
      <c r="N388" s="19"/>
      <c r="O388" s="19"/>
      <c r="P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20"/>
    </row>
    <row r="389">
      <c r="A389" s="8">
        <v>44244.0</v>
      </c>
      <c r="B389" s="43">
        <v>84946.0</v>
      </c>
      <c r="C389" s="43">
        <v>75360.0</v>
      </c>
      <c r="D389" s="43">
        <v>8048.0</v>
      </c>
      <c r="E389" s="43">
        <v>1538.0</v>
      </c>
      <c r="F389" s="44">
        <f t="shared" si="2"/>
        <v>6260567</v>
      </c>
      <c r="G389" s="45">
        <v>72410.0</v>
      </c>
      <c r="H389" s="46">
        <v>6103211.0</v>
      </c>
      <c r="I389" s="32">
        <v>169.0</v>
      </c>
      <c r="J389" s="19"/>
      <c r="N389" s="19"/>
      <c r="O389" s="19"/>
      <c r="P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20"/>
    </row>
    <row r="390">
      <c r="A390" s="8">
        <v>44243.0</v>
      </c>
      <c r="B390" s="43">
        <v>84325.0</v>
      </c>
      <c r="C390" s="43">
        <v>74551.0</v>
      </c>
      <c r="D390" s="43">
        <v>8240.0</v>
      </c>
      <c r="E390" s="43">
        <v>1534.0</v>
      </c>
      <c r="F390" s="44">
        <f t="shared" si="2"/>
        <v>6213490</v>
      </c>
      <c r="G390" s="45">
        <v>76897.0</v>
      </c>
      <c r="H390" s="46">
        <v>6052268.0</v>
      </c>
      <c r="I390" s="32">
        <v>166.0</v>
      </c>
      <c r="J390" s="19"/>
      <c r="N390" s="19"/>
      <c r="O390" s="19"/>
      <c r="P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20"/>
    </row>
    <row r="391">
      <c r="A391" s="8">
        <v>44242.0</v>
      </c>
      <c r="B391" s="43">
        <v>83869.0</v>
      </c>
      <c r="C391" s="43">
        <v>73794.0</v>
      </c>
      <c r="D391" s="43">
        <v>8548.0</v>
      </c>
      <c r="E391" s="43">
        <v>1527.0</v>
      </c>
      <c r="F391" s="44">
        <f t="shared" si="2"/>
        <v>6162860</v>
      </c>
      <c r="G391" s="45">
        <v>80146.0</v>
      </c>
      <c r="H391" s="46">
        <v>5998845.0</v>
      </c>
      <c r="I391" s="32">
        <v>156.0</v>
      </c>
      <c r="J391" s="19"/>
      <c r="N391" s="19"/>
      <c r="O391" s="19"/>
      <c r="P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20"/>
    </row>
    <row r="392">
      <c r="A392" s="8">
        <v>44241.0</v>
      </c>
      <c r="B392" s="43">
        <v>83535.0</v>
      </c>
      <c r="C392" s="43">
        <v>73559.0</v>
      </c>
      <c r="D392" s="43">
        <v>8444.0</v>
      </c>
      <c r="E392" s="43">
        <v>1522.0</v>
      </c>
      <c r="F392" s="44">
        <f t="shared" si="2"/>
        <v>6140096</v>
      </c>
      <c r="G392" s="45">
        <v>78200.0</v>
      </c>
      <c r="H392" s="46">
        <v>5978361.0</v>
      </c>
      <c r="I392" s="32">
        <v>156.0</v>
      </c>
      <c r="J392" s="19"/>
      <c r="N392" s="19"/>
      <c r="O392" s="19"/>
      <c r="P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20"/>
    </row>
    <row r="393">
      <c r="A393" s="8">
        <v>44240.0</v>
      </c>
      <c r="B393" s="43">
        <v>83199.0</v>
      </c>
      <c r="C393" s="43">
        <v>73227.0</v>
      </c>
      <c r="D393" s="43">
        <v>8458.0</v>
      </c>
      <c r="E393" s="43">
        <v>1514.0</v>
      </c>
      <c r="F393" s="44">
        <f t="shared" si="2"/>
        <v>6115337</v>
      </c>
      <c r="G393" s="45">
        <v>70251.0</v>
      </c>
      <c r="H393" s="46">
        <v>5961887.0</v>
      </c>
      <c r="I393" s="32">
        <v>157.0</v>
      </c>
      <c r="J393" s="19"/>
      <c r="N393" s="19"/>
      <c r="O393" s="19"/>
      <c r="P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20"/>
    </row>
    <row r="394">
      <c r="A394" s="8">
        <v>44239.0</v>
      </c>
      <c r="B394" s="43">
        <v>82837.0</v>
      </c>
      <c r="C394" s="43">
        <v>72936.0</v>
      </c>
      <c r="D394" s="43">
        <v>8394.0</v>
      </c>
      <c r="E394" s="43">
        <v>1507.0</v>
      </c>
      <c r="F394" s="44">
        <f t="shared" si="2"/>
        <v>6093369</v>
      </c>
      <c r="G394" s="45">
        <v>80861.0</v>
      </c>
      <c r="H394" s="46">
        <v>5929671.0</v>
      </c>
      <c r="I394" s="32">
        <v>161.0</v>
      </c>
      <c r="J394" s="19"/>
      <c r="N394" s="19"/>
      <c r="O394" s="19"/>
      <c r="P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20"/>
    </row>
    <row r="395">
      <c r="A395" s="8">
        <v>44238.0</v>
      </c>
      <c r="B395" s="43">
        <v>82434.0</v>
      </c>
      <c r="C395" s="43">
        <v>72638.0</v>
      </c>
      <c r="D395" s="43">
        <v>8300.0</v>
      </c>
      <c r="E395" s="43">
        <v>1496.0</v>
      </c>
      <c r="F395" s="44">
        <f t="shared" si="2"/>
        <v>6070008</v>
      </c>
      <c r="G395" s="45">
        <v>81614.0</v>
      </c>
      <c r="H395" s="46">
        <v>5905960.0</v>
      </c>
      <c r="I395" s="32">
        <v>170.0</v>
      </c>
      <c r="J395" s="19"/>
      <c r="N395" s="19"/>
      <c r="O395" s="19"/>
      <c r="P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20"/>
    </row>
    <row r="396">
      <c r="A396" s="8">
        <v>44237.0</v>
      </c>
      <c r="B396" s="43">
        <v>81930.0</v>
      </c>
      <c r="C396" s="43">
        <v>72226.0</v>
      </c>
      <c r="D396" s="43">
        <v>8218.0</v>
      </c>
      <c r="E396" s="43">
        <v>1486.0</v>
      </c>
      <c r="F396" s="44">
        <f t="shared" si="2"/>
        <v>6030023</v>
      </c>
      <c r="G396" s="45">
        <v>80076.0</v>
      </c>
      <c r="H396" s="46">
        <v>5868017.0</v>
      </c>
      <c r="I396" s="32">
        <v>184.0</v>
      </c>
      <c r="J396" s="19"/>
      <c r="N396" s="19"/>
      <c r="O396" s="19"/>
      <c r="P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20"/>
    </row>
    <row r="397">
      <c r="A397" s="8">
        <v>44236.0</v>
      </c>
      <c r="B397" s="43">
        <v>81487.0</v>
      </c>
      <c r="C397" s="43">
        <v>71676.0</v>
      </c>
      <c r="D397" s="43">
        <v>8329.0</v>
      </c>
      <c r="E397" s="43">
        <v>1482.0</v>
      </c>
      <c r="F397" s="44">
        <f t="shared" si="2"/>
        <v>5987406</v>
      </c>
      <c r="G397" s="45">
        <v>82630.0</v>
      </c>
      <c r="H397" s="46">
        <v>5823289.0</v>
      </c>
      <c r="I397" s="32">
        <v>189.0</v>
      </c>
      <c r="J397" s="19"/>
      <c r="N397" s="19"/>
      <c r="O397" s="19"/>
      <c r="P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20"/>
    </row>
    <row r="398">
      <c r="A398" s="8">
        <v>44235.0</v>
      </c>
      <c r="B398" s="43">
        <v>81185.0</v>
      </c>
      <c r="C398" s="43">
        <v>71218.0</v>
      </c>
      <c r="D398" s="43">
        <v>8493.0</v>
      </c>
      <c r="E398" s="43">
        <v>1474.0</v>
      </c>
      <c r="F398" s="44">
        <f t="shared" si="2"/>
        <v>5938197</v>
      </c>
      <c r="G398" s="45">
        <v>84843.0</v>
      </c>
      <c r="H398" s="46">
        <v>5772169.0</v>
      </c>
      <c r="I398" s="32">
        <v>188.0</v>
      </c>
      <c r="J398" s="19"/>
      <c r="N398" s="19"/>
      <c r="O398" s="19"/>
      <c r="P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20"/>
    </row>
    <row r="399">
      <c r="A399" s="8">
        <v>44234.0</v>
      </c>
      <c r="B399" s="43">
        <v>80896.0</v>
      </c>
      <c r="C399" s="43">
        <v>70865.0</v>
      </c>
      <c r="D399" s="43">
        <v>8560.0</v>
      </c>
      <c r="E399" s="43">
        <v>1471.0</v>
      </c>
      <c r="F399" s="44">
        <f t="shared" si="2"/>
        <v>5916975</v>
      </c>
      <c r="G399" s="45">
        <v>90751.0</v>
      </c>
      <c r="H399" s="46">
        <v>5745328.0</v>
      </c>
      <c r="I399" s="32">
        <v>190.0</v>
      </c>
      <c r="J399" s="19"/>
      <c r="N399" s="19"/>
      <c r="O399" s="19"/>
      <c r="P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20"/>
    </row>
    <row r="400">
      <c r="A400" s="8">
        <v>44233.0</v>
      </c>
      <c r="B400" s="43">
        <v>80524.0</v>
      </c>
      <c r="C400" s="43">
        <v>70505.0</v>
      </c>
      <c r="D400" s="43">
        <v>8555.0</v>
      </c>
      <c r="E400" s="43">
        <v>1464.0</v>
      </c>
      <c r="F400" s="44">
        <f t="shared" si="2"/>
        <v>5893353</v>
      </c>
      <c r="G400" s="45">
        <v>97677.0</v>
      </c>
      <c r="H400" s="46">
        <v>5715152.0</v>
      </c>
      <c r="I400" s="32">
        <v>197.0</v>
      </c>
      <c r="J400" s="19"/>
      <c r="N400" s="19"/>
      <c r="O400" s="19"/>
      <c r="P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20"/>
    </row>
    <row r="401">
      <c r="A401" s="8">
        <v>44232.0</v>
      </c>
      <c r="B401" s="43">
        <v>80131.0</v>
      </c>
      <c r="C401" s="43">
        <v>70117.0</v>
      </c>
      <c r="D401" s="43">
        <v>8555.0</v>
      </c>
      <c r="E401" s="43">
        <v>1459.0</v>
      </c>
      <c r="F401" s="44">
        <f t="shared" si="2"/>
        <v>5847178</v>
      </c>
      <c r="G401" s="45">
        <v>107457.0</v>
      </c>
      <c r="H401" s="46">
        <v>5659590.0</v>
      </c>
      <c r="I401" s="32">
        <v>200.0</v>
      </c>
      <c r="J401" s="19"/>
      <c r="N401" s="19"/>
      <c r="O401" s="19"/>
      <c r="P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20"/>
    </row>
    <row r="402">
      <c r="A402" s="8">
        <v>44231.0</v>
      </c>
      <c r="B402" s="43">
        <v>79762.0</v>
      </c>
      <c r="C402" s="43">
        <v>69704.0</v>
      </c>
      <c r="D402" s="43">
        <v>8610.0</v>
      </c>
      <c r="E402" s="43">
        <v>1448.0</v>
      </c>
      <c r="F402" s="44">
        <f t="shared" si="2"/>
        <v>5803095</v>
      </c>
      <c r="G402" s="45">
        <v>120538.0</v>
      </c>
      <c r="H402" s="46">
        <v>5602795.0</v>
      </c>
      <c r="I402" s="32">
        <v>211.0</v>
      </c>
      <c r="J402" s="19"/>
      <c r="N402" s="19"/>
      <c r="O402" s="19"/>
      <c r="P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20"/>
    </row>
    <row r="403">
      <c r="A403" s="8">
        <v>44230.0</v>
      </c>
      <c r="B403" s="43">
        <v>79311.0</v>
      </c>
      <c r="C403" s="43">
        <v>69299.0</v>
      </c>
      <c r="D403" s="43">
        <v>8571.0</v>
      </c>
      <c r="E403" s="43">
        <v>1441.0</v>
      </c>
      <c r="F403" s="44">
        <f t="shared" si="2"/>
        <v>5756714</v>
      </c>
      <c r="G403" s="45">
        <v>138849.0</v>
      </c>
      <c r="H403" s="46">
        <v>5538554.0</v>
      </c>
      <c r="I403" s="32">
        <v>220.0</v>
      </c>
      <c r="J403" s="19"/>
      <c r="N403" s="19"/>
      <c r="O403" s="19"/>
      <c r="P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20"/>
    </row>
    <row r="404">
      <c r="A404" s="8">
        <v>44229.0</v>
      </c>
      <c r="B404" s="43">
        <v>78844.0</v>
      </c>
      <c r="C404" s="43">
        <v>68775.0</v>
      </c>
      <c r="D404" s="43">
        <v>8634.0</v>
      </c>
      <c r="E404" s="43">
        <v>1435.0</v>
      </c>
      <c r="F404" s="44">
        <f t="shared" si="2"/>
        <v>5711413</v>
      </c>
      <c r="G404" s="45">
        <v>154265.0</v>
      </c>
      <c r="H404" s="46">
        <v>5478304.0</v>
      </c>
      <c r="I404" s="32">
        <v>224.0</v>
      </c>
      <c r="J404" s="19"/>
      <c r="N404" s="19"/>
      <c r="O404" s="19"/>
      <c r="P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20"/>
    </row>
    <row r="405">
      <c r="A405" s="8">
        <v>44228.0</v>
      </c>
      <c r="B405" s="43">
        <v>78508.0</v>
      </c>
      <c r="C405" s="43">
        <v>68309.0</v>
      </c>
      <c r="D405" s="43">
        <v>8774.0</v>
      </c>
      <c r="E405" s="43">
        <v>1425.0</v>
      </c>
      <c r="F405" s="44">
        <f t="shared" si="2"/>
        <v>5661842</v>
      </c>
      <c r="G405" s="46">
        <v>149456.0</v>
      </c>
      <c r="H405" s="46">
        <v>5433878.0</v>
      </c>
      <c r="I405" s="32">
        <v>225.0</v>
      </c>
      <c r="J405" s="19"/>
      <c r="N405" s="19"/>
      <c r="O405" s="19"/>
      <c r="P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20"/>
    </row>
    <row r="406">
      <c r="A406" s="8">
        <v>44227.0</v>
      </c>
      <c r="B406" s="43">
        <v>78205.0</v>
      </c>
      <c r="C406" s="43">
        <v>67878.0</v>
      </c>
      <c r="D406" s="43">
        <v>8907.0</v>
      </c>
      <c r="E406" s="43">
        <v>1420.0</v>
      </c>
      <c r="F406" s="44">
        <f t="shared" si="2"/>
        <v>5640820</v>
      </c>
      <c r="G406" s="46">
        <v>149550.0</v>
      </c>
      <c r="H406" s="46">
        <v>5413065.0</v>
      </c>
      <c r="I406" s="32">
        <v>229.0</v>
      </c>
      <c r="J406" s="19"/>
      <c r="N406" s="19"/>
      <c r="O406" s="19"/>
      <c r="P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20"/>
    </row>
    <row r="407">
      <c r="A407" s="8">
        <v>44226.0</v>
      </c>
      <c r="B407" s="43">
        <v>77850.0</v>
      </c>
      <c r="C407" s="43">
        <v>67121.0</v>
      </c>
      <c r="D407" s="43">
        <v>9315.0</v>
      </c>
      <c r="E407" s="43">
        <v>1414.0</v>
      </c>
      <c r="F407" s="44">
        <f t="shared" si="2"/>
        <v>5616530</v>
      </c>
      <c r="G407" s="46">
        <v>145795.0</v>
      </c>
      <c r="H407" s="46">
        <v>5392885.0</v>
      </c>
      <c r="I407" s="32">
        <v>231.0</v>
      </c>
      <c r="J407" s="19"/>
      <c r="N407" s="19"/>
      <c r="O407" s="19"/>
      <c r="P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20"/>
    </row>
    <row r="408">
      <c r="A408" s="8">
        <v>44225.0</v>
      </c>
      <c r="B408" s="43">
        <v>77395.0</v>
      </c>
      <c r="C408" s="43">
        <v>66503.0</v>
      </c>
      <c r="D408" s="43">
        <v>9493.0</v>
      </c>
      <c r="E408" s="43">
        <v>1399.0</v>
      </c>
      <c r="F408" s="44">
        <f t="shared" si="2"/>
        <v>5569264</v>
      </c>
      <c r="G408" s="45">
        <v>142753.0</v>
      </c>
      <c r="H408" s="46">
        <v>5349116.0</v>
      </c>
      <c r="I408" s="32">
        <v>239.0</v>
      </c>
      <c r="J408" s="19"/>
      <c r="N408" s="19"/>
      <c r="O408" s="19"/>
      <c r="P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20"/>
    </row>
    <row r="409">
      <c r="A409" s="8">
        <v>44224.0</v>
      </c>
      <c r="B409" s="43">
        <v>76926.0</v>
      </c>
      <c r="C409" s="43">
        <v>66016.0</v>
      </c>
      <c r="D409" s="43">
        <v>9524.0</v>
      </c>
      <c r="E409" s="43">
        <v>1386.0</v>
      </c>
      <c r="F409" s="44">
        <f t="shared" si="2"/>
        <v>5522189</v>
      </c>
      <c r="G409" s="46">
        <v>139424.0</v>
      </c>
      <c r="H409" s="46">
        <v>5305839.0</v>
      </c>
      <c r="I409" s="32">
        <v>251.0</v>
      </c>
      <c r="J409" s="19"/>
      <c r="N409" s="19"/>
      <c r="O409" s="19"/>
      <c r="P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20"/>
    </row>
    <row r="410">
      <c r="A410" s="8">
        <v>44223.0</v>
      </c>
      <c r="B410" s="43">
        <v>76429.0</v>
      </c>
      <c r="C410" s="43">
        <v>65478.0</v>
      </c>
      <c r="D410" s="43">
        <v>9573.0</v>
      </c>
      <c r="E410" s="43">
        <v>1378.0</v>
      </c>
      <c r="F410" s="44">
        <f t="shared" si="2"/>
        <v>5469247</v>
      </c>
      <c r="G410" s="45">
        <v>138427.0</v>
      </c>
      <c r="H410" s="46">
        <v>5254391.0</v>
      </c>
      <c r="I410" s="32">
        <v>270.0</v>
      </c>
      <c r="J410" s="19"/>
      <c r="N410" s="19"/>
      <c r="O410" s="19"/>
      <c r="P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20"/>
    </row>
    <row r="411">
      <c r="A411" s="8">
        <v>44222.0</v>
      </c>
      <c r="B411" s="43">
        <v>75875.0</v>
      </c>
      <c r="C411" s="43">
        <v>64793.0</v>
      </c>
      <c r="D411" s="43">
        <v>9711.0</v>
      </c>
      <c r="E411" s="43">
        <v>1371.0</v>
      </c>
      <c r="F411" s="44">
        <f t="shared" si="2"/>
        <v>5422768</v>
      </c>
      <c r="G411" s="46">
        <v>138624.0</v>
      </c>
      <c r="H411" s="46">
        <v>5208269.0</v>
      </c>
      <c r="I411" s="32">
        <v>270.0</v>
      </c>
      <c r="J411" s="19"/>
      <c r="N411" s="19"/>
      <c r="O411" s="19"/>
      <c r="P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20"/>
    </row>
    <row r="412">
      <c r="A412" s="8">
        <v>44221.0</v>
      </c>
      <c r="B412" s="43">
        <v>75521.0</v>
      </c>
      <c r="C412" s="43">
        <v>62956.0</v>
      </c>
      <c r="D412" s="43">
        <v>11205.0</v>
      </c>
      <c r="E412" s="43">
        <v>1360.0</v>
      </c>
      <c r="F412" s="44">
        <f t="shared" si="2"/>
        <v>5376086</v>
      </c>
      <c r="G412" s="46">
        <v>134549.0</v>
      </c>
      <c r="H412" s="46">
        <v>5166016.0</v>
      </c>
      <c r="I412" s="32">
        <v>275.0</v>
      </c>
      <c r="J412" s="19"/>
      <c r="N412" s="19"/>
      <c r="O412" s="19"/>
      <c r="P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20"/>
    </row>
    <row r="413">
      <c r="A413" s="8">
        <v>44220.0</v>
      </c>
      <c r="B413" s="43">
        <v>75084.0</v>
      </c>
      <c r="C413" s="43">
        <v>62530.0</v>
      </c>
      <c r="D413" s="43">
        <v>11205.0</v>
      </c>
      <c r="E413" s="43">
        <v>1349.0</v>
      </c>
      <c r="F413" s="44">
        <f t="shared" si="2"/>
        <v>5354349</v>
      </c>
      <c r="G413" s="46">
        <v>135765.0</v>
      </c>
      <c r="H413" s="46">
        <v>5143500.0</v>
      </c>
      <c r="I413" s="32">
        <v>282.0</v>
      </c>
      <c r="J413" s="19"/>
      <c r="N413" s="19"/>
      <c r="O413" s="19"/>
      <c r="P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20"/>
    </row>
    <row r="414">
      <c r="A414" s="8">
        <v>44219.0</v>
      </c>
      <c r="B414" s="43">
        <v>74692.0</v>
      </c>
      <c r="C414" s="43">
        <v>62044.0</v>
      </c>
      <c r="D414" s="43">
        <v>11311.0</v>
      </c>
      <c r="E414" s="43">
        <v>1337.0</v>
      </c>
      <c r="F414" s="44">
        <f t="shared" si="2"/>
        <v>5329707</v>
      </c>
      <c r="G414" s="46">
        <v>136629.0</v>
      </c>
      <c r="H414" s="46">
        <v>5118386.0</v>
      </c>
      <c r="I414" s="32">
        <v>297.0</v>
      </c>
      <c r="J414" s="19"/>
      <c r="N414" s="19"/>
      <c r="O414" s="19"/>
      <c r="P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20"/>
    </row>
    <row r="415">
      <c r="A415" s="8">
        <v>44218.0</v>
      </c>
      <c r="B415" s="43">
        <v>74262.0</v>
      </c>
      <c r="C415" s="43">
        <v>61415.0</v>
      </c>
      <c r="D415" s="43">
        <v>11519.0</v>
      </c>
      <c r="E415" s="43">
        <v>1328.0</v>
      </c>
      <c r="F415" s="44">
        <f t="shared" si="2"/>
        <v>5282224</v>
      </c>
      <c r="G415" s="46">
        <v>133132.0</v>
      </c>
      <c r="H415" s="46">
        <v>5074830.0</v>
      </c>
      <c r="I415" s="32">
        <v>299.0</v>
      </c>
      <c r="J415" s="19"/>
      <c r="N415" s="19"/>
      <c r="O415" s="19"/>
      <c r="P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20"/>
    </row>
    <row r="416">
      <c r="A416" s="8">
        <v>44217.0</v>
      </c>
      <c r="B416" s="43">
        <v>73918.0</v>
      </c>
      <c r="C416" s="43">
        <v>60846.0</v>
      </c>
      <c r="D416" s="43">
        <v>11756.0</v>
      </c>
      <c r="E416" s="43">
        <v>1316.0</v>
      </c>
      <c r="F416" s="44">
        <f t="shared" si="2"/>
        <v>5237608</v>
      </c>
      <c r="G416" s="46">
        <v>141070.0</v>
      </c>
      <c r="H416" s="46">
        <v>5022620.0</v>
      </c>
      <c r="I416" s="32">
        <v>317.0</v>
      </c>
      <c r="J416" s="19"/>
      <c r="N416" s="19"/>
      <c r="O416" s="19"/>
      <c r="P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20"/>
    </row>
    <row r="417">
      <c r="A417" s="8">
        <v>44216.0</v>
      </c>
      <c r="B417" s="43">
        <v>73518.0</v>
      </c>
      <c r="C417" s="43">
        <v>60180.0</v>
      </c>
      <c r="D417" s="43">
        <v>12038.0</v>
      </c>
      <c r="E417" s="43">
        <v>1300.0</v>
      </c>
      <c r="F417" s="44">
        <f t="shared" si="2"/>
        <v>5192129</v>
      </c>
      <c r="G417" s="46">
        <v>148141.0</v>
      </c>
      <c r="H417" s="46">
        <v>4970470.0</v>
      </c>
      <c r="I417" s="32">
        <v>323.0</v>
      </c>
      <c r="J417" s="19"/>
      <c r="N417" s="19"/>
      <c r="O417" s="19"/>
      <c r="P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20"/>
    </row>
    <row r="418">
      <c r="A418" s="8">
        <v>44215.0</v>
      </c>
      <c r="B418" s="43">
        <v>73115.0</v>
      </c>
      <c r="C418" s="43">
        <v>59468.0</v>
      </c>
      <c r="D418" s="43">
        <v>12364.0</v>
      </c>
      <c r="E418" s="43">
        <v>1283.0</v>
      </c>
      <c r="F418" s="44">
        <f t="shared" si="2"/>
        <v>5140326</v>
      </c>
      <c r="G418" s="46">
        <v>154345.0</v>
      </c>
      <c r="H418" s="46">
        <v>4912866.0</v>
      </c>
      <c r="I418" s="32">
        <v>335.0</v>
      </c>
      <c r="J418" s="19"/>
      <c r="N418" s="19"/>
      <c r="O418" s="19"/>
      <c r="P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20"/>
    </row>
    <row r="419">
      <c r="A419" s="8">
        <v>44214.0</v>
      </c>
      <c r="B419" s="43">
        <v>72729.0</v>
      </c>
      <c r="C419" s="43">
        <v>58723.0</v>
      </c>
      <c r="D419" s="43">
        <v>12742.0</v>
      </c>
      <c r="E419" s="43">
        <v>1264.0</v>
      </c>
      <c r="F419" s="44">
        <f t="shared" si="2"/>
        <v>5087220</v>
      </c>
      <c r="G419" s="46">
        <v>158035.0</v>
      </c>
      <c r="H419" s="46">
        <v>4856456.0</v>
      </c>
      <c r="I419" s="32">
        <v>343.0</v>
      </c>
      <c r="J419" s="19"/>
      <c r="N419" s="19"/>
      <c r="O419" s="19"/>
      <c r="P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20"/>
    </row>
    <row r="420">
      <c r="A420" s="8">
        <v>44213.0</v>
      </c>
      <c r="B420" s="43">
        <v>72340.0</v>
      </c>
      <c r="C420" s="43">
        <v>58253.0</v>
      </c>
      <c r="D420" s="43">
        <v>12838.0</v>
      </c>
      <c r="E420" s="43">
        <v>1249.0</v>
      </c>
      <c r="F420" s="44">
        <f t="shared" si="2"/>
        <v>5061290</v>
      </c>
      <c r="G420" s="46">
        <v>159385.0</v>
      </c>
      <c r="H420" s="46">
        <v>4829565.0</v>
      </c>
      <c r="I420" s="32">
        <v>352.0</v>
      </c>
      <c r="J420" s="19"/>
      <c r="N420" s="19"/>
      <c r="O420" s="19"/>
      <c r="P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20"/>
    </row>
    <row r="421">
      <c r="A421" s="8">
        <v>44212.0</v>
      </c>
      <c r="B421" s="43">
        <v>71820.0</v>
      </c>
      <c r="C421" s="43">
        <v>57554.0</v>
      </c>
      <c r="D421" s="43">
        <v>13030.0</v>
      </c>
      <c r="E421" s="43">
        <v>1236.0</v>
      </c>
      <c r="F421" s="44">
        <f t="shared" si="2"/>
        <v>5032270</v>
      </c>
      <c r="G421" s="46">
        <v>155639.0</v>
      </c>
      <c r="H421" s="46">
        <v>4804811.0</v>
      </c>
      <c r="I421" s="32">
        <v>360.0</v>
      </c>
      <c r="J421" s="19"/>
      <c r="N421" s="19"/>
      <c r="O421" s="19"/>
      <c r="P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20"/>
    </row>
    <row r="422">
      <c r="A422" s="8">
        <v>44211.0</v>
      </c>
      <c r="B422" s="43">
        <v>71241.0</v>
      </c>
      <c r="C422" s="43">
        <v>56536.0</v>
      </c>
      <c r="D422" s="43">
        <v>13488.0</v>
      </c>
      <c r="E422" s="43">
        <v>1217.0</v>
      </c>
      <c r="F422" s="44">
        <f t="shared" si="2"/>
        <v>4978075</v>
      </c>
      <c r="G422" s="46">
        <v>162323.0</v>
      </c>
      <c r="H422" s="46">
        <v>4744511.0</v>
      </c>
      <c r="I422" s="32">
        <v>374.0</v>
      </c>
      <c r="J422" s="19"/>
      <c r="N422" s="19"/>
      <c r="O422" s="19"/>
      <c r="P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20"/>
    </row>
    <row r="423">
      <c r="A423" s="8">
        <v>44210.0</v>
      </c>
      <c r="B423" s="43">
        <v>70728.0</v>
      </c>
      <c r="C423" s="43">
        <v>55772.0</v>
      </c>
      <c r="D423" s="43">
        <v>13761.0</v>
      </c>
      <c r="E423" s="43">
        <v>1195.0</v>
      </c>
      <c r="F423" s="44">
        <f t="shared" si="2"/>
        <v>4925359</v>
      </c>
      <c r="G423" s="46">
        <v>169742.0</v>
      </c>
      <c r="H423" s="46">
        <v>4684889.0</v>
      </c>
      <c r="I423" s="32">
        <v>380.0</v>
      </c>
      <c r="J423" s="19"/>
      <c r="N423" s="19"/>
      <c r="O423" s="19"/>
      <c r="P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20"/>
    </row>
    <row r="424">
      <c r="A424" s="8">
        <v>44209.0</v>
      </c>
      <c r="B424" s="43">
        <v>70212.0</v>
      </c>
      <c r="C424" s="43">
        <v>54636.0</v>
      </c>
      <c r="D424" s="43">
        <v>14391.0</v>
      </c>
      <c r="E424" s="43">
        <v>1185.0</v>
      </c>
      <c r="F424" s="44">
        <f t="shared" si="2"/>
        <v>4872312</v>
      </c>
      <c r="G424" s="46">
        <v>182914.0</v>
      </c>
      <c r="H424" s="46">
        <v>4619186.0</v>
      </c>
      <c r="I424" s="32">
        <v>374.0</v>
      </c>
      <c r="J424" s="19"/>
      <c r="N424" s="19"/>
      <c r="O424" s="19"/>
      <c r="P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20"/>
    </row>
    <row r="425">
      <c r="A425" s="8">
        <v>44208.0</v>
      </c>
      <c r="B425" s="43">
        <v>69651.0</v>
      </c>
      <c r="C425" s="43">
        <v>53569.0</v>
      </c>
      <c r="D425" s="43">
        <v>14917.0</v>
      </c>
      <c r="E425" s="43">
        <v>1165.0</v>
      </c>
      <c r="F425" s="44">
        <f t="shared" si="2"/>
        <v>4814085</v>
      </c>
      <c r="G425" s="46">
        <v>186770.0</v>
      </c>
      <c r="H425" s="46">
        <v>4557664.0</v>
      </c>
      <c r="I425" s="32">
        <v>390.0</v>
      </c>
      <c r="J425" s="19"/>
      <c r="N425" s="19"/>
      <c r="O425" s="19"/>
      <c r="P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20"/>
    </row>
    <row r="426">
      <c r="A426" s="8">
        <v>44207.0</v>
      </c>
      <c r="B426" s="43">
        <v>69114.0</v>
      </c>
      <c r="C426" s="43">
        <v>52552.0</v>
      </c>
      <c r="D426" s="43">
        <v>15422.0</v>
      </c>
      <c r="E426" s="43">
        <v>1140.0</v>
      </c>
      <c r="F426" s="44">
        <f t="shared" si="2"/>
        <v>4751685</v>
      </c>
      <c r="G426" s="46">
        <v>189763.0</v>
      </c>
      <c r="H426" s="46">
        <v>4492808.0</v>
      </c>
      <c r="I426" s="32">
        <v>395.0</v>
      </c>
      <c r="J426" s="19"/>
      <c r="N426" s="19"/>
      <c r="O426" s="19"/>
      <c r="P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20"/>
    </row>
    <row r="427">
      <c r="A427" s="8">
        <v>44206.0</v>
      </c>
      <c r="B427" s="43">
        <v>68664.0</v>
      </c>
      <c r="C427" s="43">
        <v>50409.0</v>
      </c>
      <c r="D427" s="43">
        <v>17130.0</v>
      </c>
      <c r="E427" s="43">
        <v>1125.0</v>
      </c>
      <c r="F427" s="44">
        <f t="shared" si="2"/>
        <v>4723464</v>
      </c>
      <c r="G427" s="46">
        <v>191454.0</v>
      </c>
      <c r="H427" s="46">
        <v>4463346.0</v>
      </c>
      <c r="I427" s="32">
        <v>401.0</v>
      </c>
      <c r="J427" s="19"/>
      <c r="N427" s="19"/>
      <c r="O427" s="19"/>
      <c r="P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20"/>
    </row>
    <row r="428">
      <c r="A428" s="8">
        <v>44205.0</v>
      </c>
      <c r="B428" s="43">
        <v>67999.0</v>
      </c>
      <c r="C428" s="43">
        <v>49324.0</v>
      </c>
      <c r="D428" s="43">
        <v>17575.0</v>
      </c>
      <c r="E428" s="43">
        <v>1100.0</v>
      </c>
      <c r="F428" s="44">
        <f t="shared" si="2"/>
        <v>4689616</v>
      </c>
      <c r="G428" s="46">
        <v>185923.0</v>
      </c>
      <c r="H428" s="46">
        <v>4435694.0</v>
      </c>
      <c r="I428" s="32">
        <v>409.0</v>
      </c>
      <c r="J428" s="19"/>
      <c r="N428" s="19"/>
      <c r="O428" s="19"/>
      <c r="P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20"/>
    </row>
    <row r="429">
      <c r="A429" s="8">
        <v>44204.0</v>
      </c>
      <c r="B429" s="43">
        <v>67358.0</v>
      </c>
      <c r="C429" s="43">
        <v>48369.0</v>
      </c>
      <c r="D429" s="43">
        <v>17908.0</v>
      </c>
      <c r="E429" s="43">
        <v>1081.0</v>
      </c>
      <c r="F429" s="44">
        <f t="shared" si="2"/>
        <v>4630004</v>
      </c>
      <c r="G429" s="46">
        <v>190452.0</v>
      </c>
      <c r="H429" s="46">
        <v>4372194.0</v>
      </c>
      <c r="I429" s="32">
        <v>404.0</v>
      </c>
      <c r="J429" s="19"/>
      <c r="N429" s="19"/>
      <c r="O429" s="19"/>
      <c r="P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20"/>
    </row>
    <row r="430">
      <c r="A430" s="8">
        <v>44203.0</v>
      </c>
      <c r="B430" s="43">
        <v>66686.0</v>
      </c>
      <c r="C430" s="43">
        <v>47649.0</v>
      </c>
      <c r="D430" s="43">
        <v>17991.0</v>
      </c>
      <c r="E430" s="43">
        <v>1046.0</v>
      </c>
      <c r="F430" s="44">
        <f t="shared" si="2"/>
        <v>4569809</v>
      </c>
      <c r="G430" s="46">
        <v>191762.0</v>
      </c>
      <c r="H430" s="46">
        <v>4311361.0</v>
      </c>
      <c r="I430" s="32">
        <v>400.0</v>
      </c>
      <c r="J430" s="19"/>
      <c r="N430" s="19"/>
      <c r="O430" s="19"/>
      <c r="P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20"/>
    </row>
    <row r="431">
      <c r="A431" s="8">
        <v>44202.0</v>
      </c>
      <c r="B431" s="43">
        <v>65818.0</v>
      </c>
      <c r="C431" s="43">
        <v>46995.0</v>
      </c>
      <c r="D431" s="43">
        <v>17796.0</v>
      </c>
      <c r="E431" s="43">
        <v>1027.0</v>
      </c>
      <c r="F431" s="44">
        <f t="shared" si="2"/>
        <v>4504868</v>
      </c>
      <c r="G431" s="46">
        <v>192082.0</v>
      </c>
      <c r="H431" s="46">
        <v>4246968.0</v>
      </c>
      <c r="I431" s="32">
        <v>411.0</v>
      </c>
      <c r="J431" s="19"/>
      <c r="N431" s="19"/>
      <c r="O431" s="19"/>
      <c r="P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20"/>
    </row>
    <row r="432">
      <c r="A432" s="8">
        <v>44201.0</v>
      </c>
      <c r="B432" s="43">
        <v>64979.0</v>
      </c>
      <c r="C432" s="43">
        <v>46172.0</v>
      </c>
      <c r="D432" s="43">
        <v>17800.0</v>
      </c>
      <c r="E432" s="43">
        <v>1007.0</v>
      </c>
      <c r="F432" s="44">
        <f t="shared" si="2"/>
        <v>4439361</v>
      </c>
      <c r="G432" s="46">
        <v>193751.0</v>
      </c>
      <c r="H432" s="46">
        <v>4180631.0</v>
      </c>
      <c r="I432" s="32">
        <v>386.0</v>
      </c>
      <c r="J432" s="19"/>
      <c r="N432" s="19"/>
      <c r="O432" s="19"/>
      <c r="P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20"/>
    </row>
    <row r="433">
      <c r="A433" s="8">
        <v>44200.0</v>
      </c>
      <c r="B433" s="43">
        <v>64264.0</v>
      </c>
      <c r="C433" s="43">
        <v>45240.0</v>
      </c>
      <c r="D433" s="43">
        <v>18043.0</v>
      </c>
      <c r="E433" s="43">
        <v>981.0</v>
      </c>
      <c r="F433" s="44">
        <f t="shared" si="2"/>
        <v>4376608</v>
      </c>
      <c r="G433" s="46">
        <v>190732.0</v>
      </c>
      <c r="H433" s="46">
        <v>4121612.0</v>
      </c>
      <c r="I433" s="32">
        <v>351.0</v>
      </c>
      <c r="J433" s="19"/>
      <c r="N433" s="19"/>
      <c r="O433" s="19"/>
      <c r="P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20"/>
    </row>
    <row r="434">
      <c r="A434" s="8">
        <v>44199.0</v>
      </c>
      <c r="B434" s="43">
        <v>63244.0</v>
      </c>
      <c r="C434" s="43">
        <v>44507.0</v>
      </c>
      <c r="D434" s="43">
        <v>17775.0</v>
      </c>
      <c r="E434" s="43">
        <v>962.0</v>
      </c>
      <c r="F434" s="44">
        <f t="shared" si="2"/>
        <v>4340838</v>
      </c>
      <c r="G434" s="46">
        <v>186472.0</v>
      </c>
      <c r="H434" s="46">
        <v>4091122.0</v>
      </c>
      <c r="I434" s="32">
        <v>355.0</v>
      </c>
      <c r="J434" s="19"/>
      <c r="N434" s="19"/>
      <c r="O434" s="19"/>
      <c r="P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20"/>
    </row>
    <row r="435">
      <c r="A435" s="8">
        <v>44198.0</v>
      </c>
      <c r="B435" s="43">
        <v>62593.0</v>
      </c>
      <c r="C435" s="43">
        <v>43578.0</v>
      </c>
      <c r="D435" s="43">
        <v>18073.0</v>
      </c>
      <c r="E435" s="43">
        <v>942.0</v>
      </c>
      <c r="F435" s="44">
        <f t="shared" si="2"/>
        <v>4302799</v>
      </c>
      <c r="G435" s="46">
        <v>179387.0</v>
      </c>
      <c r="H435" s="46">
        <v>4060819.0</v>
      </c>
      <c r="I435" s="32">
        <v>361.0</v>
      </c>
      <c r="J435" s="19"/>
      <c r="N435" s="19"/>
      <c r="O435" s="19"/>
      <c r="P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20"/>
    </row>
    <row r="436">
      <c r="A436" s="8">
        <v>44197.0</v>
      </c>
      <c r="B436" s="43">
        <v>61769.0</v>
      </c>
      <c r="C436" s="43">
        <v>42953.0</v>
      </c>
      <c r="D436" s="43">
        <v>17899.0</v>
      </c>
      <c r="E436" s="43">
        <v>917.0</v>
      </c>
      <c r="F436" s="44">
        <f t="shared" si="2"/>
        <v>4269318</v>
      </c>
      <c r="G436" s="46">
        <v>176927.0</v>
      </c>
      <c r="H436" s="46">
        <v>4030622.0</v>
      </c>
      <c r="I436" s="32">
        <v>354.0</v>
      </c>
      <c r="J436" s="19"/>
      <c r="N436" s="19"/>
      <c r="O436" s="19"/>
      <c r="P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20"/>
    </row>
    <row r="437">
      <c r="A437" s="8">
        <v>44196.0</v>
      </c>
      <c r="B437" s="43">
        <v>60740.0</v>
      </c>
      <c r="C437" s="43">
        <v>42271.0</v>
      </c>
      <c r="D437" s="43">
        <v>17569.0</v>
      </c>
      <c r="E437" s="43">
        <v>900.0</v>
      </c>
      <c r="F437" s="44">
        <f t="shared" si="2"/>
        <v>4213880</v>
      </c>
      <c r="G437" s="46">
        <v>170338.0</v>
      </c>
      <c r="H437" s="46">
        <v>3982802.0</v>
      </c>
      <c r="I437" s="32">
        <v>344.0</v>
      </c>
      <c r="J437" s="19"/>
      <c r="N437" s="19"/>
      <c r="O437" s="19"/>
      <c r="P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20"/>
    </row>
    <row r="438">
      <c r="A438" s="8">
        <v>44195.0</v>
      </c>
      <c r="B438" s="43">
        <v>59773.0</v>
      </c>
      <c r="C438" s="43">
        <v>41435.0</v>
      </c>
      <c r="D438" s="43">
        <v>17459.0</v>
      </c>
      <c r="E438" s="43">
        <v>879.0</v>
      </c>
      <c r="F438" s="44">
        <f t="shared" si="2"/>
        <v>4159522</v>
      </c>
      <c r="G438" s="46">
        <v>171771.0</v>
      </c>
      <c r="H438" s="46">
        <v>3927978.0</v>
      </c>
      <c r="I438" s="32">
        <v>332.0</v>
      </c>
      <c r="J438" s="19"/>
      <c r="N438" s="19"/>
      <c r="O438" s="19"/>
      <c r="P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20"/>
    </row>
    <row r="439">
      <c r="A439" s="8">
        <v>44194.0</v>
      </c>
      <c r="B439" s="43">
        <v>58725.0</v>
      </c>
      <c r="C439" s="43">
        <v>40703.0</v>
      </c>
      <c r="D439" s="43">
        <v>17163.0</v>
      </c>
      <c r="E439" s="43">
        <v>859.0</v>
      </c>
      <c r="F439" s="44">
        <f t="shared" si="2"/>
        <v>4098181</v>
      </c>
      <c r="G439" s="46">
        <v>170962.0</v>
      </c>
      <c r="H439" s="46">
        <v>3868494.0</v>
      </c>
      <c r="I439" s="32">
        <v>330.0</v>
      </c>
      <c r="J439" s="19"/>
      <c r="N439" s="19"/>
      <c r="O439" s="19"/>
      <c r="P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20"/>
    </row>
    <row r="440">
      <c r="A440" s="8">
        <v>44193.0</v>
      </c>
      <c r="B440" s="43">
        <v>57680.0</v>
      </c>
      <c r="C440" s="43">
        <v>39268.0</v>
      </c>
      <c r="D440" s="43">
        <v>17593.0</v>
      </c>
      <c r="E440" s="43">
        <v>819.0</v>
      </c>
      <c r="F440" s="44">
        <f t="shared" si="2"/>
        <v>4038307</v>
      </c>
      <c r="G440" s="46">
        <v>169878.0</v>
      </c>
      <c r="H440" s="46">
        <v>3810749.0</v>
      </c>
      <c r="I440" s="32">
        <v>295.0</v>
      </c>
      <c r="J440" s="19"/>
      <c r="N440" s="19"/>
      <c r="O440" s="19"/>
      <c r="P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20"/>
    </row>
    <row r="441">
      <c r="A441" s="8">
        <v>44192.0</v>
      </c>
      <c r="B441" s="43">
        <v>56872.0</v>
      </c>
      <c r="C441" s="43">
        <v>39040.0</v>
      </c>
      <c r="D441" s="43">
        <v>17024.0</v>
      </c>
      <c r="E441" s="43">
        <v>808.0</v>
      </c>
      <c r="F441" s="44">
        <f t="shared" si="2"/>
        <v>4006412</v>
      </c>
      <c r="G441" s="46">
        <v>166976.0</v>
      </c>
      <c r="H441" s="46">
        <v>3782564.0</v>
      </c>
      <c r="I441" s="32">
        <v>293.0</v>
      </c>
      <c r="J441" s="19"/>
      <c r="N441" s="19"/>
      <c r="O441" s="19"/>
      <c r="P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20"/>
    </row>
    <row r="442">
      <c r="A442" s="8">
        <v>44191.0</v>
      </c>
      <c r="B442" s="43">
        <v>55902.0</v>
      </c>
      <c r="C442" s="43">
        <v>38532.0</v>
      </c>
      <c r="D442" s="43">
        <v>16577.0</v>
      </c>
      <c r="E442" s="43">
        <v>793.0</v>
      </c>
      <c r="F442" s="44">
        <f t="shared" si="2"/>
        <v>3969415</v>
      </c>
      <c r="G442" s="46">
        <v>157012.0</v>
      </c>
      <c r="H442" s="46">
        <v>3756501.0</v>
      </c>
      <c r="I442" s="32">
        <v>299.0</v>
      </c>
      <c r="J442" s="19"/>
      <c r="N442" s="19"/>
      <c r="O442" s="19"/>
      <c r="P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20"/>
    </row>
    <row r="443">
      <c r="A443" s="8">
        <v>44190.0</v>
      </c>
      <c r="B443" s="43">
        <v>54770.0</v>
      </c>
      <c r="C443" s="43">
        <v>38048.0</v>
      </c>
      <c r="D443" s="43">
        <v>15949.0</v>
      </c>
      <c r="E443" s="43">
        <v>773.0</v>
      </c>
      <c r="F443" s="44">
        <f t="shared" si="2"/>
        <v>3939357</v>
      </c>
      <c r="G443" s="46">
        <v>156789.0</v>
      </c>
      <c r="H443" s="46">
        <v>3727798.0</v>
      </c>
      <c r="I443" s="32">
        <v>311.0</v>
      </c>
      <c r="J443" s="19"/>
      <c r="N443" s="19"/>
      <c r="O443" s="19"/>
      <c r="P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20"/>
    </row>
    <row r="444">
      <c r="A444" s="8">
        <v>44189.0</v>
      </c>
      <c r="B444" s="43">
        <v>53533.0</v>
      </c>
      <c r="C444" s="43">
        <v>37425.0</v>
      </c>
      <c r="D444" s="43">
        <v>15352.0</v>
      </c>
      <c r="E444" s="43">
        <v>756.0</v>
      </c>
      <c r="F444" s="44">
        <f t="shared" si="2"/>
        <v>3882210</v>
      </c>
      <c r="G444" s="46">
        <v>150533.0</v>
      </c>
      <c r="H444" s="46">
        <v>3678144.0</v>
      </c>
      <c r="I444" s="32">
        <v>291.0</v>
      </c>
      <c r="J444" s="19"/>
      <c r="N444" s="19"/>
      <c r="O444" s="19"/>
      <c r="P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20"/>
    </row>
    <row r="445">
      <c r="A445" s="8">
        <v>44188.0</v>
      </c>
      <c r="B445" s="43">
        <v>52550.0</v>
      </c>
      <c r="C445" s="43">
        <v>36726.0</v>
      </c>
      <c r="D445" s="43">
        <v>15085.0</v>
      </c>
      <c r="E445" s="43">
        <v>739.0</v>
      </c>
      <c r="F445" s="44">
        <f t="shared" si="2"/>
        <v>3826571</v>
      </c>
      <c r="G445" s="46">
        <v>153109.0</v>
      </c>
      <c r="H445" s="46">
        <v>3620912.0</v>
      </c>
      <c r="I445" s="32">
        <v>284.0</v>
      </c>
      <c r="J445" s="19"/>
      <c r="N445" s="19"/>
      <c r="O445" s="19"/>
      <c r="P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20"/>
    </row>
    <row r="446">
      <c r="A446" s="8">
        <v>44187.0</v>
      </c>
      <c r="B446" s="43">
        <v>51460.0</v>
      </c>
      <c r="C446" s="43">
        <v>35928.0</v>
      </c>
      <c r="D446" s="43">
        <v>14810.0</v>
      </c>
      <c r="E446" s="43">
        <v>722.0</v>
      </c>
      <c r="F446" s="44">
        <f t="shared" si="2"/>
        <v>3772432</v>
      </c>
      <c r="G446" s="46">
        <v>151129.0</v>
      </c>
      <c r="H446" s="46">
        <v>3569843.0</v>
      </c>
      <c r="I446" s="47">
        <v>281.0</v>
      </c>
      <c r="J446" s="19"/>
      <c r="N446" s="19"/>
      <c r="O446" s="19"/>
      <c r="P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20"/>
    </row>
    <row r="447">
      <c r="A447" s="8">
        <v>44186.0</v>
      </c>
      <c r="B447" s="43">
        <v>50591.0</v>
      </c>
      <c r="C447" s="43">
        <v>35155.0</v>
      </c>
      <c r="D447" s="43">
        <v>14738.0</v>
      </c>
      <c r="E447" s="43">
        <v>698.0</v>
      </c>
      <c r="F447" s="44">
        <f t="shared" si="2"/>
        <v>3713861</v>
      </c>
      <c r="G447" s="46">
        <v>146438.0</v>
      </c>
      <c r="H447" s="46">
        <v>3516832.0</v>
      </c>
      <c r="I447" s="48">
        <v>274.0</v>
      </c>
      <c r="J447" s="19"/>
      <c r="N447" s="19"/>
      <c r="O447" s="19"/>
      <c r="P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20"/>
    </row>
    <row r="448">
      <c r="A448" s="8">
        <v>44185.0</v>
      </c>
      <c r="B448" s="43">
        <v>49665.0</v>
      </c>
      <c r="C448" s="43">
        <v>34722.0</v>
      </c>
      <c r="D448" s="43">
        <v>14269.0</v>
      </c>
      <c r="E448" s="43">
        <v>674.0</v>
      </c>
      <c r="F448" s="44">
        <f t="shared" si="2"/>
        <v>3683094</v>
      </c>
      <c r="G448" s="46">
        <v>139475.0</v>
      </c>
      <c r="H448" s="46">
        <v>3493954.0</v>
      </c>
      <c r="I448" s="48">
        <v>278.0</v>
      </c>
      <c r="J448" s="19"/>
      <c r="N448" s="19"/>
      <c r="O448" s="19"/>
      <c r="P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>
      <c r="A449" s="8">
        <v>44184.0</v>
      </c>
      <c r="B449" s="43">
        <v>48570.0</v>
      </c>
      <c r="C449" s="43">
        <v>34334.0</v>
      </c>
      <c r="D449" s="43">
        <v>13577.0</v>
      </c>
      <c r="E449" s="43">
        <v>659.0</v>
      </c>
      <c r="F449" s="44">
        <f t="shared" si="2"/>
        <v>3646247</v>
      </c>
      <c r="G449" s="46">
        <v>126233.0</v>
      </c>
      <c r="H449" s="46">
        <v>3471444.0</v>
      </c>
      <c r="I449" s="48">
        <v>275.0</v>
      </c>
      <c r="J449" s="19"/>
      <c r="N449" s="19"/>
      <c r="O449" s="19"/>
      <c r="P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>
      <c r="A450" s="8">
        <v>44183.0</v>
      </c>
      <c r="B450" s="43">
        <v>47515.0</v>
      </c>
      <c r="C450" s="43">
        <v>33982.0</v>
      </c>
      <c r="D450" s="43">
        <v>12888.0</v>
      </c>
      <c r="E450" s="43">
        <v>645.0</v>
      </c>
      <c r="F450" s="44">
        <f t="shared" si="2"/>
        <v>3589795</v>
      </c>
      <c r="G450" s="46">
        <v>110618.0</v>
      </c>
      <c r="H450" s="46">
        <v>3431662.0</v>
      </c>
      <c r="I450" s="48">
        <v>246.0</v>
      </c>
      <c r="J450" s="19"/>
      <c r="N450" s="19"/>
      <c r="O450" s="19"/>
      <c r="P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>
      <c r="A451" s="8">
        <v>44182.0</v>
      </c>
      <c r="B451" s="43">
        <v>46453.0</v>
      </c>
      <c r="C451" s="43">
        <v>33610.0</v>
      </c>
      <c r="D451" s="43">
        <v>12209.0</v>
      </c>
      <c r="E451" s="43">
        <v>634.0</v>
      </c>
      <c r="F451" s="44">
        <f t="shared" si="2"/>
        <v>3538840</v>
      </c>
      <c r="G451" s="46">
        <v>99258.0</v>
      </c>
      <c r="H451" s="46">
        <v>3393129.0</v>
      </c>
      <c r="I451" s="48">
        <v>242.0</v>
      </c>
      <c r="J451" s="19"/>
      <c r="N451" s="19"/>
      <c r="O451" s="19"/>
      <c r="P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>
      <c r="A452" s="8">
        <v>44181.0</v>
      </c>
      <c r="B452" s="43">
        <v>45442.0</v>
      </c>
      <c r="C452" s="43">
        <v>32947.0</v>
      </c>
      <c r="D452" s="43">
        <v>11883.0</v>
      </c>
      <c r="E452" s="43">
        <v>612.0</v>
      </c>
      <c r="F452" s="44">
        <f t="shared" si="2"/>
        <v>3488769</v>
      </c>
      <c r="G452" s="46">
        <v>94784.0</v>
      </c>
      <c r="H452" s="46">
        <v>3348543.0</v>
      </c>
      <c r="I452" s="48">
        <v>226.0</v>
      </c>
      <c r="J452" s="19"/>
      <c r="N452" s="19"/>
      <c r="O452" s="19"/>
      <c r="P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>
      <c r="A453" s="8">
        <v>44180.0</v>
      </c>
      <c r="B453" s="43">
        <v>44364.0</v>
      </c>
      <c r="C453" s="43">
        <v>32559.0</v>
      </c>
      <c r="D453" s="43">
        <v>11205.0</v>
      </c>
      <c r="E453" s="43">
        <v>600.0</v>
      </c>
      <c r="F453" s="44">
        <f t="shared" si="2"/>
        <v>3441220</v>
      </c>
      <c r="G453" s="46">
        <v>93473.0</v>
      </c>
      <c r="H453" s="46">
        <v>3303383.0</v>
      </c>
      <c r="I453" s="48">
        <v>205.0</v>
      </c>
      <c r="J453" s="19"/>
      <c r="N453" s="19"/>
      <c r="O453" s="19"/>
      <c r="P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>
      <c r="A454" s="8">
        <v>44179.0</v>
      </c>
      <c r="B454" s="43">
        <v>43484.0</v>
      </c>
      <c r="C454" s="43">
        <v>32102.0</v>
      </c>
      <c r="D454" s="43">
        <v>10795.0</v>
      </c>
      <c r="E454" s="43">
        <v>587.0</v>
      </c>
      <c r="F454" s="44">
        <f t="shared" si="2"/>
        <v>3397039</v>
      </c>
      <c r="G454" s="46">
        <v>89247.0</v>
      </c>
      <c r="H454" s="46">
        <v>3264308.0</v>
      </c>
      <c r="I454" s="48">
        <v>185.0</v>
      </c>
      <c r="J454" s="19"/>
      <c r="N454" s="19"/>
      <c r="O454" s="19"/>
      <c r="P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8">
        <v>44178.0</v>
      </c>
      <c r="B455" s="43">
        <v>42766.0</v>
      </c>
      <c r="C455" s="43">
        <v>31814.0</v>
      </c>
      <c r="D455" s="43">
        <v>10372.0</v>
      </c>
      <c r="E455" s="43">
        <v>580.0</v>
      </c>
      <c r="F455" s="44">
        <f t="shared" si="2"/>
        <v>3374595</v>
      </c>
      <c r="G455" s="46">
        <v>90129.0</v>
      </c>
      <c r="H455" s="46">
        <v>3241700.0</v>
      </c>
      <c r="I455" s="48">
        <v>179.0</v>
      </c>
      <c r="J455" s="19"/>
      <c r="N455" s="19"/>
      <c r="O455" s="19"/>
      <c r="P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>
      <c r="A456" s="8">
        <v>44177.0</v>
      </c>
      <c r="B456" s="43">
        <v>41736.0</v>
      </c>
      <c r="C456" s="43">
        <v>31493.0</v>
      </c>
      <c r="D456" s="43">
        <v>9665.0</v>
      </c>
      <c r="E456" s="43">
        <v>578.0</v>
      </c>
      <c r="F456" s="44">
        <f t="shared" si="2"/>
        <v>3349864</v>
      </c>
      <c r="G456" s="46">
        <v>86742.0</v>
      </c>
      <c r="H456" s="46">
        <v>3221386.0</v>
      </c>
      <c r="I456" s="48">
        <v>169.0</v>
      </c>
      <c r="J456" s="19"/>
      <c r="N456" s="19"/>
      <c r="O456" s="19"/>
      <c r="P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>
      <c r="A457" s="8">
        <v>44176.0</v>
      </c>
      <c r="B457" s="43">
        <v>40786.0</v>
      </c>
      <c r="C457" s="43">
        <v>31157.0</v>
      </c>
      <c r="D457" s="43">
        <v>9057.0</v>
      </c>
      <c r="E457" s="43">
        <v>572.0</v>
      </c>
      <c r="F457" s="44">
        <f t="shared" si="2"/>
        <v>3311213</v>
      </c>
      <c r="G457" s="46">
        <v>77688.0</v>
      </c>
      <c r="H457" s="46">
        <v>3192739.0</v>
      </c>
      <c r="I457" s="48">
        <v>172.0</v>
      </c>
      <c r="J457" s="19"/>
      <c r="N457" s="19"/>
      <c r="O457" s="19"/>
      <c r="P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>
      <c r="A458" s="8">
        <v>44175.0</v>
      </c>
      <c r="B458" s="43">
        <v>40098.0</v>
      </c>
      <c r="C458" s="43">
        <v>30637.0</v>
      </c>
      <c r="D458" s="43">
        <v>8897.0</v>
      </c>
      <c r="E458" s="43">
        <v>564.0</v>
      </c>
      <c r="F458" s="44">
        <f t="shared" si="2"/>
        <v>3277947</v>
      </c>
      <c r="G458" s="46">
        <v>72764.0</v>
      </c>
      <c r="H458" s="46">
        <v>3165085.0</v>
      </c>
      <c r="I458" s="48">
        <v>149.0</v>
      </c>
      <c r="J458" s="19"/>
      <c r="N458" s="19"/>
      <c r="O458" s="19"/>
      <c r="P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>
      <c r="A459" s="8">
        <v>44174.0</v>
      </c>
      <c r="B459" s="43">
        <v>39432.0</v>
      </c>
      <c r="C459" s="43">
        <v>30177.0</v>
      </c>
      <c r="D459" s="43">
        <v>8699.0</v>
      </c>
      <c r="E459" s="43">
        <v>556.0</v>
      </c>
      <c r="F459" s="44">
        <f t="shared" si="2"/>
        <v>3253236</v>
      </c>
      <c r="G459" s="46">
        <v>75080.0</v>
      </c>
      <c r="H459" s="46">
        <v>3138724.0</v>
      </c>
      <c r="I459" s="48">
        <v>134.0</v>
      </c>
      <c r="J459" s="19"/>
      <c r="N459" s="19"/>
      <c r="O459" s="19"/>
      <c r="P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8">
        <v>44173.0</v>
      </c>
      <c r="B460" s="43">
        <v>38755.0</v>
      </c>
      <c r="C460" s="43">
        <v>29650.0</v>
      </c>
      <c r="D460" s="43">
        <v>8553.0</v>
      </c>
      <c r="E460" s="43">
        <v>552.0</v>
      </c>
      <c r="F460" s="44">
        <f t="shared" si="2"/>
        <v>3221325</v>
      </c>
      <c r="G460" s="46">
        <v>71274.0</v>
      </c>
      <c r="H460" s="46">
        <v>3111296.0</v>
      </c>
      <c r="I460" s="49">
        <v>134.0</v>
      </c>
      <c r="J460" s="19"/>
      <c r="N460" s="19"/>
      <c r="O460" s="19"/>
      <c r="P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>
      <c r="A461" s="8">
        <v>44172.0</v>
      </c>
      <c r="B461" s="43">
        <v>38161.0</v>
      </c>
      <c r="C461" s="43">
        <v>29301.0</v>
      </c>
      <c r="D461" s="43">
        <v>8311.0</v>
      </c>
      <c r="E461" s="43">
        <v>549.0</v>
      </c>
      <c r="F461" s="44">
        <f t="shared" si="2"/>
        <v>3209376</v>
      </c>
      <c r="G461" s="46">
        <v>68010.0</v>
      </c>
      <c r="H461" s="46">
        <v>3103205.0</v>
      </c>
      <c r="I461" s="49">
        <v>126.0</v>
      </c>
      <c r="J461" s="19"/>
      <c r="N461" s="19"/>
      <c r="O461" s="19"/>
      <c r="P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>
      <c r="A462" s="8">
        <v>44171.0</v>
      </c>
      <c r="B462" s="43">
        <v>37546.0</v>
      </c>
      <c r="C462" s="43">
        <v>29128.0</v>
      </c>
      <c r="D462" s="43">
        <v>7873.0</v>
      </c>
      <c r="E462" s="43">
        <v>545.0</v>
      </c>
      <c r="F462" s="44">
        <f t="shared" si="2"/>
        <v>3194867</v>
      </c>
      <c r="G462" s="46">
        <v>67716.0</v>
      </c>
      <c r="H462" s="46">
        <v>3089605.0</v>
      </c>
      <c r="I462" s="49">
        <v>125.0</v>
      </c>
      <c r="J462" s="19"/>
      <c r="N462" s="19"/>
      <c r="O462" s="19"/>
      <c r="P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>
      <c r="A463" s="8">
        <v>44170.0</v>
      </c>
      <c r="B463" s="43">
        <v>36915.0</v>
      </c>
      <c r="C463" s="43">
        <v>28917.0</v>
      </c>
      <c r="D463" s="43">
        <v>7458.0</v>
      </c>
      <c r="E463" s="43">
        <v>540.0</v>
      </c>
      <c r="F463" s="44">
        <f t="shared" si="2"/>
        <v>3180496</v>
      </c>
      <c r="G463" s="46">
        <v>66267.0</v>
      </c>
      <c r="H463" s="46">
        <v>3077314.0</v>
      </c>
      <c r="I463" s="49">
        <v>121.0</v>
      </c>
      <c r="J463" s="19"/>
      <c r="N463" s="19"/>
      <c r="O463" s="19"/>
      <c r="P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>
      <c r="A464" s="8">
        <v>44169.0</v>
      </c>
      <c r="B464" s="43">
        <v>36332.0</v>
      </c>
      <c r="C464" s="43">
        <v>28611.0</v>
      </c>
      <c r="D464" s="43">
        <v>7185.0</v>
      </c>
      <c r="E464" s="43">
        <v>536.0</v>
      </c>
      <c r="F464" s="44">
        <f t="shared" si="2"/>
        <v>3157410</v>
      </c>
      <c r="G464" s="46">
        <v>64017.0</v>
      </c>
      <c r="H464" s="46">
        <v>3057061.0</v>
      </c>
      <c r="I464" s="49">
        <v>116.0</v>
      </c>
      <c r="J464" s="19"/>
      <c r="N464" s="19"/>
      <c r="O464" s="19"/>
      <c r="P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8">
        <v>44168.0</v>
      </c>
      <c r="B465" s="43">
        <v>35703.0</v>
      </c>
      <c r="C465" s="43">
        <v>28352.0</v>
      </c>
      <c r="D465" s="43">
        <v>6822.0</v>
      </c>
      <c r="E465" s="43">
        <v>529.0</v>
      </c>
      <c r="F465" s="44">
        <f t="shared" si="2"/>
        <v>3131886</v>
      </c>
      <c r="G465" s="46">
        <v>65788.0</v>
      </c>
      <c r="H465" s="46">
        <v>3030395.0</v>
      </c>
      <c r="I465" s="49">
        <v>117.0</v>
      </c>
      <c r="J465" s="19"/>
      <c r="N465" s="19"/>
      <c r="O465" s="19"/>
      <c r="P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>
      <c r="A466" s="8">
        <v>44167.0</v>
      </c>
      <c r="B466" s="43">
        <v>35163.0</v>
      </c>
      <c r="C466" s="43">
        <v>28065.0</v>
      </c>
      <c r="D466" s="43">
        <v>6572.0</v>
      </c>
      <c r="E466" s="43">
        <v>526.0</v>
      </c>
      <c r="F466" s="44">
        <f t="shared" si="2"/>
        <v>3106970</v>
      </c>
      <c r="G466" s="46">
        <v>65154.0</v>
      </c>
      <c r="H466" s="45">
        <v>3006653.0</v>
      </c>
      <c r="I466" s="49">
        <v>101.0</v>
      </c>
      <c r="J466" s="19"/>
      <c r="N466" s="19"/>
      <c r="O466" s="19"/>
      <c r="P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>
      <c r="A467" s="8">
        <v>44166.0</v>
      </c>
      <c r="B467" s="43">
        <v>34652.0</v>
      </c>
      <c r="C467" s="43">
        <v>27885.0</v>
      </c>
      <c r="D467" s="43">
        <v>6241.0</v>
      </c>
      <c r="E467" s="43">
        <v>526.0</v>
      </c>
      <c r="F467" s="44">
        <f t="shared" si="2"/>
        <v>3083997</v>
      </c>
      <c r="G467" s="46">
        <v>64892.0</v>
      </c>
      <c r="H467" s="45">
        <v>2984453.0</v>
      </c>
      <c r="I467" s="49">
        <v>97.0</v>
      </c>
      <c r="J467" s="19"/>
      <c r="N467" s="19"/>
      <c r="O467" s="19"/>
      <c r="P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>
      <c r="A468" s="8">
        <v>44165.0</v>
      </c>
      <c r="B468" s="43">
        <v>34201.0</v>
      </c>
      <c r="C468" s="43">
        <v>27625.0</v>
      </c>
      <c r="D468" s="43">
        <v>6050.0</v>
      </c>
      <c r="E468" s="43">
        <v>526.0</v>
      </c>
      <c r="F468" s="44">
        <f t="shared" si="2"/>
        <v>3061172</v>
      </c>
      <c r="G468" s="45">
        <v>63365.0</v>
      </c>
      <c r="H468" s="45">
        <v>2963606.0</v>
      </c>
      <c r="I468" s="49">
        <v>76.0</v>
      </c>
      <c r="J468" s="19"/>
      <c r="N468" s="19"/>
      <c r="O468" s="19"/>
      <c r="P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8">
        <v>44164.0</v>
      </c>
      <c r="B469" s="43">
        <v>33824.0</v>
      </c>
      <c r="C469" s="43">
        <v>27542.0</v>
      </c>
      <c r="D469" s="43">
        <v>5759.0</v>
      </c>
      <c r="E469" s="43">
        <v>523.0</v>
      </c>
      <c r="F469" s="44">
        <f t="shared" si="2"/>
        <v>3046971</v>
      </c>
      <c r="G469" s="50">
        <v>62829.0</v>
      </c>
      <c r="H469" s="50">
        <v>2950318.0</v>
      </c>
      <c r="I469" s="49">
        <v>76.0</v>
      </c>
      <c r="J469" s="19"/>
      <c r="N469" s="19"/>
      <c r="O469" s="19"/>
      <c r="P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>
      <c r="A470" s="8">
        <v>44163.0</v>
      </c>
      <c r="B470" s="43">
        <v>33375.0</v>
      </c>
      <c r="C470" s="43">
        <v>27349.0</v>
      </c>
      <c r="D470" s="43">
        <v>5504.0</v>
      </c>
      <c r="E470" s="43">
        <v>522.0</v>
      </c>
      <c r="F470" s="44">
        <f t="shared" si="2"/>
        <v>3032004</v>
      </c>
      <c r="G470" s="50">
        <v>58794.0</v>
      </c>
      <c r="H470" s="50">
        <v>2939835.0</v>
      </c>
      <c r="I470" s="49">
        <v>78.0</v>
      </c>
      <c r="J470" s="19"/>
      <c r="N470" s="19"/>
      <c r="O470" s="19"/>
      <c r="P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>
      <c r="A471" s="8">
        <v>44162.0</v>
      </c>
      <c r="B471" s="43">
        <v>32887.0</v>
      </c>
      <c r="C471" s="43">
        <v>27103.0</v>
      </c>
      <c r="D471" s="43">
        <v>5268.0</v>
      </c>
      <c r="E471" s="43">
        <v>516.0</v>
      </c>
      <c r="F471" s="44">
        <f t="shared" si="2"/>
        <v>3009577</v>
      </c>
      <c r="G471" s="50">
        <v>56637.0</v>
      </c>
      <c r="H471" s="50">
        <v>2920053.0</v>
      </c>
      <c r="I471" s="49">
        <v>77.0</v>
      </c>
      <c r="J471" s="19"/>
      <c r="N471" s="19"/>
      <c r="O471" s="19"/>
      <c r="P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>
      <c r="A472" s="8">
        <v>44161.0</v>
      </c>
      <c r="B472" s="43">
        <v>32318.0</v>
      </c>
      <c r="C472" s="43">
        <v>26950.0</v>
      </c>
      <c r="D472" s="43">
        <v>4853.0</v>
      </c>
      <c r="E472" s="43">
        <v>515.0</v>
      </c>
      <c r="F472" s="44">
        <f t="shared" si="2"/>
        <v>2988046</v>
      </c>
      <c r="G472" s="50">
        <v>55361.0</v>
      </c>
      <c r="H472" s="50">
        <v>2900367.0</v>
      </c>
      <c r="I472" s="49">
        <v>78.0</v>
      </c>
      <c r="J472" s="19"/>
      <c r="N472" s="19"/>
      <c r="O472" s="19"/>
      <c r="P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8">
        <v>44160.0</v>
      </c>
      <c r="B473" s="43">
        <v>31735.0</v>
      </c>
      <c r="C473" s="43">
        <v>26825.0</v>
      </c>
      <c r="D473" s="43">
        <v>4397.0</v>
      </c>
      <c r="E473" s="43">
        <v>513.0</v>
      </c>
      <c r="F473" s="44">
        <f t="shared" si="2"/>
        <v>2966405</v>
      </c>
      <c r="G473" s="50">
        <v>55838.0</v>
      </c>
      <c r="H473" s="50">
        <v>2878832.0</v>
      </c>
      <c r="I473" s="49">
        <v>81.0</v>
      </c>
      <c r="J473" s="19"/>
      <c r="N473" s="19"/>
      <c r="O473" s="19"/>
      <c r="P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>
      <c r="A474" s="8">
        <v>44159.0</v>
      </c>
      <c r="B474" s="43">
        <v>31353.0</v>
      </c>
      <c r="C474" s="43">
        <v>26722.0</v>
      </c>
      <c r="D474" s="43">
        <v>4121.0</v>
      </c>
      <c r="E474" s="43">
        <v>510.0</v>
      </c>
      <c r="F474" s="44">
        <f t="shared" si="2"/>
        <v>2946399</v>
      </c>
      <c r="G474" s="50">
        <v>57769.0</v>
      </c>
      <c r="H474" s="50">
        <v>2857277.0</v>
      </c>
      <c r="I474" s="49">
        <v>79.0</v>
      </c>
      <c r="J474" s="19"/>
      <c r="N474" s="19"/>
      <c r="O474" s="19"/>
      <c r="P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>
      <c r="A475" s="8">
        <v>44158.0</v>
      </c>
      <c r="B475" s="43">
        <v>31004.0</v>
      </c>
      <c r="C475" s="43">
        <v>26539.0</v>
      </c>
      <c r="D475" s="43">
        <v>3956.0</v>
      </c>
      <c r="E475" s="43">
        <v>509.0</v>
      </c>
      <c r="F475" s="44">
        <f t="shared" si="2"/>
        <v>2922135</v>
      </c>
      <c r="G475" s="50">
        <v>56455.0</v>
      </c>
      <c r="H475" s="50">
        <v>2834676.0</v>
      </c>
      <c r="I475" s="49">
        <v>79.0</v>
      </c>
      <c r="J475" s="19"/>
      <c r="N475" s="19"/>
      <c r="O475" s="19"/>
      <c r="P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>
      <c r="A476" s="8">
        <v>44157.0</v>
      </c>
      <c r="B476" s="43">
        <v>30733.0</v>
      </c>
      <c r="C476" s="43">
        <v>26466.0</v>
      </c>
      <c r="D476" s="43">
        <v>3762.0</v>
      </c>
      <c r="E476" s="43">
        <v>505.0</v>
      </c>
      <c r="F476" s="44">
        <f t="shared" si="2"/>
        <v>2908890</v>
      </c>
      <c r="G476" s="50">
        <v>54029.0</v>
      </c>
      <c r="H476" s="50">
        <v>2824128.0</v>
      </c>
      <c r="I476" s="49">
        <v>87.0</v>
      </c>
      <c r="J476" s="19"/>
      <c r="N476" s="19"/>
      <c r="O476" s="19"/>
      <c r="P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8">
        <v>44156.0</v>
      </c>
      <c r="B477" s="43">
        <v>30403.0</v>
      </c>
      <c r="C477" s="43">
        <v>26365.0</v>
      </c>
      <c r="D477" s="43">
        <v>3535.0</v>
      </c>
      <c r="E477" s="43">
        <v>503.0</v>
      </c>
      <c r="F477" s="44">
        <f t="shared" si="2"/>
        <v>2896746</v>
      </c>
      <c r="G477" s="50">
        <v>51345.0</v>
      </c>
      <c r="H477" s="50">
        <v>2814998.0</v>
      </c>
      <c r="I477" s="49">
        <v>86.0</v>
      </c>
      <c r="J477" s="19"/>
      <c r="N477" s="19"/>
      <c r="O477" s="19"/>
      <c r="P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>
      <c r="A478" s="8">
        <v>44155.0</v>
      </c>
      <c r="B478" s="43">
        <v>30017.0</v>
      </c>
      <c r="C478" s="43">
        <v>26263.0</v>
      </c>
      <c r="D478" s="43">
        <v>3253.0</v>
      </c>
      <c r="E478" s="43">
        <v>501.0</v>
      </c>
      <c r="F478" s="44">
        <f t="shared" si="2"/>
        <v>2873443</v>
      </c>
      <c r="G478" s="50">
        <v>48143.0</v>
      </c>
      <c r="H478" s="50">
        <v>2795283.0</v>
      </c>
      <c r="I478" s="49">
        <v>84.0</v>
      </c>
      <c r="J478" s="19"/>
      <c r="N478" s="19"/>
      <c r="O478" s="19"/>
      <c r="P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>
      <c r="A479" s="8">
        <v>44154.0</v>
      </c>
      <c r="B479" s="43">
        <v>29654.0</v>
      </c>
      <c r="C479" s="43">
        <v>26098.0</v>
      </c>
      <c r="D479" s="43">
        <v>3058.0</v>
      </c>
      <c r="E479" s="43">
        <v>498.0</v>
      </c>
      <c r="F479" s="44">
        <f t="shared" si="2"/>
        <v>2853843</v>
      </c>
      <c r="G479" s="50">
        <v>45525.0</v>
      </c>
      <c r="H479" s="50">
        <v>2778664.0</v>
      </c>
      <c r="I479" s="49">
        <v>79.0</v>
      </c>
      <c r="J479" s="19"/>
      <c r="N479" s="19"/>
      <c r="O479" s="19"/>
      <c r="P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>
      <c r="A480" s="8">
        <v>44153.0</v>
      </c>
      <c r="B480" s="43">
        <v>29311.0</v>
      </c>
      <c r="C480" s="43">
        <v>25973.0</v>
      </c>
      <c r="D480" s="43">
        <v>2842.0</v>
      </c>
      <c r="E480" s="43">
        <v>496.0</v>
      </c>
      <c r="F480" s="44">
        <f t="shared" si="2"/>
        <v>2834362</v>
      </c>
      <c r="G480" s="50">
        <v>42688.0</v>
      </c>
      <c r="H480" s="50">
        <v>2762363.0</v>
      </c>
      <c r="I480" s="49">
        <v>67.0</v>
      </c>
      <c r="J480" s="19"/>
      <c r="N480" s="19"/>
      <c r="O480" s="19"/>
      <c r="P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>
      <c r="A481" s="8">
        <v>44152.0</v>
      </c>
      <c r="B481" s="43">
        <v>28998.0</v>
      </c>
      <c r="C481" s="43">
        <v>25860.0</v>
      </c>
      <c r="D481" s="43">
        <v>2644.0</v>
      </c>
      <c r="E481" s="43">
        <v>494.0</v>
      </c>
      <c r="F481" s="44">
        <f t="shared" si="2"/>
        <v>2815755</v>
      </c>
      <c r="G481" s="51">
        <v>41202.0</v>
      </c>
      <c r="H481" s="51">
        <v>2745555.0</v>
      </c>
      <c r="I481" s="49">
        <v>60.0</v>
      </c>
      <c r="J481" s="19"/>
      <c r="N481" s="19"/>
      <c r="O481" s="19"/>
      <c r="P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>
      <c r="A482" s="8">
        <v>44151.0</v>
      </c>
      <c r="B482" s="43">
        <v>28769.0</v>
      </c>
      <c r="C482" s="43">
        <v>25759.0</v>
      </c>
      <c r="D482" s="43">
        <v>2516.0</v>
      </c>
      <c r="E482" s="43">
        <v>494.0</v>
      </c>
      <c r="F482" s="44">
        <f t="shared" si="2"/>
        <v>2797691</v>
      </c>
      <c r="G482" s="51">
        <v>38314.0</v>
      </c>
      <c r="H482" s="51">
        <v>2730608.0</v>
      </c>
      <c r="I482" s="49">
        <v>55.0</v>
      </c>
      <c r="J482" s="19"/>
      <c r="N482" s="19"/>
      <c r="O482" s="19"/>
      <c r="P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8">
        <v>44150.0</v>
      </c>
      <c r="B483" s="43">
        <v>28546.0</v>
      </c>
      <c r="C483" s="43">
        <v>25691.0</v>
      </c>
      <c r="D483" s="43">
        <v>2362.0</v>
      </c>
      <c r="E483" s="43">
        <v>493.0</v>
      </c>
      <c r="F483" s="44">
        <f t="shared" si="2"/>
        <v>2786878</v>
      </c>
      <c r="G483" s="51">
        <v>36378.0</v>
      </c>
      <c r="H483" s="51">
        <v>2721954.0</v>
      </c>
      <c r="I483" s="49">
        <v>56.0</v>
      </c>
      <c r="J483" s="19"/>
      <c r="N483" s="19"/>
      <c r="O483" s="19"/>
      <c r="P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>
      <c r="A484" s="8">
        <v>44149.0</v>
      </c>
      <c r="B484" s="43">
        <v>28338.0</v>
      </c>
      <c r="C484" s="43">
        <v>25636.0</v>
      </c>
      <c r="D484" s="43">
        <v>2210.0</v>
      </c>
      <c r="E484" s="43">
        <v>492.0</v>
      </c>
      <c r="F484" s="44">
        <f t="shared" si="2"/>
        <v>2777289</v>
      </c>
      <c r="G484" s="51">
        <v>34692.0</v>
      </c>
      <c r="H484" s="51">
        <v>2714259.0</v>
      </c>
      <c r="I484" s="49">
        <v>54.0</v>
      </c>
      <c r="J484" s="19"/>
      <c r="N484" s="19"/>
      <c r="O484" s="19"/>
      <c r="P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>
      <c r="A485" s="8">
        <v>44148.0</v>
      </c>
      <c r="B485" s="43">
        <v>28133.0</v>
      </c>
      <c r="C485" s="43">
        <v>25537.0</v>
      </c>
      <c r="D485" s="43">
        <v>2108.0</v>
      </c>
      <c r="E485" s="43">
        <v>488.0</v>
      </c>
      <c r="F485" s="44">
        <f t="shared" si="2"/>
        <v>2761411</v>
      </c>
      <c r="G485" s="51">
        <v>30119.0</v>
      </c>
      <c r="H485" s="51">
        <v>2703159.0</v>
      </c>
      <c r="I485" s="49">
        <v>50.0</v>
      </c>
      <c r="J485" s="52"/>
      <c r="N485" s="52"/>
      <c r="O485" s="52"/>
      <c r="P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8">
        <v>44147.0</v>
      </c>
      <c r="B486" s="43">
        <v>27942.0</v>
      </c>
      <c r="C486" s="43">
        <v>25404.0</v>
      </c>
      <c r="D486" s="43">
        <v>2051.0</v>
      </c>
      <c r="E486" s="43">
        <v>487.0</v>
      </c>
      <c r="F486" s="44">
        <f t="shared" si="2"/>
        <v>2749772</v>
      </c>
      <c r="G486" s="51">
        <v>29284.0</v>
      </c>
      <c r="H486" s="51">
        <v>2692546.0</v>
      </c>
      <c r="I486" s="49">
        <v>53.0</v>
      </c>
      <c r="J486" s="52"/>
      <c r="N486" s="52"/>
      <c r="O486" s="52"/>
      <c r="P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8">
        <v>44146.0</v>
      </c>
      <c r="B487" s="43">
        <v>27799.0</v>
      </c>
      <c r="C487" s="43">
        <v>25266.0</v>
      </c>
      <c r="D487" s="43">
        <v>2046.0</v>
      </c>
      <c r="E487" s="43">
        <v>487.0</v>
      </c>
      <c r="F487" s="44">
        <f t="shared" si="2"/>
        <v>2736534</v>
      </c>
      <c r="G487" s="51">
        <v>28688.0</v>
      </c>
      <c r="H487" s="51">
        <v>2680047.0</v>
      </c>
      <c r="I487" s="49">
        <v>49.0</v>
      </c>
      <c r="J487" s="19"/>
      <c r="N487" s="19"/>
      <c r="O487" s="19"/>
      <c r="P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>
      <c r="A488" s="8">
        <v>44145.0</v>
      </c>
      <c r="B488" s="43">
        <v>27653.0</v>
      </c>
      <c r="C488" s="43">
        <v>25160.0</v>
      </c>
      <c r="D488" s="43">
        <v>2008.0</v>
      </c>
      <c r="E488" s="43">
        <v>485.0</v>
      </c>
      <c r="F488" s="44">
        <f t="shared" si="2"/>
        <v>2723960</v>
      </c>
      <c r="G488" s="51">
        <v>27855.0</v>
      </c>
      <c r="H488" s="51">
        <v>2668452.0</v>
      </c>
      <c r="I488" s="49">
        <v>54.0</v>
      </c>
      <c r="J488" s="19"/>
      <c r="N488" s="19"/>
      <c r="O488" s="19"/>
      <c r="P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>
      <c r="A489" s="8">
        <v>44144.0</v>
      </c>
      <c r="B489" s="43">
        <v>27553.0</v>
      </c>
      <c r="C489" s="43">
        <v>25029.0</v>
      </c>
      <c r="D489" s="43">
        <v>2044.0</v>
      </c>
      <c r="E489" s="43">
        <v>480.0</v>
      </c>
      <c r="F489" s="44">
        <f t="shared" si="2"/>
        <v>2709199</v>
      </c>
      <c r="G489" s="51">
        <v>25802.0</v>
      </c>
      <c r="H489" s="51">
        <v>2655844.0</v>
      </c>
      <c r="I489" s="49">
        <v>57.0</v>
      </c>
      <c r="J489" s="19"/>
      <c r="N489" s="19"/>
      <c r="O489" s="19"/>
      <c r="P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>
      <c r="A490" s="8">
        <v>44143.0</v>
      </c>
      <c r="B490" s="43">
        <v>27427.0</v>
      </c>
      <c r="C490" s="43">
        <v>24968.0</v>
      </c>
      <c r="D490" s="43">
        <v>1981.0</v>
      </c>
      <c r="E490" s="43">
        <v>478.0</v>
      </c>
      <c r="F490" s="44">
        <f t="shared" si="2"/>
        <v>2702880</v>
      </c>
      <c r="G490" s="51">
        <v>25648.0</v>
      </c>
      <c r="H490" s="51">
        <v>2649805.0</v>
      </c>
      <c r="I490" s="49">
        <v>58.0</v>
      </c>
      <c r="J490" s="19"/>
      <c r="N490" s="19"/>
      <c r="O490" s="19"/>
      <c r="P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8">
        <v>44142.0</v>
      </c>
      <c r="B491" s="43">
        <v>27284.0</v>
      </c>
      <c r="C491" s="43">
        <v>24910.0</v>
      </c>
      <c r="D491" s="43">
        <v>1897.0</v>
      </c>
      <c r="E491" s="43">
        <v>477.0</v>
      </c>
      <c r="F491" s="44">
        <f t="shared" si="2"/>
        <v>2697249</v>
      </c>
      <c r="G491" s="51">
        <v>26217.0</v>
      </c>
      <c r="H491" s="51">
        <v>2643748.0</v>
      </c>
      <c r="I491" s="49">
        <v>53.0</v>
      </c>
      <c r="J491" s="19"/>
      <c r="N491" s="19"/>
      <c r="O491" s="19"/>
      <c r="P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>
      <c r="A492" s="8">
        <v>44141.0</v>
      </c>
      <c r="B492" s="43">
        <v>27195.0</v>
      </c>
      <c r="C492" s="43">
        <v>24821.0</v>
      </c>
      <c r="D492" s="43">
        <v>1898.0</v>
      </c>
      <c r="E492" s="43">
        <v>476.0</v>
      </c>
      <c r="F492" s="44">
        <f t="shared" si="2"/>
        <v>2686314</v>
      </c>
      <c r="G492" s="51">
        <v>25629.0</v>
      </c>
      <c r="H492" s="51">
        <v>2633490.0</v>
      </c>
      <c r="I492" s="49">
        <v>50.0</v>
      </c>
      <c r="J492" s="19"/>
      <c r="N492" s="19"/>
      <c r="O492" s="19"/>
      <c r="P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>
      <c r="A493" s="8">
        <v>44140.0</v>
      </c>
      <c r="B493" s="43">
        <v>27050.0</v>
      </c>
      <c r="C493" s="43">
        <v>24735.0</v>
      </c>
      <c r="D493" s="43">
        <v>1840.0</v>
      </c>
      <c r="E493" s="43">
        <v>475.0</v>
      </c>
      <c r="F493" s="44">
        <f t="shared" si="2"/>
        <v>2673706</v>
      </c>
      <c r="G493" s="51">
        <v>25062.0</v>
      </c>
      <c r="H493" s="51">
        <v>2621594.0</v>
      </c>
      <c r="I493" s="49">
        <v>51.0</v>
      </c>
      <c r="J493" s="19"/>
      <c r="N493" s="19"/>
      <c r="O493" s="19"/>
      <c r="P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8">
        <v>44139.0</v>
      </c>
      <c r="B494" s="43">
        <v>26925.0</v>
      </c>
      <c r="C494" s="43">
        <v>24616.0</v>
      </c>
      <c r="D494" s="43">
        <v>1835.0</v>
      </c>
      <c r="E494" s="43">
        <v>474.0</v>
      </c>
      <c r="F494" s="44">
        <f t="shared" si="2"/>
        <v>2662260</v>
      </c>
      <c r="G494" s="51">
        <v>24255.0</v>
      </c>
      <c r="H494" s="51">
        <v>2611080.0</v>
      </c>
      <c r="I494" s="49">
        <v>53.0</v>
      </c>
      <c r="J494" s="19"/>
      <c r="N494" s="19"/>
      <c r="O494" s="19"/>
      <c r="P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>
      <c r="A495" s="8">
        <v>44138.0</v>
      </c>
      <c r="B495" s="43">
        <v>26807.0</v>
      </c>
      <c r="C495" s="43">
        <v>24510.0</v>
      </c>
      <c r="D495" s="43">
        <v>1825.0</v>
      </c>
      <c r="E495" s="43">
        <v>472.0</v>
      </c>
      <c r="F495" s="44">
        <f t="shared" si="2"/>
        <v>2649859</v>
      </c>
      <c r="G495" s="51">
        <v>25815.0</v>
      </c>
      <c r="H495" s="51">
        <v>2597237.0</v>
      </c>
      <c r="I495" s="49">
        <v>52.0</v>
      </c>
      <c r="J495" s="19"/>
      <c r="N495" s="19"/>
      <c r="O495" s="19"/>
      <c r="P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8">
        <v>44137.0</v>
      </c>
      <c r="B496" s="43">
        <v>26732.0</v>
      </c>
      <c r="C496" s="43">
        <v>24395.0</v>
      </c>
      <c r="D496" s="43">
        <v>1869.0</v>
      </c>
      <c r="E496" s="43">
        <v>468.0</v>
      </c>
      <c r="F496" s="44">
        <f t="shared" si="2"/>
        <v>2636650</v>
      </c>
      <c r="G496" s="53">
        <v>25524.0</v>
      </c>
      <c r="H496" s="53">
        <v>2584394.0</v>
      </c>
      <c r="I496" s="49">
        <v>49.0</v>
      </c>
      <c r="J496" s="19"/>
      <c r="N496" s="19"/>
      <c r="O496" s="19"/>
      <c r="P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>
      <c r="A497" s="8">
        <v>44136.0</v>
      </c>
      <c r="B497" s="43">
        <v>26635.0</v>
      </c>
      <c r="C497" s="43">
        <v>24357.0</v>
      </c>
      <c r="D497" s="43">
        <v>1812.0</v>
      </c>
      <c r="E497" s="43">
        <v>466.0</v>
      </c>
      <c r="F497" s="44">
        <f t="shared" si="2"/>
        <v>2630630</v>
      </c>
      <c r="G497" s="53">
        <v>24838.0</v>
      </c>
      <c r="H497" s="53">
        <v>2579157.0</v>
      </c>
      <c r="I497" s="49">
        <v>51.0</v>
      </c>
      <c r="J497" s="19"/>
      <c r="N497" s="19"/>
      <c r="O497" s="19"/>
      <c r="P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>
      <c r="A498" s="8">
        <v>44135.0</v>
      </c>
      <c r="B498" s="43">
        <v>26511.0</v>
      </c>
      <c r="C498" s="43">
        <v>24311.0</v>
      </c>
      <c r="D498" s="43">
        <v>1736.0</v>
      </c>
      <c r="E498" s="43">
        <v>464.0</v>
      </c>
      <c r="F498" s="44">
        <f t="shared" si="2"/>
        <v>2624492</v>
      </c>
      <c r="G498" s="54">
        <v>25678.0</v>
      </c>
      <c r="H498" s="51">
        <v>2572303.0</v>
      </c>
      <c r="I498" s="49">
        <v>54.0</v>
      </c>
      <c r="J498" s="19"/>
      <c r="N498" s="19"/>
      <c r="O498" s="19"/>
      <c r="P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>
      <c r="A499" s="8">
        <v>44134.0</v>
      </c>
      <c r="B499" s="43">
        <v>26385.0</v>
      </c>
      <c r="C499" s="43">
        <v>24227.0</v>
      </c>
      <c r="D499" s="43">
        <v>1695.0</v>
      </c>
      <c r="E499" s="43">
        <v>463.0</v>
      </c>
      <c r="F499" s="44">
        <f t="shared" si="2"/>
        <v>2612231</v>
      </c>
      <c r="G499" s="54">
        <v>26373.0</v>
      </c>
      <c r="H499" s="51">
        <v>2559473.0</v>
      </c>
      <c r="I499" s="49">
        <v>51.0</v>
      </c>
      <c r="J499" s="19"/>
      <c r="N499" s="19"/>
      <c r="O499" s="19"/>
      <c r="P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>
      <c r="A500" s="8">
        <v>44133.0</v>
      </c>
      <c r="B500" s="43">
        <v>26271.0</v>
      </c>
      <c r="C500" s="43">
        <v>24168.0</v>
      </c>
      <c r="D500" s="43">
        <v>1641.0</v>
      </c>
      <c r="E500" s="43">
        <v>462.0</v>
      </c>
      <c r="F500" s="44">
        <f t="shared" si="2"/>
        <v>2597978</v>
      </c>
      <c r="G500" s="54">
        <v>26148.0</v>
      </c>
      <c r="H500" s="51">
        <v>2545559.0</v>
      </c>
      <c r="I500" s="49">
        <v>53.0</v>
      </c>
      <c r="J500" s="19"/>
      <c r="N500" s="19"/>
      <c r="O500" s="19"/>
      <c r="P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>
      <c r="A501" s="8">
        <v>44132.0</v>
      </c>
      <c r="B501" s="43">
        <v>26146.0</v>
      </c>
      <c r="C501" s="43">
        <v>24073.0</v>
      </c>
      <c r="D501" s="43">
        <v>1612.0</v>
      </c>
      <c r="E501" s="43">
        <v>461.0</v>
      </c>
      <c r="F501" s="44">
        <f t="shared" si="2"/>
        <v>2582960</v>
      </c>
      <c r="G501" s="54">
        <v>22904.0</v>
      </c>
      <c r="H501" s="51">
        <v>2533910.0</v>
      </c>
      <c r="I501" s="49">
        <v>52.0</v>
      </c>
      <c r="J501" s="19"/>
      <c r="N501" s="19"/>
      <c r="O501" s="19"/>
      <c r="P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>
      <c r="A502" s="8">
        <v>44131.0</v>
      </c>
      <c r="B502" s="43">
        <v>26043.0</v>
      </c>
      <c r="C502" s="43">
        <v>23981.0</v>
      </c>
      <c r="D502" s="43">
        <v>1602.0</v>
      </c>
      <c r="E502" s="43">
        <v>460.0</v>
      </c>
      <c r="F502" s="44">
        <f t="shared" si="2"/>
        <v>2567587</v>
      </c>
      <c r="G502" s="54">
        <v>23003.0</v>
      </c>
      <c r="H502" s="51">
        <v>2518541.0</v>
      </c>
      <c r="I502" s="49">
        <v>52.0</v>
      </c>
      <c r="J502" s="19"/>
      <c r="N502" s="19"/>
      <c r="O502" s="19"/>
      <c r="P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>
      <c r="A503" s="8">
        <v>44130.0</v>
      </c>
      <c r="B503" s="43">
        <v>25955.0</v>
      </c>
      <c r="C503" s="43">
        <v>23905.0</v>
      </c>
      <c r="D503" s="43">
        <v>1593.0</v>
      </c>
      <c r="E503" s="43">
        <v>457.0</v>
      </c>
      <c r="F503" s="44">
        <f t="shared" si="2"/>
        <v>2552264</v>
      </c>
      <c r="G503" s="54">
        <v>20763.0</v>
      </c>
      <c r="H503" s="51">
        <v>2505546.0</v>
      </c>
      <c r="I503" s="49">
        <v>53.0</v>
      </c>
      <c r="J503" s="19"/>
      <c r="N503" s="19"/>
      <c r="O503" s="19"/>
      <c r="P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>
      <c r="A504" s="8">
        <v>44129.0</v>
      </c>
      <c r="B504" s="43">
        <v>25836.0</v>
      </c>
      <c r="C504" s="43">
        <v>23869.0</v>
      </c>
      <c r="D504" s="43">
        <v>1510.0</v>
      </c>
      <c r="E504" s="43">
        <v>457.0</v>
      </c>
      <c r="F504" s="44">
        <f t="shared" si="2"/>
        <v>2546146</v>
      </c>
      <c r="G504" s="54">
        <v>21682.0</v>
      </c>
      <c r="H504" s="51">
        <v>2498628.0</v>
      </c>
      <c r="I504" s="49">
        <v>53.0</v>
      </c>
      <c r="J504" s="19"/>
      <c r="N504" s="19"/>
      <c r="O504" s="19"/>
      <c r="P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8">
        <v>44128.0</v>
      </c>
      <c r="B505" s="43">
        <v>25775.0</v>
      </c>
      <c r="C505" s="43">
        <v>23834.0</v>
      </c>
      <c r="D505" s="43">
        <v>1484.0</v>
      </c>
      <c r="E505" s="43">
        <v>457.0</v>
      </c>
      <c r="F505" s="44">
        <f t="shared" si="2"/>
        <v>2540679</v>
      </c>
      <c r="G505" s="54">
        <v>21888.0</v>
      </c>
      <c r="H505" s="51">
        <v>2493016.0</v>
      </c>
      <c r="I505" s="49">
        <v>60.0</v>
      </c>
      <c r="J505" s="19"/>
      <c r="N505" s="19"/>
      <c r="O505" s="19"/>
      <c r="P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>
      <c r="A506" s="8">
        <v>44127.0</v>
      </c>
      <c r="B506" s="43">
        <v>25698.0</v>
      </c>
      <c r="C506" s="43">
        <v>23717.0</v>
      </c>
      <c r="D506" s="43">
        <v>1526.0</v>
      </c>
      <c r="E506" s="43">
        <v>455.0</v>
      </c>
      <c r="F506" s="44">
        <f t="shared" si="2"/>
        <v>2528621</v>
      </c>
      <c r="G506" s="54">
        <v>20430.0</v>
      </c>
      <c r="H506" s="51">
        <v>2482493.0</v>
      </c>
      <c r="I506" s="49">
        <v>62.0</v>
      </c>
      <c r="J506" s="19"/>
      <c r="N506" s="19"/>
      <c r="O506" s="19"/>
      <c r="P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>
      <c r="A507" s="8">
        <v>44126.0</v>
      </c>
      <c r="B507" s="43">
        <v>25543.0</v>
      </c>
      <c r="C507" s="43">
        <v>23647.0</v>
      </c>
      <c r="D507" s="43">
        <v>1443.0</v>
      </c>
      <c r="E507" s="43">
        <v>453.0</v>
      </c>
      <c r="F507" s="44">
        <f t="shared" si="2"/>
        <v>2515325</v>
      </c>
      <c r="G507" s="54">
        <v>19813.0</v>
      </c>
      <c r="H507" s="51">
        <v>2469969.0</v>
      </c>
      <c r="I507" s="49">
        <v>62.0</v>
      </c>
      <c r="J507" s="19"/>
      <c r="N507" s="19"/>
      <c r="O507" s="19"/>
      <c r="P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>
      <c r="A508" s="8">
        <v>44125.0</v>
      </c>
      <c r="B508" s="43">
        <v>25424.0</v>
      </c>
      <c r="C508" s="43">
        <v>23584.0</v>
      </c>
      <c r="D508" s="43">
        <v>1390.0</v>
      </c>
      <c r="E508" s="43">
        <v>450.0</v>
      </c>
      <c r="F508" s="44">
        <f t="shared" si="2"/>
        <v>2503491</v>
      </c>
      <c r="G508" s="54">
        <v>19493.0</v>
      </c>
      <c r="H508" s="51">
        <v>2458574.0</v>
      </c>
      <c r="I508" s="49">
        <v>70.0</v>
      </c>
      <c r="J508" s="19"/>
      <c r="N508" s="19"/>
      <c r="O508" s="19"/>
      <c r="P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>
      <c r="A509" s="8">
        <v>44124.0</v>
      </c>
      <c r="B509" s="43">
        <v>25333.0</v>
      </c>
      <c r="C509" s="43">
        <v>23466.0</v>
      </c>
      <c r="D509" s="43">
        <v>1420.0</v>
      </c>
      <c r="E509" s="43">
        <v>447.0</v>
      </c>
      <c r="F509" s="44">
        <f t="shared" si="2"/>
        <v>2491311</v>
      </c>
      <c r="G509" s="54">
        <v>19379.0</v>
      </c>
      <c r="H509" s="51">
        <v>2446599.0</v>
      </c>
      <c r="I509" s="49">
        <v>71.0</v>
      </c>
      <c r="J509" s="19"/>
      <c r="N509" s="19"/>
      <c r="O509" s="19"/>
      <c r="P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>
      <c r="A510" s="8">
        <v>44123.0</v>
      </c>
      <c r="B510" s="43">
        <v>25275.0</v>
      </c>
      <c r="C510" s="43">
        <v>23368.0</v>
      </c>
      <c r="D510" s="43">
        <v>1463.0</v>
      </c>
      <c r="E510" s="43">
        <v>444.0</v>
      </c>
      <c r="F510" s="44">
        <f t="shared" si="2"/>
        <v>2479226</v>
      </c>
      <c r="G510" s="54">
        <v>16763.0</v>
      </c>
      <c r="H510" s="51">
        <v>2437188.0</v>
      </c>
      <c r="I510" s="49">
        <v>78.0</v>
      </c>
      <c r="J510" s="19"/>
      <c r="N510" s="19"/>
      <c r="O510" s="19"/>
      <c r="P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>
      <c r="A511" s="8">
        <v>44122.0</v>
      </c>
      <c r="B511" s="43">
        <v>25199.0</v>
      </c>
      <c r="C511" s="43">
        <v>23312.0</v>
      </c>
      <c r="D511" s="43">
        <v>1443.0</v>
      </c>
      <c r="E511" s="43">
        <v>444.0</v>
      </c>
      <c r="F511" s="44">
        <f t="shared" si="2"/>
        <v>2474529</v>
      </c>
      <c r="G511" s="54">
        <v>17781.0</v>
      </c>
      <c r="H511" s="51">
        <v>2431549.0</v>
      </c>
      <c r="I511" s="49">
        <v>77.0</v>
      </c>
      <c r="J511" s="19"/>
      <c r="N511" s="19"/>
      <c r="O511" s="19"/>
      <c r="P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>
      <c r="A512" s="8">
        <v>44121.0</v>
      </c>
      <c r="B512" s="43">
        <v>25108.0</v>
      </c>
      <c r="C512" s="43">
        <v>23258.0</v>
      </c>
      <c r="D512" s="43">
        <v>1407.0</v>
      </c>
      <c r="E512" s="43">
        <v>443.0</v>
      </c>
      <c r="F512" s="44">
        <f t="shared" si="2"/>
        <v>2468527</v>
      </c>
      <c r="G512" s="54">
        <v>17318.0</v>
      </c>
      <c r="H512" s="51">
        <v>2426101.0</v>
      </c>
      <c r="I512" s="49">
        <v>78.0</v>
      </c>
      <c r="J512" s="52"/>
      <c r="N512" s="52"/>
      <c r="O512" s="52"/>
      <c r="P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8">
        <v>44120.0</v>
      </c>
      <c r="B513" s="43">
        <v>25035.0</v>
      </c>
      <c r="C513" s="43">
        <v>23180.0</v>
      </c>
      <c r="D513" s="43">
        <v>1414.0</v>
      </c>
      <c r="E513" s="43">
        <v>441.0</v>
      </c>
      <c r="F513" s="44">
        <f t="shared" si="2"/>
        <v>2459426</v>
      </c>
      <c r="G513" s="54">
        <v>17355.0</v>
      </c>
      <c r="H513" s="51">
        <v>2417036.0</v>
      </c>
      <c r="I513" s="49">
        <v>78.0</v>
      </c>
      <c r="J513" s="19"/>
      <c r="N513" s="19"/>
      <c r="O513" s="19"/>
      <c r="P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>
      <c r="A514" s="8">
        <v>44119.0</v>
      </c>
      <c r="B514" s="43">
        <v>24988.0</v>
      </c>
      <c r="C514" s="43">
        <v>23082.0</v>
      </c>
      <c r="D514" s="43">
        <v>1467.0</v>
      </c>
      <c r="E514" s="43">
        <v>439.0</v>
      </c>
      <c r="F514" s="44">
        <f t="shared" si="2"/>
        <v>2450739</v>
      </c>
      <c r="G514" s="54">
        <v>18262.0</v>
      </c>
      <c r="H514" s="51">
        <v>2407489.0</v>
      </c>
      <c r="I514" s="49">
        <v>82.0</v>
      </c>
      <c r="J514" s="19"/>
      <c r="N514" s="19"/>
      <c r="O514" s="19"/>
      <c r="P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>
      <c r="A515" s="8">
        <v>44118.0</v>
      </c>
      <c r="B515" s="43">
        <v>24889.0</v>
      </c>
      <c r="C515" s="43">
        <v>23030.0</v>
      </c>
      <c r="D515" s="43">
        <v>1421.0</v>
      </c>
      <c r="E515" s="43">
        <v>438.0</v>
      </c>
      <c r="F515" s="44">
        <f t="shared" si="2"/>
        <v>2441454</v>
      </c>
      <c r="G515" s="54">
        <v>18396.0</v>
      </c>
      <c r="H515" s="51">
        <v>2398169.0</v>
      </c>
      <c r="I515" s="49">
        <v>85.0</v>
      </c>
      <c r="J515" s="19"/>
      <c r="N515" s="19"/>
      <c r="O515" s="19"/>
      <c r="P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>
      <c r="A516" s="8">
        <v>44117.0</v>
      </c>
      <c r="B516" s="43">
        <v>24805.0</v>
      </c>
      <c r="C516" s="43">
        <v>22863.0</v>
      </c>
      <c r="D516" s="43">
        <v>1508.0</v>
      </c>
      <c r="E516" s="43">
        <v>434.0</v>
      </c>
      <c r="F516" s="44">
        <f t="shared" si="2"/>
        <v>2428771</v>
      </c>
      <c r="G516" s="54">
        <v>20124.0</v>
      </c>
      <c r="H516" s="51">
        <v>2383842.0</v>
      </c>
      <c r="I516" s="49">
        <v>91.0</v>
      </c>
      <c r="J516" s="19"/>
      <c r="N516" s="19"/>
      <c r="O516" s="19"/>
      <c r="P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>
      <c r="A517" s="8">
        <v>44116.0</v>
      </c>
      <c r="B517" s="43">
        <v>24703.0</v>
      </c>
      <c r="C517" s="43">
        <v>22728.0</v>
      </c>
      <c r="D517" s="43">
        <v>1542.0</v>
      </c>
      <c r="E517" s="43">
        <v>433.0</v>
      </c>
      <c r="F517" s="44">
        <f t="shared" si="2"/>
        <v>2415610</v>
      </c>
      <c r="G517" s="54">
        <v>19192.0</v>
      </c>
      <c r="H517" s="51">
        <v>2371715.0</v>
      </c>
      <c r="I517" s="49">
        <v>87.0</v>
      </c>
      <c r="J517" s="19"/>
      <c r="N517" s="19"/>
      <c r="O517" s="19"/>
      <c r="P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>
      <c r="A518" s="8">
        <v>44115.0</v>
      </c>
      <c r="B518" s="43">
        <v>24606.0</v>
      </c>
      <c r="C518" s="43">
        <v>22693.0</v>
      </c>
      <c r="D518" s="43">
        <v>1481.0</v>
      </c>
      <c r="E518" s="43">
        <v>432.0</v>
      </c>
      <c r="F518" s="44">
        <f t="shared" si="2"/>
        <v>2410483</v>
      </c>
      <c r="G518" s="54">
        <v>19303.0</v>
      </c>
      <c r="H518" s="51">
        <v>2366574.0</v>
      </c>
      <c r="I518" s="49">
        <v>89.0</v>
      </c>
      <c r="J518" s="19"/>
      <c r="N518" s="19"/>
      <c r="O518" s="19"/>
      <c r="P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>
      <c r="A519" s="8">
        <v>44114.0</v>
      </c>
      <c r="B519" s="43">
        <v>24548.0</v>
      </c>
      <c r="C519" s="43">
        <v>22624.0</v>
      </c>
      <c r="D519" s="43">
        <v>1494.0</v>
      </c>
      <c r="E519" s="43">
        <v>430.0</v>
      </c>
      <c r="F519" s="44">
        <f t="shared" si="2"/>
        <v>2404684</v>
      </c>
      <c r="G519" s="54">
        <v>18982.0</v>
      </c>
      <c r="H519" s="51">
        <v>2361154.0</v>
      </c>
      <c r="I519" s="49">
        <v>89.0</v>
      </c>
      <c r="J519" s="19"/>
      <c r="N519" s="19"/>
      <c r="O519" s="19"/>
      <c r="P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>
      <c r="A520" s="8">
        <v>44113.0</v>
      </c>
      <c r="B520" s="43">
        <v>24476.0</v>
      </c>
      <c r="C520" s="43">
        <v>22569.0</v>
      </c>
      <c r="D520" s="43">
        <v>1479.0</v>
      </c>
      <c r="E520" s="43">
        <v>428.0</v>
      </c>
      <c r="F520" s="44">
        <f t="shared" si="2"/>
        <v>2400233</v>
      </c>
      <c r="G520" s="51">
        <v>20699.0</v>
      </c>
      <c r="H520" s="51">
        <v>2355058.0</v>
      </c>
      <c r="I520" s="49">
        <v>94.0</v>
      </c>
      <c r="J520" s="19"/>
      <c r="N520" s="19"/>
      <c r="O520" s="19"/>
      <c r="P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>
      <c r="A521" s="8">
        <v>44112.0</v>
      </c>
      <c r="B521" s="43">
        <v>24422.0</v>
      </c>
      <c r="C521" s="43">
        <v>22463.0</v>
      </c>
      <c r="D521" s="43">
        <v>1532.0</v>
      </c>
      <c r="E521" s="43">
        <v>427.0</v>
      </c>
      <c r="F521" s="44">
        <f t="shared" si="2"/>
        <v>2388844</v>
      </c>
      <c r="G521" s="51">
        <v>20978.0</v>
      </c>
      <c r="H521" s="51">
        <v>2343444.0</v>
      </c>
      <c r="I521" s="49">
        <v>97.0</v>
      </c>
      <c r="J521" s="52"/>
      <c r="N521" s="52"/>
      <c r="O521" s="52"/>
      <c r="P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8">
        <v>44111.0</v>
      </c>
      <c r="B522" s="43">
        <v>24353.0</v>
      </c>
      <c r="C522" s="43">
        <v>22334.0</v>
      </c>
      <c r="D522" s="43">
        <v>1594.0</v>
      </c>
      <c r="E522" s="43">
        <v>425.0</v>
      </c>
      <c r="F522" s="44">
        <f t="shared" si="2"/>
        <v>2378073</v>
      </c>
      <c r="G522" s="51">
        <v>22138.0</v>
      </c>
      <c r="H522" s="51">
        <v>2331582.0</v>
      </c>
      <c r="I522" s="49">
        <v>102.0</v>
      </c>
      <c r="J522" s="52"/>
      <c r="N522" s="52"/>
      <c r="O522" s="52"/>
      <c r="P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8">
        <v>44110.0</v>
      </c>
      <c r="B523" s="43">
        <v>24239.0</v>
      </c>
      <c r="C523" s="43">
        <v>22083.0</v>
      </c>
      <c r="D523" s="43">
        <v>1734.0</v>
      </c>
      <c r="E523" s="43">
        <v>422.0</v>
      </c>
      <c r="F523" s="44">
        <f t="shared" si="2"/>
        <v>2365433</v>
      </c>
      <c r="G523" s="53">
        <v>22737.0</v>
      </c>
      <c r="H523" s="53">
        <v>2318457.0</v>
      </c>
      <c r="I523" s="49">
        <v>105.0</v>
      </c>
      <c r="J523" s="19"/>
      <c r="N523" s="19"/>
      <c r="O523" s="19"/>
      <c r="P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>
      <c r="A524" s="8">
        <v>44109.0</v>
      </c>
      <c r="B524" s="43">
        <v>24164.0</v>
      </c>
      <c r="C524" s="43">
        <v>21886.0</v>
      </c>
      <c r="D524" s="43">
        <v>1856.0</v>
      </c>
      <c r="E524" s="43">
        <v>422.0</v>
      </c>
      <c r="F524" s="44">
        <f t="shared" si="2"/>
        <v>2352378</v>
      </c>
      <c r="G524" s="45">
        <v>22447.0</v>
      </c>
      <c r="H524" s="51">
        <v>2305767.0</v>
      </c>
      <c r="I524" s="49">
        <v>107.0</v>
      </c>
      <c r="J524" s="19"/>
      <c r="N524" s="19"/>
      <c r="O524" s="19"/>
      <c r="P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>
      <c r="A525" s="8">
        <v>44108.0</v>
      </c>
      <c r="B525" s="43">
        <v>24091.0</v>
      </c>
      <c r="C525" s="43">
        <v>21845.0</v>
      </c>
      <c r="D525" s="43">
        <v>1825.0</v>
      </c>
      <c r="E525" s="43">
        <v>421.0</v>
      </c>
      <c r="F525" s="44">
        <f t="shared" si="2"/>
        <v>2346345</v>
      </c>
      <c r="G525" s="45">
        <v>22116.0</v>
      </c>
      <c r="H525" s="51">
        <v>2300138.0</v>
      </c>
      <c r="I525" s="49">
        <v>105.0</v>
      </c>
      <c r="J525" s="19"/>
      <c r="N525" s="19"/>
      <c r="O525" s="19"/>
      <c r="P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>
      <c r="A526" s="8">
        <v>44107.0</v>
      </c>
      <c r="B526" s="43">
        <v>24027.0</v>
      </c>
      <c r="C526" s="43">
        <v>21787.0</v>
      </c>
      <c r="D526" s="43">
        <v>1820.0</v>
      </c>
      <c r="E526" s="43">
        <v>420.0</v>
      </c>
      <c r="F526" s="44">
        <f t="shared" si="2"/>
        <v>2339859</v>
      </c>
      <c r="G526" s="45">
        <v>21287.0</v>
      </c>
      <c r="H526" s="51">
        <v>2294545.0</v>
      </c>
      <c r="I526" s="49">
        <v>104.0</v>
      </c>
      <c r="J526" s="19"/>
      <c r="N526" s="19"/>
      <c r="O526" s="19"/>
      <c r="P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>
      <c r="A527" s="8">
        <v>44106.0</v>
      </c>
      <c r="B527" s="43">
        <v>23952.0</v>
      </c>
      <c r="C527" s="43">
        <v>21733.0</v>
      </c>
      <c r="D527" s="43">
        <v>1803.0</v>
      </c>
      <c r="E527" s="43">
        <v>416.0</v>
      </c>
      <c r="F527" s="44">
        <f t="shared" si="2"/>
        <v>2333777</v>
      </c>
      <c r="G527" s="45">
        <v>19995.0</v>
      </c>
      <c r="H527" s="51">
        <v>2289830.0</v>
      </c>
      <c r="I527" s="49">
        <v>107.0</v>
      </c>
      <c r="J527" s="19"/>
      <c r="N527" s="19"/>
      <c r="O527" s="19"/>
      <c r="P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>
      <c r="A528" s="8">
        <v>44105.0</v>
      </c>
      <c r="B528" s="43">
        <v>23889.0</v>
      </c>
      <c r="C528" s="43">
        <v>21666.0</v>
      </c>
      <c r="D528" s="43">
        <v>1808.0</v>
      </c>
      <c r="E528" s="43">
        <v>415.0</v>
      </c>
      <c r="F528" s="44">
        <f t="shared" si="2"/>
        <v>2328435</v>
      </c>
      <c r="G528" s="45">
        <v>20029.0</v>
      </c>
      <c r="H528" s="51">
        <v>2284517.0</v>
      </c>
      <c r="I528" s="49">
        <v>107.0</v>
      </c>
      <c r="J528" s="19"/>
      <c r="N528" s="19"/>
      <c r="O528" s="19"/>
      <c r="P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>
      <c r="A529" s="8">
        <v>44104.0</v>
      </c>
      <c r="B529" s="43">
        <v>23812.0</v>
      </c>
      <c r="C529" s="43">
        <v>21591.0</v>
      </c>
      <c r="D529" s="43">
        <v>1808.0</v>
      </c>
      <c r="E529" s="43">
        <v>413.0</v>
      </c>
      <c r="F529" s="44">
        <f t="shared" si="2"/>
        <v>2322999</v>
      </c>
      <c r="G529" s="45">
        <v>20596.0</v>
      </c>
      <c r="H529" s="51">
        <v>2278591.0</v>
      </c>
      <c r="I529" s="49">
        <v>109.0</v>
      </c>
      <c r="J529" s="19"/>
      <c r="N529" s="19"/>
      <c r="O529" s="19"/>
      <c r="P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>
      <c r="A530" s="8">
        <v>44103.0</v>
      </c>
      <c r="B530" s="43">
        <v>23699.0</v>
      </c>
      <c r="C530" s="43">
        <v>21470.0</v>
      </c>
      <c r="D530" s="43">
        <v>1822.0</v>
      </c>
      <c r="E530" s="43">
        <v>407.0</v>
      </c>
      <c r="F530" s="44">
        <f t="shared" si="2"/>
        <v>2313044</v>
      </c>
      <c r="G530" s="45">
        <v>20056.0</v>
      </c>
      <c r="H530" s="51">
        <v>2269289.0</v>
      </c>
      <c r="I530" s="49">
        <v>115.0</v>
      </c>
      <c r="J530" s="19"/>
      <c r="N530" s="19"/>
      <c r="O530" s="19"/>
      <c r="P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>
      <c r="A531" s="8">
        <v>44102.0</v>
      </c>
      <c r="B531" s="43">
        <v>23661.0</v>
      </c>
      <c r="C531" s="43">
        <v>21292.0</v>
      </c>
      <c r="D531" s="43">
        <v>1963.0</v>
      </c>
      <c r="E531" s="43">
        <v>406.0</v>
      </c>
      <c r="F531" s="44">
        <f t="shared" si="2"/>
        <v>2301303</v>
      </c>
      <c r="G531" s="45">
        <v>18587.0</v>
      </c>
      <c r="H531" s="51">
        <v>2259055.0</v>
      </c>
      <c r="I531" s="49">
        <v>120.0</v>
      </c>
      <c r="J531" s="19"/>
      <c r="N531" s="19"/>
      <c r="O531" s="19"/>
      <c r="P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>
      <c r="A532" s="8">
        <v>44101.0</v>
      </c>
      <c r="B532" s="43">
        <v>23611.0</v>
      </c>
      <c r="C532" s="43">
        <v>21248.0</v>
      </c>
      <c r="D532" s="43">
        <v>1962.0</v>
      </c>
      <c r="E532" s="43">
        <v>401.0</v>
      </c>
      <c r="F532" s="44">
        <f t="shared" si="2"/>
        <v>2296517</v>
      </c>
      <c r="G532" s="53">
        <v>18878.0</v>
      </c>
      <c r="H532" s="53">
        <v>2254028.0</v>
      </c>
      <c r="I532" s="49">
        <v>124.0</v>
      </c>
      <c r="J532" s="19"/>
      <c r="N532" s="19"/>
      <c r="O532" s="19"/>
      <c r="P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>
      <c r="A533" s="8">
        <v>44100.0</v>
      </c>
      <c r="B533" s="43">
        <v>23516.0</v>
      </c>
      <c r="C533" s="43">
        <v>21166.0</v>
      </c>
      <c r="D533" s="43">
        <v>1951.0</v>
      </c>
      <c r="E533" s="43">
        <v>399.0</v>
      </c>
      <c r="F533" s="44">
        <f t="shared" si="2"/>
        <v>2290345</v>
      </c>
      <c r="G533" s="53">
        <v>18508.0</v>
      </c>
      <c r="H533" s="53">
        <v>2248321.0</v>
      </c>
      <c r="I533" s="49">
        <v>122.0</v>
      </c>
      <c r="J533" s="19"/>
      <c r="N533" s="19"/>
      <c r="O533" s="19"/>
      <c r="P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>
      <c r="A534" s="8">
        <v>44099.0</v>
      </c>
      <c r="B534" s="43">
        <v>23455.0</v>
      </c>
      <c r="C534" s="43">
        <v>20978.0</v>
      </c>
      <c r="D534" s="43">
        <v>2082.0</v>
      </c>
      <c r="E534" s="43">
        <v>395.0</v>
      </c>
      <c r="F534" s="44">
        <f t="shared" si="2"/>
        <v>2280276</v>
      </c>
      <c r="G534" s="45">
        <v>19575.0</v>
      </c>
      <c r="H534" s="45">
        <v>2237246.0</v>
      </c>
      <c r="I534" s="49">
        <v>128.0</v>
      </c>
      <c r="J534" s="19"/>
      <c r="N534" s="19"/>
      <c r="O534" s="19"/>
      <c r="P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>
      <c r="A535" s="8">
        <v>44098.0</v>
      </c>
      <c r="B535" s="43">
        <v>23341.0</v>
      </c>
      <c r="C535" s="43">
        <v>20832.0</v>
      </c>
      <c r="D535" s="43">
        <v>2116.0</v>
      </c>
      <c r="E535" s="43">
        <v>393.0</v>
      </c>
      <c r="F535" s="44">
        <f t="shared" si="2"/>
        <v>2268999</v>
      </c>
      <c r="G535" s="46">
        <v>20782.0</v>
      </c>
      <c r="H535" s="46">
        <v>2224876.0</v>
      </c>
      <c r="I535" s="49">
        <v>126.0</v>
      </c>
      <c r="J535" s="19"/>
      <c r="N535" s="19"/>
      <c r="O535" s="19"/>
      <c r="P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>
      <c r="A536" s="8">
        <v>44097.0</v>
      </c>
      <c r="B536" s="43">
        <v>23216.0</v>
      </c>
      <c r="C536" s="43">
        <v>20650.0</v>
      </c>
      <c r="D536" s="43">
        <v>2178.0</v>
      </c>
      <c r="E536" s="43">
        <v>388.0</v>
      </c>
      <c r="F536" s="44">
        <f t="shared" si="2"/>
        <v>2256899</v>
      </c>
      <c r="G536" s="45">
        <v>20527.0</v>
      </c>
      <c r="H536" s="45">
        <v>2213156.0</v>
      </c>
      <c r="I536" s="49">
        <v>139.0</v>
      </c>
      <c r="J536" s="19"/>
      <c r="N536" s="19"/>
      <c r="O536" s="19"/>
      <c r="P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>
      <c r="A537" s="8">
        <v>44096.0</v>
      </c>
      <c r="B537" s="43">
        <v>23106.0</v>
      </c>
      <c r="C537" s="43">
        <v>20441.0</v>
      </c>
      <c r="D537" s="43">
        <v>2277.0</v>
      </c>
      <c r="E537" s="43">
        <v>388.0</v>
      </c>
      <c r="F537" s="44">
        <f t="shared" si="2"/>
        <v>2245112</v>
      </c>
      <c r="G537" s="45">
        <v>23222.0</v>
      </c>
      <c r="H537" s="45">
        <v>2198784.0</v>
      </c>
      <c r="I537" s="49">
        <v>146.0</v>
      </c>
      <c r="J537" s="19"/>
      <c r="N537" s="19"/>
      <c r="O537" s="19"/>
      <c r="P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>
      <c r="A538" s="8">
        <v>44095.0</v>
      </c>
      <c r="B538" s="43">
        <v>23045.0</v>
      </c>
      <c r="C538" s="43">
        <v>20248.0</v>
      </c>
      <c r="D538" s="43">
        <v>2412.0</v>
      </c>
      <c r="E538" s="43">
        <v>385.0</v>
      </c>
      <c r="F538" s="44">
        <f t="shared" si="2"/>
        <v>2231589</v>
      </c>
      <c r="G538" s="45">
        <v>22536.0</v>
      </c>
      <c r="H538" s="45">
        <v>2186008.0</v>
      </c>
      <c r="I538" s="49">
        <v>141.0</v>
      </c>
      <c r="J538" s="19"/>
      <c r="N538" s="19"/>
      <c r="O538" s="19"/>
      <c r="P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>
      <c r="A539" s="8">
        <v>44094.0</v>
      </c>
      <c r="B539" s="43">
        <v>22975.0</v>
      </c>
      <c r="C539" s="43">
        <v>20158.0</v>
      </c>
      <c r="D539" s="43">
        <v>2434.0</v>
      </c>
      <c r="E539" s="43">
        <v>383.0</v>
      </c>
      <c r="F539" s="44">
        <f t="shared" si="2"/>
        <v>2226701</v>
      </c>
      <c r="G539" s="45">
        <v>24274.0</v>
      </c>
      <c r="H539" s="45">
        <v>2179452.0</v>
      </c>
      <c r="I539" s="49">
        <v>146.0</v>
      </c>
      <c r="J539" s="19"/>
      <c r="N539" s="19"/>
      <c r="O539" s="19"/>
      <c r="P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>
      <c r="A540" s="8">
        <v>44093.0</v>
      </c>
      <c r="B540" s="43">
        <v>22893.0</v>
      </c>
      <c r="C540" s="43">
        <v>19970.0</v>
      </c>
      <c r="D540" s="43">
        <v>2545.0</v>
      </c>
      <c r="E540" s="43">
        <v>378.0</v>
      </c>
      <c r="F540" s="44">
        <f t="shared" si="2"/>
        <v>2219162</v>
      </c>
      <c r="G540" s="45">
        <v>24705.0</v>
      </c>
      <c r="H540" s="45">
        <v>2171564.0</v>
      </c>
      <c r="I540" s="49">
        <v>152.0</v>
      </c>
      <c r="J540" s="19"/>
      <c r="N540" s="19"/>
      <c r="O540" s="19"/>
      <c r="P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A541" s="8">
        <v>44092.0</v>
      </c>
      <c r="B541" s="43">
        <v>22783.0</v>
      </c>
      <c r="C541" s="43">
        <v>19771.0</v>
      </c>
      <c r="D541" s="43">
        <v>2635.0</v>
      </c>
      <c r="E541" s="43">
        <v>377.0</v>
      </c>
      <c r="F541" s="44">
        <f t="shared" si="2"/>
        <v>2206365</v>
      </c>
      <c r="G541" s="45">
        <v>25403.0</v>
      </c>
      <c r="H541" s="51">
        <v>2158179.0</v>
      </c>
      <c r="I541" s="49">
        <v>150.0</v>
      </c>
      <c r="J541" s="19"/>
      <c r="N541" s="19"/>
      <c r="O541" s="19"/>
      <c r="P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>
      <c r="A542" s="8">
        <v>44091.0</v>
      </c>
      <c r="B542" s="43">
        <v>22657.0</v>
      </c>
      <c r="C542" s="43">
        <v>19543.0</v>
      </c>
      <c r="D542" s="43">
        <v>2742.0</v>
      </c>
      <c r="E542" s="43">
        <v>372.0</v>
      </c>
      <c r="F542" s="44">
        <f t="shared" si="2"/>
        <v>2191892</v>
      </c>
      <c r="G542" s="45">
        <v>25508.0</v>
      </c>
      <c r="H542" s="51">
        <v>2143727.0</v>
      </c>
      <c r="I542" s="49">
        <v>160.0</v>
      </c>
      <c r="J542" s="52"/>
      <c r="N542" s="52"/>
      <c r="O542" s="52"/>
      <c r="P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8">
        <v>44090.0</v>
      </c>
      <c r="B543" s="43">
        <v>22504.0</v>
      </c>
      <c r="C543" s="43">
        <v>19310.0</v>
      </c>
      <c r="D543" s="43">
        <v>2827.0</v>
      </c>
      <c r="E543" s="43">
        <v>367.0</v>
      </c>
      <c r="F543" s="44">
        <f t="shared" si="2"/>
        <v>2178832</v>
      </c>
      <c r="G543" s="45">
        <v>25842.0</v>
      </c>
      <c r="H543" s="51">
        <v>2130486.0</v>
      </c>
      <c r="I543" s="49">
        <v>160.0</v>
      </c>
      <c r="J543" s="25"/>
      <c r="N543" s="25"/>
      <c r="O543" s="25"/>
      <c r="P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>
      <c r="A544" s="8">
        <v>44089.0</v>
      </c>
      <c r="B544" s="43">
        <v>22391.0</v>
      </c>
      <c r="C544" s="43">
        <v>18878.0</v>
      </c>
      <c r="D544" s="43">
        <v>3146.0</v>
      </c>
      <c r="E544" s="43">
        <v>367.0</v>
      </c>
      <c r="F544" s="44">
        <f t="shared" si="2"/>
        <v>2164578</v>
      </c>
      <c r="G544" s="45">
        <v>27310.0</v>
      </c>
      <c r="H544" s="51">
        <v>2114877.0</v>
      </c>
      <c r="I544" s="49">
        <v>158.0</v>
      </c>
      <c r="J544" s="25"/>
      <c r="N544" s="25"/>
      <c r="O544" s="25"/>
      <c r="P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>
      <c r="A545" s="8">
        <v>44088.0</v>
      </c>
      <c r="B545" s="43">
        <v>22285.0</v>
      </c>
      <c r="C545" s="43">
        <v>18489.0</v>
      </c>
      <c r="D545" s="43">
        <v>3433.0</v>
      </c>
      <c r="E545" s="43">
        <v>363.0</v>
      </c>
      <c r="F545" s="44">
        <f t="shared" si="2"/>
        <v>2151002</v>
      </c>
      <c r="G545" s="45">
        <v>27476.0</v>
      </c>
      <c r="H545" s="51">
        <v>2101241.0</v>
      </c>
      <c r="I545" s="49">
        <v>157.0</v>
      </c>
      <c r="J545" s="25"/>
      <c r="N545" s="25"/>
      <c r="O545" s="25"/>
      <c r="P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>
      <c r="A546" s="8">
        <v>44087.0</v>
      </c>
      <c r="B546" s="43">
        <v>22176.0</v>
      </c>
      <c r="C546" s="43">
        <v>18226.0</v>
      </c>
      <c r="D546" s="43">
        <v>3592.0</v>
      </c>
      <c r="E546" s="43">
        <v>358.0</v>
      </c>
      <c r="F546" s="44">
        <f t="shared" si="2"/>
        <v>2143270</v>
      </c>
      <c r="G546" s="45">
        <v>27705.0</v>
      </c>
      <c r="H546" s="51">
        <v>2093389.0</v>
      </c>
      <c r="I546" s="49">
        <v>157.0</v>
      </c>
      <c r="J546" s="25"/>
      <c r="N546" s="25"/>
      <c r="O546" s="25"/>
      <c r="P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>
      <c r="A547" s="8">
        <v>44086.0</v>
      </c>
      <c r="B547" s="43">
        <v>22055.0</v>
      </c>
      <c r="C547" s="43">
        <v>18029.0</v>
      </c>
      <c r="D547" s="43">
        <v>3671.0</v>
      </c>
      <c r="E547" s="43">
        <v>355.0</v>
      </c>
      <c r="F547" s="44">
        <f t="shared" si="2"/>
        <v>2135457</v>
      </c>
      <c r="G547" s="45">
        <v>27826.0</v>
      </c>
      <c r="H547" s="51">
        <v>2085576.0</v>
      </c>
      <c r="I547" s="49">
        <v>164.0</v>
      </c>
      <c r="J547" s="25"/>
      <c r="N547" s="25"/>
      <c r="O547" s="25"/>
      <c r="P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>
      <c r="A548" s="8">
        <v>44085.0</v>
      </c>
      <c r="B548" s="43">
        <v>21919.0</v>
      </c>
      <c r="C548" s="43">
        <v>17616.0</v>
      </c>
      <c r="D548" s="43">
        <v>3953.0</v>
      </c>
      <c r="E548" s="43">
        <v>350.0</v>
      </c>
      <c r="F548" s="44">
        <f t="shared" si="2"/>
        <v>2119211</v>
      </c>
      <c r="G548" s="45">
        <v>29423.0</v>
      </c>
      <c r="H548" s="51">
        <v>2067869.0</v>
      </c>
      <c r="I548" s="49">
        <v>175.0</v>
      </c>
      <c r="J548" s="25"/>
      <c r="N548" s="25"/>
      <c r="O548" s="25"/>
      <c r="P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>
      <c r="A549" s="8">
        <v>44084.0</v>
      </c>
      <c r="B549" s="43">
        <v>21743.0</v>
      </c>
      <c r="C549" s="43">
        <v>17360.0</v>
      </c>
      <c r="D549" s="43">
        <v>4037.0</v>
      </c>
      <c r="E549" s="43">
        <v>346.0</v>
      </c>
      <c r="F549" s="44">
        <f t="shared" si="2"/>
        <v>2099591</v>
      </c>
      <c r="G549" s="45">
        <v>33018.0</v>
      </c>
      <c r="H549" s="51">
        <v>2044830.0</v>
      </c>
      <c r="I549" s="49">
        <v>169.0</v>
      </c>
      <c r="J549" s="25"/>
      <c r="N549" s="25"/>
      <c r="O549" s="25"/>
      <c r="P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>
      <c r="A550" s="8">
        <v>44083.0</v>
      </c>
      <c r="B550" s="43">
        <v>21588.0</v>
      </c>
      <c r="C550" s="43">
        <v>17023.0</v>
      </c>
      <c r="D550" s="43">
        <v>4221.0</v>
      </c>
      <c r="E550" s="43">
        <v>344.0</v>
      </c>
      <c r="F550" s="44">
        <f t="shared" si="2"/>
        <v>2082234</v>
      </c>
      <c r="G550" s="45">
        <v>36533.0</v>
      </c>
      <c r="H550" s="51">
        <v>2024113.0</v>
      </c>
      <c r="I550" s="49">
        <v>154.0</v>
      </c>
      <c r="J550" s="25"/>
      <c r="N550" s="25"/>
      <c r="O550" s="25"/>
      <c r="P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>
      <c r="A551" s="8">
        <v>44082.0</v>
      </c>
      <c r="B551" s="43">
        <v>21432.0</v>
      </c>
      <c r="C551" s="43">
        <v>16636.0</v>
      </c>
      <c r="D551" s="43">
        <v>4455.0</v>
      </c>
      <c r="E551" s="43">
        <v>341.0</v>
      </c>
      <c r="F551" s="44">
        <f t="shared" si="2"/>
        <v>2066078</v>
      </c>
      <c r="G551" s="45">
        <v>43370.0</v>
      </c>
      <c r="H551" s="51">
        <v>2001276.0</v>
      </c>
      <c r="I551" s="49">
        <v>150.0</v>
      </c>
      <c r="J551" s="25"/>
      <c r="N551" s="25"/>
      <c r="O551" s="25"/>
      <c r="P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>
      <c r="A552" s="8">
        <v>44081.0</v>
      </c>
      <c r="B552" s="43">
        <v>21296.0</v>
      </c>
      <c r="C552" s="43">
        <v>16297.0</v>
      </c>
      <c r="D552" s="43">
        <v>4663.0</v>
      </c>
      <c r="E552" s="43">
        <v>336.0</v>
      </c>
      <c r="F552" s="44">
        <f t="shared" si="2"/>
        <v>2051297</v>
      </c>
      <c r="G552" s="45">
        <v>47109.0</v>
      </c>
      <c r="H552" s="51">
        <v>1982892.0</v>
      </c>
      <c r="I552" s="49">
        <v>162.0</v>
      </c>
      <c r="J552" s="25"/>
      <c r="N552" s="25"/>
      <c r="O552" s="25"/>
      <c r="P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>
      <c r="A553" s="8">
        <v>44080.0</v>
      </c>
      <c r="B553" s="43">
        <v>21177.0</v>
      </c>
      <c r="C553" s="43">
        <v>16146.0</v>
      </c>
      <c r="D553" s="43">
        <v>4697.0</v>
      </c>
      <c r="E553" s="43">
        <v>334.0</v>
      </c>
      <c r="F553" s="44">
        <f t="shared" si="2"/>
        <v>2045935</v>
      </c>
      <c r="G553" s="53">
        <v>49621.0</v>
      </c>
      <c r="H553" s="53">
        <v>1975137.0</v>
      </c>
      <c r="I553" s="49">
        <v>163.0</v>
      </c>
      <c r="J553" s="25"/>
      <c r="N553" s="25"/>
      <c r="O553" s="25"/>
      <c r="P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>
      <c r="A554" s="8">
        <v>44079.0</v>
      </c>
      <c r="B554" s="43">
        <v>21010.0</v>
      </c>
      <c r="C554" s="43">
        <v>16009.0</v>
      </c>
      <c r="D554" s="43">
        <v>4668.0</v>
      </c>
      <c r="E554" s="43">
        <v>333.0</v>
      </c>
      <c r="F554" s="44">
        <f t="shared" si="2"/>
        <v>2037045</v>
      </c>
      <c r="G554" s="51">
        <v>52077.0</v>
      </c>
      <c r="H554" s="51">
        <v>1963958.0</v>
      </c>
      <c r="I554" s="3">
        <v>159.0</v>
      </c>
      <c r="J554" s="25"/>
      <c r="N554" s="25"/>
      <c r="O554" s="25"/>
      <c r="P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>
      <c r="A555" s="8">
        <v>44078.0</v>
      </c>
      <c r="B555" s="43">
        <v>20842.0</v>
      </c>
      <c r="C555" s="43">
        <v>15783.0</v>
      </c>
      <c r="D555" s="43">
        <v>4728.0</v>
      </c>
      <c r="E555" s="43">
        <v>331.0</v>
      </c>
      <c r="F555" s="44">
        <f t="shared" si="2"/>
        <v>2021906</v>
      </c>
      <c r="G555" s="51">
        <v>55266.0</v>
      </c>
      <c r="H555" s="51">
        <v>1945798.0</v>
      </c>
      <c r="I555" s="3">
        <v>157.0</v>
      </c>
      <c r="J555" s="25"/>
      <c r="N555" s="25"/>
      <c r="O555" s="25"/>
      <c r="P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>
      <c r="A556" s="8">
        <v>44077.0</v>
      </c>
      <c r="B556" s="43">
        <v>20644.0</v>
      </c>
      <c r="C556" s="43">
        <v>15529.0</v>
      </c>
      <c r="D556" s="43">
        <v>4786.0</v>
      </c>
      <c r="E556" s="43">
        <v>329.0</v>
      </c>
      <c r="F556" s="44">
        <f t="shared" si="2"/>
        <v>2000552</v>
      </c>
      <c r="G556" s="51">
        <v>55524.0</v>
      </c>
      <c r="H556" s="51">
        <v>1924384.0</v>
      </c>
      <c r="I556" s="3">
        <v>154.0</v>
      </c>
      <c r="J556" s="25"/>
      <c r="N556" s="25"/>
      <c r="O556" s="25"/>
      <c r="P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>
      <c r="A557" s="8">
        <v>44076.0</v>
      </c>
      <c r="B557" s="43">
        <v>20449.0</v>
      </c>
      <c r="C557" s="43">
        <v>15356.0</v>
      </c>
      <c r="D557" s="43">
        <v>4767.0</v>
      </c>
      <c r="E557" s="43">
        <v>326.0</v>
      </c>
      <c r="F557" s="44">
        <f t="shared" si="2"/>
        <v>1980295</v>
      </c>
      <c r="G557" s="51">
        <v>56748.0</v>
      </c>
      <c r="H557" s="51">
        <v>1903098.0</v>
      </c>
      <c r="I557" s="3">
        <v>123.0</v>
      </c>
      <c r="J557" s="25"/>
      <c r="N557" s="25"/>
      <c r="O557" s="25"/>
      <c r="P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>
      <c r="A558" s="8">
        <v>44075.0</v>
      </c>
      <c r="B558" s="43">
        <v>20182.0</v>
      </c>
      <c r="C558" s="43">
        <v>15198.0</v>
      </c>
      <c r="D558" s="43">
        <v>4660.0</v>
      </c>
      <c r="E558" s="43">
        <v>324.0</v>
      </c>
      <c r="F558" s="44">
        <f t="shared" si="2"/>
        <v>1959080</v>
      </c>
      <c r="G558" s="51">
        <v>56743.0</v>
      </c>
      <c r="H558" s="51">
        <v>1882155.0</v>
      </c>
      <c r="I558" s="3">
        <v>104.0</v>
      </c>
      <c r="J558" s="25"/>
      <c r="N558" s="25"/>
      <c r="O558" s="25"/>
      <c r="P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>
      <c r="A559" s="8">
        <v>44074.0</v>
      </c>
      <c r="B559" s="43">
        <v>19947.0</v>
      </c>
      <c r="C559" s="43">
        <v>14973.0</v>
      </c>
      <c r="D559" s="43">
        <v>4650.0</v>
      </c>
      <c r="E559" s="43">
        <v>324.0</v>
      </c>
      <c r="F559" s="44">
        <f t="shared" si="2"/>
        <v>1937689</v>
      </c>
      <c r="G559" s="51">
        <v>57876.0</v>
      </c>
      <c r="H559" s="51">
        <v>1859866.0</v>
      </c>
      <c r="I559" s="3">
        <v>79.0</v>
      </c>
      <c r="J559" s="25"/>
      <c r="N559" s="25"/>
      <c r="O559" s="25"/>
      <c r="P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>
      <c r="A560" s="8">
        <v>44073.0</v>
      </c>
      <c r="B560" s="43">
        <v>19699.0</v>
      </c>
      <c r="C560" s="43">
        <v>14903.0</v>
      </c>
      <c r="D560" s="43">
        <v>4473.0</v>
      </c>
      <c r="E560" s="43">
        <v>323.0</v>
      </c>
      <c r="F560" s="44">
        <f t="shared" si="2"/>
        <v>1924170</v>
      </c>
      <c r="G560" s="51">
        <v>58021.0</v>
      </c>
      <c r="H560" s="51">
        <v>1846450.0</v>
      </c>
      <c r="I560" s="3">
        <v>70.0</v>
      </c>
      <c r="J560" s="25"/>
      <c r="N560" s="25"/>
      <c r="O560" s="25"/>
      <c r="P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>
      <c r="A561" s="8">
        <v>44072.0</v>
      </c>
      <c r="B561" s="43">
        <v>19400.0</v>
      </c>
      <c r="C561" s="43">
        <v>14765.0</v>
      </c>
      <c r="D561" s="43">
        <v>4314.0</v>
      </c>
      <c r="E561" s="43">
        <v>321.0</v>
      </c>
      <c r="F561" s="44">
        <f t="shared" si="2"/>
        <v>1909329</v>
      </c>
      <c r="G561" s="51">
        <v>54046.0</v>
      </c>
      <c r="H561" s="51">
        <v>1835883.0</v>
      </c>
      <c r="I561" s="3">
        <v>64.0</v>
      </c>
      <c r="J561" s="26"/>
      <c r="N561" s="26"/>
      <c r="O561" s="26"/>
      <c r="P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>
      <c r="A562" s="8">
        <v>44071.0</v>
      </c>
      <c r="B562" s="43">
        <v>19077.0</v>
      </c>
      <c r="C562" s="43">
        <v>14551.0</v>
      </c>
      <c r="D562" s="43">
        <v>4210.0</v>
      </c>
      <c r="E562" s="43">
        <v>316.0</v>
      </c>
      <c r="F562" s="44">
        <f t="shared" si="2"/>
        <v>1887717</v>
      </c>
      <c r="G562" s="51">
        <v>50711.0</v>
      </c>
      <c r="H562" s="51">
        <v>1817929.0</v>
      </c>
      <c r="I562" s="3">
        <v>58.0</v>
      </c>
      <c r="J562" s="19"/>
      <c r="N562" s="19"/>
      <c r="O562" s="19"/>
      <c r="P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8">
        <v>44070.0</v>
      </c>
      <c r="B563" s="43">
        <v>18706.0</v>
      </c>
      <c r="C563" s="43">
        <v>14461.0</v>
      </c>
      <c r="D563" s="43">
        <v>3932.0</v>
      </c>
      <c r="E563" s="43">
        <v>313.0</v>
      </c>
      <c r="F563" s="44">
        <f t="shared" si="2"/>
        <v>1869579</v>
      </c>
      <c r="G563" s="51">
        <v>52041.0</v>
      </c>
      <c r="H563" s="51">
        <v>1798832.0</v>
      </c>
      <c r="I563" s="3">
        <v>46.0</v>
      </c>
      <c r="J563" s="52"/>
      <c r="N563" s="52"/>
      <c r="O563" s="52"/>
      <c r="P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8">
        <v>44069.0</v>
      </c>
      <c r="B564" s="43">
        <v>18265.0</v>
      </c>
      <c r="C564" s="43">
        <v>14368.0</v>
      </c>
      <c r="D564" s="43">
        <v>3585.0</v>
      </c>
      <c r="E564" s="43">
        <v>312.0</v>
      </c>
      <c r="F564" s="44">
        <f t="shared" si="2"/>
        <v>1849506</v>
      </c>
      <c r="G564" s="51">
        <v>52795.0</v>
      </c>
      <c r="H564" s="51">
        <v>1778446.0</v>
      </c>
      <c r="I564" s="3">
        <v>42.0</v>
      </c>
      <c r="J564" s="52"/>
      <c r="N564" s="52"/>
      <c r="O564" s="52"/>
      <c r="P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8">
        <v>44068.0</v>
      </c>
      <c r="B565" s="43">
        <v>17945.0</v>
      </c>
      <c r="C565" s="43">
        <v>14286.0</v>
      </c>
      <c r="D565" s="43">
        <v>3349.0</v>
      </c>
      <c r="E565" s="43">
        <v>310.0</v>
      </c>
      <c r="F565" s="44">
        <f t="shared" si="2"/>
        <v>1825837</v>
      </c>
      <c r="G565" s="51">
        <v>50362.0</v>
      </c>
      <c r="H565" s="51">
        <v>1757530.0</v>
      </c>
      <c r="I565" s="3">
        <v>37.0</v>
      </c>
      <c r="J565" s="19"/>
      <c r="N565" s="19"/>
      <c r="O565" s="19"/>
      <c r="P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>
      <c r="A566" s="8">
        <v>44067.0</v>
      </c>
      <c r="B566" s="43">
        <v>17665.0</v>
      </c>
      <c r="C566" s="43">
        <v>14219.0</v>
      </c>
      <c r="D566" s="43">
        <v>3137.0</v>
      </c>
      <c r="E566" s="43">
        <v>309.0</v>
      </c>
      <c r="F566" s="44">
        <f t="shared" si="2"/>
        <v>1804422</v>
      </c>
      <c r="G566" s="51">
        <v>47995.0</v>
      </c>
      <c r="H566" s="51">
        <v>1738762.0</v>
      </c>
      <c r="I566" s="3">
        <v>31.0</v>
      </c>
      <c r="J566" s="52"/>
      <c r="N566" s="52"/>
      <c r="O566" s="52"/>
      <c r="P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8">
        <v>44066.0</v>
      </c>
      <c r="B567" s="43">
        <v>17399.0</v>
      </c>
      <c r="C567" s="43">
        <v>14200.0</v>
      </c>
      <c r="D567" s="43">
        <v>2890.0</v>
      </c>
      <c r="E567" s="43">
        <v>309.0</v>
      </c>
      <c r="F567" s="44">
        <f t="shared" si="2"/>
        <v>1791186</v>
      </c>
      <c r="G567" s="51">
        <v>47564.0</v>
      </c>
      <c r="H567" s="51">
        <v>1726223.0</v>
      </c>
      <c r="I567" s="3">
        <v>29.0</v>
      </c>
      <c r="J567" s="52"/>
      <c r="N567" s="52"/>
      <c r="O567" s="52"/>
      <c r="P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8">
        <v>44065.0</v>
      </c>
      <c r="B568" s="43">
        <v>17002.0</v>
      </c>
      <c r="C568" s="43">
        <v>14169.0</v>
      </c>
      <c r="D568" s="43">
        <v>2524.0</v>
      </c>
      <c r="E568" s="43">
        <v>309.0</v>
      </c>
      <c r="F568" s="44">
        <f t="shared" si="2"/>
        <v>1775800</v>
      </c>
      <c r="G568" s="51">
        <v>42427.0</v>
      </c>
      <c r="H568" s="51">
        <v>1716371.0</v>
      </c>
      <c r="I568" s="3">
        <v>24.0</v>
      </c>
      <c r="J568" s="52"/>
      <c r="N568" s="52"/>
      <c r="O568" s="52"/>
      <c r="P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8">
        <v>44064.0</v>
      </c>
      <c r="B569" s="43">
        <v>16670.0</v>
      </c>
      <c r="C569" s="43">
        <v>14120.0</v>
      </c>
      <c r="D569" s="43">
        <v>2241.0</v>
      </c>
      <c r="E569" s="43">
        <v>309.0</v>
      </c>
      <c r="F569" s="44">
        <f t="shared" si="2"/>
        <v>1754123</v>
      </c>
      <c r="G569" s="51">
        <v>38045.0</v>
      </c>
      <c r="H569" s="51">
        <v>1699408.0</v>
      </c>
      <c r="I569" s="3">
        <v>18.0</v>
      </c>
      <c r="J569" s="52"/>
      <c r="N569" s="52"/>
      <c r="O569" s="52"/>
      <c r="P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8">
        <v>44063.0</v>
      </c>
      <c r="B570" s="43">
        <v>16346.0</v>
      </c>
      <c r="C570" s="43">
        <v>14063.0</v>
      </c>
      <c r="D570" s="43">
        <v>1976.0</v>
      </c>
      <c r="E570" s="43">
        <v>307.0</v>
      </c>
      <c r="F570" s="44">
        <f t="shared" si="2"/>
        <v>1734083</v>
      </c>
      <c r="G570" s="51">
        <v>34998.0</v>
      </c>
      <c r="H570" s="51">
        <v>1682739.0</v>
      </c>
      <c r="I570" s="3">
        <v>12.0</v>
      </c>
      <c r="J570" s="19"/>
      <c r="N570" s="19"/>
      <c r="O570" s="19"/>
      <c r="P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>
      <c r="A571" s="8">
        <v>44062.0</v>
      </c>
      <c r="B571" s="43">
        <v>16058.0</v>
      </c>
      <c r="C571" s="43">
        <v>14006.0</v>
      </c>
      <c r="D571" s="43">
        <v>1746.0</v>
      </c>
      <c r="E571" s="43">
        <v>306.0</v>
      </c>
      <c r="F571" s="44">
        <f t="shared" si="2"/>
        <v>1715064</v>
      </c>
      <c r="G571" s="51">
        <v>31022.0</v>
      </c>
      <c r="H571" s="51">
        <v>1667984.0</v>
      </c>
      <c r="I571" s="3">
        <v>12.0</v>
      </c>
      <c r="J571" s="19"/>
      <c r="N571" s="19"/>
      <c r="O571" s="19"/>
      <c r="P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8">
        <v>44061.0</v>
      </c>
      <c r="B572" s="43">
        <v>15761.0</v>
      </c>
      <c r="C572" s="43">
        <v>13934.0</v>
      </c>
      <c r="D572" s="43">
        <v>1521.0</v>
      </c>
      <c r="E572" s="43">
        <v>306.0</v>
      </c>
      <c r="F572" s="44">
        <f t="shared" si="2"/>
        <v>1697042</v>
      </c>
      <c r="G572" s="51">
        <v>25219.0</v>
      </c>
      <c r="H572" s="51">
        <v>1656062.0</v>
      </c>
      <c r="I572" s="3">
        <v>9.0</v>
      </c>
      <c r="J572" s="19"/>
      <c r="N572" s="19"/>
      <c r="O572" s="19"/>
      <c r="P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>
      <c r="A573" s="8">
        <v>44060.0</v>
      </c>
      <c r="B573" s="43">
        <v>15515.0</v>
      </c>
      <c r="C573" s="43">
        <v>13917.0</v>
      </c>
      <c r="D573" s="43">
        <v>1293.0</v>
      </c>
      <c r="E573" s="43">
        <v>305.0</v>
      </c>
      <c r="F573" s="44">
        <f t="shared" si="2"/>
        <v>1688470</v>
      </c>
      <c r="G573" s="51">
        <v>22964.0</v>
      </c>
      <c r="H573" s="51">
        <v>1649991.0</v>
      </c>
      <c r="I573" s="3">
        <v>13.0</v>
      </c>
      <c r="J573" s="19"/>
      <c r="N573" s="19"/>
      <c r="O573" s="19"/>
      <c r="P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>
      <c r="A574" s="8">
        <v>44059.0</v>
      </c>
      <c r="B574" s="43">
        <v>15318.0</v>
      </c>
      <c r="C574" s="43">
        <v>13910.0</v>
      </c>
      <c r="D574" s="43">
        <v>1103.0</v>
      </c>
      <c r="E574" s="43">
        <v>305.0</v>
      </c>
      <c r="F574" s="44">
        <f t="shared" si="2"/>
        <v>1681787</v>
      </c>
      <c r="G574" s="53">
        <v>22005.0</v>
      </c>
      <c r="H574" s="53">
        <v>1644464.0</v>
      </c>
      <c r="I574" s="3">
        <v>13.0</v>
      </c>
      <c r="J574" s="52"/>
      <c r="N574" s="52"/>
      <c r="O574" s="52"/>
      <c r="P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8">
        <v>44058.0</v>
      </c>
      <c r="B575" s="43">
        <v>15039.0</v>
      </c>
      <c r="C575" s="43">
        <v>13901.0</v>
      </c>
      <c r="D575" s="43">
        <v>833.0</v>
      </c>
      <c r="E575" s="43">
        <v>305.0</v>
      </c>
      <c r="F575" s="44">
        <f t="shared" si="2"/>
        <v>1675296</v>
      </c>
      <c r="G575" s="53">
        <v>21618.0</v>
      </c>
      <c r="H575" s="53">
        <v>1638639.0</v>
      </c>
      <c r="I575" s="3">
        <v>14.0</v>
      </c>
      <c r="J575" s="9"/>
      <c r="N575" s="9"/>
      <c r="O575" s="9"/>
      <c r="P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8">
        <v>44057.0</v>
      </c>
      <c r="B576" s="43">
        <v>14873.0</v>
      </c>
      <c r="C576" s="43">
        <v>13863.0</v>
      </c>
      <c r="D576" s="43">
        <v>705.0</v>
      </c>
      <c r="E576" s="43">
        <v>305.0</v>
      </c>
      <c r="F576" s="44">
        <f t="shared" si="2"/>
        <v>1665084</v>
      </c>
      <c r="G576" s="51">
        <v>20132.0</v>
      </c>
      <c r="H576" s="51">
        <v>1630079.0</v>
      </c>
      <c r="I576" s="3">
        <v>14.0</v>
      </c>
      <c r="J576" s="22"/>
      <c r="N576" s="22"/>
      <c r="O576" s="22"/>
      <c r="P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8">
        <v>44056.0</v>
      </c>
      <c r="B577" s="43">
        <v>14770.0</v>
      </c>
      <c r="C577" s="43">
        <v>13817.0</v>
      </c>
      <c r="D577" s="43">
        <v>648.0</v>
      </c>
      <c r="E577" s="43">
        <v>305.0</v>
      </c>
      <c r="F577" s="44">
        <f t="shared" si="2"/>
        <v>1654898</v>
      </c>
      <c r="G577" s="53">
        <v>17798.0</v>
      </c>
      <c r="H577" s="53">
        <v>1622330.0</v>
      </c>
      <c r="I577" s="3">
        <v>15.0</v>
      </c>
      <c r="J577" s="26"/>
      <c r="N577" s="26"/>
      <c r="O577" s="26"/>
      <c r="P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>
      <c r="A578" s="8">
        <v>44055.0</v>
      </c>
      <c r="B578" s="43">
        <v>14714.0</v>
      </c>
      <c r="C578" s="43">
        <v>13786.0</v>
      </c>
      <c r="D578" s="43">
        <v>623.0</v>
      </c>
      <c r="E578" s="43">
        <v>305.0</v>
      </c>
      <c r="F578" s="44">
        <f t="shared" si="2"/>
        <v>1646652</v>
      </c>
      <c r="G578" s="53">
        <v>17375.0</v>
      </c>
      <c r="H578" s="53">
        <v>1614563.0</v>
      </c>
      <c r="I578" s="3">
        <v>15.0</v>
      </c>
      <c r="J578" s="52"/>
      <c r="N578" s="52"/>
      <c r="O578" s="52"/>
      <c r="P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8">
        <v>44054.0</v>
      </c>
      <c r="B579" s="43">
        <v>14660.0</v>
      </c>
      <c r="C579" s="43">
        <v>13729.0</v>
      </c>
      <c r="D579" s="43">
        <v>626.0</v>
      </c>
      <c r="E579" s="43">
        <v>305.0</v>
      </c>
      <c r="F579" s="44">
        <f t="shared" si="2"/>
        <v>1637844</v>
      </c>
      <c r="G579" s="53">
        <v>17489.0</v>
      </c>
      <c r="H579" s="53">
        <v>1605695.0</v>
      </c>
      <c r="I579" s="3">
        <v>15.0</v>
      </c>
      <c r="J579" s="19"/>
      <c r="N579" s="19"/>
      <c r="O579" s="19"/>
      <c r="P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>
      <c r="A580" s="8">
        <v>44053.0</v>
      </c>
      <c r="B580" s="43">
        <v>14626.0</v>
      </c>
      <c r="C580" s="43">
        <v>13658.0</v>
      </c>
      <c r="D580" s="43">
        <v>663.0</v>
      </c>
      <c r="E580" s="43">
        <v>305.0</v>
      </c>
      <c r="F580" s="44">
        <f t="shared" si="2"/>
        <v>1628303</v>
      </c>
      <c r="G580" s="53">
        <v>16396.0</v>
      </c>
      <c r="H580" s="53">
        <v>1597281.0</v>
      </c>
      <c r="I580" s="3">
        <v>16.0</v>
      </c>
      <c r="J580" s="52"/>
      <c r="N580" s="52"/>
      <c r="O580" s="52"/>
      <c r="P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8">
        <v>44052.0</v>
      </c>
      <c r="B581" s="43">
        <v>14598.0</v>
      </c>
      <c r="C581" s="43">
        <v>13642.0</v>
      </c>
      <c r="D581" s="43">
        <v>651.0</v>
      </c>
      <c r="E581" s="43">
        <v>305.0</v>
      </c>
      <c r="F581" s="44">
        <f t="shared" si="2"/>
        <v>1624650</v>
      </c>
      <c r="G581" s="51">
        <v>16803.0</v>
      </c>
      <c r="H581" s="51">
        <v>1593249.0</v>
      </c>
      <c r="I581" s="3">
        <v>16.0</v>
      </c>
      <c r="J581" s="52"/>
      <c r="N581" s="52"/>
      <c r="O581" s="52"/>
      <c r="P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8">
        <v>44051.0</v>
      </c>
      <c r="B582" s="43">
        <v>14562.0</v>
      </c>
      <c r="C582" s="43">
        <v>13629.0</v>
      </c>
      <c r="D582" s="43">
        <v>629.0</v>
      </c>
      <c r="E582" s="43">
        <v>304.0</v>
      </c>
      <c r="F582" s="44">
        <f t="shared" si="2"/>
        <v>1620514</v>
      </c>
      <c r="G582" s="51">
        <v>16105.0</v>
      </c>
      <c r="H582" s="51">
        <v>1589847.0</v>
      </c>
      <c r="I582" s="3">
        <v>17.0</v>
      </c>
      <c r="J582" s="52"/>
      <c r="N582" s="52"/>
      <c r="O582" s="52"/>
      <c r="P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8">
        <v>44050.0</v>
      </c>
      <c r="B583" s="43">
        <v>14519.0</v>
      </c>
      <c r="C583" s="43">
        <v>13543.0</v>
      </c>
      <c r="D583" s="43">
        <v>673.0</v>
      </c>
      <c r="E583" s="43">
        <v>303.0</v>
      </c>
      <c r="F583" s="44">
        <f t="shared" si="2"/>
        <v>1613652</v>
      </c>
      <c r="G583" s="51">
        <v>17068.0</v>
      </c>
      <c r="H583" s="51">
        <v>1582065.0</v>
      </c>
      <c r="I583" s="3">
        <v>18.0</v>
      </c>
      <c r="J583" s="52"/>
      <c r="N583" s="52"/>
      <c r="O583" s="52"/>
      <c r="P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8">
        <v>44049.0</v>
      </c>
      <c r="B584" s="43">
        <v>14499.0</v>
      </c>
      <c r="C584" s="43">
        <v>13501.0</v>
      </c>
      <c r="D584" s="43">
        <v>696.0</v>
      </c>
      <c r="E584" s="43">
        <v>302.0</v>
      </c>
      <c r="F584" s="44">
        <f t="shared" si="2"/>
        <v>1606487</v>
      </c>
      <c r="G584" s="51">
        <v>18031.0</v>
      </c>
      <c r="H584" s="51">
        <v>1573957.0</v>
      </c>
      <c r="I584" s="3">
        <v>18.0</v>
      </c>
      <c r="J584" s="26"/>
      <c r="N584" s="26"/>
      <c r="O584" s="26"/>
      <c r="P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>
      <c r="A585" s="8">
        <v>44048.0</v>
      </c>
      <c r="B585" s="43">
        <v>14456.0</v>
      </c>
      <c r="C585" s="43">
        <v>13406.0</v>
      </c>
      <c r="D585" s="43">
        <v>748.0</v>
      </c>
      <c r="E585" s="43">
        <v>302.0</v>
      </c>
      <c r="F585" s="44">
        <f t="shared" si="2"/>
        <v>1598187</v>
      </c>
      <c r="G585" s="53">
        <v>18490.0</v>
      </c>
      <c r="H585" s="53">
        <v>1565241.0</v>
      </c>
      <c r="I585" s="3">
        <v>14.0</v>
      </c>
      <c r="J585" s="26"/>
      <c r="N585" s="26"/>
      <c r="O585" s="26"/>
      <c r="P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>
      <c r="A586" s="8">
        <v>44047.0</v>
      </c>
      <c r="B586" s="43">
        <v>14423.0</v>
      </c>
      <c r="C586" s="43">
        <v>13352.0</v>
      </c>
      <c r="D586" s="43">
        <v>770.0</v>
      </c>
      <c r="E586" s="43">
        <v>301.0</v>
      </c>
      <c r="F586" s="44">
        <f t="shared" si="2"/>
        <v>1589780</v>
      </c>
      <c r="G586" s="51">
        <v>18724.0</v>
      </c>
      <c r="H586" s="51">
        <v>1556633.0</v>
      </c>
      <c r="I586" s="3">
        <v>13.0</v>
      </c>
      <c r="J586" s="52"/>
      <c r="N586" s="52"/>
      <c r="O586" s="52"/>
      <c r="P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8">
        <v>44046.0</v>
      </c>
      <c r="B587" s="43">
        <v>14389.0</v>
      </c>
      <c r="C587" s="43">
        <v>13280.0</v>
      </c>
      <c r="D587" s="43">
        <v>808.0</v>
      </c>
      <c r="E587" s="43">
        <v>301.0</v>
      </c>
      <c r="F587" s="44">
        <f t="shared" si="2"/>
        <v>1579757</v>
      </c>
      <c r="G587" s="53">
        <v>17401.0</v>
      </c>
      <c r="H587" s="53">
        <v>1547967.0</v>
      </c>
      <c r="I587" s="3">
        <v>13.0</v>
      </c>
      <c r="J587" s="52"/>
      <c r="N587" s="52"/>
      <c r="O587" s="52"/>
      <c r="P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8">
        <v>44045.0</v>
      </c>
      <c r="B588" s="43">
        <v>14366.0</v>
      </c>
      <c r="C588" s="43">
        <v>13259.0</v>
      </c>
      <c r="D588" s="43">
        <v>806.0</v>
      </c>
      <c r="E588" s="43">
        <v>301.0</v>
      </c>
      <c r="F588" s="44">
        <f t="shared" si="2"/>
        <v>1576246</v>
      </c>
      <c r="G588" s="53">
        <v>17768.0</v>
      </c>
      <c r="H588" s="53">
        <v>1544112.0</v>
      </c>
      <c r="I588" s="3">
        <v>13.0</v>
      </c>
      <c r="J588" s="52"/>
      <c r="N588" s="52"/>
      <c r="O588" s="52"/>
      <c r="P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8">
        <v>44044.0</v>
      </c>
      <c r="B589" s="43">
        <v>14336.0</v>
      </c>
      <c r="C589" s="43">
        <v>13233.0</v>
      </c>
      <c r="D589" s="43">
        <v>802.0</v>
      </c>
      <c r="E589" s="43">
        <v>301.0</v>
      </c>
      <c r="F589" s="44">
        <f t="shared" si="2"/>
        <v>1571830</v>
      </c>
      <c r="G589" s="53">
        <v>18278.0</v>
      </c>
      <c r="H589" s="53">
        <v>1539216.0</v>
      </c>
      <c r="I589" s="3">
        <v>13.0</v>
      </c>
      <c r="J589" s="52"/>
      <c r="N589" s="52"/>
      <c r="O589" s="52"/>
      <c r="P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8">
        <v>44043.0</v>
      </c>
      <c r="B590" s="43">
        <v>14305.0</v>
      </c>
      <c r="C590" s="43">
        <v>13183.0</v>
      </c>
      <c r="D590" s="43">
        <v>821.0</v>
      </c>
      <c r="E590" s="43">
        <v>301.0</v>
      </c>
      <c r="F590" s="44">
        <f t="shared" si="2"/>
        <v>1563796</v>
      </c>
      <c r="G590" s="51">
        <v>18330.0</v>
      </c>
      <c r="H590" s="51">
        <v>1531161.0</v>
      </c>
      <c r="I590" s="3">
        <v>12.0</v>
      </c>
      <c r="J590" s="19"/>
      <c r="N590" s="19"/>
      <c r="O590" s="19"/>
      <c r="P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8">
        <v>44042.0</v>
      </c>
      <c r="B591" s="43">
        <v>14269.0</v>
      </c>
      <c r="C591" s="43">
        <v>13132.0</v>
      </c>
      <c r="D591" s="43">
        <v>837.0</v>
      </c>
      <c r="E591" s="43">
        <v>300.0</v>
      </c>
      <c r="F591" s="44">
        <f t="shared" si="2"/>
        <v>1556215</v>
      </c>
      <c r="G591" s="53">
        <v>19018.0</v>
      </c>
      <c r="H591" s="53">
        <v>1522928.0</v>
      </c>
      <c r="I591" s="3">
        <v>13.0</v>
      </c>
      <c r="J591" s="19"/>
      <c r="N591" s="19"/>
      <c r="O591" s="19"/>
      <c r="P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>
      <c r="A592" s="8">
        <v>44041.0</v>
      </c>
      <c r="B592" s="43">
        <v>14251.0</v>
      </c>
      <c r="C592" s="43">
        <v>13069.0</v>
      </c>
      <c r="D592" s="43">
        <v>882.0</v>
      </c>
      <c r="E592" s="43">
        <v>300.0</v>
      </c>
      <c r="F592" s="44">
        <f t="shared" si="2"/>
        <v>1547307</v>
      </c>
      <c r="G592" s="53">
        <v>19326.0</v>
      </c>
      <c r="H592" s="53">
        <v>1513730.0</v>
      </c>
      <c r="I592" s="3">
        <v>12.0</v>
      </c>
      <c r="J592" s="19"/>
      <c r="N592" s="19"/>
      <c r="O592" s="19"/>
      <c r="P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>
      <c r="A593" s="8">
        <v>44040.0</v>
      </c>
      <c r="B593" s="43">
        <v>14203.0</v>
      </c>
      <c r="C593" s="43">
        <v>13007.0</v>
      </c>
      <c r="D593" s="43">
        <v>896.0</v>
      </c>
      <c r="E593" s="43">
        <v>300.0</v>
      </c>
      <c r="F593" s="44">
        <f t="shared" si="2"/>
        <v>1537704</v>
      </c>
      <c r="G593" s="53">
        <v>20444.0</v>
      </c>
      <c r="H593" s="53">
        <v>1503057.0</v>
      </c>
      <c r="I593" s="3">
        <v>12.0</v>
      </c>
      <c r="J593" s="52"/>
      <c r="N593" s="52"/>
      <c r="O593" s="52"/>
      <c r="P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8">
        <v>44039.0</v>
      </c>
      <c r="B594" s="43">
        <v>14175.0</v>
      </c>
      <c r="C594" s="43">
        <v>12905.0</v>
      </c>
      <c r="D594" s="43">
        <v>971.0</v>
      </c>
      <c r="E594" s="43">
        <v>299.0</v>
      </c>
      <c r="F594" s="44">
        <f t="shared" si="2"/>
        <v>1526974</v>
      </c>
      <c r="G594" s="53">
        <v>18770.0</v>
      </c>
      <c r="H594" s="53">
        <v>1494029.0</v>
      </c>
      <c r="I594" s="3">
        <v>14.0</v>
      </c>
      <c r="J594" s="52"/>
      <c r="N594" s="52"/>
      <c r="O594" s="52"/>
      <c r="P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8">
        <v>44038.0</v>
      </c>
      <c r="B595" s="43">
        <v>14150.0</v>
      </c>
      <c r="C595" s="43">
        <v>12890.0</v>
      </c>
      <c r="D595" s="43">
        <v>962.0</v>
      </c>
      <c r="E595" s="43">
        <v>298.0</v>
      </c>
      <c r="F595" s="44">
        <f t="shared" si="2"/>
        <v>1522926</v>
      </c>
      <c r="G595" s="53">
        <v>19214.0</v>
      </c>
      <c r="H595" s="53">
        <v>1489562.0</v>
      </c>
      <c r="I595" s="3">
        <v>15.0</v>
      </c>
      <c r="J595" s="52"/>
      <c r="N595" s="52"/>
      <c r="O595" s="52"/>
      <c r="P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8">
        <v>44037.0</v>
      </c>
      <c r="B596" s="43">
        <v>14092.0</v>
      </c>
      <c r="C596" s="43">
        <v>12866.0</v>
      </c>
      <c r="D596" s="43">
        <v>928.0</v>
      </c>
      <c r="E596" s="43">
        <v>298.0</v>
      </c>
      <c r="F596" s="44">
        <f t="shared" si="2"/>
        <v>1518634</v>
      </c>
      <c r="G596" s="53">
        <v>19681.0</v>
      </c>
      <c r="H596" s="53">
        <v>1484861.0</v>
      </c>
      <c r="I596" s="3">
        <v>15.0</v>
      </c>
      <c r="J596" s="25"/>
      <c r="N596" s="25"/>
      <c r="O596" s="25"/>
      <c r="P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>
      <c r="A597" s="8">
        <v>44036.0</v>
      </c>
      <c r="B597" s="43">
        <v>13979.0</v>
      </c>
      <c r="C597" s="43">
        <v>12817.0</v>
      </c>
      <c r="D597" s="43">
        <v>864.0</v>
      </c>
      <c r="E597" s="43">
        <v>298.0</v>
      </c>
      <c r="F597" s="44">
        <f t="shared" si="2"/>
        <v>1510327</v>
      </c>
      <c r="G597" s="53">
        <v>20559.0</v>
      </c>
      <c r="H597" s="53">
        <v>1475789.0</v>
      </c>
      <c r="I597" s="3">
        <v>16.0</v>
      </c>
      <c r="J597" s="55"/>
      <c r="N597" s="55"/>
      <c r="O597" s="55"/>
      <c r="P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>
      <c r="A598" s="8">
        <v>44035.0</v>
      </c>
      <c r="B598" s="43">
        <v>13938.0</v>
      </c>
      <c r="C598" s="43">
        <v>12758.0</v>
      </c>
      <c r="D598" s="43">
        <v>883.0</v>
      </c>
      <c r="E598" s="43">
        <v>297.0</v>
      </c>
      <c r="F598" s="44">
        <f t="shared" si="2"/>
        <v>1500854</v>
      </c>
      <c r="G598" s="53">
        <v>21418.0</v>
      </c>
      <c r="H598" s="53">
        <v>1465498.0</v>
      </c>
      <c r="I598" s="3">
        <v>18.0</v>
      </c>
      <c r="J598" s="55"/>
      <c r="N598" s="55"/>
      <c r="O598" s="55"/>
      <c r="P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>
      <c r="A599" s="8">
        <v>44034.0</v>
      </c>
      <c r="B599" s="43">
        <v>13879.0</v>
      </c>
      <c r="C599" s="43">
        <v>12698.0</v>
      </c>
      <c r="D599" s="43">
        <v>884.0</v>
      </c>
      <c r="E599" s="43">
        <v>297.0</v>
      </c>
      <c r="F599" s="44">
        <f t="shared" si="2"/>
        <v>1492071</v>
      </c>
      <c r="G599" s="53">
        <v>21751.0</v>
      </c>
      <c r="H599" s="53">
        <v>1456441.0</v>
      </c>
      <c r="I599" s="3">
        <v>21.0</v>
      </c>
      <c r="J599" s="55"/>
      <c r="N599" s="55"/>
      <c r="O599" s="55"/>
      <c r="P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>
      <c r="A600" s="8">
        <v>44033.0</v>
      </c>
      <c r="B600" s="43">
        <v>13816.0</v>
      </c>
      <c r="C600" s="43">
        <v>12643.0</v>
      </c>
      <c r="D600" s="43">
        <v>877.0</v>
      </c>
      <c r="E600" s="43">
        <v>296.0</v>
      </c>
      <c r="F600" s="44">
        <f t="shared" si="2"/>
        <v>1482390</v>
      </c>
      <c r="G600" s="53">
        <v>23864.0</v>
      </c>
      <c r="H600" s="53">
        <v>1444710.0</v>
      </c>
      <c r="I600" s="3">
        <v>21.0</v>
      </c>
      <c r="J600" s="56"/>
      <c r="N600" s="56"/>
      <c r="O600" s="56"/>
      <c r="P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>
      <c r="A601" s="8">
        <v>44032.0</v>
      </c>
      <c r="B601" s="43">
        <v>13771.0</v>
      </c>
      <c r="C601" s="43">
        <v>12572.0</v>
      </c>
      <c r="D601" s="43">
        <v>903.0</v>
      </c>
      <c r="E601" s="43">
        <v>296.0</v>
      </c>
      <c r="F601" s="44">
        <f t="shared" si="2"/>
        <v>1470193</v>
      </c>
      <c r="G601" s="45">
        <v>21302.0</v>
      </c>
      <c r="H601" s="51">
        <v>1435120.0</v>
      </c>
      <c r="I601" s="3">
        <v>19.0</v>
      </c>
      <c r="J601" s="56"/>
      <c r="N601" s="56"/>
      <c r="O601" s="56"/>
      <c r="P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>
      <c r="A602" s="8">
        <v>44031.0</v>
      </c>
      <c r="B602" s="43">
        <v>13745.0</v>
      </c>
      <c r="C602" s="43">
        <v>12556.0</v>
      </c>
      <c r="D602" s="43">
        <v>894.0</v>
      </c>
      <c r="E602" s="43">
        <v>295.0</v>
      </c>
      <c r="F602" s="44">
        <f t="shared" si="2"/>
        <v>1465299</v>
      </c>
      <c r="G602" s="51">
        <v>21953.0</v>
      </c>
      <c r="H602" s="51">
        <v>1429601.0</v>
      </c>
      <c r="I602" s="3">
        <v>19.0</v>
      </c>
      <c r="J602" s="56"/>
      <c r="N602" s="56"/>
      <c r="O602" s="56"/>
      <c r="P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>
      <c r="A603" s="8">
        <v>44030.0</v>
      </c>
      <c r="B603" s="43">
        <v>13711.0</v>
      </c>
      <c r="C603" s="43">
        <v>12519.0</v>
      </c>
      <c r="D603" s="43">
        <v>898.0</v>
      </c>
      <c r="E603" s="43">
        <v>294.0</v>
      </c>
      <c r="F603" s="44">
        <f t="shared" si="2"/>
        <v>1460204</v>
      </c>
      <c r="G603" s="51">
        <v>22923.0</v>
      </c>
      <c r="H603" s="51">
        <v>1423570.0</v>
      </c>
      <c r="I603" s="3">
        <v>19.0</v>
      </c>
      <c r="J603" s="57"/>
      <c r="N603" s="57"/>
      <c r="O603" s="57"/>
      <c r="P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</row>
    <row r="604">
      <c r="A604" s="8">
        <v>44029.0</v>
      </c>
      <c r="B604" s="43">
        <v>13672.0</v>
      </c>
      <c r="C604" s="43">
        <v>12460.0</v>
      </c>
      <c r="D604" s="43">
        <v>919.0</v>
      </c>
      <c r="E604" s="43">
        <v>293.0</v>
      </c>
      <c r="F604" s="44">
        <f t="shared" si="2"/>
        <v>1451017</v>
      </c>
      <c r="G604" s="53">
        <v>23110.0</v>
      </c>
      <c r="H604" s="53">
        <v>1414235.0</v>
      </c>
      <c r="I604" s="3">
        <v>16.0</v>
      </c>
      <c r="J604" s="19"/>
      <c r="N604" s="19"/>
      <c r="O604" s="19"/>
      <c r="P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>
      <c r="A605" s="8">
        <v>44028.0</v>
      </c>
      <c r="B605" s="43">
        <v>13612.0</v>
      </c>
      <c r="C605" s="43">
        <v>12396.0</v>
      </c>
      <c r="D605" s="43">
        <v>925.0</v>
      </c>
      <c r="E605" s="43">
        <v>291.0</v>
      </c>
      <c r="F605" s="44">
        <f t="shared" si="2"/>
        <v>1441348</v>
      </c>
      <c r="G605" s="53">
        <v>23404.0</v>
      </c>
      <c r="H605" s="53">
        <v>1404332.0</v>
      </c>
      <c r="I605" s="3">
        <v>16.0</v>
      </c>
      <c r="J605" s="52"/>
      <c r="N605" s="52"/>
      <c r="O605" s="52"/>
      <c r="P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8">
        <v>44027.0</v>
      </c>
      <c r="B606" s="43">
        <v>13551.0</v>
      </c>
      <c r="C606" s="43">
        <v>12348.0</v>
      </c>
      <c r="D606" s="43">
        <v>914.0</v>
      </c>
      <c r="E606" s="43">
        <v>289.0</v>
      </c>
      <c r="F606" s="44">
        <f t="shared" si="2"/>
        <v>1431316</v>
      </c>
      <c r="G606" s="53">
        <v>23297.0</v>
      </c>
      <c r="H606" s="53">
        <v>1394468.0</v>
      </c>
      <c r="I606" s="3">
        <v>17.0</v>
      </c>
      <c r="J606" s="52"/>
      <c r="N606" s="52"/>
      <c r="O606" s="52"/>
      <c r="P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8">
        <v>44026.0</v>
      </c>
      <c r="B607" s="43">
        <v>13512.0</v>
      </c>
      <c r="C607" s="54">
        <v>12282.0</v>
      </c>
      <c r="D607" s="43">
        <v>941.0</v>
      </c>
      <c r="E607" s="43">
        <v>289.0</v>
      </c>
      <c r="F607" s="44">
        <f t="shared" si="2"/>
        <v>1420616</v>
      </c>
      <c r="G607" s="51">
        <v>24289.0</v>
      </c>
      <c r="H607" s="51">
        <v>1382815.0</v>
      </c>
      <c r="I607" s="3">
        <v>17.0</v>
      </c>
      <c r="J607" s="52"/>
      <c r="N607" s="52"/>
      <c r="O607" s="52"/>
      <c r="P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8">
        <v>44025.0</v>
      </c>
      <c r="B608" s="43">
        <v>13479.0</v>
      </c>
      <c r="C608" s="43">
        <v>12204.0</v>
      </c>
      <c r="D608" s="43">
        <v>986.0</v>
      </c>
      <c r="E608" s="43">
        <v>289.0</v>
      </c>
      <c r="F608" s="44">
        <f t="shared" si="2"/>
        <v>1408312</v>
      </c>
      <c r="G608" s="53">
        <v>21845.0</v>
      </c>
      <c r="H608" s="53">
        <v>1372988.0</v>
      </c>
      <c r="I608" s="3">
        <v>20.0</v>
      </c>
      <c r="J608" s="26"/>
      <c r="N608" s="26"/>
      <c r="O608" s="26"/>
      <c r="P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>
      <c r="A609" s="8">
        <v>44024.0</v>
      </c>
      <c r="B609" s="43">
        <v>13417.0</v>
      </c>
      <c r="C609" s="43">
        <v>12178.0</v>
      </c>
      <c r="D609" s="43">
        <v>950.0</v>
      </c>
      <c r="E609" s="43">
        <v>289.0</v>
      </c>
      <c r="F609" s="44">
        <f t="shared" si="2"/>
        <v>1402144</v>
      </c>
      <c r="G609" s="53">
        <v>21830.0</v>
      </c>
      <c r="H609" s="53">
        <v>1366897.0</v>
      </c>
      <c r="I609" s="3">
        <v>19.0</v>
      </c>
      <c r="J609" s="52"/>
      <c r="N609" s="52"/>
      <c r="O609" s="52"/>
      <c r="P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8">
        <v>44023.0</v>
      </c>
      <c r="B610" s="43">
        <v>13373.0</v>
      </c>
      <c r="C610" s="43">
        <v>12144.0</v>
      </c>
      <c r="D610" s="43">
        <v>941.0</v>
      </c>
      <c r="E610" s="43">
        <v>288.0</v>
      </c>
      <c r="F610" s="44">
        <f t="shared" si="2"/>
        <v>1396941</v>
      </c>
      <c r="G610" s="53">
        <v>22950.0</v>
      </c>
      <c r="H610" s="53">
        <v>1360618.0</v>
      </c>
      <c r="I610" s="3">
        <v>20.0</v>
      </c>
      <c r="J610" s="52"/>
      <c r="N610" s="52"/>
      <c r="O610" s="52"/>
      <c r="P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8">
        <v>44022.0</v>
      </c>
      <c r="B611" s="43">
        <v>13338.0</v>
      </c>
      <c r="C611" s="43">
        <v>12065.0</v>
      </c>
      <c r="D611" s="43">
        <v>985.0</v>
      </c>
      <c r="E611" s="43">
        <v>288.0</v>
      </c>
      <c r="F611" s="44">
        <f t="shared" si="2"/>
        <v>1384890</v>
      </c>
      <c r="G611" s="53">
        <v>23527.0</v>
      </c>
      <c r="H611" s="53">
        <v>1348025.0</v>
      </c>
      <c r="I611" s="3">
        <v>22.0</v>
      </c>
      <c r="J611" s="52"/>
      <c r="N611" s="52"/>
      <c r="O611" s="52"/>
      <c r="P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8">
        <v>44021.0</v>
      </c>
      <c r="B612" s="43">
        <v>13293.0</v>
      </c>
      <c r="C612" s="43">
        <v>12019.0</v>
      </c>
      <c r="D612" s="43">
        <v>987.0</v>
      </c>
      <c r="E612" s="43">
        <v>287.0</v>
      </c>
      <c r="F612" s="44">
        <f t="shared" si="2"/>
        <v>1371771</v>
      </c>
      <c r="G612" s="53">
        <v>23912.0</v>
      </c>
      <c r="H612" s="53">
        <v>1334566.0</v>
      </c>
      <c r="I612" s="3">
        <v>26.0</v>
      </c>
      <c r="J612" s="52"/>
      <c r="N612" s="52"/>
      <c r="O612" s="52"/>
      <c r="P612" s="52"/>
      <c r="R612" s="52"/>
      <c r="S612" s="52"/>
      <c r="T612" s="52"/>
      <c r="U612" s="52"/>
      <c r="V612" s="52"/>
      <c r="W612" s="52"/>
      <c r="X612" s="52"/>
      <c r="Y612" s="52"/>
      <c r="Z612" s="52"/>
      <c r="AA612" s="19"/>
      <c r="AB612" s="52"/>
      <c r="AC612" s="52"/>
      <c r="AD612" s="52"/>
    </row>
    <row r="613">
      <c r="A613" s="8">
        <v>44020.0</v>
      </c>
      <c r="B613" s="43">
        <v>13244.0</v>
      </c>
      <c r="C613" s="43">
        <v>11970.0</v>
      </c>
      <c r="D613" s="43">
        <v>989.0</v>
      </c>
      <c r="E613" s="43">
        <v>285.0</v>
      </c>
      <c r="F613" s="44">
        <f t="shared" si="2"/>
        <v>1359735</v>
      </c>
      <c r="G613" s="53">
        <v>24012.0</v>
      </c>
      <c r="H613" s="53">
        <v>1322479.0</v>
      </c>
      <c r="I613" s="3">
        <v>31.0</v>
      </c>
      <c r="J613" s="52"/>
      <c r="N613" s="52"/>
      <c r="O613" s="52"/>
      <c r="P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8">
        <v>44019.0</v>
      </c>
      <c r="B614" s="43">
        <v>13181.0</v>
      </c>
      <c r="C614" s="43">
        <v>11914.0</v>
      </c>
      <c r="D614" s="43">
        <v>982.0</v>
      </c>
      <c r="E614" s="43">
        <v>285.0</v>
      </c>
      <c r="F614" s="44">
        <f t="shared" si="2"/>
        <v>1346194</v>
      </c>
      <c r="G614" s="53">
        <v>23675.0</v>
      </c>
      <c r="H614" s="53">
        <v>1309338.0</v>
      </c>
      <c r="I614" s="3">
        <v>36.0</v>
      </c>
      <c r="J614" s="52"/>
      <c r="N614" s="52"/>
      <c r="O614" s="52"/>
      <c r="P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8">
        <v>44018.0</v>
      </c>
      <c r="B615" s="43">
        <v>13137.0</v>
      </c>
      <c r="C615" s="43">
        <v>11848.0</v>
      </c>
      <c r="D615" s="43">
        <v>1005.0</v>
      </c>
      <c r="E615" s="43">
        <v>284.0</v>
      </c>
      <c r="F615" s="44">
        <f t="shared" si="2"/>
        <v>1331796</v>
      </c>
      <c r="G615" s="51">
        <v>21292.0</v>
      </c>
      <c r="H615" s="51">
        <v>1297367.0</v>
      </c>
      <c r="I615" s="3">
        <v>32.0</v>
      </c>
      <c r="J615" s="52"/>
      <c r="N615" s="52"/>
      <c r="O615" s="52"/>
      <c r="P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8">
        <v>44017.0</v>
      </c>
      <c r="B616" s="43">
        <v>13091.0</v>
      </c>
      <c r="C616" s="43">
        <v>11832.0</v>
      </c>
      <c r="D616" s="43">
        <v>976.0</v>
      </c>
      <c r="E616" s="43">
        <v>283.0</v>
      </c>
      <c r="F616" s="44">
        <f t="shared" si="2"/>
        <v>1326055</v>
      </c>
      <c r="G616" s="53">
        <v>21649.0</v>
      </c>
      <c r="H616" s="53">
        <v>1291315.0</v>
      </c>
      <c r="I616" s="3">
        <v>32.0</v>
      </c>
      <c r="J616" s="52"/>
      <c r="N616" s="52"/>
      <c r="O616" s="52"/>
      <c r="P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8">
        <v>44016.0</v>
      </c>
      <c r="B617" s="43">
        <v>13030.0</v>
      </c>
      <c r="C617" s="43">
        <v>11811.0</v>
      </c>
      <c r="D617" s="43">
        <v>936.0</v>
      </c>
      <c r="E617" s="43">
        <v>283.0</v>
      </c>
      <c r="F617" s="44">
        <f t="shared" si="2"/>
        <v>1319523</v>
      </c>
      <c r="G617" s="53">
        <v>22321.0</v>
      </c>
      <c r="H617" s="53">
        <v>1284172.0</v>
      </c>
      <c r="I617" s="3">
        <v>30.0</v>
      </c>
      <c r="J617" s="52"/>
      <c r="N617" s="52"/>
      <c r="O617" s="52"/>
      <c r="P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8">
        <v>44015.0</v>
      </c>
      <c r="B618" s="43">
        <v>12967.0</v>
      </c>
      <c r="C618" s="43">
        <v>11759.0</v>
      </c>
      <c r="D618" s="43">
        <v>926.0</v>
      </c>
      <c r="E618" s="43">
        <v>282.0</v>
      </c>
      <c r="F618" s="44">
        <f t="shared" si="2"/>
        <v>1307761</v>
      </c>
      <c r="G618" s="53">
        <v>21560.0</v>
      </c>
      <c r="H618" s="53">
        <v>1273234.0</v>
      </c>
      <c r="I618" s="3">
        <v>34.0</v>
      </c>
      <c r="J618" s="52"/>
      <c r="N618" s="52"/>
      <c r="O618" s="52"/>
      <c r="P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8">
        <v>44014.0</v>
      </c>
      <c r="B619" s="43">
        <v>12904.0</v>
      </c>
      <c r="C619" s="43">
        <v>11684.0</v>
      </c>
      <c r="D619" s="43">
        <v>938.0</v>
      </c>
      <c r="E619" s="43">
        <v>282.0</v>
      </c>
      <c r="F619" s="44">
        <f t="shared" si="2"/>
        <v>1295962</v>
      </c>
      <c r="G619" s="53">
        <v>19782.0</v>
      </c>
      <c r="H619" s="53">
        <v>1263276.0</v>
      </c>
      <c r="I619" s="3">
        <v>34.0</v>
      </c>
      <c r="J619" s="52"/>
      <c r="N619" s="52"/>
      <c r="O619" s="52"/>
      <c r="P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8">
        <v>44013.0</v>
      </c>
      <c r="B620" s="43">
        <v>12850.0</v>
      </c>
      <c r="C620" s="43">
        <v>11613.0</v>
      </c>
      <c r="D620" s="43">
        <v>955.0</v>
      </c>
      <c r="E620" s="43">
        <v>282.0</v>
      </c>
      <c r="F620" s="44">
        <f t="shared" si="2"/>
        <v>1285231</v>
      </c>
      <c r="G620" s="53">
        <v>19526.0</v>
      </c>
      <c r="H620" s="53">
        <v>1252855.0</v>
      </c>
      <c r="I620" s="3">
        <v>33.0</v>
      </c>
      <c r="J620" s="26"/>
      <c r="N620" s="26"/>
      <c r="O620" s="26"/>
      <c r="P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>
      <c r="A621" s="8">
        <v>44012.0</v>
      </c>
      <c r="B621" s="43">
        <v>12800.0</v>
      </c>
      <c r="C621" s="43">
        <v>11537.0</v>
      </c>
      <c r="D621" s="43">
        <v>981.0</v>
      </c>
      <c r="E621" s="43">
        <v>282.0</v>
      </c>
      <c r="F621" s="44">
        <f t="shared" si="2"/>
        <v>1273766</v>
      </c>
      <c r="G621" s="53">
        <v>20809.0</v>
      </c>
      <c r="H621" s="53">
        <v>1240157.0</v>
      </c>
      <c r="I621" s="3">
        <v>32.0</v>
      </c>
      <c r="J621" s="52"/>
      <c r="N621" s="52"/>
      <c r="O621" s="52"/>
      <c r="P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8">
        <v>44011.0</v>
      </c>
      <c r="B622" s="43">
        <v>12757.0</v>
      </c>
      <c r="C622" s="43">
        <v>11429.0</v>
      </c>
      <c r="D622" s="43">
        <v>1046.0</v>
      </c>
      <c r="E622" s="43">
        <v>282.0</v>
      </c>
      <c r="F622" s="44">
        <f t="shared" si="2"/>
        <v>1259954</v>
      </c>
      <c r="G622" s="53">
        <v>18499.0</v>
      </c>
      <c r="H622" s="53">
        <v>1228698.0</v>
      </c>
      <c r="I622" s="3">
        <v>32.0</v>
      </c>
      <c r="J622" s="52"/>
      <c r="N622" s="52"/>
      <c r="O622" s="52"/>
      <c r="P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8">
        <v>44010.0</v>
      </c>
      <c r="B623" s="43">
        <v>12715.0</v>
      </c>
      <c r="C623" s="43">
        <v>11364.0</v>
      </c>
      <c r="D623" s="43">
        <v>1069.0</v>
      </c>
      <c r="E623" s="43">
        <v>282.0</v>
      </c>
      <c r="F623" s="44">
        <f t="shared" si="2"/>
        <v>1251695</v>
      </c>
      <c r="G623" s="53">
        <v>19005.0</v>
      </c>
      <c r="H623" s="53">
        <v>1219975.0</v>
      </c>
      <c r="I623" s="3">
        <v>32.0</v>
      </c>
      <c r="J623" s="52"/>
      <c r="N623" s="52"/>
      <c r="O623" s="52"/>
      <c r="P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8">
        <v>44009.0</v>
      </c>
      <c r="B624" s="43">
        <v>12653.0</v>
      </c>
      <c r="C624" s="43">
        <v>11317.0</v>
      </c>
      <c r="D624" s="43">
        <v>1054.0</v>
      </c>
      <c r="E624" s="43">
        <v>282.0</v>
      </c>
      <c r="F624" s="44">
        <f t="shared" si="2"/>
        <v>1243780</v>
      </c>
      <c r="G624" s="53">
        <v>19866.0</v>
      </c>
      <c r="H624" s="53">
        <v>1211261.0</v>
      </c>
      <c r="I624" s="3">
        <v>30.0</v>
      </c>
      <c r="J624" s="52"/>
      <c r="N624" s="52"/>
      <c r="O624" s="52"/>
      <c r="P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8">
        <v>44008.0</v>
      </c>
      <c r="B625" s="43">
        <v>12602.0</v>
      </c>
      <c r="C625" s="43">
        <v>11172.0</v>
      </c>
      <c r="D625" s="43">
        <v>1148.0</v>
      </c>
      <c r="E625" s="43">
        <v>282.0</v>
      </c>
      <c r="F625" s="44">
        <f t="shared" si="2"/>
        <v>1232315</v>
      </c>
      <c r="G625" s="53">
        <v>18828.0</v>
      </c>
      <c r="H625" s="51">
        <v>1200885.0</v>
      </c>
      <c r="I625" s="3">
        <v>35.0</v>
      </c>
      <c r="J625" s="52"/>
      <c r="N625" s="52"/>
      <c r="O625" s="52"/>
      <c r="P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8">
        <v>44007.0</v>
      </c>
      <c r="B626" s="43">
        <v>12563.0</v>
      </c>
      <c r="C626" s="43">
        <v>10974.0</v>
      </c>
      <c r="D626" s="43">
        <v>1307.0</v>
      </c>
      <c r="E626" s="43">
        <v>282.0</v>
      </c>
      <c r="F626" s="44">
        <f t="shared" si="2"/>
        <v>1220478</v>
      </c>
      <c r="G626" s="53">
        <v>18900.0</v>
      </c>
      <c r="H626" s="53">
        <v>1189015.0</v>
      </c>
      <c r="I626" s="3">
        <v>37.0</v>
      </c>
      <c r="J626" s="26"/>
      <c r="N626" s="26"/>
      <c r="O626" s="26"/>
      <c r="P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>
      <c r="A627" s="8">
        <v>44006.0</v>
      </c>
      <c r="B627" s="43">
        <v>12535.0</v>
      </c>
      <c r="C627" s="43">
        <v>10930.0</v>
      </c>
      <c r="D627" s="43">
        <v>1324.0</v>
      </c>
      <c r="E627" s="43">
        <v>281.0</v>
      </c>
      <c r="F627" s="44">
        <f t="shared" si="2"/>
        <v>1208597</v>
      </c>
      <c r="G627" s="53">
        <v>20245.0</v>
      </c>
      <c r="H627" s="53">
        <v>1175817.0</v>
      </c>
      <c r="I627" s="3">
        <v>38.0</v>
      </c>
      <c r="J627" s="52"/>
      <c r="N627" s="52"/>
      <c r="O627" s="52"/>
      <c r="P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8">
        <v>44005.0</v>
      </c>
      <c r="B628" s="43">
        <v>12484.0</v>
      </c>
      <c r="C628" s="43">
        <v>10908.0</v>
      </c>
      <c r="D628" s="43">
        <v>1295.0</v>
      </c>
      <c r="E628" s="43">
        <v>281.0</v>
      </c>
      <c r="F628" s="44">
        <f t="shared" si="2"/>
        <v>1196012</v>
      </c>
      <c r="G628" s="53">
        <v>22278.0</v>
      </c>
      <c r="H628" s="53">
        <v>1161250.0</v>
      </c>
      <c r="I628" s="3">
        <v>37.0</v>
      </c>
      <c r="J628" s="19"/>
      <c r="N628" s="19"/>
      <c r="O628" s="19"/>
      <c r="P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>
      <c r="A629" s="8">
        <v>44004.0</v>
      </c>
      <c r="B629" s="43">
        <v>12438.0</v>
      </c>
      <c r="C629" s="43">
        <v>10881.0</v>
      </c>
      <c r="D629" s="43">
        <v>1277.0</v>
      </c>
      <c r="E629" s="43">
        <v>280.0</v>
      </c>
      <c r="F629" s="44">
        <f t="shared" si="2"/>
        <v>1182066</v>
      </c>
      <c r="G629" s="53">
        <v>19403.0</v>
      </c>
      <c r="H629" s="53">
        <v>1150225.0</v>
      </c>
      <c r="I629" s="3">
        <v>34.0</v>
      </c>
      <c r="J629" s="19"/>
      <c r="N629" s="19"/>
      <c r="O629" s="19"/>
      <c r="P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>
      <c r="A630" s="8">
        <v>44003.0</v>
      </c>
      <c r="B630" s="43">
        <v>12421.0</v>
      </c>
      <c r="C630" s="43">
        <v>10868.0</v>
      </c>
      <c r="D630" s="43">
        <v>1273.0</v>
      </c>
      <c r="E630" s="43">
        <v>280.0</v>
      </c>
      <c r="F630" s="44">
        <f t="shared" si="2"/>
        <v>1176463</v>
      </c>
      <c r="G630" s="53">
        <v>20071.0</v>
      </c>
      <c r="H630" s="53">
        <v>1143971.0</v>
      </c>
      <c r="I630" s="3">
        <v>34.0</v>
      </c>
      <c r="J630" s="52"/>
      <c r="N630" s="52"/>
      <c r="O630" s="52"/>
      <c r="P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8">
        <v>44002.0</v>
      </c>
      <c r="B631" s="43">
        <v>12373.0</v>
      </c>
      <c r="C631" s="43">
        <v>10856.0</v>
      </c>
      <c r="D631" s="43">
        <v>1237.0</v>
      </c>
      <c r="E631" s="43">
        <v>280.0</v>
      </c>
      <c r="F631" s="44">
        <f t="shared" si="2"/>
        <v>1170901</v>
      </c>
      <c r="G631" s="53">
        <v>21470.0</v>
      </c>
      <c r="H631" s="53">
        <v>1137058.0</v>
      </c>
      <c r="I631" s="3">
        <v>33.0</v>
      </c>
      <c r="J631" s="52"/>
      <c r="N631" s="52"/>
      <c r="O631" s="52"/>
      <c r="P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8">
        <v>44001.0</v>
      </c>
      <c r="B632" s="43">
        <v>12306.0</v>
      </c>
      <c r="C632" s="43">
        <v>10835.0</v>
      </c>
      <c r="D632" s="43">
        <v>1191.0</v>
      </c>
      <c r="E632" s="43">
        <v>280.0</v>
      </c>
      <c r="F632" s="44">
        <f t="shared" si="2"/>
        <v>1158063</v>
      </c>
      <c r="G632" s="53">
        <v>21190.0</v>
      </c>
      <c r="H632" s="53">
        <v>1124567.0</v>
      </c>
      <c r="I632" s="3">
        <v>33.0</v>
      </c>
      <c r="J632" s="52"/>
      <c r="N632" s="52"/>
      <c r="O632" s="52"/>
      <c r="P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8">
        <v>44000.0</v>
      </c>
      <c r="B633" s="43">
        <v>12257.0</v>
      </c>
      <c r="C633" s="43">
        <v>10800.0</v>
      </c>
      <c r="D633" s="43">
        <v>1177.0</v>
      </c>
      <c r="E633" s="43">
        <v>280.0</v>
      </c>
      <c r="F633" s="44">
        <f t="shared" si="2"/>
        <v>1145712</v>
      </c>
      <c r="G633" s="53">
        <v>21714.0</v>
      </c>
      <c r="H633" s="53">
        <v>1111741.0</v>
      </c>
      <c r="I633" s="3">
        <v>27.0</v>
      </c>
      <c r="J633" s="52"/>
      <c r="N633" s="52"/>
      <c r="O633" s="52"/>
      <c r="P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8">
        <v>43999.0</v>
      </c>
      <c r="B634" s="43">
        <v>12198.0</v>
      </c>
      <c r="C634" s="43">
        <v>10774.0</v>
      </c>
      <c r="D634" s="43">
        <v>1145.0</v>
      </c>
      <c r="E634" s="43">
        <v>279.0</v>
      </c>
      <c r="F634" s="44">
        <f t="shared" si="2"/>
        <v>1132823</v>
      </c>
      <c r="G634" s="53">
        <v>21489.0</v>
      </c>
      <c r="H634" s="53">
        <v>1099136.0</v>
      </c>
      <c r="I634" s="3">
        <v>25.0</v>
      </c>
      <c r="J634" s="52"/>
      <c r="N634" s="52"/>
      <c r="O634" s="52"/>
      <c r="P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8">
        <v>43998.0</v>
      </c>
      <c r="B635" s="43">
        <v>12155.0</v>
      </c>
      <c r="C635" s="43">
        <v>10760.0</v>
      </c>
      <c r="D635" s="43">
        <v>1117.0</v>
      </c>
      <c r="E635" s="43">
        <v>278.0</v>
      </c>
      <c r="F635" s="44">
        <f t="shared" si="2"/>
        <v>1119767</v>
      </c>
      <c r="G635" s="53">
        <v>22632.0</v>
      </c>
      <c r="H635" s="53">
        <v>1084980.0</v>
      </c>
      <c r="I635" s="3">
        <v>24.0</v>
      </c>
      <c r="J635" s="52"/>
      <c r="N635" s="52"/>
      <c r="O635" s="52"/>
      <c r="P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8">
        <v>43997.0</v>
      </c>
      <c r="B636" s="43">
        <v>12121.0</v>
      </c>
      <c r="C636" s="43">
        <v>10730.0</v>
      </c>
      <c r="D636" s="43">
        <v>1114.0</v>
      </c>
      <c r="E636" s="43">
        <v>277.0</v>
      </c>
      <c r="F636" s="44">
        <f t="shared" si="2"/>
        <v>1105719</v>
      </c>
      <c r="G636" s="53">
        <v>20793.0</v>
      </c>
      <c r="H636" s="53">
        <v>1072805.0</v>
      </c>
      <c r="I636" s="3">
        <v>20.0</v>
      </c>
      <c r="J636" s="52"/>
      <c r="N636" s="52"/>
      <c r="O636" s="52"/>
      <c r="P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8">
        <v>43996.0</v>
      </c>
      <c r="B637" s="43">
        <v>12085.0</v>
      </c>
      <c r="C637" s="43">
        <v>10718.0</v>
      </c>
      <c r="D637" s="43">
        <v>1090.0</v>
      </c>
      <c r="E637" s="43">
        <v>277.0</v>
      </c>
      <c r="F637" s="44">
        <f t="shared" si="2"/>
        <v>1100328</v>
      </c>
      <c r="G637" s="53">
        <v>21356.0</v>
      </c>
      <c r="H637" s="53">
        <v>1066887.0</v>
      </c>
      <c r="I637" s="3">
        <v>22.0</v>
      </c>
      <c r="J637" s="19"/>
      <c r="N637" s="19"/>
      <c r="O637" s="19"/>
      <c r="P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>
      <c r="A638" s="8">
        <v>43995.0</v>
      </c>
      <c r="B638" s="43">
        <v>12051.0</v>
      </c>
      <c r="C638" s="43">
        <v>10691.0</v>
      </c>
      <c r="D638" s="43">
        <v>1083.0</v>
      </c>
      <c r="E638" s="43">
        <v>277.0</v>
      </c>
      <c r="F638" s="44">
        <f t="shared" si="2"/>
        <v>1094704</v>
      </c>
      <c r="G638" s="53">
        <v>23352.0</v>
      </c>
      <c r="H638" s="53">
        <v>1059301.0</v>
      </c>
      <c r="I638" s="3">
        <v>22.0</v>
      </c>
      <c r="J638" s="19"/>
      <c r="N638" s="19"/>
      <c r="O638" s="19"/>
      <c r="P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>
      <c r="A639" s="8">
        <v>43994.0</v>
      </c>
      <c r="B639" s="43">
        <v>12003.0</v>
      </c>
      <c r="C639" s="43">
        <v>10669.0</v>
      </c>
      <c r="D639" s="43">
        <v>1057.0</v>
      </c>
      <c r="E639" s="43">
        <v>277.0</v>
      </c>
      <c r="F639" s="44">
        <f t="shared" si="2"/>
        <v>1081487</v>
      </c>
      <c r="G639" s="51">
        <v>24244.0</v>
      </c>
      <c r="H639" s="51">
        <v>1045240.0</v>
      </c>
      <c r="I639" s="3">
        <v>18.0</v>
      </c>
      <c r="J639" s="52"/>
      <c r="N639" s="52"/>
      <c r="O639" s="52"/>
      <c r="P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8">
        <v>43993.0</v>
      </c>
      <c r="B640" s="43">
        <v>11947.0</v>
      </c>
      <c r="C640" s="43">
        <v>10654.0</v>
      </c>
      <c r="D640" s="43">
        <v>1017.0</v>
      </c>
      <c r="E640" s="43">
        <v>276.0</v>
      </c>
      <c r="F640" s="44">
        <f t="shared" si="2"/>
        <v>1066888</v>
      </c>
      <c r="G640" s="51">
        <v>25494.0</v>
      </c>
      <c r="H640" s="51">
        <v>1029447.0</v>
      </c>
      <c r="I640" s="3">
        <v>20.0</v>
      </c>
      <c r="J640" s="52"/>
      <c r="N640" s="52"/>
      <c r="O640" s="52"/>
      <c r="P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8">
        <v>43992.0</v>
      </c>
      <c r="B641" s="43">
        <v>11902.0</v>
      </c>
      <c r="C641" s="43">
        <v>10611.0</v>
      </c>
      <c r="D641" s="43">
        <v>1015.0</v>
      </c>
      <c r="E641" s="43">
        <v>276.0</v>
      </c>
      <c r="F641" s="44">
        <f t="shared" si="2"/>
        <v>1051972</v>
      </c>
      <c r="G641" s="53">
        <v>26223.0</v>
      </c>
      <c r="H641" s="53">
        <v>1013847.0</v>
      </c>
      <c r="I641" s="3">
        <v>20.0</v>
      </c>
      <c r="J641" s="25"/>
      <c r="N641" s="25"/>
      <c r="O641" s="25"/>
      <c r="P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>
      <c r="A642" s="8">
        <v>43991.0</v>
      </c>
      <c r="B642" s="43">
        <v>11852.0</v>
      </c>
      <c r="C642" s="43">
        <v>10589.0</v>
      </c>
      <c r="D642" s="43">
        <v>989.0</v>
      </c>
      <c r="E642" s="43">
        <v>274.0</v>
      </c>
      <c r="F642" s="44">
        <f t="shared" si="2"/>
        <v>1035997</v>
      </c>
      <c r="G642" s="53">
        <v>27459.0</v>
      </c>
      <c r="H642" s="53">
        <v>996686.0</v>
      </c>
      <c r="I642" s="3">
        <v>18.0</v>
      </c>
      <c r="J642" s="25"/>
      <c r="N642" s="25"/>
      <c r="O642" s="25"/>
      <c r="P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>
      <c r="A643" s="8">
        <v>43990.0</v>
      </c>
      <c r="B643" s="43">
        <v>11814.0</v>
      </c>
      <c r="C643" s="43">
        <v>10563.0</v>
      </c>
      <c r="D643" s="43">
        <v>978.0</v>
      </c>
      <c r="E643" s="43">
        <v>273.0</v>
      </c>
      <c r="F643" s="44">
        <f t="shared" si="2"/>
        <v>1018214</v>
      </c>
      <c r="G643" s="53">
        <v>24374.0</v>
      </c>
      <c r="H643" s="53">
        <v>982026.0</v>
      </c>
      <c r="I643" s="3">
        <v>14.0</v>
      </c>
      <c r="J643" s="25"/>
      <c r="N643" s="25"/>
      <c r="O643" s="25"/>
      <c r="P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>
      <c r="A644" s="8">
        <v>43989.0</v>
      </c>
      <c r="B644" s="43">
        <v>11776.0</v>
      </c>
      <c r="C644" s="43">
        <v>10552.0</v>
      </c>
      <c r="D644" s="43">
        <v>951.0</v>
      </c>
      <c r="E644" s="43">
        <v>273.0</v>
      </c>
      <c r="F644" s="44">
        <f t="shared" si="2"/>
        <v>1012769</v>
      </c>
      <c r="G644" s="53">
        <v>26481.0</v>
      </c>
      <c r="H644" s="53">
        <v>974512.0</v>
      </c>
      <c r="I644" s="3">
        <v>14.0</v>
      </c>
      <c r="J644" s="26"/>
      <c r="N644" s="26"/>
      <c r="O644" s="26"/>
      <c r="P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>
      <c r="A645" s="8">
        <v>43988.0</v>
      </c>
      <c r="B645" s="43">
        <v>11719.0</v>
      </c>
      <c r="C645" s="43">
        <v>10531.0</v>
      </c>
      <c r="D645" s="43">
        <v>915.0</v>
      </c>
      <c r="E645" s="43">
        <v>273.0</v>
      </c>
      <c r="F645" s="44">
        <f t="shared" si="2"/>
        <v>1005305</v>
      </c>
      <c r="G645" s="53">
        <v>27954.0</v>
      </c>
      <c r="H645" s="53">
        <v>965632.0</v>
      </c>
      <c r="I645" s="3">
        <v>14.0</v>
      </c>
      <c r="J645" s="26"/>
      <c r="N645" s="26"/>
      <c r="O645" s="26"/>
      <c r="P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>
      <c r="A646" s="8">
        <v>43987.0</v>
      </c>
      <c r="B646" s="43">
        <v>11668.0</v>
      </c>
      <c r="C646" s="43">
        <v>10506.0</v>
      </c>
      <c r="D646" s="43">
        <v>889.0</v>
      </c>
      <c r="E646" s="43">
        <v>273.0</v>
      </c>
      <c r="F646" s="44">
        <f t="shared" si="2"/>
        <v>990960</v>
      </c>
      <c r="G646" s="53">
        <v>28766.0</v>
      </c>
      <c r="H646" s="53">
        <v>950526.0</v>
      </c>
      <c r="I646" s="3">
        <v>11.0</v>
      </c>
      <c r="J646" s="52"/>
      <c r="N646" s="52"/>
      <c r="O646" s="52"/>
      <c r="P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8">
        <v>43986.0</v>
      </c>
      <c r="B647" s="43">
        <v>11629.0</v>
      </c>
      <c r="C647" s="43">
        <v>10499.0</v>
      </c>
      <c r="D647" s="43">
        <v>857.0</v>
      </c>
      <c r="E647" s="43">
        <v>273.0</v>
      </c>
      <c r="F647" s="44">
        <f t="shared" si="2"/>
        <v>973858</v>
      </c>
      <c r="G647" s="53">
        <v>28199.0</v>
      </c>
      <c r="H647" s="53">
        <v>934030.0</v>
      </c>
      <c r="I647" s="3">
        <v>9.0</v>
      </c>
      <c r="J647" s="52"/>
      <c r="N647" s="52"/>
      <c r="O647" s="52"/>
      <c r="P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8">
        <v>43985.0</v>
      </c>
      <c r="B648" s="43">
        <v>11590.0</v>
      </c>
      <c r="C648" s="43">
        <v>10467.0</v>
      </c>
      <c r="D648" s="43">
        <v>850.0</v>
      </c>
      <c r="E648" s="43">
        <v>273.0</v>
      </c>
      <c r="F648" s="44">
        <f t="shared" si="2"/>
        <v>956852</v>
      </c>
      <c r="G648" s="51">
        <v>27865.0</v>
      </c>
      <c r="H648" s="51">
        <v>917397.0</v>
      </c>
      <c r="I648" s="3">
        <v>8.0</v>
      </c>
      <c r="J648" s="52"/>
      <c r="N648" s="52"/>
      <c r="O648" s="52"/>
      <c r="P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8">
        <v>43984.0</v>
      </c>
      <c r="B649" s="43">
        <v>11541.0</v>
      </c>
      <c r="C649" s="43">
        <v>10446.0</v>
      </c>
      <c r="D649" s="43">
        <v>823.0</v>
      </c>
      <c r="E649" s="43">
        <v>272.0</v>
      </c>
      <c r="F649" s="44">
        <f t="shared" si="2"/>
        <v>939851</v>
      </c>
      <c r="G649" s="51">
        <v>28922.0</v>
      </c>
      <c r="H649" s="51">
        <v>899388.0</v>
      </c>
      <c r="I649" s="3">
        <v>11.0</v>
      </c>
      <c r="J649" s="52"/>
      <c r="N649" s="52"/>
      <c r="O649" s="52"/>
      <c r="P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8">
        <v>43983.0</v>
      </c>
      <c r="B650" s="43">
        <v>11503.0</v>
      </c>
      <c r="C650" s="43">
        <v>10422.0</v>
      </c>
      <c r="D650" s="43">
        <v>810.0</v>
      </c>
      <c r="E650" s="43">
        <v>271.0</v>
      </c>
      <c r="F650" s="44">
        <f t="shared" si="2"/>
        <v>921391</v>
      </c>
      <c r="G650" s="53">
        <v>24058.0</v>
      </c>
      <c r="H650" s="53">
        <v>885830.0</v>
      </c>
      <c r="I650" s="3">
        <v>12.0</v>
      </c>
      <c r="J650" s="52"/>
      <c r="N650" s="52"/>
      <c r="O650" s="52"/>
      <c r="P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8">
        <v>43982.0</v>
      </c>
      <c r="B651" s="43">
        <v>11468.0</v>
      </c>
      <c r="C651" s="43">
        <v>10405.0</v>
      </c>
      <c r="D651" s="43">
        <v>793.0</v>
      </c>
      <c r="E651" s="43">
        <v>270.0</v>
      </c>
      <c r="F651" s="44">
        <f t="shared" si="2"/>
        <v>910822</v>
      </c>
      <c r="G651" s="53">
        <v>23294.0</v>
      </c>
      <c r="H651" s="53">
        <v>876060.0</v>
      </c>
      <c r="I651" s="3">
        <v>11.0</v>
      </c>
      <c r="J651" s="19"/>
      <c r="N651" s="19"/>
      <c r="O651" s="19"/>
      <c r="P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>
      <c r="A652" s="8">
        <v>43981.0</v>
      </c>
      <c r="B652" s="43">
        <v>11441.0</v>
      </c>
      <c r="C652" s="43">
        <v>10398.0</v>
      </c>
      <c r="D652" s="43">
        <v>774.0</v>
      </c>
      <c r="E652" s="43">
        <v>269.0</v>
      </c>
      <c r="F652" s="44">
        <f t="shared" si="2"/>
        <v>902901</v>
      </c>
      <c r="G652" s="51">
        <v>26298.0</v>
      </c>
      <c r="H652" s="51">
        <v>865162.0</v>
      </c>
      <c r="I652" s="3">
        <v>10.0</v>
      </c>
      <c r="J652" s="52"/>
      <c r="N652" s="52"/>
      <c r="O652" s="52"/>
      <c r="P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8">
        <v>43980.0</v>
      </c>
      <c r="B653" s="43">
        <v>11402.0</v>
      </c>
      <c r="C653" s="43">
        <v>10363.0</v>
      </c>
      <c r="D653" s="43">
        <v>770.0</v>
      </c>
      <c r="E653" s="43">
        <v>269.0</v>
      </c>
      <c r="F653" s="44">
        <f t="shared" si="2"/>
        <v>885120</v>
      </c>
      <c r="G653" s="51">
        <v>24557.0</v>
      </c>
      <c r="H653" s="51">
        <v>849161.0</v>
      </c>
      <c r="I653" s="3">
        <v>10.0</v>
      </c>
      <c r="J653" s="52"/>
      <c r="N653" s="52"/>
      <c r="O653" s="52"/>
      <c r="P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8">
        <v>43979.0</v>
      </c>
      <c r="B654" s="43">
        <v>11344.0</v>
      </c>
      <c r="C654" s="43">
        <v>10340.0</v>
      </c>
      <c r="D654" s="43">
        <v>735.0</v>
      </c>
      <c r="E654" s="43">
        <v>269.0</v>
      </c>
      <c r="F654" s="44">
        <f t="shared" si="2"/>
        <v>868666</v>
      </c>
      <c r="G654" s="51">
        <v>22370.0</v>
      </c>
      <c r="H654" s="51">
        <v>834952.0</v>
      </c>
      <c r="I654" s="3">
        <v>11.0</v>
      </c>
      <c r="J654" s="52"/>
      <c r="N654" s="52"/>
      <c r="O654" s="52"/>
      <c r="P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8">
        <v>43978.0</v>
      </c>
      <c r="B655" s="43">
        <v>11265.0</v>
      </c>
      <c r="C655" s="43">
        <v>10295.0</v>
      </c>
      <c r="D655" s="43">
        <v>701.0</v>
      </c>
      <c r="E655" s="43">
        <v>269.0</v>
      </c>
      <c r="F655" s="44">
        <f t="shared" si="2"/>
        <v>852876</v>
      </c>
      <c r="G655" s="53">
        <v>21061.0</v>
      </c>
      <c r="H655" s="53">
        <v>820550.0</v>
      </c>
      <c r="I655" s="3">
        <v>12.0</v>
      </c>
      <c r="J655" s="52"/>
      <c r="N655" s="52"/>
      <c r="O655" s="52"/>
      <c r="P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8">
        <v>43977.0</v>
      </c>
      <c r="B656" s="43">
        <v>11225.0</v>
      </c>
      <c r="C656" s="43">
        <v>10275.0</v>
      </c>
      <c r="D656" s="43">
        <v>681.0</v>
      </c>
      <c r="E656" s="43">
        <v>269.0</v>
      </c>
      <c r="F656" s="44">
        <f t="shared" si="2"/>
        <v>839475</v>
      </c>
      <c r="G656" s="53">
        <v>22044.0</v>
      </c>
      <c r="H656" s="53">
        <v>806206.0</v>
      </c>
      <c r="I656" s="3">
        <v>12.0</v>
      </c>
      <c r="J656" s="52"/>
      <c r="N656" s="52"/>
      <c r="O656" s="52"/>
      <c r="P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8">
        <v>43976.0</v>
      </c>
      <c r="B657" s="43">
        <v>11206.0</v>
      </c>
      <c r="C657" s="43">
        <v>10226.0</v>
      </c>
      <c r="D657" s="43">
        <v>713.0</v>
      </c>
      <c r="E657" s="43">
        <v>267.0</v>
      </c>
      <c r="F657" s="44">
        <f t="shared" si="2"/>
        <v>826437</v>
      </c>
      <c r="G657" s="53">
        <v>19089.0</v>
      </c>
      <c r="H657" s="53">
        <v>796142.0</v>
      </c>
      <c r="I657" s="3">
        <v>13.0</v>
      </c>
      <c r="J657" s="52"/>
      <c r="N657" s="52"/>
      <c r="O657" s="52"/>
      <c r="P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8">
        <v>43975.0</v>
      </c>
      <c r="B658" s="43">
        <v>11190.0</v>
      </c>
      <c r="C658" s="43">
        <v>10213.0</v>
      </c>
      <c r="D658" s="43">
        <v>711.0</v>
      </c>
      <c r="E658" s="43">
        <v>266.0</v>
      </c>
      <c r="F658" s="44">
        <f t="shared" si="2"/>
        <v>820289</v>
      </c>
      <c r="G658" s="53">
        <v>20333.0</v>
      </c>
      <c r="H658" s="53">
        <v>788766.0</v>
      </c>
      <c r="I658" s="3">
        <v>13.0</v>
      </c>
      <c r="J658" s="52"/>
      <c r="N658" s="52"/>
      <c r="O658" s="52"/>
      <c r="P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8">
        <v>43974.0</v>
      </c>
      <c r="B659" s="43">
        <v>11165.0</v>
      </c>
      <c r="C659" s="43">
        <v>10194.0</v>
      </c>
      <c r="D659" s="43">
        <v>705.0</v>
      </c>
      <c r="E659" s="43">
        <v>266.0</v>
      </c>
      <c r="F659" s="44">
        <f t="shared" si="2"/>
        <v>814420</v>
      </c>
      <c r="G659" s="53">
        <v>21569.0</v>
      </c>
      <c r="H659" s="53">
        <v>781686.0</v>
      </c>
      <c r="I659" s="3">
        <v>14.0</v>
      </c>
      <c r="J659" s="52"/>
      <c r="N659" s="52"/>
      <c r="O659" s="52"/>
      <c r="P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8">
        <v>43973.0</v>
      </c>
      <c r="B660" s="43">
        <v>11142.0</v>
      </c>
      <c r="C660" s="43">
        <v>10162.0</v>
      </c>
      <c r="D660" s="43">
        <v>716.0</v>
      </c>
      <c r="E660" s="43">
        <v>264.0</v>
      </c>
      <c r="F660" s="44">
        <f t="shared" si="2"/>
        <v>802418</v>
      </c>
      <c r="G660" s="53">
        <v>20286.0</v>
      </c>
      <c r="H660" s="53">
        <v>770990.0</v>
      </c>
      <c r="I660" s="3">
        <v>16.0</v>
      </c>
      <c r="J660" s="52"/>
      <c r="N660" s="52"/>
      <c r="O660" s="52"/>
      <c r="P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8">
        <v>43972.0</v>
      </c>
      <c r="B661" s="43">
        <v>11122.0</v>
      </c>
      <c r="C661" s="43">
        <v>10135.0</v>
      </c>
      <c r="D661" s="43">
        <v>723.0</v>
      </c>
      <c r="E661" s="43">
        <v>264.0</v>
      </c>
      <c r="F661" s="44">
        <f t="shared" si="2"/>
        <v>788684</v>
      </c>
      <c r="G661" s="53">
        <v>18089.0</v>
      </c>
      <c r="H661" s="53">
        <v>759473.0</v>
      </c>
      <c r="I661" s="3">
        <v>16.0</v>
      </c>
      <c r="J661" s="52"/>
      <c r="N661" s="52"/>
      <c r="O661" s="52"/>
      <c r="P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8">
        <v>43971.0</v>
      </c>
      <c r="B662" s="43">
        <v>11110.0</v>
      </c>
      <c r="C662" s="43">
        <v>10066.0</v>
      </c>
      <c r="D662" s="43">
        <v>781.0</v>
      </c>
      <c r="E662" s="43">
        <v>263.0</v>
      </c>
      <c r="F662" s="53">
        <f t="shared" si="2"/>
        <v>776433</v>
      </c>
      <c r="G662" s="51">
        <v>16351.0</v>
      </c>
      <c r="H662" s="51">
        <v>748972.0</v>
      </c>
      <c r="I662" s="3">
        <v>15.0</v>
      </c>
      <c r="J662" s="52"/>
      <c r="N662" s="52"/>
      <c r="O662" s="52"/>
      <c r="P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8">
        <v>43970.0</v>
      </c>
      <c r="B663" s="43">
        <v>11078.0</v>
      </c>
      <c r="C663" s="43">
        <v>9938.0</v>
      </c>
      <c r="D663" s="43">
        <v>877.0</v>
      </c>
      <c r="E663" s="43">
        <v>263.0</v>
      </c>
      <c r="F663" s="53">
        <f t="shared" si="2"/>
        <v>765574</v>
      </c>
      <c r="G663" s="53">
        <v>16925.0</v>
      </c>
      <c r="H663" s="53">
        <v>737571.0</v>
      </c>
      <c r="I663" s="3">
        <v>15.0</v>
      </c>
      <c r="J663" s="52"/>
      <c r="N663" s="52"/>
      <c r="O663" s="52"/>
      <c r="P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8">
        <v>43969.0</v>
      </c>
      <c r="B664" s="43">
        <v>11065.0</v>
      </c>
      <c r="C664" s="43">
        <v>9904.0</v>
      </c>
      <c r="D664" s="43">
        <v>898.0</v>
      </c>
      <c r="E664" s="43">
        <v>263.0</v>
      </c>
      <c r="F664" s="58">
        <f t="shared" si="2"/>
        <v>753211</v>
      </c>
      <c r="G664" s="58">
        <v>16093.0</v>
      </c>
      <c r="H664" s="58">
        <v>726053.0</v>
      </c>
      <c r="I664" s="3">
        <v>16.0</v>
      </c>
      <c r="J664" s="52"/>
      <c r="N664" s="52"/>
      <c r="O664" s="52"/>
      <c r="P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8">
        <v>43968.0</v>
      </c>
      <c r="B665" s="43">
        <v>11050.0</v>
      </c>
      <c r="C665" s="43">
        <v>9888.0</v>
      </c>
      <c r="D665" s="43">
        <v>900.0</v>
      </c>
      <c r="E665" s="43">
        <v>262.0</v>
      </c>
      <c r="F665" s="58">
        <f t="shared" si="2"/>
        <v>747653</v>
      </c>
      <c r="G665" s="58">
        <v>17660.0</v>
      </c>
      <c r="H665" s="58">
        <v>718943.0</v>
      </c>
      <c r="I665" s="3">
        <v>18.0</v>
      </c>
      <c r="J665" s="52"/>
      <c r="N665" s="52"/>
      <c r="O665" s="52"/>
      <c r="P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8">
        <v>43967.0</v>
      </c>
      <c r="B666" s="43">
        <v>11037.0</v>
      </c>
      <c r="C666" s="43">
        <v>9851.0</v>
      </c>
      <c r="D666" s="43">
        <v>924.0</v>
      </c>
      <c r="E666" s="43">
        <v>262.0</v>
      </c>
      <c r="F666" s="58">
        <f t="shared" si="2"/>
        <v>740645</v>
      </c>
      <c r="G666" s="58">
        <v>18343.0</v>
      </c>
      <c r="H666" s="58">
        <v>711265.0</v>
      </c>
      <c r="I666" s="3">
        <v>18.0</v>
      </c>
      <c r="J666" s="52"/>
      <c r="N666" s="52"/>
      <c r="O666" s="52"/>
      <c r="P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8">
        <v>43966.0</v>
      </c>
      <c r="B667" s="43">
        <v>11018.0</v>
      </c>
      <c r="C667" s="43">
        <v>9821.0</v>
      </c>
      <c r="D667" s="43">
        <v>937.0</v>
      </c>
      <c r="E667" s="43">
        <v>260.0</v>
      </c>
      <c r="F667" s="58">
        <f t="shared" si="2"/>
        <v>726747</v>
      </c>
      <c r="G667" s="58">
        <v>19875.0</v>
      </c>
      <c r="H667" s="58">
        <v>695854.0</v>
      </c>
      <c r="I667" s="3">
        <v>22.0</v>
      </c>
      <c r="J667" s="52"/>
      <c r="N667" s="52"/>
      <c r="O667" s="52"/>
      <c r="P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8">
        <v>43965.0</v>
      </c>
      <c r="B668" s="43">
        <v>10991.0</v>
      </c>
      <c r="C668" s="43">
        <v>9762.0</v>
      </c>
      <c r="D668" s="43">
        <v>969.0</v>
      </c>
      <c r="E668" s="43">
        <v>260.0</v>
      </c>
      <c r="F668" s="58">
        <f t="shared" si="2"/>
        <v>711484</v>
      </c>
      <c r="G668" s="58">
        <v>20722.0</v>
      </c>
      <c r="H668" s="58">
        <v>679771.0</v>
      </c>
      <c r="I668" s="3">
        <v>22.0</v>
      </c>
      <c r="J668" s="52"/>
      <c r="N668" s="52"/>
      <c r="O668" s="52"/>
      <c r="P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8">
        <v>43964.0</v>
      </c>
      <c r="B669" s="43">
        <v>10962.0</v>
      </c>
      <c r="C669" s="43">
        <v>9695.0</v>
      </c>
      <c r="D669" s="43">
        <v>1008.0</v>
      </c>
      <c r="E669" s="43">
        <v>259.0</v>
      </c>
      <c r="F669" s="58">
        <f t="shared" si="2"/>
        <v>695920</v>
      </c>
      <c r="G669" s="58">
        <v>19579.0</v>
      </c>
      <c r="H669" s="58">
        <v>665379.0</v>
      </c>
      <c r="I669" s="3">
        <v>20.0</v>
      </c>
      <c r="J669" s="52"/>
      <c r="N669" s="52"/>
      <c r="O669" s="52"/>
      <c r="P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8">
        <v>43963.0</v>
      </c>
      <c r="B670" s="43">
        <v>10936.0</v>
      </c>
      <c r="C670" s="43">
        <v>9670.0</v>
      </c>
      <c r="D670" s="43">
        <v>1008.0</v>
      </c>
      <c r="E670" s="43">
        <v>258.0</v>
      </c>
      <c r="F670" s="58">
        <f t="shared" si="2"/>
        <v>680890</v>
      </c>
      <c r="G670" s="58">
        <v>16330.0</v>
      </c>
      <c r="H670" s="58">
        <v>653624.0</v>
      </c>
      <c r="I670" s="3">
        <v>22.0</v>
      </c>
      <c r="J670" s="52"/>
      <c r="N670" s="52"/>
      <c r="O670" s="52"/>
      <c r="P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8">
        <v>43962.0</v>
      </c>
      <c r="B671" s="43">
        <v>10909.0</v>
      </c>
      <c r="C671" s="43">
        <v>9632.0</v>
      </c>
      <c r="D671" s="43">
        <v>1021.0</v>
      </c>
      <c r="E671" s="43">
        <v>256.0</v>
      </c>
      <c r="F671" s="58">
        <f t="shared" si="2"/>
        <v>668492</v>
      </c>
      <c r="G671" s="58">
        <v>10922.0</v>
      </c>
      <c r="H671" s="58">
        <v>646661.0</v>
      </c>
      <c r="I671" s="3">
        <v>23.0</v>
      </c>
      <c r="J671" s="52"/>
      <c r="N671" s="52"/>
      <c r="O671" s="52"/>
      <c r="P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8">
        <v>43961.0</v>
      </c>
      <c r="B672" s="43">
        <v>10874.0</v>
      </c>
      <c r="C672" s="43">
        <v>9610.0</v>
      </c>
      <c r="D672" s="43">
        <v>1008.0</v>
      </c>
      <c r="E672" s="43">
        <v>256.0</v>
      </c>
      <c r="F672" s="58">
        <f t="shared" si="2"/>
        <v>663886</v>
      </c>
      <c r="G672" s="58">
        <v>10128.0</v>
      </c>
      <c r="H672" s="58">
        <v>642884.0</v>
      </c>
      <c r="I672" s="3">
        <v>23.0</v>
      </c>
      <c r="J672" s="52"/>
      <c r="N672" s="52"/>
      <c r="O672" s="52"/>
      <c r="P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8">
        <v>43960.0</v>
      </c>
      <c r="B673" s="43">
        <v>10840.0</v>
      </c>
      <c r="C673" s="43">
        <v>9568.0</v>
      </c>
      <c r="D673" s="43">
        <v>1016.0</v>
      </c>
      <c r="E673" s="43">
        <v>256.0</v>
      </c>
      <c r="F673" s="58">
        <f t="shared" si="2"/>
        <v>660030</v>
      </c>
      <c r="G673" s="58">
        <v>9153.0</v>
      </c>
      <c r="H673" s="58">
        <v>640037.0</v>
      </c>
      <c r="I673" s="3">
        <v>23.0</v>
      </c>
      <c r="J673" s="52"/>
      <c r="N673" s="52"/>
      <c r="O673" s="52"/>
      <c r="P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8">
        <v>43959.0</v>
      </c>
      <c r="B674" s="43">
        <v>10822.0</v>
      </c>
      <c r="C674" s="43">
        <v>9484.0</v>
      </c>
      <c r="D674" s="43">
        <v>1082.0</v>
      </c>
      <c r="E674" s="43">
        <v>256.0</v>
      </c>
      <c r="F674" s="58">
        <f t="shared" si="2"/>
        <v>654863</v>
      </c>
      <c r="G674" s="58">
        <v>8867.0</v>
      </c>
      <c r="H674" s="58">
        <v>635174.0</v>
      </c>
      <c r="I674" s="3">
        <v>24.0</v>
      </c>
      <c r="J674" s="52"/>
      <c r="N674" s="52"/>
      <c r="O674" s="52"/>
      <c r="P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8">
        <v>43958.0</v>
      </c>
      <c r="B675" s="43">
        <v>10810.0</v>
      </c>
      <c r="C675" s="43">
        <v>9419.0</v>
      </c>
      <c r="D675" s="43">
        <v>1135.0</v>
      </c>
      <c r="E675" s="43">
        <v>256.0</v>
      </c>
      <c r="F675" s="58">
        <f t="shared" si="2"/>
        <v>649388</v>
      </c>
      <c r="G675" s="58">
        <v>8429.0</v>
      </c>
      <c r="H675" s="58">
        <v>630149.0</v>
      </c>
      <c r="I675" s="3">
        <v>25.0</v>
      </c>
      <c r="J675" s="52"/>
      <c r="N675" s="52"/>
      <c r="O675" s="52"/>
      <c r="P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8">
        <v>43957.0</v>
      </c>
      <c r="B676" s="43">
        <v>10806.0</v>
      </c>
      <c r="C676" s="43">
        <v>9333.0</v>
      </c>
      <c r="D676" s="43">
        <v>1218.0</v>
      </c>
      <c r="E676" s="43">
        <v>255.0</v>
      </c>
      <c r="F676" s="58">
        <f t="shared" si="2"/>
        <v>643095</v>
      </c>
      <c r="G676" s="58">
        <v>8009.0</v>
      </c>
      <c r="H676" s="58">
        <v>624280.0</v>
      </c>
      <c r="I676" s="3">
        <v>27.0</v>
      </c>
      <c r="J676" s="52"/>
      <c r="N676" s="52"/>
      <c r="O676" s="52"/>
      <c r="P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8">
        <v>43956.0</v>
      </c>
      <c r="B677" s="43">
        <v>10804.0</v>
      </c>
      <c r="C677" s="43">
        <v>9283.0</v>
      </c>
      <c r="D677" s="43">
        <v>1267.0</v>
      </c>
      <c r="E677" s="43">
        <v>254.0</v>
      </c>
      <c r="F677" s="58">
        <f t="shared" si="2"/>
        <v>640237</v>
      </c>
      <c r="G677" s="58">
        <v>8858.0</v>
      </c>
      <c r="H677" s="58">
        <v>620575.0</v>
      </c>
      <c r="I677" s="3">
        <v>27.0</v>
      </c>
      <c r="J677" s="52"/>
      <c r="N677" s="52"/>
      <c r="O677" s="52"/>
      <c r="P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8">
        <v>43955.0</v>
      </c>
      <c r="B678" s="43">
        <v>10801.0</v>
      </c>
      <c r="C678" s="43">
        <v>9217.0</v>
      </c>
      <c r="D678" s="43">
        <v>1332.0</v>
      </c>
      <c r="E678" s="43">
        <v>252.0</v>
      </c>
      <c r="F678" s="58">
        <f t="shared" si="2"/>
        <v>633921</v>
      </c>
      <c r="G678" s="58">
        <v>8176.0</v>
      </c>
      <c r="H678" s="58">
        <v>614944.0</v>
      </c>
      <c r="I678" s="3">
        <v>27.0</v>
      </c>
      <c r="J678" s="52"/>
      <c r="N678" s="52"/>
      <c r="O678" s="52"/>
      <c r="P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8">
        <v>43954.0</v>
      </c>
      <c r="B679" s="43">
        <v>10793.0</v>
      </c>
      <c r="C679" s="43">
        <v>9183.0</v>
      </c>
      <c r="D679" s="43">
        <v>1360.0</v>
      </c>
      <c r="E679" s="43">
        <v>250.0</v>
      </c>
      <c r="F679" s="58">
        <f t="shared" si="2"/>
        <v>630973</v>
      </c>
      <c r="G679" s="58">
        <v>8588.0</v>
      </c>
      <c r="H679" s="58">
        <v>611592.0</v>
      </c>
      <c r="I679" s="3">
        <v>29.0</v>
      </c>
      <c r="J679" s="52"/>
      <c r="N679" s="52"/>
      <c r="O679" s="52"/>
      <c r="P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8">
        <v>43953.0</v>
      </c>
      <c r="B680" s="43">
        <v>10780.0</v>
      </c>
      <c r="C680" s="43">
        <v>9123.0</v>
      </c>
      <c r="D680" s="43">
        <v>1407.0</v>
      </c>
      <c r="E680" s="43">
        <v>250.0</v>
      </c>
      <c r="F680" s="58">
        <f t="shared" si="2"/>
        <v>627562</v>
      </c>
      <c r="G680" s="58">
        <v>8496.0</v>
      </c>
      <c r="H680" s="58">
        <v>608286.0</v>
      </c>
      <c r="I680" s="3">
        <v>29.0</v>
      </c>
      <c r="J680" s="52"/>
      <c r="N680" s="52"/>
      <c r="O680" s="52"/>
      <c r="P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8">
        <v>43952.0</v>
      </c>
      <c r="B681" s="43">
        <v>10774.0</v>
      </c>
      <c r="C681" s="43">
        <v>9072.0</v>
      </c>
      <c r="D681" s="43">
        <v>1454.0</v>
      </c>
      <c r="E681" s="43">
        <v>248.0</v>
      </c>
      <c r="F681" s="58">
        <f t="shared" si="2"/>
        <v>623069</v>
      </c>
      <c r="G681" s="58">
        <v>8685.0</v>
      </c>
      <c r="H681" s="58">
        <v>603610.0</v>
      </c>
      <c r="I681" s="3">
        <v>33.0</v>
      </c>
      <c r="J681" s="52"/>
      <c r="N681" s="52"/>
      <c r="O681" s="52"/>
      <c r="P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8">
        <v>43951.0</v>
      </c>
      <c r="B682" s="43">
        <v>10765.0</v>
      </c>
      <c r="C682" s="43">
        <v>9059.0</v>
      </c>
      <c r="D682" s="43">
        <v>1459.0</v>
      </c>
      <c r="E682" s="43">
        <v>247.0</v>
      </c>
      <c r="F682" s="58">
        <f t="shared" si="2"/>
        <v>619881</v>
      </c>
      <c r="G682" s="58">
        <v>8634.0</v>
      </c>
      <c r="H682" s="58">
        <v>600482.0</v>
      </c>
      <c r="I682" s="3">
        <v>36.0</v>
      </c>
      <c r="J682" s="52"/>
      <c r="N682" s="52"/>
      <c r="O682" s="52"/>
      <c r="P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8">
        <v>43950.0</v>
      </c>
      <c r="B683" s="43">
        <v>10761.0</v>
      </c>
      <c r="C683" s="43">
        <v>8922.0</v>
      </c>
      <c r="D683" s="43">
        <v>1593.0</v>
      </c>
      <c r="E683" s="43">
        <v>246.0</v>
      </c>
      <c r="F683" s="58">
        <f t="shared" si="2"/>
        <v>614197</v>
      </c>
      <c r="G683" s="58">
        <v>8307.0</v>
      </c>
      <c r="H683" s="58">
        <v>595129.0</v>
      </c>
      <c r="I683" s="3">
        <v>37.0</v>
      </c>
      <c r="J683" s="52"/>
      <c r="N683" s="52"/>
      <c r="O683" s="52"/>
      <c r="P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8">
        <v>43949.0</v>
      </c>
      <c r="B684" s="43">
        <v>10752.0</v>
      </c>
      <c r="C684" s="43">
        <v>8854.0</v>
      </c>
      <c r="D684" s="43">
        <v>1654.0</v>
      </c>
      <c r="E684" s="43">
        <v>244.0</v>
      </c>
      <c r="F684" s="58">
        <f t="shared" si="2"/>
        <v>608514</v>
      </c>
      <c r="G684" s="58">
        <v>9203.0</v>
      </c>
      <c r="H684" s="58">
        <v>588559.0</v>
      </c>
      <c r="I684" s="3">
        <v>38.0</v>
      </c>
      <c r="J684" s="52"/>
      <c r="N684" s="52"/>
      <c r="O684" s="52"/>
      <c r="P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8">
        <v>43948.0</v>
      </c>
      <c r="B685" s="43">
        <v>10738.0</v>
      </c>
      <c r="C685" s="43">
        <v>8764.0</v>
      </c>
      <c r="D685" s="43">
        <v>1731.0</v>
      </c>
      <c r="E685" s="43">
        <v>243.0</v>
      </c>
      <c r="F685" s="58">
        <f t="shared" si="2"/>
        <v>601660</v>
      </c>
      <c r="G685" s="58">
        <v>8895.0</v>
      </c>
      <c r="H685" s="58">
        <v>582027.0</v>
      </c>
      <c r="I685" s="3">
        <v>42.0</v>
      </c>
      <c r="J685" s="52"/>
      <c r="N685" s="52"/>
      <c r="O685" s="52"/>
      <c r="P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8">
        <v>43947.0</v>
      </c>
      <c r="B686" s="43">
        <v>10728.0</v>
      </c>
      <c r="C686" s="43">
        <v>8717.0</v>
      </c>
      <c r="D686" s="43">
        <v>1769.0</v>
      </c>
      <c r="E686" s="43">
        <v>242.0</v>
      </c>
      <c r="F686" s="58">
        <f t="shared" si="2"/>
        <v>598285</v>
      </c>
      <c r="G686" s="58">
        <v>8999.0</v>
      </c>
      <c r="H686" s="58">
        <v>578558.0</v>
      </c>
      <c r="I686" s="3">
        <v>42.0</v>
      </c>
      <c r="J686" s="52"/>
      <c r="N686" s="52"/>
      <c r="O686" s="52"/>
      <c r="P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8">
        <v>43946.0</v>
      </c>
      <c r="B687" s="43">
        <v>10718.0</v>
      </c>
      <c r="C687" s="43">
        <v>8635.0</v>
      </c>
      <c r="D687" s="43">
        <v>1843.0</v>
      </c>
      <c r="E687" s="43">
        <v>240.0</v>
      </c>
      <c r="F687" s="58">
        <f t="shared" si="2"/>
        <v>595161</v>
      </c>
      <c r="G687" s="58">
        <v>9259.0</v>
      </c>
      <c r="H687" s="58">
        <v>575184.0</v>
      </c>
      <c r="I687" s="3">
        <v>46.0</v>
      </c>
      <c r="J687" s="52"/>
      <c r="N687" s="52"/>
      <c r="O687" s="52"/>
      <c r="P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8">
        <v>43945.0</v>
      </c>
      <c r="B688" s="43">
        <v>10708.0</v>
      </c>
      <c r="C688" s="43">
        <v>8501.0</v>
      </c>
      <c r="D688" s="43">
        <v>1967.0</v>
      </c>
      <c r="E688" s="43">
        <v>240.0</v>
      </c>
      <c r="F688" s="58">
        <f t="shared" si="2"/>
        <v>589520</v>
      </c>
      <c r="G688" s="58">
        <v>9600.0</v>
      </c>
      <c r="H688" s="58">
        <v>569212.0</v>
      </c>
      <c r="I688" s="3">
        <v>42.0</v>
      </c>
      <c r="J688" s="52"/>
      <c r="N688" s="52"/>
      <c r="O688" s="52"/>
      <c r="P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8">
        <v>43944.0</v>
      </c>
      <c r="B689" s="43">
        <v>10702.0</v>
      </c>
      <c r="C689" s="43">
        <v>8411.0</v>
      </c>
      <c r="D689" s="43">
        <v>2051.0</v>
      </c>
      <c r="E689" s="43">
        <v>240.0</v>
      </c>
      <c r="F689" s="58">
        <f t="shared" si="2"/>
        <v>583971</v>
      </c>
      <c r="G689" s="58">
        <v>10139.0</v>
      </c>
      <c r="H689" s="58">
        <v>563130.0</v>
      </c>
      <c r="I689" s="3">
        <v>49.0</v>
      </c>
      <c r="J689" s="52"/>
      <c r="N689" s="52"/>
      <c r="O689" s="52"/>
      <c r="P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8">
        <v>43943.0</v>
      </c>
      <c r="B690" s="43">
        <v>10694.0</v>
      </c>
      <c r="C690" s="43">
        <v>8277.0</v>
      </c>
      <c r="D690" s="43">
        <v>2179.0</v>
      </c>
      <c r="E690" s="43">
        <v>238.0</v>
      </c>
      <c r="F690" s="58">
        <f t="shared" si="2"/>
        <v>577959</v>
      </c>
      <c r="G690" s="58">
        <v>12121.0</v>
      </c>
      <c r="H690" s="58">
        <v>555144.0</v>
      </c>
      <c r="I690" s="3">
        <v>52.0</v>
      </c>
      <c r="J690" s="52"/>
      <c r="N690" s="52"/>
      <c r="O690" s="52"/>
      <c r="P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8">
        <v>43942.0</v>
      </c>
      <c r="B691" s="43">
        <v>10683.0</v>
      </c>
      <c r="C691" s="43">
        <v>8213.0</v>
      </c>
      <c r="D691" s="43">
        <v>2233.0</v>
      </c>
      <c r="E691" s="43">
        <v>237.0</v>
      </c>
      <c r="F691" s="58">
        <f t="shared" si="2"/>
        <v>571014</v>
      </c>
      <c r="G691" s="58">
        <v>12721.0</v>
      </c>
      <c r="H691" s="58">
        <v>547610.0</v>
      </c>
      <c r="I691" s="3">
        <v>56.0</v>
      </c>
      <c r="J691" s="52"/>
      <c r="N691" s="52"/>
      <c r="O691" s="52"/>
      <c r="P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8">
        <v>43941.0</v>
      </c>
      <c r="B692" s="43">
        <v>10674.0</v>
      </c>
      <c r="C692" s="43">
        <v>8114.0</v>
      </c>
      <c r="D692" s="43">
        <v>2324.0</v>
      </c>
      <c r="E692" s="43">
        <v>236.0</v>
      </c>
      <c r="F692" s="58">
        <f t="shared" si="2"/>
        <v>563035</v>
      </c>
      <c r="G692" s="58">
        <v>11981.0</v>
      </c>
      <c r="H692" s="58">
        <v>540380.0</v>
      </c>
      <c r="I692" s="3">
        <v>56.0</v>
      </c>
      <c r="J692" s="52"/>
      <c r="N692" s="52"/>
      <c r="O692" s="52"/>
      <c r="P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8">
        <v>43940.0</v>
      </c>
      <c r="B693" s="43">
        <v>10661.0</v>
      </c>
      <c r="C693" s="43">
        <v>8042.0</v>
      </c>
      <c r="D693" s="43">
        <v>2385.0</v>
      </c>
      <c r="E693" s="43">
        <v>234.0</v>
      </c>
      <c r="F693" s="58">
        <f t="shared" si="2"/>
        <v>559109</v>
      </c>
      <c r="G693" s="58">
        <v>12243.0</v>
      </c>
      <c r="H693" s="58">
        <v>536205.0</v>
      </c>
      <c r="I693" s="3">
        <v>57.0</v>
      </c>
      <c r="J693" s="52"/>
      <c r="N693" s="52"/>
      <c r="O693" s="52"/>
      <c r="P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8">
        <v>43939.0</v>
      </c>
      <c r="B694" s="43">
        <v>10653.0</v>
      </c>
      <c r="C694" s="43">
        <v>7937.0</v>
      </c>
      <c r="D694" s="43">
        <v>2484.0</v>
      </c>
      <c r="E694" s="43">
        <v>232.0</v>
      </c>
      <c r="F694" s="58">
        <f t="shared" si="2"/>
        <v>554834</v>
      </c>
      <c r="G694" s="58">
        <v>13550.0</v>
      </c>
      <c r="H694" s="58">
        <v>530631.0</v>
      </c>
      <c r="I694" s="3">
        <v>61.0</v>
      </c>
      <c r="J694" s="52"/>
      <c r="N694" s="52"/>
      <c r="O694" s="52"/>
      <c r="P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8">
        <v>43938.0</v>
      </c>
      <c r="B695" s="43">
        <v>10635.0</v>
      </c>
      <c r="C695" s="43">
        <v>7829.0</v>
      </c>
      <c r="D695" s="43">
        <v>2576.0</v>
      </c>
      <c r="E695" s="43">
        <v>230.0</v>
      </c>
      <c r="F695" s="58">
        <f t="shared" si="2"/>
        <v>546463</v>
      </c>
      <c r="G695" s="58">
        <v>14186.0</v>
      </c>
      <c r="H695" s="58">
        <v>521642.0</v>
      </c>
      <c r="I695" s="3">
        <v>61.0</v>
      </c>
      <c r="J695" s="52"/>
      <c r="N695" s="52"/>
      <c r="O695" s="52"/>
      <c r="P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8">
        <v>43937.0</v>
      </c>
      <c r="B696" s="43">
        <v>10613.0</v>
      </c>
      <c r="C696" s="43">
        <v>7757.0</v>
      </c>
      <c r="D696" s="43">
        <v>2627.0</v>
      </c>
      <c r="E696" s="43">
        <v>229.0</v>
      </c>
      <c r="F696" s="58">
        <f t="shared" si="2"/>
        <v>538775</v>
      </c>
      <c r="G696" s="58">
        <v>14268.0</v>
      </c>
      <c r="H696" s="58">
        <v>513894.0</v>
      </c>
      <c r="I696" s="3">
        <v>61.0</v>
      </c>
      <c r="J696" s="52"/>
      <c r="N696" s="52"/>
      <c r="O696" s="52"/>
      <c r="P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8">
        <v>43936.0</v>
      </c>
      <c r="B697" s="43">
        <v>10591.0</v>
      </c>
      <c r="C697" s="43">
        <v>7616.0</v>
      </c>
      <c r="D697" s="43">
        <v>2750.0</v>
      </c>
      <c r="E697" s="43">
        <v>225.0</v>
      </c>
      <c r="F697" s="58">
        <f t="shared" si="2"/>
        <v>534552</v>
      </c>
      <c r="G697" s="58">
        <v>15026.0</v>
      </c>
      <c r="H697" s="58">
        <v>508935.0</v>
      </c>
      <c r="I697" s="3">
        <v>65.0</v>
      </c>
      <c r="J697" s="52"/>
      <c r="N697" s="52"/>
      <c r="O697" s="52"/>
      <c r="P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8">
        <v>43935.0</v>
      </c>
      <c r="B698" s="43">
        <v>10564.0</v>
      </c>
      <c r="C698" s="43">
        <v>7534.0</v>
      </c>
      <c r="D698" s="43">
        <v>2808.0</v>
      </c>
      <c r="E698" s="43">
        <v>222.0</v>
      </c>
      <c r="F698" s="58">
        <f t="shared" si="2"/>
        <v>527438</v>
      </c>
      <c r="G698" s="58">
        <v>14651.0</v>
      </c>
      <c r="H698" s="58">
        <v>502223.0</v>
      </c>
      <c r="I698" s="3">
        <v>66.0</v>
      </c>
      <c r="J698" s="52"/>
      <c r="N698" s="52"/>
      <c r="O698" s="52"/>
      <c r="P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8">
        <v>43934.0</v>
      </c>
      <c r="B699" s="43">
        <v>10537.0</v>
      </c>
      <c r="C699" s="43">
        <v>7447.0</v>
      </c>
      <c r="D699" s="43">
        <v>2873.0</v>
      </c>
      <c r="E699" s="43">
        <v>217.0</v>
      </c>
      <c r="F699" s="58">
        <f t="shared" si="2"/>
        <v>518743</v>
      </c>
      <c r="G699" s="58">
        <v>13391.0</v>
      </c>
      <c r="H699" s="58">
        <v>494815.0</v>
      </c>
      <c r="I699" s="3">
        <v>66.0</v>
      </c>
      <c r="J699" s="52"/>
      <c r="N699" s="52"/>
      <c r="O699" s="52"/>
      <c r="P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8">
        <v>43933.0</v>
      </c>
      <c r="B700" s="43">
        <v>10512.0</v>
      </c>
      <c r="C700" s="43">
        <v>7368.0</v>
      </c>
      <c r="D700" s="43">
        <v>2930.0</v>
      </c>
      <c r="E700" s="43">
        <v>214.0</v>
      </c>
      <c r="F700" s="58">
        <f t="shared" si="2"/>
        <v>514622</v>
      </c>
      <c r="G700" s="58">
        <v>13788.0</v>
      </c>
      <c r="H700" s="58">
        <v>490322.0</v>
      </c>
      <c r="I700" s="3">
        <v>67.0</v>
      </c>
      <c r="J700" s="52"/>
      <c r="N700" s="52"/>
      <c r="O700" s="52"/>
      <c r="P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8">
        <v>43932.0</v>
      </c>
      <c r="B701" s="43">
        <v>10480.0</v>
      </c>
      <c r="C701" s="43">
        <v>7243.0</v>
      </c>
      <c r="D701" s="43">
        <v>3026.0</v>
      </c>
      <c r="E701" s="43">
        <v>211.0</v>
      </c>
      <c r="F701" s="58">
        <f t="shared" si="2"/>
        <v>510479</v>
      </c>
      <c r="G701" s="58">
        <v>14070.0</v>
      </c>
      <c r="H701" s="58">
        <v>485929.0</v>
      </c>
      <c r="I701" s="3">
        <v>67.0</v>
      </c>
      <c r="J701" s="52"/>
      <c r="N701" s="52"/>
      <c r="O701" s="52"/>
      <c r="P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8">
        <v>43931.0</v>
      </c>
      <c r="B702" s="43">
        <v>10450.0</v>
      </c>
      <c r="C702" s="43">
        <v>7117.0</v>
      </c>
      <c r="D702" s="43">
        <v>3125.0</v>
      </c>
      <c r="E702" s="43">
        <v>208.0</v>
      </c>
      <c r="F702" s="58">
        <f t="shared" si="2"/>
        <v>503051</v>
      </c>
      <c r="G702" s="58">
        <v>15298.0</v>
      </c>
      <c r="H702" s="58">
        <v>477303.0</v>
      </c>
      <c r="I702" s="3">
        <v>71.0</v>
      </c>
      <c r="J702" s="52"/>
      <c r="N702" s="52"/>
      <c r="O702" s="52"/>
      <c r="P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8">
        <v>43930.0</v>
      </c>
      <c r="B703" s="43">
        <v>10423.0</v>
      </c>
      <c r="C703" s="43">
        <v>6973.0</v>
      </c>
      <c r="D703" s="43">
        <v>3246.0</v>
      </c>
      <c r="E703" s="43">
        <v>204.0</v>
      </c>
      <c r="F703" s="58">
        <f t="shared" si="2"/>
        <v>494711</v>
      </c>
      <c r="G703" s="58">
        <v>15509.0</v>
      </c>
      <c r="H703" s="58">
        <v>468779.0</v>
      </c>
      <c r="I703" s="3">
        <v>80.0</v>
      </c>
      <c r="J703" s="52"/>
      <c r="N703" s="52"/>
      <c r="O703" s="52"/>
      <c r="P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8">
        <v>43929.0</v>
      </c>
      <c r="B704" s="43">
        <v>10384.0</v>
      </c>
      <c r="C704" s="43">
        <v>6776.0</v>
      </c>
      <c r="D704" s="58">
        <v>3408.0</v>
      </c>
      <c r="E704" s="43">
        <v>200.0</v>
      </c>
      <c r="F704" s="58">
        <f t="shared" si="2"/>
        <v>486003</v>
      </c>
      <c r="G704" s="58">
        <v>17858.0</v>
      </c>
      <c r="H704" s="58">
        <v>457761.0</v>
      </c>
      <c r="I704" s="3">
        <v>80.0</v>
      </c>
      <c r="J704" s="52"/>
      <c r="N704" s="52"/>
      <c r="O704" s="52"/>
      <c r="P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8">
        <v>43928.0</v>
      </c>
      <c r="B705" s="43">
        <v>10331.0</v>
      </c>
      <c r="C705" s="43">
        <v>6694.0</v>
      </c>
      <c r="D705" s="58">
        <v>3445.0</v>
      </c>
      <c r="E705" s="43">
        <v>192.0</v>
      </c>
      <c r="F705" s="58">
        <f t="shared" si="2"/>
        <v>477304</v>
      </c>
      <c r="G705" s="58">
        <v>20650.0</v>
      </c>
      <c r="H705" s="58">
        <v>446323.0</v>
      </c>
      <c r="I705" s="3">
        <v>77.0</v>
      </c>
      <c r="J705" s="52"/>
      <c r="N705" s="52"/>
      <c r="O705" s="52"/>
      <c r="P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8">
        <v>43927.0</v>
      </c>
      <c r="B706" s="43">
        <v>10284.0</v>
      </c>
      <c r="C706" s="43">
        <v>6598.0</v>
      </c>
      <c r="D706" s="58">
        <v>3500.0</v>
      </c>
      <c r="E706" s="43">
        <v>186.0</v>
      </c>
      <c r="F706" s="58">
        <f t="shared" si="2"/>
        <v>466804</v>
      </c>
      <c r="G706" s="58">
        <v>19295.0</v>
      </c>
      <c r="H706" s="58">
        <v>437225.0</v>
      </c>
      <c r="I706" s="3">
        <v>80.0</v>
      </c>
      <c r="J706" s="52"/>
      <c r="N706" s="52"/>
      <c r="O706" s="52"/>
      <c r="P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8">
        <v>43926.0</v>
      </c>
      <c r="B707" s="43">
        <v>10237.0</v>
      </c>
      <c r="C707" s="43">
        <v>6463.0</v>
      </c>
      <c r="D707" s="58">
        <v>3591.0</v>
      </c>
      <c r="E707" s="43">
        <v>183.0</v>
      </c>
      <c r="F707" s="58">
        <f t="shared" si="2"/>
        <v>461233</v>
      </c>
      <c r="G707" s="58">
        <v>19571.0</v>
      </c>
      <c r="H707" s="58">
        <v>431425.0</v>
      </c>
      <c r="I707" s="3">
        <v>81.0</v>
      </c>
      <c r="J707" s="52"/>
      <c r="N707" s="52"/>
      <c r="O707" s="52"/>
      <c r="P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8">
        <v>43925.0</v>
      </c>
      <c r="B708" s="43">
        <v>10156.0</v>
      </c>
      <c r="C708" s="43">
        <v>6325.0</v>
      </c>
      <c r="D708" s="58">
        <v>3654.0</v>
      </c>
      <c r="E708" s="43">
        <v>177.0</v>
      </c>
      <c r="F708" s="58">
        <f t="shared" si="2"/>
        <v>455032</v>
      </c>
      <c r="G708" s="58">
        <v>20144.0</v>
      </c>
      <c r="H708" s="58">
        <v>424732.0</v>
      </c>
      <c r="I708" s="3">
        <v>80.0</v>
      </c>
      <c r="J708" s="52"/>
      <c r="N708" s="52"/>
      <c r="O708" s="52"/>
      <c r="P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8">
        <v>43924.0</v>
      </c>
      <c r="B709" s="43">
        <v>10062.0</v>
      </c>
      <c r="C709" s="43">
        <v>6021.0</v>
      </c>
      <c r="D709" s="58">
        <v>3867.0</v>
      </c>
      <c r="E709" s="43">
        <v>174.0</v>
      </c>
      <c r="F709" s="58">
        <f t="shared" si="2"/>
        <v>443273</v>
      </c>
      <c r="G709" s="58">
        <v>18908.0</v>
      </c>
      <c r="H709" s="58">
        <v>414303.0</v>
      </c>
      <c r="I709" s="3">
        <v>80.0</v>
      </c>
      <c r="J709" s="52"/>
      <c r="N709" s="52"/>
      <c r="O709" s="52"/>
      <c r="P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8">
        <v>43923.0</v>
      </c>
      <c r="B710" s="43">
        <v>9976.0</v>
      </c>
      <c r="C710" s="43">
        <v>5828.0</v>
      </c>
      <c r="D710" s="58">
        <v>3979.0</v>
      </c>
      <c r="E710" s="43">
        <v>169.0</v>
      </c>
      <c r="F710" s="58">
        <f t="shared" si="2"/>
        <v>431743</v>
      </c>
      <c r="G710" s="58">
        <v>17885.0</v>
      </c>
      <c r="H710" s="58">
        <v>403882.0</v>
      </c>
      <c r="I710" s="3">
        <v>78.0</v>
      </c>
      <c r="J710" s="52"/>
      <c r="N710" s="52"/>
      <c r="O710" s="52"/>
      <c r="P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8">
        <v>43922.0</v>
      </c>
      <c r="B711" s="43">
        <v>9887.0</v>
      </c>
      <c r="C711" s="43">
        <v>5567.0</v>
      </c>
      <c r="D711" s="58">
        <v>4155.0</v>
      </c>
      <c r="E711" s="43">
        <v>165.0</v>
      </c>
      <c r="F711" s="58">
        <f t="shared" si="2"/>
        <v>421547</v>
      </c>
      <c r="G711" s="58">
        <v>16585.0</v>
      </c>
      <c r="H711" s="58">
        <v>395075.0</v>
      </c>
      <c r="I711" s="3">
        <v>76.0</v>
      </c>
      <c r="J711" s="52"/>
      <c r="N711" s="52"/>
      <c r="O711" s="52"/>
      <c r="P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8">
        <v>43921.0</v>
      </c>
      <c r="B712" s="58">
        <v>9786.0</v>
      </c>
      <c r="C712" s="58">
        <v>5408.0</v>
      </c>
      <c r="D712" s="58">
        <v>4216.0</v>
      </c>
      <c r="E712" s="58">
        <v>162.0</v>
      </c>
      <c r="F712" s="58">
        <f t="shared" si="2"/>
        <v>410564</v>
      </c>
      <c r="G712" s="58">
        <v>16892.0</v>
      </c>
      <c r="H712" s="58">
        <v>383886.0</v>
      </c>
      <c r="I712" s="3">
        <v>74.0</v>
      </c>
      <c r="J712" s="52"/>
      <c r="N712" s="52"/>
      <c r="O712" s="52"/>
      <c r="P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8">
        <v>43920.0</v>
      </c>
      <c r="B713" s="58">
        <v>9661.0</v>
      </c>
      <c r="C713" s="58">
        <v>5228.0</v>
      </c>
      <c r="D713" s="58">
        <v>4275.0</v>
      </c>
      <c r="E713" s="58">
        <v>158.0</v>
      </c>
      <c r="F713" s="58">
        <f t="shared" si="2"/>
        <v>395194</v>
      </c>
      <c r="G713" s="58">
        <v>13531.0</v>
      </c>
      <c r="H713" s="58">
        <v>372002.0</v>
      </c>
      <c r="I713" s="3">
        <v>74.0</v>
      </c>
      <c r="J713" s="52"/>
      <c r="N713" s="52"/>
      <c r="O713" s="52"/>
      <c r="P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8">
        <v>43919.0</v>
      </c>
      <c r="B714" s="58">
        <v>9583.0</v>
      </c>
      <c r="C714" s="58">
        <v>5033.0</v>
      </c>
      <c r="D714" s="58">
        <v>4398.0</v>
      </c>
      <c r="E714" s="58">
        <v>152.0</v>
      </c>
      <c r="F714" s="58">
        <f t="shared" si="2"/>
        <v>394141</v>
      </c>
      <c r="G714" s="58">
        <v>15028.0</v>
      </c>
      <c r="H714" s="58">
        <v>369530.0</v>
      </c>
      <c r="I714" s="3">
        <v>78.0</v>
      </c>
      <c r="J714" s="52"/>
      <c r="N714" s="52"/>
      <c r="O714" s="52"/>
      <c r="P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8">
        <v>43918.0</v>
      </c>
      <c r="B715" s="58">
        <v>9478.0</v>
      </c>
      <c r="C715" s="58">
        <v>4811.0</v>
      </c>
      <c r="D715" s="58">
        <v>4523.0</v>
      </c>
      <c r="E715" s="58">
        <v>144.0</v>
      </c>
      <c r="F715" s="58">
        <f t="shared" si="2"/>
        <v>387925</v>
      </c>
      <c r="G715" s="58">
        <v>16564.0</v>
      </c>
      <c r="H715" s="58">
        <v>361883.0</v>
      </c>
      <c r="I715" s="3">
        <v>79.0</v>
      </c>
      <c r="J715" s="52"/>
      <c r="N715" s="52"/>
      <c r="O715" s="52"/>
      <c r="P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8">
        <v>43917.0</v>
      </c>
      <c r="B716" s="58">
        <v>9332.0</v>
      </c>
      <c r="C716" s="58">
        <v>4528.0</v>
      </c>
      <c r="D716" s="58">
        <v>4665.0</v>
      </c>
      <c r="E716" s="58">
        <v>139.0</v>
      </c>
      <c r="F716" s="58">
        <f t="shared" si="2"/>
        <v>376961</v>
      </c>
      <c r="G716" s="58">
        <v>15219.0</v>
      </c>
      <c r="H716" s="58">
        <v>352410.0</v>
      </c>
      <c r="I716" s="59"/>
      <c r="J716" s="52"/>
      <c r="N716" s="52"/>
      <c r="O716" s="52"/>
      <c r="P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8">
        <v>43916.0</v>
      </c>
      <c r="B717" s="58">
        <v>9241.0</v>
      </c>
      <c r="C717" s="58">
        <v>4144.0</v>
      </c>
      <c r="D717" s="58">
        <v>4966.0</v>
      </c>
      <c r="E717" s="58">
        <v>131.0</v>
      </c>
      <c r="F717" s="58">
        <f t="shared" si="2"/>
        <v>364942</v>
      </c>
      <c r="G717" s="58">
        <v>14369.0</v>
      </c>
      <c r="H717" s="58">
        <v>341332.0</v>
      </c>
      <c r="I717" s="59"/>
      <c r="J717" s="52"/>
      <c r="N717" s="52"/>
      <c r="O717" s="52"/>
      <c r="P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8">
        <v>43915.0</v>
      </c>
      <c r="B718" s="58">
        <v>9137.0</v>
      </c>
      <c r="C718" s="58">
        <v>3730.0</v>
      </c>
      <c r="D718" s="58">
        <v>5281.0</v>
      </c>
      <c r="E718" s="58">
        <v>126.0</v>
      </c>
      <c r="F718" s="58">
        <f t="shared" si="2"/>
        <v>357896</v>
      </c>
      <c r="G718" s="58">
        <v>14278.0</v>
      </c>
      <c r="H718" s="58">
        <v>334481.0</v>
      </c>
      <c r="I718" s="59"/>
      <c r="J718" s="52"/>
      <c r="N718" s="52"/>
      <c r="O718" s="52"/>
      <c r="P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8">
        <v>43914.0</v>
      </c>
      <c r="B719" s="58">
        <v>9037.0</v>
      </c>
      <c r="C719" s="58">
        <v>3507.0</v>
      </c>
      <c r="D719" s="58">
        <v>5410.0</v>
      </c>
      <c r="E719" s="58">
        <v>120.0</v>
      </c>
      <c r="F719" s="58">
        <f t="shared" si="2"/>
        <v>348582</v>
      </c>
      <c r="G719" s="58">
        <v>15440.0</v>
      </c>
      <c r="H719" s="58">
        <v>324105.0</v>
      </c>
      <c r="I719" s="59"/>
      <c r="J719" s="52"/>
      <c r="N719" s="52"/>
      <c r="O719" s="52"/>
      <c r="P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8">
        <v>43913.0</v>
      </c>
      <c r="B720" s="58">
        <v>8961.0</v>
      </c>
      <c r="C720" s="58">
        <v>3166.0</v>
      </c>
      <c r="D720" s="58">
        <v>5684.0</v>
      </c>
      <c r="E720" s="58">
        <v>111.0</v>
      </c>
      <c r="F720" s="58">
        <f t="shared" si="2"/>
        <v>338036</v>
      </c>
      <c r="G720" s="58">
        <v>13628.0</v>
      </c>
      <c r="H720" s="58">
        <v>315447.0</v>
      </c>
      <c r="I720" s="59"/>
      <c r="J720" s="52"/>
      <c r="N720" s="52"/>
      <c r="O720" s="52"/>
      <c r="P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8">
        <v>43912.0</v>
      </c>
      <c r="B721" s="58">
        <v>8897.0</v>
      </c>
      <c r="C721" s="58">
        <v>2909.0</v>
      </c>
      <c r="D721" s="58">
        <v>5884.0</v>
      </c>
      <c r="E721" s="58">
        <v>104.0</v>
      </c>
      <c r="F721" s="58">
        <f t="shared" si="2"/>
        <v>331780</v>
      </c>
      <c r="G721" s="58">
        <v>14540.0</v>
      </c>
      <c r="H721" s="58">
        <v>308343.0</v>
      </c>
      <c r="I721" s="59"/>
      <c r="J721" s="52"/>
      <c r="N721" s="52"/>
      <c r="O721" s="52"/>
      <c r="P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8">
        <v>43911.0</v>
      </c>
      <c r="B722" s="58">
        <v>8799.0</v>
      </c>
      <c r="C722" s="58">
        <v>2612.0</v>
      </c>
      <c r="D722" s="58">
        <v>6085.0</v>
      </c>
      <c r="E722" s="58">
        <v>102.0</v>
      </c>
      <c r="F722" s="58">
        <f t="shared" si="2"/>
        <v>327509</v>
      </c>
      <c r="G722" s="58">
        <v>15704.0</v>
      </c>
      <c r="H722" s="58">
        <v>303006.0</v>
      </c>
      <c r="I722" s="59"/>
      <c r="J722" s="52"/>
      <c r="N722" s="52"/>
      <c r="O722" s="52"/>
      <c r="P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8">
        <v>43910.0</v>
      </c>
      <c r="B723" s="58">
        <v>8652.0</v>
      </c>
      <c r="C723" s="58">
        <v>2233.0</v>
      </c>
      <c r="D723" s="58">
        <v>6325.0</v>
      </c>
      <c r="E723" s="58">
        <v>94.0</v>
      </c>
      <c r="F723" s="58">
        <f t="shared" si="2"/>
        <v>316664</v>
      </c>
      <c r="G723" s="58">
        <v>15525.0</v>
      </c>
      <c r="H723" s="58">
        <v>292487.0</v>
      </c>
      <c r="I723" s="59"/>
      <c r="J723" s="52"/>
      <c r="N723" s="52"/>
      <c r="O723" s="52"/>
      <c r="P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8">
        <v>43909.0</v>
      </c>
      <c r="B724" s="58">
        <v>8565.0</v>
      </c>
      <c r="C724" s="58">
        <v>1947.0</v>
      </c>
      <c r="D724" s="58">
        <v>6527.0</v>
      </c>
      <c r="E724" s="58">
        <v>91.0</v>
      </c>
      <c r="F724" s="58">
        <f t="shared" si="2"/>
        <v>307024</v>
      </c>
      <c r="G724" s="58">
        <v>15904.0</v>
      </c>
      <c r="H724" s="58">
        <v>282555.0</v>
      </c>
      <c r="I724" s="59"/>
      <c r="J724" s="52"/>
      <c r="N724" s="52"/>
      <c r="O724" s="52"/>
      <c r="P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8">
        <v>43908.0</v>
      </c>
      <c r="B725" s="58">
        <v>8413.0</v>
      </c>
      <c r="C725" s="58">
        <v>1540.0</v>
      </c>
      <c r="D725" s="58">
        <v>6789.0</v>
      </c>
      <c r="E725" s="58">
        <v>84.0</v>
      </c>
      <c r="F725" s="58">
        <f t="shared" si="2"/>
        <v>295647</v>
      </c>
      <c r="G725" s="58">
        <v>16346.0</v>
      </c>
      <c r="H725" s="58">
        <v>270888.0</v>
      </c>
      <c r="I725" s="59"/>
      <c r="J725" s="52"/>
      <c r="N725" s="52"/>
      <c r="O725" s="52"/>
      <c r="P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8">
        <v>43907.0</v>
      </c>
      <c r="B726" s="58">
        <v>8320.0</v>
      </c>
      <c r="C726" s="58">
        <v>1401.0</v>
      </c>
      <c r="D726" s="58">
        <v>6838.0</v>
      </c>
      <c r="E726" s="58">
        <v>81.0</v>
      </c>
      <c r="F726" s="58">
        <f t="shared" si="2"/>
        <v>286716</v>
      </c>
      <c r="G726" s="58">
        <v>17291.0</v>
      </c>
      <c r="H726" s="58">
        <v>261105.0</v>
      </c>
      <c r="I726" s="59"/>
      <c r="J726" s="52"/>
      <c r="N726" s="52"/>
      <c r="O726" s="52"/>
      <c r="P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8">
        <v>43906.0</v>
      </c>
      <c r="B727" s="58">
        <v>8236.0</v>
      </c>
      <c r="C727" s="58">
        <v>1137.0</v>
      </c>
      <c r="D727" s="58">
        <v>7024.0</v>
      </c>
      <c r="E727" s="58">
        <v>75.0</v>
      </c>
      <c r="F727" s="58">
        <f t="shared" si="2"/>
        <v>274504</v>
      </c>
      <c r="G727" s="58">
        <v>14971.0</v>
      </c>
      <c r="H727" s="58">
        <v>251297.0</v>
      </c>
      <c r="I727" s="59"/>
      <c r="J727" s="52"/>
      <c r="N727" s="52"/>
      <c r="O727" s="52"/>
      <c r="P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8">
        <v>43905.0</v>
      </c>
      <c r="B728" s="58">
        <v>8162.0</v>
      </c>
      <c r="C728" s="58">
        <v>834.0</v>
      </c>
      <c r="D728" s="58">
        <v>7253.0</v>
      </c>
      <c r="E728" s="58">
        <v>75.0</v>
      </c>
      <c r="F728" s="58">
        <f t="shared" si="2"/>
        <v>268212</v>
      </c>
      <c r="G728" s="58">
        <v>16272.0</v>
      </c>
      <c r="H728" s="58">
        <v>243778.0</v>
      </c>
      <c r="I728" s="59"/>
      <c r="J728" s="52"/>
      <c r="N728" s="52"/>
      <c r="O728" s="52"/>
      <c r="P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8">
        <v>43904.0</v>
      </c>
      <c r="B729" s="58">
        <v>8086.0</v>
      </c>
      <c r="C729" s="58">
        <v>714.0</v>
      </c>
      <c r="D729" s="58">
        <v>7300.0</v>
      </c>
      <c r="E729" s="58">
        <v>72.0</v>
      </c>
      <c r="F729" s="58">
        <f t="shared" si="2"/>
        <v>261334</v>
      </c>
      <c r="G729" s="58">
        <v>17634.0</v>
      </c>
      <c r="H729" s="58">
        <v>235614.0</v>
      </c>
      <c r="I729" s="59"/>
      <c r="J729" s="52"/>
      <c r="N729" s="52"/>
      <c r="O729" s="52"/>
      <c r="P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8">
        <v>43903.0</v>
      </c>
      <c r="B730" s="58">
        <v>7979.0</v>
      </c>
      <c r="C730" s="58">
        <v>510.0</v>
      </c>
      <c r="D730" s="58">
        <v>7402.0</v>
      </c>
      <c r="E730" s="58">
        <v>67.0</v>
      </c>
      <c r="F730" s="58">
        <f t="shared" si="2"/>
        <v>248647</v>
      </c>
      <c r="G730" s="58">
        <v>17940.0</v>
      </c>
      <c r="H730" s="58">
        <v>222728.0</v>
      </c>
      <c r="I730" s="59"/>
      <c r="J730" s="52"/>
      <c r="N730" s="52"/>
      <c r="O730" s="52"/>
      <c r="P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8">
        <v>43902.0</v>
      </c>
      <c r="B731" s="58">
        <v>7869.0</v>
      </c>
      <c r="C731" s="58">
        <v>333.0</v>
      </c>
      <c r="D731" s="58">
        <v>7470.0</v>
      </c>
      <c r="E731" s="58">
        <v>66.0</v>
      </c>
      <c r="F731" s="58">
        <f t="shared" si="2"/>
        <v>234998</v>
      </c>
      <c r="G731" s="58">
        <v>17727.0</v>
      </c>
      <c r="H731" s="58">
        <v>209402.0</v>
      </c>
      <c r="I731" s="59"/>
      <c r="J731" s="52"/>
      <c r="N731" s="52"/>
      <c r="O731" s="52"/>
      <c r="P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8">
        <v>43901.0</v>
      </c>
      <c r="B732" s="58">
        <v>7755.0</v>
      </c>
      <c r="C732" s="58">
        <v>288.0</v>
      </c>
      <c r="D732" s="58">
        <v>7407.0</v>
      </c>
      <c r="E732" s="58">
        <v>60.0</v>
      </c>
      <c r="F732" s="58">
        <f t="shared" si="2"/>
        <v>222395</v>
      </c>
      <c r="G732" s="58">
        <v>18540.0</v>
      </c>
      <c r="H732" s="58">
        <v>196100.0</v>
      </c>
      <c r="I732" s="59"/>
      <c r="J732" s="52"/>
      <c r="N732" s="52"/>
      <c r="O732" s="52"/>
      <c r="P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8">
        <v>43900.0</v>
      </c>
      <c r="B733" s="58">
        <v>7513.0</v>
      </c>
      <c r="C733" s="58">
        <v>247.0</v>
      </c>
      <c r="D733" s="58">
        <v>7212.0</v>
      </c>
      <c r="E733" s="58">
        <v>54.0</v>
      </c>
      <c r="F733" s="58">
        <f t="shared" si="2"/>
        <v>210144</v>
      </c>
      <c r="G733" s="58">
        <v>18452.0</v>
      </c>
      <c r="H733" s="58">
        <v>184179.0</v>
      </c>
      <c r="I733" s="59"/>
      <c r="J733" s="52"/>
      <c r="N733" s="52"/>
      <c r="O733" s="52"/>
      <c r="P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8">
        <v>43899.0</v>
      </c>
      <c r="B734" s="58">
        <v>7382.0</v>
      </c>
      <c r="C734" s="58">
        <v>166.0</v>
      </c>
      <c r="D734" s="58">
        <v>7165.0</v>
      </c>
      <c r="E734" s="58">
        <v>51.0</v>
      </c>
      <c r="F734" s="58">
        <f t="shared" si="2"/>
        <v>196618</v>
      </c>
      <c r="G734" s="58">
        <v>17458.0</v>
      </c>
      <c r="H734" s="58">
        <v>171778.0</v>
      </c>
      <c r="I734" s="59"/>
      <c r="J734" s="52"/>
      <c r="N734" s="52"/>
      <c r="O734" s="52"/>
      <c r="P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8">
        <v>43898.0</v>
      </c>
      <c r="B735" s="58">
        <v>7134.0</v>
      </c>
      <c r="C735" s="58">
        <v>130.0</v>
      </c>
      <c r="D735" s="58">
        <v>6954.0</v>
      </c>
      <c r="E735" s="58">
        <v>50.0</v>
      </c>
      <c r="F735" s="58">
        <f t="shared" si="2"/>
        <v>188518</v>
      </c>
      <c r="G735" s="58">
        <v>19376.0</v>
      </c>
      <c r="H735" s="58">
        <v>162008.0</v>
      </c>
      <c r="I735" s="59"/>
      <c r="J735" s="52"/>
      <c r="N735" s="52"/>
      <c r="O735" s="52"/>
      <c r="P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8">
        <v>43897.0</v>
      </c>
      <c r="B736" s="58">
        <v>6767.0</v>
      </c>
      <c r="C736" s="58">
        <v>118.0</v>
      </c>
      <c r="D736" s="58">
        <v>6605.0</v>
      </c>
      <c r="E736" s="58">
        <v>44.0</v>
      </c>
      <c r="F736" s="58">
        <f t="shared" si="2"/>
        <v>178189</v>
      </c>
      <c r="G736" s="58">
        <v>19620.0</v>
      </c>
      <c r="H736" s="58">
        <v>151802.0</v>
      </c>
      <c r="I736" s="59"/>
      <c r="J736" s="52"/>
      <c r="N736" s="52"/>
      <c r="O736" s="52"/>
      <c r="P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8">
        <v>43896.0</v>
      </c>
      <c r="B737" s="58">
        <v>6284.0</v>
      </c>
      <c r="C737" s="58">
        <v>108.0</v>
      </c>
      <c r="D737" s="58">
        <v>6134.0</v>
      </c>
      <c r="E737" s="58">
        <v>42.0</v>
      </c>
      <c r="F737" s="58">
        <f t="shared" si="2"/>
        <v>164740</v>
      </c>
      <c r="G737" s="58">
        <v>21832.0</v>
      </c>
      <c r="H737" s="58">
        <v>136624.0</v>
      </c>
      <c r="I737" s="59"/>
      <c r="J737" s="52"/>
      <c r="N737" s="52"/>
      <c r="O737" s="52"/>
      <c r="P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8">
        <v>43895.0</v>
      </c>
      <c r="B738" s="58">
        <v>5766.0</v>
      </c>
      <c r="C738" s="58">
        <v>88.0</v>
      </c>
      <c r="D738" s="58">
        <v>5643.0</v>
      </c>
      <c r="E738" s="58">
        <v>35.0</v>
      </c>
      <c r="F738" s="58">
        <f t="shared" si="2"/>
        <v>146541</v>
      </c>
      <c r="G738" s="58">
        <v>21810.0</v>
      </c>
      <c r="H738" s="58">
        <v>118965.0</v>
      </c>
      <c r="I738" s="59"/>
      <c r="J738" s="52"/>
      <c r="N738" s="52"/>
      <c r="O738" s="52"/>
      <c r="P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8">
        <v>43894.0</v>
      </c>
      <c r="B739" s="58">
        <v>5328.0</v>
      </c>
      <c r="C739" s="58">
        <v>41.0</v>
      </c>
      <c r="D739" s="58">
        <v>5255.0</v>
      </c>
      <c r="E739" s="58">
        <v>32.0</v>
      </c>
      <c r="F739" s="58">
        <f t="shared" si="2"/>
        <v>136707</v>
      </c>
      <c r="G739" s="58">
        <v>28414.0</v>
      </c>
      <c r="H739" s="58">
        <v>102965.0</v>
      </c>
      <c r="I739" s="59"/>
      <c r="J739" s="52"/>
      <c r="N739" s="52"/>
      <c r="O739" s="52"/>
      <c r="P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8">
        <v>43893.0</v>
      </c>
      <c r="B740" s="58">
        <v>4812.0</v>
      </c>
      <c r="C740" s="58">
        <v>34.0</v>
      </c>
      <c r="D740" s="58">
        <v>4750.0</v>
      </c>
      <c r="E740" s="58">
        <v>28.0</v>
      </c>
      <c r="F740" s="58">
        <f t="shared" si="2"/>
        <v>125851</v>
      </c>
      <c r="G740" s="58">
        <v>35555.0</v>
      </c>
      <c r="H740" s="58">
        <v>85484.0</v>
      </c>
      <c r="I740" s="59"/>
      <c r="J740" s="52"/>
      <c r="N740" s="52"/>
      <c r="O740" s="52"/>
      <c r="P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8">
        <v>43892.0</v>
      </c>
      <c r="B741" s="58">
        <v>4212.0</v>
      </c>
      <c r="C741" s="58">
        <v>31.0</v>
      </c>
      <c r="D741" s="58">
        <v>4159.0</v>
      </c>
      <c r="E741" s="58">
        <v>22.0</v>
      </c>
      <c r="F741" s="58">
        <f t="shared" si="2"/>
        <v>109591</v>
      </c>
      <c r="G741" s="58">
        <v>33799.0</v>
      </c>
      <c r="H741" s="58">
        <v>71580.0</v>
      </c>
      <c r="I741" s="59"/>
      <c r="J741" s="52"/>
      <c r="N741" s="52"/>
      <c r="O741" s="52"/>
      <c r="P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8">
        <v>43891.0</v>
      </c>
      <c r="B742" s="58">
        <v>3736.0</v>
      </c>
      <c r="C742" s="58">
        <v>30.0</v>
      </c>
      <c r="D742" s="58">
        <v>3688.0</v>
      </c>
      <c r="E742" s="58">
        <v>18.0</v>
      </c>
      <c r="F742" s="58">
        <f t="shared" si="2"/>
        <v>98921</v>
      </c>
      <c r="G742" s="58">
        <v>33360.0</v>
      </c>
      <c r="H742" s="58">
        <v>61825.0</v>
      </c>
      <c r="I742" s="59"/>
      <c r="J742" s="52"/>
      <c r="N742" s="52"/>
      <c r="O742" s="52"/>
      <c r="P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8">
        <v>43890.0</v>
      </c>
      <c r="B743" s="58">
        <v>3150.0</v>
      </c>
      <c r="C743" s="58">
        <v>28.0</v>
      </c>
      <c r="D743" s="58">
        <v>3105.0</v>
      </c>
      <c r="E743" s="58">
        <v>17.0</v>
      </c>
      <c r="F743" s="58">
        <f t="shared" si="2"/>
        <v>94055</v>
      </c>
      <c r="G743" s="58">
        <v>35182.0</v>
      </c>
      <c r="H743" s="58">
        <v>55723.0</v>
      </c>
      <c r="I743" s="59"/>
      <c r="J743" s="52"/>
      <c r="N743" s="52"/>
      <c r="O743" s="52"/>
      <c r="P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8">
        <v>43889.0</v>
      </c>
      <c r="B744" s="58">
        <v>2337.0</v>
      </c>
      <c r="C744" s="58">
        <v>27.0</v>
      </c>
      <c r="D744" s="58">
        <v>2297.0</v>
      </c>
      <c r="E744" s="58">
        <v>13.0</v>
      </c>
      <c r="F744" s="58">
        <f t="shared" si="2"/>
        <v>81167</v>
      </c>
      <c r="G744" s="58">
        <v>30237.0</v>
      </c>
      <c r="H744" s="58">
        <v>48593.0</v>
      </c>
      <c r="I744" s="59"/>
      <c r="J744" s="52"/>
      <c r="N744" s="52"/>
      <c r="O744" s="52"/>
      <c r="P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8">
        <v>43888.0</v>
      </c>
      <c r="B745" s="58">
        <v>1766.0</v>
      </c>
      <c r="C745" s="58">
        <v>26.0</v>
      </c>
      <c r="D745" s="58">
        <v>1727.0</v>
      </c>
      <c r="E745" s="58">
        <v>13.0</v>
      </c>
      <c r="F745" s="58">
        <f t="shared" si="2"/>
        <v>66652</v>
      </c>
      <c r="G745" s="58">
        <v>25568.0</v>
      </c>
      <c r="H745" s="58">
        <v>39318.0</v>
      </c>
      <c r="I745" s="59"/>
      <c r="J745" s="52"/>
      <c r="N745" s="52"/>
      <c r="O745" s="52"/>
      <c r="P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8">
        <v>43887.0</v>
      </c>
      <c r="B746" s="58">
        <v>1261.0</v>
      </c>
      <c r="C746" s="58">
        <v>24.0</v>
      </c>
      <c r="D746" s="58">
        <v>1225.0</v>
      </c>
      <c r="E746" s="58">
        <v>12.0</v>
      </c>
      <c r="F746" s="58">
        <f t="shared" si="2"/>
        <v>53553</v>
      </c>
      <c r="G746" s="58">
        <v>20716.0</v>
      </c>
      <c r="H746" s="58">
        <v>31576.0</v>
      </c>
      <c r="I746" s="59"/>
      <c r="J746" s="52"/>
      <c r="N746" s="52"/>
      <c r="O746" s="52"/>
      <c r="P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8">
        <v>43886.0</v>
      </c>
      <c r="B747" s="58">
        <v>977.0</v>
      </c>
      <c r="C747" s="58">
        <v>22.0</v>
      </c>
      <c r="D747" s="58">
        <v>945.0</v>
      </c>
      <c r="E747" s="58">
        <v>10.0</v>
      </c>
      <c r="F747" s="58">
        <f t="shared" si="2"/>
        <v>40304</v>
      </c>
      <c r="G747" s="58">
        <v>13880.0</v>
      </c>
      <c r="H747" s="58">
        <v>25447.0</v>
      </c>
      <c r="I747" s="59"/>
      <c r="J747" s="52"/>
      <c r="N747" s="52"/>
      <c r="O747" s="52"/>
      <c r="P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8">
        <v>43885.0</v>
      </c>
      <c r="B748" s="58">
        <v>833.0</v>
      </c>
      <c r="C748" s="58">
        <v>22.0</v>
      </c>
      <c r="D748" s="58">
        <v>804.0</v>
      </c>
      <c r="E748" s="58">
        <v>7.0</v>
      </c>
      <c r="F748" s="58">
        <f t="shared" si="2"/>
        <v>32756</v>
      </c>
      <c r="G748" s="58">
        <v>11631.0</v>
      </c>
      <c r="H748" s="58">
        <v>20292.0</v>
      </c>
      <c r="I748" s="59"/>
      <c r="J748" s="52"/>
      <c r="N748" s="52"/>
      <c r="O748" s="52"/>
      <c r="P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8">
        <v>43884.0</v>
      </c>
      <c r="B749" s="58">
        <v>602.0</v>
      </c>
      <c r="C749" s="58">
        <v>18.0</v>
      </c>
      <c r="D749" s="58">
        <v>579.0</v>
      </c>
      <c r="E749" s="58">
        <v>5.0</v>
      </c>
      <c r="F749" s="58">
        <f t="shared" si="2"/>
        <v>26179</v>
      </c>
      <c r="G749" s="58">
        <v>8057.0</v>
      </c>
      <c r="H749" s="58">
        <v>17520.0</v>
      </c>
      <c r="I749" s="59"/>
      <c r="J749" s="52"/>
      <c r="N749" s="52"/>
      <c r="O749" s="52"/>
      <c r="P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8">
        <v>43883.0</v>
      </c>
      <c r="B750" s="58">
        <v>433.0</v>
      </c>
      <c r="C750" s="58">
        <v>18.0</v>
      </c>
      <c r="D750" s="58">
        <v>413.0</v>
      </c>
      <c r="E750" s="58">
        <v>2.0</v>
      </c>
      <c r="F750" s="58">
        <f t="shared" si="2"/>
        <v>21586</v>
      </c>
      <c r="G750" s="58">
        <v>6037.0</v>
      </c>
      <c r="H750" s="58">
        <v>15116.0</v>
      </c>
      <c r="I750" s="59"/>
      <c r="J750" s="52"/>
      <c r="N750" s="52"/>
      <c r="O750" s="52"/>
      <c r="P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8">
        <v>43882.0</v>
      </c>
      <c r="B751" s="58">
        <v>204.0</v>
      </c>
      <c r="C751" s="58">
        <v>17.0</v>
      </c>
      <c r="D751" s="58">
        <v>186.0</v>
      </c>
      <c r="E751" s="58">
        <v>1.0</v>
      </c>
      <c r="F751" s="58">
        <f t="shared" si="2"/>
        <v>16400</v>
      </c>
      <c r="G751" s="58">
        <v>3180.0</v>
      </c>
      <c r="H751" s="58">
        <v>13016.0</v>
      </c>
      <c r="I751" s="59"/>
      <c r="J751" s="52"/>
      <c r="N751" s="52"/>
      <c r="O751" s="52"/>
      <c r="P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8">
        <v>43881.0</v>
      </c>
      <c r="B752" s="58">
        <v>104.0</v>
      </c>
      <c r="C752" s="58">
        <v>16.0</v>
      </c>
      <c r="D752" s="58">
        <v>87.0</v>
      </c>
      <c r="E752" s="58">
        <v>1.0</v>
      </c>
      <c r="F752" s="58">
        <f t="shared" si="2"/>
        <v>13202</v>
      </c>
      <c r="G752" s="58">
        <v>1860.0</v>
      </c>
      <c r="H752" s="58">
        <v>11238.0</v>
      </c>
      <c r="I752" s="59"/>
      <c r="J752" s="52"/>
      <c r="N752" s="52"/>
      <c r="O752" s="52"/>
      <c r="P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8">
        <v>43880.0</v>
      </c>
      <c r="B753" s="58">
        <v>51.0</v>
      </c>
      <c r="C753" s="58">
        <v>16.0</v>
      </c>
      <c r="D753" s="58">
        <v>35.0</v>
      </c>
      <c r="E753" s="58">
        <v>0.0</v>
      </c>
      <c r="F753" s="58">
        <f t="shared" si="2"/>
        <v>11173</v>
      </c>
      <c r="G753" s="58">
        <v>1149.0</v>
      </c>
      <c r="H753" s="58">
        <v>9973.0</v>
      </c>
      <c r="I753" s="59"/>
      <c r="J753" s="52"/>
      <c r="N753" s="52"/>
      <c r="O753" s="52"/>
      <c r="P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8">
        <v>43879.0</v>
      </c>
      <c r="B754" s="58">
        <v>31.0</v>
      </c>
      <c r="C754" s="58">
        <v>12.0</v>
      </c>
      <c r="D754" s="58">
        <v>19.0</v>
      </c>
      <c r="E754" s="58">
        <v>0.0</v>
      </c>
      <c r="F754" s="58">
        <f t="shared" si="2"/>
        <v>9772</v>
      </c>
      <c r="G754" s="58">
        <v>818.0</v>
      </c>
      <c r="H754" s="58">
        <v>8923.0</v>
      </c>
      <c r="I754" s="59"/>
      <c r="J754" s="52"/>
      <c r="N754" s="52"/>
      <c r="O754" s="52"/>
      <c r="P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8">
        <v>43878.0</v>
      </c>
      <c r="B755" s="58">
        <v>30.0</v>
      </c>
      <c r="C755" s="58">
        <v>10.0</v>
      </c>
      <c r="D755" s="58">
        <v>20.0</v>
      </c>
      <c r="E755" s="58">
        <v>0.0</v>
      </c>
      <c r="F755" s="58">
        <f t="shared" si="2"/>
        <v>8718</v>
      </c>
      <c r="G755" s="58">
        <v>708.0</v>
      </c>
      <c r="H755" s="58">
        <v>7980.0</v>
      </c>
      <c r="I755" s="59"/>
      <c r="J755" s="52"/>
      <c r="N755" s="52"/>
      <c r="O755" s="52"/>
      <c r="P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8">
        <v>43877.0</v>
      </c>
      <c r="B756" s="58">
        <v>29.0</v>
      </c>
      <c r="C756" s="58">
        <v>9.0</v>
      </c>
      <c r="D756" s="58">
        <v>20.0</v>
      </c>
      <c r="E756" s="58">
        <v>0.0</v>
      </c>
      <c r="F756" s="58">
        <f t="shared" si="2"/>
        <v>8161</v>
      </c>
      <c r="G756" s="58">
        <v>485.0</v>
      </c>
      <c r="H756" s="58">
        <v>7647.0</v>
      </c>
      <c r="I756" s="59"/>
      <c r="J756" s="52"/>
      <c r="N756" s="52"/>
      <c r="O756" s="52"/>
      <c r="P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8">
        <v>43876.0</v>
      </c>
      <c r="B757" s="58">
        <v>28.0</v>
      </c>
      <c r="C757" s="58">
        <v>9.0</v>
      </c>
      <c r="D757" s="58">
        <v>19.0</v>
      </c>
      <c r="E757" s="58">
        <v>0.0</v>
      </c>
      <c r="F757" s="58">
        <f t="shared" si="2"/>
        <v>7734</v>
      </c>
      <c r="G757" s="58">
        <v>558.0</v>
      </c>
      <c r="H757" s="58">
        <v>7148.0</v>
      </c>
      <c r="I757" s="59"/>
      <c r="J757" s="52"/>
      <c r="N757" s="52"/>
      <c r="O757" s="52"/>
      <c r="P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8">
        <v>43875.0</v>
      </c>
      <c r="B758" s="58">
        <v>28.0</v>
      </c>
      <c r="C758" s="58">
        <v>7.0</v>
      </c>
      <c r="D758" s="58">
        <v>21.0</v>
      </c>
      <c r="E758" s="58">
        <v>0.0</v>
      </c>
      <c r="F758" s="58">
        <f t="shared" si="2"/>
        <v>7242</v>
      </c>
      <c r="G758" s="58">
        <v>535.0</v>
      </c>
      <c r="H758" s="58">
        <v>6679.0</v>
      </c>
      <c r="I758" s="59"/>
      <c r="J758" s="52"/>
      <c r="N758" s="52"/>
      <c r="O758" s="52"/>
      <c r="P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8">
        <v>43874.0</v>
      </c>
      <c r="B759" s="58">
        <v>28.0</v>
      </c>
      <c r="C759" s="58">
        <v>7.0</v>
      </c>
      <c r="D759" s="58">
        <v>21.0</v>
      </c>
      <c r="E759" s="58">
        <v>0.0</v>
      </c>
      <c r="F759" s="58">
        <f t="shared" si="2"/>
        <v>6511</v>
      </c>
      <c r="G759" s="58">
        <v>562.0</v>
      </c>
      <c r="H759" s="58">
        <v>5921.0</v>
      </c>
      <c r="I759" s="59"/>
      <c r="J759" s="52"/>
      <c r="N759" s="52"/>
      <c r="O759" s="52"/>
      <c r="P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8">
        <v>43873.0</v>
      </c>
      <c r="B760" s="58">
        <v>28.0</v>
      </c>
      <c r="C760" s="58">
        <v>7.0</v>
      </c>
      <c r="D760" s="58">
        <v>21.0</v>
      </c>
      <c r="E760" s="58">
        <v>0.0</v>
      </c>
      <c r="F760" s="58">
        <f t="shared" si="2"/>
        <v>5624</v>
      </c>
      <c r="G760" s="58">
        <v>785.0</v>
      </c>
      <c r="H760" s="58">
        <v>4811.0</v>
      </c>
      <c r="I760" s="59"/>
      <c r="J760" s="52"/>
      <c r="N760" s="52"/>
      <c r="O760" s="52"/>
      <c r="P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8">
        <v>43872.0</v>
      </c>
      <c r="B761" s="58">
        <v>28.0</v>
      </c>
      <c r="C761" s="58">
        <v>4.0</v>
      </c>
      <c r="D761" s="58">
        <v>24.0</v>
      </c>
      <c r="E761" s="58">
        <v>0.0</v>
      </c>
      <c r="F761" s="58">
        <f t="shared" si="2"/>
        <v>4325</v>
      </c>
      <c r="G761" s="58">
        <v>762.0</v>
      </c>
      <c r="H761" s="58">
        <v>3535.0</v>
      </c>
      <c r="I761" s="59"/>
      <c r="J761" s="52"/>
      <c r="N761" s="52"/>
      <c r="O761" s="52"/>
      <c r="P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8">
        <v>43871.0</v>
      </c>
      <c r="B762" s="58">
        <v>27.0</v>
      </c>
      <c r="C762" s="58">
        <v>3.0</v>
      </c>
      <c r="D762" s="58">
        <v>24.0</v>
      </c>
      <c r="E762" s="58">
        <v>0.0</v>
      </c>
      <c r="F762" s="58">
        <f t="shared" si="2"/>
        <v>3110</v>
      </c>
      <c r="G762" s="58">
        <v>531.0</v>
      </c>
      <c r="H762" s="58">
        <v>2552.0</v>
      </c>
      <c r="I762" s="59"/>
      <c r="J762" s="52"/>
      <c r="N762" s="52"/>
      <c r="O762" s="52"/>
      <c r="P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8">
        <v>43870.0</v>
      </c>
      <c r="B763" s="58">
        <v>27.0</v>
      </c>
      <c r="C763" s="58">
        <v>3.0</v>
      </c>
      <c r="D763" s="58">
        <v>24.0</v>
      </c>
      <c r="E763" s="58">
        <v>0.0</v>
      </c>
      <c r="F763" s="58">
        <f t="shared" si="2"/>
        <v>2598</v>
      </c>
      <c r="G763" s="58">
        <v>888.0</v>
      </c>
      <c r="H763" s="58">
        <v>1683.0</v>
      </c>
      <c r="I763" s="59"/>
      <c r="J763" s="52"/>
      <c r="N763" s="52"/>
      <c r="O763" s="52"/>
      <c r="P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8">
        <v>43869.0</v>
      </c>
      <c r="B764" s="58">
        <v>24.0</v>
      </c>
      <c r="C764" s="58">
        <v>2.0</v>
      </c>
      <c r="D764" s="58">
        <v>22.0</v>
      </c>
      <c r="E764" s="58">
        <v>0.0</v>
      </c>
      <c r="F764" s="58">
        <f t="shared" si="2"/>
        <v>2097</v>
      </c>
      <c r="G764" s="58">
        <v>939.0</v>
      </c>
      <c r="H764" s="58">
        <v>1134.0</v>
      </c>
      <c r="I764" s="59"/>
      <c r="J764" s="52"/>
      <c r="N764" s="52"/>
      <c r="O764" s="52"/>
      <c r="P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8">
        <v>43868.0</v>
      </c>
      <c r="B765" s="58">
        <v>24.0</v>
      </c>
      <c r="C765" s="58">
        <v>2.0</v>
      </c>
      <c r="D765" s="58">
        <v>22.0</v>
      </c>
      <c r="E765" s="58">
        <v>0.0</v>
      </c>
      <c r="F765" s="58">
        <f t="shared" si="2"/>
        <v>1352</v>
      </c>
      <c r="G765" s="58">
        <v>327.0</v>
      </c>
      <c r="H765" s="58">
        <v>1001.0</v>
      </c>
      <c r="I765" s="59"/>
      <c r="J765" s="52"/>
      <c r="N765" s="52"/>
      <c r="O765" s="52"/>
      <c r="P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8">
        <v>43867.0</v>
      </c>
      <c r="B766" s="58">
        <v>23.0</v>
      </c>
      <c r="C766" s="58">
        <v>0.0</v>
      </c>
      <c r="D766" s="58">
        <v>23.0</v>
      </c>
      <c r="E766" s="58">
        <v>0.0</v>
      </c>
      <c r="F766" s="2" t="s">
        <v>16</v>
      </c>
      <c r="G766" s="2" t="s">
        <v>16</v>
      </c>
      <c r="H766" s="2" t="s">
        <v>16</v>
      </c>
      <c r="I766" s="59"/>
      <c r="J766" s="52"/>
      <c r="N766" s="52"/>
      <c r="O766" s="52"/>
      <c r="P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8">
        <v>43866.0</v>
      </c>
      <c r="B767" s="58">
        <v>19.0</v>
      </c>
      <c r="C767" s="58">
        <v>0.0</v>
      </c>
      <c r="D767" s="58">
        <v>19.0</v>
      </c>
      <c r="E767" s="58">
        <v>0.0</v>
      </c>
      <c r="F767" s="2" t="s">
        <v>16</v>
      </c>
      <c r="G767" s="2" t="s">
        <v>16</v>
      </c>
      <c r="H767" s="2" t="s">
        <v>16</v>
      </c>
      <c r="I767" s="59"/>
      <c r="J767" s="52"/>
      <c r="N767" s="52"/>
      <c r="O767" s="52"/>
      <c r="P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8">
        <v>43865.0</v>
      </c>
      <c r="B768" s="58">
        <v>16.0</v>
      </c>
      <c r="C768" s="58">
        <v>0.0</v>
      </c>
      <c r="D768" s="58">
        <v>16.0</v>
      </c>
      <c r="E768" s="58">
        <v>0.0</v>
      </c>
      <c r="F768" s="2" t="s">
        <v>16</v>
      </c>
      <c r="G768" s="2" t="s">
        <v>16</v>
      </c>
      <c r="H768" s="2" t="s">
        <v>16</v>
      </c>
      <c r="I768" s="59"/>
      <c r="J768" s="52"/>
      <c r="N768" s="52"/>
      <c r="O768" s="52"/>
      <c r="P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8">
        <v>43864.0</v>
      </c>
      <c r="B769" s="58">
        <v>15.0</v>
      </c>
      <c r="C769" s="58">
        <v>0.0</v>
      </c>
      <c r="D769" s="58">
        <v>15.0</v>
      </c>
      <c r="E769" s="58">
        <v>0.0</v>
      </c>
      <c r="F769" s="2" t="s">
        <v>16</v>
      </c>
      <c r="G769" s="2" t="s">
        <v>16</v>
      </c>
      <c r="H769" s="2" t="s">
        <v>16</v>
      </c>
      <c r="I769" s="59"/>
      <c r="J769" s="52"/>
      <c r="N769" s="52"/>
      <c r="O769" s="52"/>
      <c r="P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8">
        <v>43863.0</v>
      </c>
      <c r="B770" s="58">
        <v>15.0</v>
      </c>
      <c r="C770" s="58">
        <v>0.0</v>
      </c>
      <c r="D770" s="58">
        <v>15.0</v>
      </c>
      <c r="E770" s="58">
        <v>0.0</v>
      </c>
      <c r="F770" s="2" t="s">
        <v>16</v>
      </c>
      <c r="G770" s="2" t="s">
        <v>16</v>
      </c>
      <c r="H770" s="2" t="s">
        <v>16</v>
      </c>
      <c r="I770" s="59"/>
      <c r="J770" s="52"/>
      <c r="N770" s="52"/>
      <c r="O770" s="52"/>
      <c r="P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8">
        <v>43862.0</v>
      </c>
      <c r="B771" s="58">
        <v>12.0</v>
      </c>
      <c r="C771" s="58">
        <v>0.0</v>
      </c>
      <c r="D771" s="58">
        <v>12.0</v>
      </c>
      <c r="E771" s="58">
        <v>0.0</v>
      </c>
      <c r="F771" s="2" t="s">
        <v>16</v>
      </c>
      <c r="G771" s="2" t="s">
        <v>16</v>
      </c>
      <c r="H771" s="2" t="s">
        <v>16</v>
      </c>
      <c r="I771" s="59"/>
      <c r="J771" s="52"/>
      <c r="N771" s="52"/>
      <c r="O771" s="52"/>
      <c r="P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8">
        <v>43861.0</v>
      </c>
      <c r="B772" s="58">
        <v>11.0</v>
      </c>
      <c r="C772" s="58">
        <v>0.0</v>
      </c>
      <c r="D772" s="58">
        <v>11.0</v>
      </c>
      <c r="E772" s="58">
        <v>0.0</v>
      </c>
      <c r="F772" s="2" t="s">
        <v>16</v>
      </c>
      <c r="G772" s="2" t="s">
        <v>16</v>
      </c>
      <c r="H772" s="2" t="s">
        <v>16</v>
      </c>
      <c r="I772" s="59"/>
      <c r="J772" s="52"/>
      <c r="N772" s="52"/>
      <c r="O772" s="52"/>
      <c r="P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8">
        <v>43860.0</v>
      </c>
      <c r="B773" s="58">
        <v>6.0</v>
      </c>
      <c r="C773" s="58">
        <v>0.0</v>
      </c>
      <c r="D773" s="58">
        <v>6.0</v>
      </c>
      <c r="E773" s="58">
        <v>0.0</v>
      </c>
      <c r="F773" s="2" t="s">
        <v>16</v>
      </c>
      <c r="G773" s="2" t="s">
        <v>16</v>
      </c>
      <c r="H773" s="2" t="s">
        <v>16</v>
      </c>
      <c r="I773" s="59"/>
    </row>
    <row r="774">
      <c r="A774" s="8">
        <v>43859.0</v>
      </c>
      <c r="B774" s="58">
        <v>4.0</v>
      </c>
      <c r="C774" s="58">
        <v>0.0</v>
      </c>
      <c r="D774" s="58">
        <v>4.0</v>
      </c>
      <c r="E774" s="58">
        <v>0.0</v>
      </c>
      <c r="F774" s="2" t="s">
        <v>16</v>
      </c>
      <c r="G774" s="2" t="s">
        <v>16</v>
      </c>
      <c r="H774" s="2" t="s">
        <v>16</v>
      </c>
      <c r="I774" s="59"/>
    </row>
    <row r="775">
      <c r="A775" s="8">
        <v>43858.0</v>
      </c>
      <c r="B775" s="58">
        <v>4.0</v>
      </c>
      <c r="C775" s="58">
        <v>0.0</v>
      </c>
      <c r="D775" s="58">
        <v>4.0</v>
      </c>
      <c r="E775" s="58">
        <v>0.0</v>
      </c>
      <c r="F775" s="2" t="s">
        <v>16</v>
      </c>
      <c r="G775" s="2" t="s">
        <v>16</v>
      </c>
      <c r="H775" s="2" t="s">
        <v>16</v>
      </c>
      <c r="I775" s="59"/>
    </row>
    <row r="776">
      <c r="A776" s="8">
        <v>43857.0</v>
      </c>
      <c r="B776" s="58">
        <v>4.0</v>
      </c>
      <c r="C776" s="58">
        <v>0.0</v>
      </c>
      <c r="D776" s="58">
        <v>4.0</v>
      </c>
      <c r="E776" s="58">
        <v>0.0</v>
      </c>
      <c r="F776" s="2" t="s">
        <v>16</v>
      </c>
      <c r="G776" s="2" t="s">
        <v>16</v>
      </c>
      <c r="H776" s="2" t="s">
        <v>16</v>
      </c>
      <c r="I776" s="59"/>
    </row>
    <row r="777">
      <c r="A777" s="8">
        <v>43856.0</v>
      </c>
      <c r="B777" s="58">
        <v>3.0</v>
      </c>
      <c r="C777" s="58">
        <v>0.0</v>
      </c>
      <c r="D777" s="58">
        <v>3.0</v>
      </c>
      <c r="E777" s="58">
        <v>0.0</v>
      </c>
      <c r="F777" s="2" t="s">
        <v>16</v>
      </c>
      <c r="G777" s="2" t="s">
        <v>16</v>
      </c>
      <c r="H777" s="2" t="s">
        <v>16</v>
      </c>
      <c r="I777" s="59"/>
    </row>
    <row r="778">
      <c r="A778" s="8">
        <v>43855.0</v>
      </c>
      <c r="B778" s="58">
        <v>2.0</v>
      </c>
      <c r="C778" s="58">
        <v>0.0</v>
      </c>
      <c r="D778" s="58">
        <v>2.0</v>
      </c>
      <c r="E778" s="58">
        <v>0.0</v>
      </c>
      <c r="F778" s="2" t="s">
        <v>16</v>
      </c>
      <c r="G778" s="2" t="s">
        <v>16</v>
      </c>
      <c r="H778" s="2" t="s">
        <v>16</v>
      </c>
      <c r="I778" s="59"/>
    </row>
    <row r="779">
      <c r="A779" s="8">
        <v>43854.0</v>
      </c>
      <c r="B779" s="58">
        <v>2.0</v>
      </c>
      <c r="C779" s="58">
        <v>0.0</v>
      </c>
      <c r="D779" s="58">
        <v>2.0</v>
      </c>
      <c r="E779" s="58">
        <v>0.0</v>
      </c>
      <c r="F779" s="2" t="s">
        <v>16</v>
      </c>
      <c r="G779" s="2" t="s">
        <v>16</v>
      </c>
      <c r="H779" s="2" t="s">
        <v>16</v>
      </c>
      <c r="I779" s="59"/>
    </row>
    <row r="780">
      <c r="A780" s="8">
        <v>43853.0</v>
      </c>
      <c r="B780" s="58">
        <v>1.0</v>
      </c>
      <c r="C780" s="58">
        <v>0.0</v>
      </c>
      <c r="D780" s="58">
        <v>1.0</v>
      </c>
      <c r="E780" s="58">
        <v>0.0</v>
      </c>
      <c r="F780" s="2" t="s">
        <v>16</v>
      </c>
      <c r="G780" s="2" t="s">
        <v>16</v>
      </c>
      <c r="H780" s="2" t="s">
        <v>16</v>
      </c>
      <c r="I780" s="59"/>
    </row>
    <row r="781">
      <c r="A781" s="8">
        <v>43852.0</v>
      </c>
      <c r="B781" s="58">
        <v>1.0</v>
      </c>
      <c r="C781" s="58">
        <v>0.0</v>
      </c>
      <c r="D781" s="58">
        <v>1.0</v>
      </c>
      <c r="E781" s="58">
        <v>0.0</v>
      </c>
      <c r="F781" s="2" t="s">
        <v>16</v>
      </c>
      <c r="G781" s="2" t="s">
        <v>16</v>
      </c>
      <c r="H781" s="2" t="s">
        <v>16</v>
      </c>
      <c r="I781" s="59"/>
    </row>
    <row r="782">
      <c r="A782" s="8">
        <v>43851.0</v>
      </c>
      <c r="B782" s="58">
        <v>1.0</v>
      </c>
      <c r="C782" s="58">
        <v>0.0</v>
      </c>
      <c r="D782" s="58">
        <v>1.0</v>
      </c>
      <c r="E782" s="58">
        <v>0.0</v>
      </c>
      <c r="F782" s="2" t="s">
        <v>16</v>
      </c>
      <c r="G782" s="2" t="s">
        <v>16</v>
      </c>
      <c r="H782" s="2" t="s">
        <v>16</v>
      </c>
      <c r="I782" s="59"/>
    </row>
    <row r="783">
      <c r="A783" s="8">
        <v>43850.0</v>
      </c>
      <c r="B783" s="58">
        <v>1.0</v>
      </c>
      <c r="C783" s="58">
        <v>0.0</v>
      </c>
      <c r="D783" s="58">
        <v>1.0</v>
      </c>
      <c r="E783" s="58">
        <v>0.0</v>
      </c>
      <c r="F783" s="2" t="s">
        <v>16</v>
      </c>
      <c r="G783" s="2" t="s">
        <v>16</v>
      </c>
      <c r="H783" s="2" t="s">
        <v>16</v>
      </c>
      <c r="I783" s="59"/>
    </row>
    <row r="784">
      <c r="A784" s="60"/>
      <c r="B784" s="61"/>
      <c r="C784" s="61"/>
      <c r="D784" s="61"/>
      <c r="E784" s="61"/>
      <c r="F784" s="61"/>
      <c r="G784" s="61"/>
      <c r="H784" s="61"/>
      <c r="I784" s="59"/>
    </row>
    <row r="785">
      <c r="A785" s="60"/>
      <c r="B785" s="61"/>
      <c r="C785" s="61"/>
      <c r="D785" s="61"/>
      <c r="E785" s="61"/>
      <c r="F785" s="61"/>
      <c r="G785" s="61"/>
      <c r="H785" s="61"/>
      <c r="I785" s="59"/>
    </row>
    <row r="786">
      <c r="A786" s="60"/>
      <c r="B786" s="61"/>
      <c r="C786" s="61"/>
      <c r="D786" s="61"/>
      <c r="E786" s="61"/>
      <c r="F786" s="61"/>
      <c r="G786" s="61"/>
      <c r="H786" s="61"/>
      <c r="I786" s="59"/>
    </row>
    <row r="787">
      <c r="A787" s="60"/>
      <c r="B787" s="61"/>
      <c r="C787" s="61"/>
      <c r="D787" s="61"/>
      <c r="E787" s="61"/>
      <c r="F787" s="61"/>
      <c r="G787" s="61"/>
      <c r="H787" s="61"/>
      <c r="I787" s="59"/>
    </row>
    <row r="788">
      <c r="A788" s="60"/>
      <c r="B788" s="61"/>
      <c r="C788" s="61"/>
      <c r="D788" s="61"/>
      <c r="E788" s="61"/>
      <c r="F788" s="61"/>
      <c r="G788" s="61"/>
      <c r="H788" s="61"/>
      <c r="I788" s="59"/>
    </row>
    <row r="789">
      <c r="A789" s="60"/>
      <c r="B789" s="61"/>
      <c r="C789" s="61"/>
      <c r="D789" s="61"/>
      <c r="E789" s="61"/>
      <c r="F789" s="61"/>
      <c r="G789" s="61"/>
      <c r="H789" s="61"/>
      <c r="I789" s="59"/>
    </row>
    <row r="790">
      <c r="A790" s="60"/>
      <c r="B790" s="61"/>
      <c r="C790" s="61"/>
      <c r="D790" s="61"/>
      <c r="E790" s="61"/>
      <c r="F790" s="61"/>
      <c r="G790" s="61"/>
      <c r="H790" s="61"/>
      <c r="I790" s="59"/>
    </row>
    <row r="791">
      <c r="A791" s="60"/>
      <c r="B791" s="61"/>
      <c r="C791" s="61"/>
      <c r="D791" s="61"/>
      <c r="E791" s="61"/>
      <c r="F791" s="61"/>
      <c r="G791" s="61"/>
      <c r="H791" s="61"/>
      <c r="I791" s="59"/>
    </row>
    <row r="792">
      <c r="A792" s="60"/>
      <c r="B792" s="61"/>
      <c r="C792" s="61"/>
      <c r="D792" s="61"/>
      <c r="E792" s="61"/>
      <c r="F792" s="61"/>
      <c r="G792" s="61"/>
      <c r="H792" s="61"/>
      <c r="I792" s="59"/>
    </row>
    <row r="793">
      <c r="A793" s="60"/>
      <c r="B793" s="61"/>
      <c r="C793" s="61"/>
      <c r="D793" s="61"/>
      <c r="E793" s="61"/>
      <c r="F793" s="61"/>
      <c r="G793" s="61"/>
      <c r="H793" s="61"/>
      <c r="I793" s="59"/>
    </row>
    <row r="794">
      <c r="A794" s="60"/>
      <c r="B794" s="61"/>
      <c r="C794" s="61"/>
      <c r="D794" s="61"/>
      <c r="E794" s="61"/>
      <c r="F794" s="61"/>
      <c r="G794" s="61"/>
      <c r="H794" s="61"/>
      <c r="I794" s="59"/>
    </row>
    <row r="795">
      <c r="A795" s="60"/>
      <c r="B795" s="61"/>
      <c r="C795" s="61"/>
      <c r="D795" s="61"/>
      <c r="E795" s="61"/>
      <c r="F795" s="61"/>
      <c r="G795" s="61"/>
      <c r="H795" s="61"/>
      <c r="I795" s="59"/>
    </row>
    <row r="796">
      <c r="A796" s="60"/>
      <c r="B796" s="61"/>
      <c r="C796" s="61"/>
      <c r="D796" s="61"/>
      <c r="E796" s="61"/>
      <c r="F796" s="61"/>
      <c r="G796" s="61"/>
      <c r="H796" s="61"/>
      <c r="I796" s="59"/>
    </row>
    <row r="797">
      <c r="A797" s="60"/>
      <c r="B797" s="61"/>
      <c r="C797" s="61"/>
      <c r="D797" s="61"/>
      <c r="E797" s="61"/>
      <c r="F797" s="61"/>
      <c r="G797" s="61"/>
      <c r="H797" s="61"/>
      <c r="I797" s="59"/>
    </row>
    <row r="798">
      <c r="A798" s="60"/>
      <c r="B798" s="61"/>
      <c r="C798" s="61"/>
      <c r="D798" s="61"/>
      <c r="E798" s="61"/>
      <c r="F798" s="61"/>
      <c r="G798" s="61"/>
      <c r="H798" s="61"/>
      <c r="I798" s="59"/>
    </row>
    <row r="799">
      <c r="A799" s="60"/>
      <c r="B799" s="61"/>
      <c r="C799" s="61"/>
      <c r="D799" s="61"/>
      <c r="E799" s="61"/>
      <c r="F799" s="61"/>
      <c r="G799" s="61"/>
      <c r="H799" s="61"/>
      <c r="I799" s="59"/>
    </row>
    <row r="800">
      <c r="A800" s="60"/>
      <c r="B800" s="61"/>
      <c r="C800" s="61"/>
      <c r="D800" s="61"/>
      <c r="E800" s="61"/>
      <c r="F800" s="61"/>
      <c r="G800" s="61"/>
      <c r="H800" s="61"/>
      <c r="I800" s="59"/>
    </row>
    <row r="801">
      <c r="A801" s="60"/>
      <c r="B801" s="61"/>
      <c r="C801" s="61"/>
      <c r="D801" s="61"/>
      <c r="E801" s="61"/>
      <c r="F801" s="61"/>
      <c r="G801" s="61"/>
      <c r="H801" s="61"/>
      <c r="I801" s="59"/>
    </row>
    <row r="802">
      <c r="A802" s="60"/>
      <c r="B802" s="61"/>
      <c r="C802" s="61"/>
      <c r="D802" s="61"/>
      <c r="E802" s="61"/>
      <c r="F802" s="61"/>
      <c r="G802" s="61"/>
      <c r="H802" s="61"/>
      <c r="I802" s="59"/>
    </row>
    <row r="803">
      <c r="A803" s="60"/>
      <c r="B803" s="61"/>
      <c r="C803" s="61"/>
      <c r="D803" s="61"/>
      <c r="E803" s="61"/>
      <c r="F803" s="61"/>
      <c r="G803" s="61"/>
      <c r="H803" s="61"/>
      <c r="I803" s="59"/>
    </row>
    <row r="804">
      <c r="A804" s="60"/>
      <c r="B804" s="61"/>
      <c r="C804" s="61"/>
      <c r="D804" s="61"/>
      <c r="E804" s="61"/>
      <c r="F804" s="61"/>
      <c r="G804" s="61"/>
      <c r="H804" s="61"/>
      <c r="I804" s="59"/>
    </row>
    <row r="805">
      <c r="A805" s="60"/>
      <c r="B805" s="61"/>
      <c r="C805" s="61"/>
      <c r="D805" s="61"/>
      <c r="E805" s="61"/>
      <c r="F805" s="61"/>
      <c r="G805" s="61"/>
      <c r="H805" s="61"/>
      <c r="I805" s="59"/>
    </row>
    <row r="806">
      <c r="A806" s="60"/>
      <c r="B806" s="61"/>
      <c r="C806" s="61"/>
      <c r="D806" s="61"/>
      <c r="E806" s="61"/>
      <c r="F806" s="61"/>
      <c r="G806" s="61"/>
      <c r="H806" s="61"/>
      <c r="I806" s="59"/>
    </row>
    <row r="807">
      <c r="A807" s="60"/>
      <c r="B807" s="61"/>
      <c r="C807" s="61"/>
      <c r="D807" s="61"/>
      <c r="E807" s="61"/>
      <c r="F807" s="61"/>
      <c r="G807" s="61"/>
      <c r="H807" s="61"/>
      <c r="I807" s="59"/>
    </row>
    <row r="808">
      <c r="A808" s="60"/>
      <c r="B808" s="61"/>
      <c r="C808" s="61"/>
      <c r="D808" s="61"/>
      <c r="E808" s="61"/>
      <c r="F808" s="61"/>
      <c r="G808" s="61"/>
      <c r="H808" s="61"/>
      <c r="I808" s="59"/>
    </row>
    <row r="809">
      <c r="A809" s="60"/>
      <c r="B809" s="61"/>
      <c r="C809" s="61"/>
      <c r="D809" s="61"/>
      <c r="E809" s="61"/>
      <c r="F809" s="61"/>
      <c r="G809" s="61"/>
      <c r="H809" s="61"/>
      <c r="I809" s="59"/>
    </row>
    <row r="810">
      <c r="A810" s="60"/>
      <c r="B810" s="61"/>
      <c r="C810" s="61"/>
      <c r="D810" s="61"/>
      <c r="E810" s="61"/>
      <c r="F810" s="61"/>
      <c r="G810" s="61"/>
      <c r="H810" s="61"/>
      <c r="I810" s="59"/>
    </row>
    <row r="811">
      <c r="A811" s="60"/>
      <c r="B811" s="61"/>
      <c r="C811" s="61"/>
      <c r="D811" s="61"/>
      <c r="E811" s="61"/>
      <c r="F811" s="61"/>
      <c r="G811" s="61"/>
      <c r="H811" s="61"/>
      <c r="I811" s="59"/>
    </row>
    <row r="812">
      <c r="A812" s="60"/>
      <c r="B812" s="61"/>
      <c r="C812" s="61"/>
      <c r="D812" s="61"/>
      <c r="E812" s="61"/>
      <c r="F812" s="61"/>
      <c r="G812" s="61"/>
      <c r="H812" s="61"/>
      <c r="I812" s="59"/>
    </row>
    <row r="813">
      <c r="A813" s="60"/>
      <c r="B813" s="61"/>
      <c r="C813" s="61"/>
      <c r="D813" s="61"/>
      <c r="E813" s="61"/>
      <c r="F813" s="61"/>
      <c r="G813" s="61"/>
      <c r="H813" s="61"/>
      <c r="I813" s="59"/>
    </row>
    <row r="814">
      <c r="A814" s="60"/>
      <c r="B814" s="61"/>
      <c r="C814" s="61"/>
      <c r="D814" s="61"/>
      <c r="E814" s="61"/>
      <c r="F814" s="61"/>
      <c r="G814" s="61"/>
      <c r="H814" s="61"/>
      <c r="I814" s="59"/>
    </row>
    <row r="815">
      <c r="A815" s="60"/>
      <c r="B815" s="61"/>
      <c r="C815" s="61"/>
      <c r="D815" s="61"/>
      <c r="E815" s="61"/>
      <c r="F815" s="61"/>
      <c r="G815" s="61"/>
      <c r="H815" s="61"/>
      <c r="I815" s="59"/>
    </row>
    <row r="816">
      <c r="A816" s="60"/>
      <c r="B816" s="61"/>
      <c r="C816" s="61"/>
      <c r="D816" s="61"/>
      <c r="E816" s="61"/>
      <c r="F816" s="61"/>
      <c r="G816" s="61"/>
      <c r="H816" s="61"/>
      <c r="I816" s="59"/>
    </row>
    <row r="817">
      <c r="A817" s="60"/>
      <c r="B817" s="61"/>
      <c r="C817" s="61"/>
      <c r="D817" s="61"/>
      <c r="E817" s="61"/>
      <c r="F817" s="61"/>
      <c r="G817" s="61"/>
      <c r="H817" s="61"/>
      <c r="I817" s="59"/>
    </row>
    <row r="818">
      <c r="A818" s="60"/>
      <c r="B818" s="61"/>
      <c r="C818" s="61"/>
      <c r="D818" s="61"/>
      <c r="E818" s="61"/>
      <c r="F818" s="61"/>
      <c r="G818" s="61"/>
      <c r="H818" s="61"/>
      <c r="I818" s="59"/>
    </row>
    <row r="819">
      <c r="A819" s="60"/>
      <c r="B819" s="61"/>
      <c r="C819" s="61"/>
      <c r="D819" s="61"/>
      <c r="E819" s="61"/>
      <c r="F819" s="61"/>
      <c r="G819" s="61"/>
      <c r="H819" s="61"/>
      <c r="I819" s="59"/>
    </row>
    <row r="820">
      <c r="A820" s="60"/>
      <c r="B820" s="61"/>
      <c r="C820" s="61"/>
      <c r="D820" s="61"/>
      <c r="E820" s="61"/>
      <c r="F820" s="61"/>
      <c r="G820" s="61"/>
      <c r="H820" s="61"/>
      <c r="I820" s="59"/>
    </row>
    <row r="821">
      <c r="A821" s="60"/>
      <c r="B821" s="61"/>
      <c r="C821" s="61"/>
      <c r="D821" s="61"/>
      <c r="E821" s="61"/>
      <c r="F821" s="61"/>
      <c r="G821" s="61"/>
      <c r="H821" s="61"/>
      <c r="I821" s="59"/>
    </row>
    <row r="822">
      <c r="A822" s="60"/>
      <c r="B822" s="61"/>
      <c r="C822" s="61"/>
      <c r="D822" s="61"/>
      <c r="E822" s="61"/>
      <c r="F822" s="61"/>
      <c r="G822" s="61"/>
      <c r="H822" s="61"/>
      <c r="I822" s="59"/>
    </row>
    <row r="823">
      <c r="A823" s="60"/>
      <c r="B823" s="61"/>
      <c r="C823" s="61"/>
      <c r="D823" s="61"/>
      <c r="E823" s="61"/>
      <c r="F823" s="61"/>
      <c r="G823" s="61"/>
      <c r="H823" s="61"/>
      <c r="I823" s="59"/>
    </row>
    <row r="824">
      <c r="A824" s="60"/>
      <c r="B824" s="61"/>
      <c r="C824" s="61"/>
      <c r="D824" s="61"/>
      <c r="E824" s="61"/>
      <c r="F824" s="61"/>
      <c r="G824" s="61"/>
      <c r="H824" s="61"/>
      <c r="I824" s="59"/>
    </row>
    <row r="825">
      <c r="A825" s="60"/>
      <c r="B825" s="61"/>
      <c r="C825" s="61"/>
      <c r="D825" s="61"/>
      <c r="E825" s="61"/>
      <c r="F825" s="61"/>
      <c r="G825" s="61"/>
      <c r="H825" s="61"/>
      <c r="I825" s="59"/>
    </row>
    <row r="826">
      <c r="A826" s="60"/>
      <c r="B826" s="61"/>
      <c r="C826" s="61"/>
      <c r="D826" s="61"/>
      <c r="E826" s="61"/>
      <c r="F826" s="61"/>
      <c r="G826" s="61"/>
      <c r="H826" s="61"/>
      <c r="I826" s="59"/>
    </row>
    <row r="827">
      <c r="A827" s="60"/>
      <c r="B827" s="61"/>
      <c r="C827" s="61"/>
      <c r="D827" s="61"/>
      <c r="E827" s="61"/>
      <c r="F827" s="61"/>
      <c r="G827" s="61"/>
      <c r="H827" s="61"/>
      <c r="I827" s="59"/>
    </row>
    <row r="828">
      <c r="A828" s="60"/>
      <c r="B828" s="61"/>
      <c r="C828" s="61"/>
      <c r="D828" s="61"/>
      <c r="E828" s="61"/>
      <c r="F828" s="61"/>
      <c r="G828" s="61"/>
      <c r="H828" s="61"/>
      <c r="I828" s="59"/>
    </row>
    <row r="829">
      <c r="A829" s="60"/>
      <c r="B829" s="61"/>
      <c r="C829" s="61"/>
      <c r="D829" s="61"/>
      <c r="E829" s="61"/>
      <c r="F829" s="61"/>
      <c r="G829" s="61"/>
      <c r="H829" s="61"/>
      <c r="I829" s="59"/>
    </row>
    <row r="830">
      <c r="A830" s="60"/>
      <c r="B830" s="61"/>
      <c r="C830" s="61"/>
      <c r="D830" s="61"/>
      <c r="E830" s="61"/>
      <c r="F830" s="61"/>
      <c r="G830" s="61"/>
      <c r="H830" s="61"/>
      <c r="I830" s="59"/>
    </row>
    <row r="831">
      <c r="A831" s="60"/>
      <c r="B831" s="61"/>
      <c r="C831" s="61"/>
      <c r="D831" s="61"/>
      <c r="E831" s="61"/>
      <c r="F831" s="61"/>
      <c r="G831" s="61"/>
      <c r="H831" s="61"/>
      <c r="I831" s="59"/>
    </row>
    <row r="832">
      <c r="A832" s="60"/>
      <c r="B832" s="61"/>
      <c r="C832" s="61"/>
      <c r="D832" s="61"/>
      <c r="E832" s="61"/>
      <c r="F832" s="61"/>
      <c r="G832" s="61"/>
      <c r="H832" s="61"/>
      <c r="I832" s="59"/>
    </row>
    <row r="833">
      <c r="A833" s="60"/>
      <c r="B833" s="61"/>
      <c r="C833" s="61"/>
      <c r="D833" s="61"/>
      <c r="E833" s="61"/>
      <c r="F833" s="61"/>
      <c r="G833" s="61"/>
      <c r="H833" s="61"/>
      <c r="I833" s="59"/>
    </row>
    <row r="834">
      <c r="A834" s="60"/>
      <c r="B834" s="61"/>
      <c r="C834" s="61"/>
      <c r="D834" s="61"/>
      <c r="E834" s="61"/>
      <c r="F834" s="61"/>
      <c r="G834" s="61"/>
      <c r="H834" s="61"/>
      <c r="I834" s="59"/>
    </row>
    <row r="835">
      <c r="A835" s="60"/>
      <c r="B835" s="61"/>
      <c r="C835" s="61"/>
      <c r="D835" s="61"/>
      <c r="E835" s="61"/>
      <c r="F835" s="61"/>
      <c r="G835" s="61"/>
      <c r="H835" s="61"/>
      <c r="I835" s="59"/>
    </row>
    <row r="836">
      <c r="A836" s="60"/>
      <c r="B836" s="61"/>
      <c r="C836" s="61"/>
      <c r="D836" s="61"/>
      <c r="E836" s="61"/>
      <c r="F836" s="61"/>
      <c r="G836" s="61"/>
      <c r="H836" s="61"/>
      <c r="I836" s="59"/>
    </row>
    <row r="837">
      <c r="A837" s="60"/>
      <c r="B837" s="61"/>
      <c r="C837" s="61"/>
      <c r="D837" s="61"/>
      <c r="E837" s="61"/>
      <c r="F837" s="61"/>
      <c r="G837" s="61"/>
      <c r="H837" s="61"/>
      <c r="I837" s="59"/>
    </row>
    <row r="838">
      <c r="A838" s="60"/>
      <c r="B838" s="61"/>
      <c r="C838" s="61"/>
      <c r="D838" s="61"/>
      <c r="E838" s="61"/>
      <c r="F838" s="61"/>
      <c r="G838" s="61"/>
      <c r="H838" s="61"/>
      <c r="I838" s="59"/>
    </row>
    <row r="839">
      <c r="A839" s="60"/>
      <c r="B839" s="61"/>
      <c r="C839" s="61"/>
      <c r="D839" s="61"/>
      <c r="E839" s="61"/>
      <c r="F839" s="61"/>
      <c r="G839" s="61"/>
      <c r="H839" s="61"/>
      <c r="I839" s="59"/>
    </row>
    <row r="840">
      <c r="A840" s="60"/>
      <c r="B840" s="61"/>
      <c r="C840" s="61"/>
      <c r="D840" s="61"/>
      <c r="E840" s="61"/>
      <c r="F840" s="61"/>
      <c r="G840" s="61"/>
      <c r="H840" s="61"/>
      <c r="I840" s="59"/>
    </row>
    <row r="841">
      <c r="A841" s="60"/>
      <c r="B841" s="61"/>
      <c r="C841" s="61"/>
      <c r="D841" s="61"/>
      <c r="E841" s="61"/>
      <c r="F841" s="61"/>
      <c r="G841" s="61"/>
      <c r="H841" s="61"/>
      <c r="I841" s="59"/>
    </row>
    <row r="842">
      <c r="A842" s="60"/>
      <c r="B842" s="61"/>
      <c r="C842" s="61"/>
      <c r="D842" s="61"/>
      <c r="E842" s="61"/>
      <c r="F842" s="61"/>
      <c r="G842" s="61"/>
      <c r="H842" s="61"/>
      <c r="I842" s="59"/>
    </row>
    <row r="843">
      <c r="A843" s="60"/>
      <c r="B843" s="61"/>
      <c r="C843" s="61"/>
      <c r="D843" s="61"/>
      <c r="E843" s="61"/>
      <c r="F843" s="61"/>
      <c r="G843" s="61"/>
      <c r="H843" s="61"/>
      <c r="I843" s="59"/>
    </row>
    <row r="844">
      <c r="A844" s="60"/>
      <c r="B844" s="61"/>
      <c r="C844" s="61"/>
      <c r="D844" s="61"/>
      <c r="E844" s="61"/>
      <c r="F844" s="61"/>
      <c r="G844" s="61"/>
      <c r="H844" s="61"/>
      <c r="I844" s="59"/>
    </row>
    <row r="845">
      <c r="A845" s="60"/>
      <c r="B845" s="61"/>
      <c r="C845" s="61"/>
      <c r="D845" s="61"/>
      <c r="E845" s="61"/>
      <c r="F845" s="61"/>
      <c r="G845" s="61"/>
      <c r="H845" s="61"/>
      <c r="I845" s="59"/>
    </row>
    <row r="846">
      <c r="A846" s="60"/>
      <c r="B846" s="61"/>
      <c r="C846" s="61"/>
      <c r="D846" s="61"/>
      <c r="E846" s="61"/>
      <c r="F846" s="61"/>
      <c r="G846" s="61"/>
      <c r="H846" s="61"/>
      <c r="I846" s="59"/>
    </row>
    <row r="847">
      <c r="A847" s="60"/>
      <c r="B847" s="61"/>
      <c r="C847" s="61"/>
      <c r="D847" s="61"/>
      <c r="E847" s="61"/>
      <c r="F847" s="61"/>
      <c r="G847" s="61"/>
      <c r="H847" s="61"/>
      <c r="I847" s="59"/>
    </row>
    <row r="848">
      <c r="A848" s="60"/>
      <c r="B848" s="61"/>
      <c r="C848" s="61"/>
      <c r="D848" s="61"/>
      <c r="E848" s="61"/>
      <c r="F848" s="61"/>
      <c r="G848" s="61"/>
      <c r="H848" s="61"/>
      <c r="I848" s="59"/>
    </row>
    <row r="849">
      <c r="A849" s="60"/>
      <c r="B849" s="61"/>
      <c r="C849" s="61"/>
      <c r="D849" s="61"/>
      <c r="E849" s="61"/>
      <c r="F849" s="61"/>
      <c r="G849" s="61"/>
      <c r="H849" s="61"/>
      <c r="I849" s="59"/>
    </row>
    <row r="850">
      <c r="A850" s="60"/>
      <c r="B850" s="61"/>
      <c r="C850" s="61"/>
      <c r="D850" s="61"/>
      <c r="E850" s="61"/>
      <c r="F850" s="61"/>
      <c r="G850" s="61"/>
      <c r="H850" s="61"/>
      <c r="I850" s="59"/>
    </row>
    <row r="851">
      <c r="A851" s="60"/>
      <c r="B851" s="61"/>
      <c r="C851" s="61"/>
      <c r="D851" s="61"/>
      <c r="E851" s="61"/>
      <c r="F851" s="61"/>
      <c r="G851" s="61"/>
      <c r="H851" s="61"/>
      <c r="I851" s="59"/>
    </row>
    <row r="852">
      <c r="A852" s="60"/>
      <c r="B852" s="61"/>
      <c r="C852" s="61"/>
      <c r="D852" s="61"/>
      <c r="E852" s="61"/>
      <c r="F852" s="61"/>
      <c r="G852" s="61"/>
      <c r="H852" s="61"/>
      <c r="I852" s="59"/>
    </row>
    <row r="853">
      <c r="A853" s="60"/>
      <c r="B853" s="61"/>
      <c r="C853" s="61"/>
      <c r="D853" s="61"/>
      <c r="E853" s="61"/>
      <c r="F853" s="61"/>
      <c r="G853" s="61"/>
      <c r="H853" s="61"/>
      <c r="I853" s="59"/>
    </row>
    <row r="854">
      <c r="A854" s="60"/>
      <c r="B854" s="61"/>
      <c r="C854" s="61"/>
      <c r="D854" s="61"/>
      <c r="E854" s="61"/>
      <c r="F854" s="61"/>
      <c r="G854" s="61"/>
      <c r="H854" s="61"/>
      <c r="I854" s="59"/>
    </row>
    <row r="855">
      <c r="A855" s="60"/>
      <c r="B855" s="61"/>
      <c r="C855" s="61"/>
      <c r="D855" s="61"/>
      <c r="E855" s="61"/>
      <c r="F855" s="61"/>
      <c r="G855" s="61"/>
      <c r="H855" s="61"/>
      <c r="I855" s="59"/>
    </row>
    <row r="856">
      <c r="A856" s="60"/>
      <c r="B856" s="61"/>
      <c r="C856" s="61"/>
      <c r="D856" s="61"/>
      <c r="E856" s="61"/>
      <c r="F856" s="61"/>
      <c r="G856" s="61"/>
      <c r="H856" s="61"/>
      <c r="I856" s="59"/>
    </row>
    <row r="857">
      <c r="A857" s="60"/>
      <c r="B857" s="61"/>
      <c r="C857" s="61"/>
      <c r="D857" s="61"/>
      <c r="E857" s="61"/>
      <c r="F857" s="61"/>
      <c r="G857" s="61"/>
      <c r="H857" s="61"/>
      <c r="I857" s="59"/>
    </row>
    <row r="858">
      <c r="A858" s="60"/>
      <c r="B858" s="61"/>
      <c r="C858" s="61"/>
      <c r="D858" s="61"/>
      <c r="E858" s="61"/>
      <c r="F858" s="61"/>
      <c r="G858" s="61"/>
      <c r="H858" s="61"/>
      <c r="I858" s="59"/>
    </row>
    <row r="859">
      <c r="A859" s="60"/>
      <c r="B859" s="61"/>
      <c r="C859" s="61"/>
      <c r="D859" s="61"/>
      <c r="E859" s="61"/>
      <c r="F859" s="61"/>
      <c r="G859" s="61"/>
      <c r="H859" s="61"/>
      <c r="I859" s="59"/>
    </row>
    <row r="860">
      <c r="A860" s="60"/>
      <c r="B860" s="61"/>
      <c r="C860" s="61"/>
      <c r="D860" s="61"/>
      <c r="E860" s="61"/>
      <c r="F860" s="61"/>
      <c r="G860" s="61"/>
      <c r="H860" s="61"/>
      <c r="I860" s="59"/>
    </row>
    <row r="861">
      <c r="A861" s="60"/>
      <c r="B861" s="61"/>
      <c r="C861" s="61"/>
      <c r="D861" s="61"/>
      <c r="E861" s="61"/>
      <c r="F861" s="61"/>
      <c r="G861" s="61"/>
      <c r="H861" s="61"/>
      <c r="I861" s="59"/>
    </row>
    <row r="862">
      <c r="A862" s="60"/>
      <c r="B862" s="61"/>
      <c r="C862" s="61"/>
      <c r="D862" s="61"/>
      <c r="E862" s="61"/>
      <c r="F862" s="61"/>
      <c r="G862" s="61"/>
      <c r="H862" s="61"/>
      <c r="I862" s="59"/>
    </row>
    <row r="863">
      <c r="A863" s="60"/>
      <c r="B863" s="61"/>
      <c r="C863" s="61"/>
      <c r="D863" s="61"/>
      <c r="E863" s="61"/>
      <c r="F863" s="61"/>
      <c r="G863" s="61"/>
      <c r="H863" s="61"/>
      <c r="I863" s="59"/>
    </row>
    <row r="864">
      <c r="A864" s="60"/>
      <c r="B864" s="61"/>
      <c r="C864" s="61"/>
      <c r="D864" s="61"/>
      <c r="E864" s="61"/>
      <c r="F864" s="61"/>
      <c r="G864" s="61"/>
      <c r="H864" s="61"/>
      <c r="I864" s="59"/>
    </row>
    <row r="865">
      <c r="A865" s="60"/>
      <c r="B865" s="61"/>
      <c r="C865" s="61"/>
      <c r="D865" s="61"/>
      <c r="E865" s="61"/>
      <c r="F865" s="61"/>
      <c r="G865" s="61"/>
      <c r="H865" s="61"/>
      <c r="I865" s="59"/>
    </row>
    <row r="866">
      <c r="A866" s="60"/>
      <c r="B866" s="61"/>
      <c r="C866" s="61"/>
      <c r="D866" s="61"/>
      <c r="E866" s="61"/>
      <c r="F866" s="61"/>
      <c r="G866" s="61"/>
      <c r="H866" s="61"/>
      <c r="I866" s="59"/>
    </row>
    <row r="867">
      <c r="A867" s="60"/>
      <c r="B867" s="61"/>
      <c r="C867" s="61"/>
      <c r="D867" s="61"/>
      <c r="E867" s="61"/>
      <c r="F867" s="61"/>
      <c r="G867" s="61"/>
      <c r="H867" s="61"/>
      <c r="I867" s="59"/>
    </row>
    <row r="868">
      <c r="A868" s="60"/>
      <c r="B868" s="61"/>
      <c r="C868" s="61"/>
      <c r="D868" s="61"/>
      <c r="E868" s="61"/>
      <c r="F868" s="61"/>
      <c r="G868" s="61"/>
      <c r="H868" s="61"/>
      <c r="I868" s="59"/>
    </row>
    <row r="869">
      <c r="A869" s="60"/>
      <c r="B869" s="61"/>
      <c r="C869" s="61"/>
      <c r="D869" s="61"/>
      <c r="E869" s="61"/>
      <c r="F869" s="61"/>
      <c r="G869" s="61"/>
      <c r="H869" s="61"/>
      <c r="I869" s="59"/>
    </row>
    <row r="870">
      <c r="A870" s="60"/>
      <c r="B870" s="61"/>
      <c r="C870" s="61"/>
      <c r="D870" s="61"/>
      <c r="E870" s="61"/>
      <c r="F870" s="61"/>
      <c r="G870" s="61"/>
      <c r="H870" s="61"/>
      <c r="I870" s="59"/>
    </row>
    <row r="871">
      <c r="A871" s="60"/>
      <c r="B871" s="61"/>
      <c r="C871" s="61"/>
      <c r="D871" s="61"/>
      <c r="E871" s="61"/>
      <c r="F871" s="61"/>
      <c r="G871" s="61"/>
      <c r="H871" s="61"/>
      <c r="I871" s="59"/>
    </row>
    <row r="872">
      <c r="A872" s="60"/>
      <c r="B872" s="61"/>
      <c r="C872" s="61"/>
      <c r="D872" s="61"/>
      <c r="E872" s="61"/>
      <c r="F872" s="61"/>
      <c r="G872" s="61"/>
      <c r="H872" s="61"/>
      <c r="I872" s="59"/>
    </row>
    <row r="873">
      <c r="A873" s="60"/>
      <c r="B873" s="61"/>
      <c r="C873" s="61"/>
      <c r="D873" s="61"/>
      <c r="E873" s="61"/>
      <c r="F873" s="61"/>
      <c r="G873" s="61"/>
      <c r="H873" s="61"/>
      <c r="I873" s="59"/>
    </row>
    <row r="874">
      <c r="A874" s="60"/>
      <c r="B874" s="61"/>
      <c r="C874" s="61"/>
      <c r="D874" s="61"/>
      <c r="E874" s="61"/>
      <c r="F874" s="61"/>
      <c r="G874" s="61"/>
      <c r="H874" s="61"/>
      <c r="I874" s="59"/>
    </row>
    <row r="875">
      <c r="A875" s="60"/>
      <c r="B875" s="61"/>
      <c r="C875" s="61"/>
      <c r="D875" s="61"/>
      <c r="E875" s="61"/>
      <c r="F875" s="61"/>
      <c r="G875" s="61"/>
      <c r="H875" s="61"/>
      <c r="I875" s="59"/>
    </row>
    <row r="876">
      <c r="A876" s="60"/>
      <c r="B876" s="61"/>
      <c r="C876" s="61"/>
      <c r="D876" s="61"/>
      <c r="E876" s="61"/>
      <c r="F876" s="61"/>
      <c r="G876" s="61"/>
      <c r="H876" s="61"/>
      <c r="I876" s="59"/>
    </row>
    <row r="877">
      <c r="A877" s="60"/>
      <c r="B877" s="61"/>
      <c r="C877" s="61"/>
      <c r="D877" s="61"/>
      <c r="E877" s="61"/>
      <c r="F877" s="61"/>
      <c r="G877" s="61"/>
      <c r="H877" s="61"/>
      <c r="I877" s="59"/>
    </row>
    <row r="878">
      <c r="A878" s="60"/>
      <c r="B878" s="61"/>
      <c r="C878" s="61"/>
      <c r="D878" s="61"/>
      <c r="E878" s="61"/>
      <c r="F878" s="61"/>
      <c r="G878" s="61"/>
      <c r="H878" s="61"/>
      <c r="I878" s="59"/>
    </row>
    <row r="879">
      <c r="A879" s="60"/>
      <c r="B879" s="61"/>
      <c r="C879" s="61"/>
      <c r="D879" s="61"/>
      <c r="E879" s="61"/>
      <c r="F879" s="61"/>
      <c r="G879" s="61"/>
      <c r="H879" s="61"/>
      <c r="I879" s="59"/>
    </row>
    <row r="880">
      <c r="A880" s="60"/>
      <c r="B880" s="61"/>
      <c r="C880" s="61"/>
      <c r="D880" s="61"/>
      <c r="E880" s="61"/>
      <c r="F880" s="61"/>
      <c r="G880" s="61"/>
      <c r="H880" s="61"/>
      <c r="I880" s="59"/>
    </row>
    <row r="881">
      <c r="A881" s="60"/>
      <c r="B881" s="61"/>
      <c r="C881" s="61"/>
      <c r="D881" s="61"/>
      <c r="E881" s="61"/>
      <c r="F881" s="61"/>
      <c r="G881" s="61"/>
      <c r="H881" s="61"/>
      <c r="I881" s="59"/>
    </row>
    <row r="882">
      <c r="A882" s="60"/>
      <c r="B882" s="61"/>
      <c r="C882" s="61"/>
      <c r="D882" s="61"/>
      <c r="E882" s="61"/>
      <c r="F882" s="61"/>
      <c r="G882" s="61"/>
      <c r="H882" s="61"/>
      <c r="I882" s="59"/>
    </row>
    <row r="883">
      <c r="A883" s="60"/>
      <c r="B883" s="61"/>
      <c r="C883" s="61"/>
      <c r="D883" s="61"/>
      <c r="E883" s="61"/>
      <c r="F883" s="61"/>
      <c r="G883" s="61"/>
      <c r="H883" s="61"/>
      <c r="I883" s="59"/>
    </row>
    <row r="884">
      <c r="A884" s="60"/>
      <c r="B884" s="61"/>
      <c r="C884" s="61"/>
      <c r="D884" s="61"/>
      <c r="E884" s="61"/>
      <c r="F884" s="61"/>
      <c r="G884" s="61"/>
      <c r="H884" s="61"/>
      <c r="I884" s="59"/>
    </row>
    <row r="885">
      <c r="A885" s="60"/>
      <c r="B885" s="61"/>
      <c r="C885" s="61"/>
      <c r="D885" s="61"/>
      <c r="E885" s="61"/>
      <c r="F885" s="61"/>
      <c r="G885" s="61"/>
      <c r="H885" s="61"/>
      <c r="I885" s="59"/>
    </row>
    <row r="886">
      <c r="A886" s="60"/>
      <c r="B886" s="61"/>
      <c r="C886" s="61"/>
      <c r="D886" s="61"/>
      <c r="E886" s="61"/>
      <c r="F886" s="61"/>
      <c r="G886" s="61"/>
      <c r="H886" s="61"/>
      <c r="I886" s="59"/>
    </row>
    <row r="887">
      <c r="A887" s="60"/>
      <c r="B887" s="61"/>
      <c r="C887" s="61"/>
      <c r="D887" s="61"/>
      <c r="E887" s="61"/>
      <c r="F887" s="61"/>
      <c r="G887" s="61"/>
      <c r="H887" s="61"/>
      <c r="I887" s="59"/>
    </row>
    <row r="888">
      <c r="A888" s="60"/>
      <c r="B888" s="61"/>
      <c r="C888" s="61"/>
      <c r="D888" s="61"/>
      <c r="E888" s="61"/>
      <c r="F888" s="61"/>
      <c r="G888" s="61"/>
      <c r="H888" s="61"/>
      <c r="I888" s="59"/>
    </row>
    <row r="889">
      <c r="A889" s="60"/>
      <c r="B889" s="61"/>
      <c r="C889" s="61"/>
      <c r="D889" s="61"/>
      <c r="E889" s="61"/>
      <c r="F889" s="61"/>
      <c r="G889" s="61"/>
      <c r="H889" s="61"/>
      <c r="I889" s="59"/>
    </row>
    <row r="890">
      <c r="A890" s="60"/>
      <c r="B890" s="61"/>
      <c r="C890" s="61"/>
      <c r="D890" s="61"/>
      <c r="E890" s="61"/>
      <c r="F890" s="61"/>
      <c r="G890" s="61"/>
      <c r="H890" s="61"/>
      <c r="I890" s="59"/>
    </row>
    <row r="891">
      <c r="A891" s="60"/>
      <c r="B891" s="61"/>
      <c r="C891" s="61"/>
      <c r="D891" s="61"/>
      <c r="E891" s="61"/>
      <c r="F891" s="61"/>
      <c r="G891" s="61"/>
      <c r="H891" s="61"/>
      <c r="I891" s="59"/>
    </row>
    <row r="892">
      <c r="A892" s="60"/>
      <c r="B892" s="61"/>
      <c r="C892" s="61"/>
      <c r="D892" s="61"/>
      <c r="E892" s="61"/>
      <c r="F892" s="61"/>
      <c r="G892" s="61"/>
      <c r="H892" s="61"/>
      <c r="I892" s="59"/>
    </row>
    <row r="893">
      <c r="A893" s="60"/>
      <c r="B893" s="61"/>
      <c r="C893" s="61"/>
      <c r="D893" s="61"/>
      <c r="E893" s="61"/>
      <c r="F893" s="61"/>
      <c r="G893" s="61"/>
      <c r="H893" s="61"/>
      <c r="I893" s="59"/>
    </row>
    <row r="894">
      <c r="A894" s="60"/>
      <c r="B894" s="61"/>
      <c r="C894" s="61"/>
      <c r="D894" s="61"/>
      <c r="E894" s="61"/>
      <c r="F894" s="61"/>
      <c r="G894" s="61"/>
      <c r="H894" s="61"/>
      <c r="I894" s="59"/>
    </row>
    <row r="895">
      <c r="A895" s="60"/>
      <c r="B895" s="61"/>
      <c r="C895" s="61"/>
      <c r="D895" s="61"/>
      <c r="E895" s="61"/>
      <c r="F895" s="61"/>
      <c r="G895" s="61"/>
      <c r="H895" s="61"/>
      <c r="I895" s="59"/>
    </row>
    <row r="896">
      <c r="A896" s="60"/>
      <c r="B896" s="61"/>
      <c r="C896" s="61"/>
      <c r="D896" s="61"/>
      <c r="E896" s="61"/>
      <c r="F896" s="61"/>
      <c r="G896" s="61"/>
      <c r="H896" s="61"/>
      <c r="I896" s="59"/>
    </row>
    <row r="897">
      <c r="A897" s="60"/>
      <c r="B897" s="61"/>
      <c r="C897" s="61"/>
      <c r="D897" s="61"/>
      <c r="E897" s="61"/>
      <c r="F897" s="61"/>
      <c r="G897" s="61"/>
      <c r="H897" s="61"/>
      <c r="I897" s="59"/>
    </row>
    <row r="898">
      <c r="A898" s="60"/>
      <c r="B898" s="61"/>
      <c r="C898" s="61"/>
      <c r="D898" s="61"/>
      <c r="E898" s="61"/>
      <c r="F898" s="61"/>
      <c r="G898" s="61"/>
      <c r="H898" s="61"/>
      <c r="I898" s="59"/>
    </row>
    <row r="899">
      <c r="A899" s="60"/>
      <c r="B899" s="61"/>
      <c r="C899" s="61"/>
      <c r="D899" s="61"/>
      <c r="E899" s="61"/>
      <c r="F899" s="61"/>
      <c r="G899" s="61"/>
      <c r="H899" s="61"/>
      <c r="I899" s="59"/>
    </row>
    <row r="900">
      <c r="A900" s="60"/>
      <c r="B900" s="61"/>
      <c r="C900" s="61"/>
      <c r="D900" s="61"/>
      <c r="E900" s="61"/>
      <c r="F900" s="61"/>
      <c r="G900" s="61"/>
      <c r="H900" s="61"/>
      <c r="I900" s="59"/>
    </row>
    <row r="901">
      <c r="A901" s="60"/>
      <c r="B901" s="61"/>
      <c r="C901" s="61"/>
      <c r="D901" s="61"/>
      <c r="E901" s="61"/>
      <c r="F901" s="61"/>
      <c r="G901" s="61"/>
      <c r="H901" s="61"/>
      <c r="I901" s="59"/>
    </row>
    <row r="902">
      <c r="A902" s="60"/>
      <c r="B902" s="61"/>
      <c r="C902" s="61"/>
      <c r="D902" s="61"/>
      <c r="E902" s="61"/>
      <c r="F902" s="61"/>
      <c r="G902" s="61"/>
      <c r="H902" s="61"/>
      <c r="I902" s="59"/>
    </row>
    <row r="903">
      <c r="A903" s="60"/>
      <c r="B903" s="61"/>
      <c r="C903" s="61"/>
      <c r="D903" s="61"/>
      <c r="E903" s="61"/>
      <c r="F903" s="61"/>
      <c r="G903" s="61"/>
      <c r="H903" s="61"/>
      <c r="I903" s="59"/>
    </row>
    <row r="904">
      <c r="A904" s="60"/>
      <c r="B904" s="61"/>
      <c r="C904" s="61"/>
      <c r="D904" s="61"/>
      <c r="E904" s="61"/>
      <c r="F904" s="61"/>
      <c r="G904" s="61"/>
      <c r="H904" s="61"/>
      <c r="I904" s="59"/>
    </row>
    <row r="905">
      <c r="A905" s="60"/>
      <c r="B905" s="61"/>
      <c r="C905" s="61"/>
      <c r="D905" s="61"/>
      <c r="E905" s="61"/>
      <c r="F905" s="61"/>
      <c r="G905" s="61"/>
      <c r="H905" s="61"/>
      <c r="I905" s="59"/>
    </row>
    <row r="906">
      <c r="A906" s="60"/>
      <c r="B906" s="61"/>
      <c r="C906" s="61"/>
      <c r="D906" s="61"/>
      <c r="E906" s="61"/>
      <c r="F906" s="61"/>
      <c r="G906" s="61"/>
      <c r="H906" s="61"/>
      <c r="I906" s="59"/>
    </row>
    <row r="907">
      <c r="A907" s="60"/>
      <c r="B907" s="61"/>
      <c r="C907" s="61"/>
      <c r="D907" s="61"/>
      <c r="E907" s="61"/>
      <c r="F907" s="61"/>
      <c r="G907" s="61"/>
      <c r="H907" s="61"/>
      <c r="I907" s="59"/>
    </row>
    <row r="908">
      <c r="A908" s="60"/>
      <c r="B908" s="61"/>
      <c r="C908" s="61"/>
      <c r="D908" s="61"/>
      <c r="E908" s="61"/>
      <c r="F908" s="61"/>
      <c r="G908" s="61"/>
      <c r="H908" s="61"/>
      <c r="I908" s="59"/>
    </row>
    <row r="909">
      <c r="A909" s="60"/>
      <c r="B909" s="61"/>
      <c r="C909" s="61"/>
      <c r="D909" s="61"/>
      <c r="E909" s="61"/>
      <c r="F909" s="61"/>
      <c r="G909" s="61"/>
      <c r="H909" s="61"/>
      <c r="I909" s="59"/>
    </row>
    <row r="910">
      <c r="A910" s="60"/>
      <c r="B910" s="61"/>
      <c r="C910" s="61"/>
      <c r="D910" s="61"/>
      <c r="E910" s="61"/>
      <c r="F910" s="61"/>
      <c r="G910" s="61"/>
      <c r="H910" s="61"/>
      <c r="I910" s="59"/>
    </row>
    <row r="911">
      <c r="A911" s="60"/>
      <c r="B911" s="61"/>
      <c r="C911" s="61"/>
      <c r="D911" s="61"/>
      <c r="E911" s="61"/>
      <c r="F911" s="61"/>
      <c r="G911" s="61"/>
      <c r="H911" s="61"/>
      <c r="I911" s="59"/>
    </row>
    <row r="912">
      <c r="A912" s="60"/>
      <c r="B912" s="61"/>
      <c r="C912" s="61"/>
      <c r="D912" s="61"/>
      <c r="E912" s="61"/>
      <c r="F912" s="61"/>
      <c r="G912" s="61"/>
      <c r="H912" s="61"/>
      <c r="I912" s="59"/>
    </row>
    <row r="913">
      <c r="A913" s="60"/>
      <c r="B913" s="61"/>
      <c r="C913" s="61"/>
      <c r="D913" s="61"/>
      <c r="E913" s="61"/>
      <c r="F913" s="61"/>
      <c r="G913" s="61"/>
      <c r="H913" s="61"/>
      <c r="I913" s="59"/>
    </row>
    <row r="914">
      <c r="A914" s="60"/>
      <c r="B914" s="61"/>
      <c r="C914" s="61"/>
      <c r="D914" s="61"/>
      <c r="E914" s="61"/>
      <c r="F914" s="61"/>
      <c r="G914" s="61"/>
      <c r="H914" s="61"/>
      <c r="I914" s="59"/>
    </row>
    <row r="915">
      <c r="A915" s="60"/>
      <c r="B915" s="61"/>
      <c r="C915" s="61"/>
      <c r="D915" s="61"/>
      <c r="E915" s="61"/>
      <c r="F915" s="61"/>
      <c r="G915" s="61"/>
      <c r="H915" s="61"/>
      <c r="I915" s="59"/>
    </row>
    <row r="916">
      <c r="A916" s="60"/>
      <c r="B916" s="61"/>
      <c r="C916" s="61"/>
      <c r="D916" s="61"/>
      <c r="E916" s="61"/>
      <c r="F916" s="61"/>
      <c r="G916" s="61"/>
      <c r="H916" s="61"/>
      <c r="I916" s="59"/>
    </row>
    <row r="917">
      <c r="A917" s="60"/>
      <c r="B917" s="61"/>
      <c r="C917" s="61"/>
      <c r="D917" s="61"/>
      <c r="E917" s="61"/>
      <c r="F917" s="61"/>
      <c r="G917" s="61"/>
      <c r="H917" s="61"/>
      <c r="I917" s="59"/>
    </row>
    <row r="918">
      <c r="A918" s="60"/>
      <c r="B918" s="61"/>
      <c r="C918" s="61"/>
      <c r="D918" s="61"/>
      <c r="E918" s="61"/>
      <c r="F918" s="61"/>
      <c r="G918" s="61"/>
      <c r="H918" s="61"/>
      <c r="I918" s="59"/>
    </row>
    <row r="919">
      <c r="A919" s="60"/>
      <c r="B919" s="61"/>
      <c r="C919" s="61"/>
      <c r="D919" s="61"/>
      <c r="E919" s="61"/>
      <c r="F919" s="61"/>
      <c r="G919" s="61"/>
      <c r="H919" s="61"/>
      <c r="I919" s="59"/>
    </row>
    <row r="920">
      <c r="A920" s="60"/>
      <c r="B920" s="61"/>
      <c r="C920" s="61"/>
      <c r="D920" s="61"/>
      <c r="E920" s="61"/>
      <c r="F920" s="61"/>
      <c r="G920" s="61"/>
      <c r="H920" s="61"/>
      <c r="I920" s="59"/>
    </row>
    <row r="921">
      <c r="A921" s="60"/>
      <c r="B921" s="61"/>
      <c r="C921" s="61"/>
      <c r="D921" s="61"/>
      <c r="E921" s="61"/>
      <c r="F921" s="61"/>
      <c r="G921" s="61"/>
      <c r="H921" s="61"/>
      <c r="I921" s="59"/>
    </row>
    <row r="922">
      <c r="A922" s="60"/>
      <c r="B922" s="61"/>
      <c r="C922" s="61"/>
      <c r="D922" s="61"/>
      <c r="E922" s="61"/>
      <c r="F922" s="61"/>
      <c r="G922" s="61"/>
      <c r="H922" s="61"/>
      <c r="I922" s="59"/>
    </row>
    <row r="923">
      <c r="A923" s="60"/>
      <c r="B923" s="61"/>
      <c r="C923" s="61"/>
      <c r="D923" s="61"/>
      <c r="E923" s="61"/>
      <c r="F923" s="61"/>
      <c r="G923" s="61"/>
      <c r="H923" s="61"/>
      <c r="I923" s="59"/>
    </row>
    <row r="924">
      <c r="A924" s="60"/>
      <c r="B924" s="61"/>
      <c r="C924" s="61"/>
      <c r="D924" s="61"/>
      <c r="E924" s="61"/>
      <c r="F924" s="61"/>
      <c r="G924" s="61"/>
      <c r="H924" s="61"/>
      <c r="I924" s="59"/>
    </row>
    <row r="925">
      <c r="A925" s="60"/>
      <c r="B925" s="61"/>
      <c r="C925" s="61"/>
      <c r="D925" s="61"/>
      <c r="E925" s="61"/>
      <c r="F925" s="61"/>
      <c r="G925" s="61"/>
      <c r="H925" s="61"/>
      <c r="I925" s="59"/>
    </row>
    <row r="926">
      <c r="A926" s="60"/>
      <c r="B926" s="61"/>
      <c r="C926" s="61"/>
      <c r="D926" s="61"/>
      <c r="E926" s="61"/>
      <c r="F926" s="61"/>
      <c r="G926" s="61"/>
      <c r="H926" s="61"/>
      <c r="I926" s="59"/>
    </row>
    <row r="927">
      <c r="A927" s="60"/>
      <c r="B927" s="61"/>
      <c r="C927" s="61"/>
      <c r="D927" s="61"/>
      <c r="E927" s="61"/>
      <c r="F927" s="61"/>
      <c r="G927" s="61"/>
      <c r="H927" s="61"/>
      <c r="I927" s="59"/>
    </row>
    <row r="928">
      <c r="A928" s="60"/>
      <c r="B928" s="61"/>
      <c r="C928" s="61"/>
      <c r="D928" s="61"/>
      <c r="E928" s="61"/>
      <c r="F928" s="61"/>
      <c r="G928" s="61"/>
      <c r="H928" s="61"/>
      <c r="I928" s="59"/>
    </row>
    <row r="929">
      <c r="A929" s="60"/>
      <c r="B929" s="61"/>
      <c r="C929" s="61"/>
      <c r="D929" s="61"/>
      <c r="E929" s="61"/>
      <c r="F929" s="61"/>
      <c r="G929" s="61"/>
      <c r="H929" s="61"/>
      <c r="I929" s="59"/>
    </row>
    <row r="930">
      <c r="A930" s="60"/>
      <c r="B930" s="61"/>
      <c r="C930" s="61"/>
      <c r="D930" s="61"/>
      <c r="E930" s="61"/>
      <c r="F930" s="61"/>
      <c r="G930" s="61"/>
      <c r="H930" s="61"/>
      <c r="I930" s="59"/>
    </row>
    <row r="931">
      <c r="A931" s="60"/>
      <c r="B931" s="61"/>
      <c r="C931" s="61"/>
      <c r="D931" s="61"/>
      <c r="E931" s="61"/>
      <c r="F931" s="61"/>
      <c r="G931" s="61"/>
      <c r="H931" s="61"/>
      <c r="I931" s="59"/>
    </row>
    <row r="932">
      <c r="A932" s="60"/>
      <c r="B932" s="61"/>
      <c r="C932" s="61"/>
      <c r="D932" s="61"/>
      <c r="E932" s="61"/>
      <c r="F932" s="61"/>
      <c r="G932" s="61"/>
      <c r="H932" s="61"/>
      <c r="I932" s="59"/>
    </row>
    <row r="933">
      <c r="A933" s="60"/>
      <c r="B933" s="61"/>
      <c r="C933" s="61"/>
      <c r="D933" s="61"/>
      <c r="E933" s="61"/>
      <c r="F933" s="61"/>
      <c r="G933" s="61"/>
      <c r="H933" s="61"/>
      <c r="I933" s="59"/>
    </row>
    <row r="934">
      <c r="A934" s="60"/>
      <c r="B934" s="61"/>
      <c r="C934" s="61"/>
      <c r="D934" s="61"/>
      <c r="E934" s="61"/>
      <c r="F934" s="61"/>
      <c r="G934" s="61"/>
      <c r="H934" s="61"/>
      <c r="I934" s="59"/>
    </row>
    <row r="935">
      <c r="A935" s="60"/>
      <c r="B935" s="61"/>
      <c r="C935" s="61"/>
      <c r="D935" s="61"/>
      <c r="E935" s="61"/>
      <c r="F935" s="61"/>
      <c r="G935" s="61"/>
      <c r="H935" s="61"/>
      <c r="I935" s="59"/>
    </row>
    <row r="936">
      <c r="A936" s="60"/>
      <c r="B936" s="61"/>
      <c r="C936" s="61"/>
      <c r="D936" s="61"/>
      <c r="E936" s="61"/>
      <c r="F936" s="61"/>
      <c r="G936" s="61"/>
      <c r="H936" s="61"/>
      <c r="I936" s="59"/>
    </row>
    <row r="937">
      <c r="A937" s="60"/>
      <c r="B937" s="61"/>
      <c r="C937" s="61"/>
      <c r="D937" s="61"/>
      <c r="E937" s="61"/>
      <c r="F937" s="61"/>
      <c r="G937" s="61"/>
      <c r="H937" s="61"/>
      <c r="I937" s="59"/>
    </row>
    <row r="938">
      <c r="A938" s="60"/>
      <c r="B938" s="61"/>
      <c r="C938" s="61"/>
      <c r="D938" s="61"/>
      <c r="E938" s="61"/>
      <c r="F938" s="61"/>
      <c r="G938" s="61"/>
      <c r="H938" s="61"/>
      <c r="I938" s="59"/>
    </row>
    <row r="939">
      <c r="A939" s="60"/>
      <c r="B939" s="61"/>
      <c r="C939" s="61"/>
      <c r="D939" s="61"/>
      <c r="E939" s="61"/>
      <c r="F939" s="61"/>
      <c r="G939" s="61"/>
      <c r="H939" s="61"/>
      <c r="I939" s="59"/>
    </row>
    <row r="940">
      <c r="A940" s="60"/>
      <c r="B940" s="61"/>
      <c r="C940" s="61"/>
      <c r="D940" s="61"/>
      <c r="E940" s="61"/>
      <c r="F940" s="61"/>
      <c r="G940" s="61"/>
      <c r="H940" s="61"/>
      <c r="I940" s="59"/>
    </row>
    <row r="941">
      <c r="A941" s="60"/>
      <c r="B941" s="61"/>
      <c r="C941" s="61"/>
      <c r="D941" s="61"/>
      <c r="E941" s="61"/>
      <c r="F941" s="61"/>
      <c r="G941" s="61"/>
      <c r="H941" s="61"/>
      <c r="I941" s="59"/>
    </row>
    <row r="942">
      <c r="A942" s="60"/>
      <c r="B942" s="61"/>
      <c r="C942" s="61"/>
      <c r="D942" s="61"/>
      <c r="E942" s="61"/>
      <c r="F942" s="61"/>
      <c r="G942" s="61"/>
      <c r="H942" s="61"/>
      <c r="I942" s="59"/>
    </row>
    <row r="943">
      <c r="A943" s="60"/>
      <c r="B943" s="61"/>
      <c r="C943" s="61"/>
      <c r="D943" s="61"/>
      <c r="E943" s="61"/>
      <c r="F943" s="61"/>
      <c r="G943" s="61"/>
      <c r="H943" s="61"/>
      <c r="I943" s="59"/>
    </row>
    <row r="944">
      <c r="A944" s="60"/>
      <c r="B944" s="61"/>
      <c r="C944" s="61"/>
      <c r="D944" s="61"/>
      <c r="E944" s="61"/>
      <c r="F944" s="61"/>
      <c r="G944" s="61"/>
      <c r="H944" s="61"/>
      <c r="I944" s="59"/>
    </row>
    <row r="945">
      <c r="A945" s="60"/>
      <c r="B945" s="61"/>
      <c r="C945" s="61"/>
      <c r="D945" s="61"/>
      <c r="E945" s="61"/>
      <c r="F945" s="61"/>
      <c r="G945" s="61"/>
      <c r="H945" s="61"/>
      <c r="I945" s="59"/>
    </row>
    <row r="946">
      <c r="A946" s="60"/>
      <c r="B946" s="61"/>
      <c r="C946" s="61"/>
      <c r="D946" s="61"/>
      <c r="E946" s="61"/>
      <c r="F946" s="61"/>
      <c r="G946" s="61"/>
      <c r="H946" s="61"/>
      <c r="I946" s="59"/>
    </row>
    <row r="947">
      <c r="A947" s="60"/>
      <c r="B947" s="61"/>
      <c r="C947" s="61"/>
      <c r="D947" s="61"/>
      <c r="E947" s="61"/>
      <c r="F947" s="61"/>
      <c r="G947" s="61"/>
      <c r="H947" s="61"/>
      <c r="I947" s="59"/>
    </row>
    <row r="948">
      <c r="A948" s="60"/>
      <c r="B948" s="61"/>
      <c r="C948" s="61"/>
      <c r="D948" s="61"/>
      <c r="E948" s="61"/>
      <c r="F948" s="61"/>
      <c r="G948" s="61"/>
      <c r="H948" s="61"/>
      <c r="I948" s="59"/>
    </row>
    <row r="949">
      <c r="A949" s="60"/>
      <c r="B949" s="61"/>
      <c r="C949" s="61"/>
      <c r="D949" s="61"/>
      <c r="E949" s="61"/>
      <c r="F949" s="61"/>
      <c r="G949" s="61"/>
      <c r="H949" s="61"/>
      <c r="I949" s="59"/>
    </row>
    <row r="950">
      <c r="A950" s="60"/>
      <c r="B950" s="61"/>
      <c r="C950" s="61"/>
      <c r="D950" s="61"/>
      <c r="E950" s="61"/>
      <c r="F950" s="61"/>
      <c r="G950" s="61"/>
      <c r="H950" s="61"/>
      <c r="I950" s="59"/>
    </row>
    <row r="951">
      <c r="A951" s="60"/>
      <c r="B951" s="61"/>
      <c r="C951" s="61"/>
      <c r="D951" s="61"/>
      <c r="E951" s="61"/>
      <c r="F951" s="61"/>
      <c r="G951" s="61"/>
      <c r="H951" s="61"/>
      <c r="I951" s="59"/>
    </row>
    <row r="952">
      <c r="A952" s="60"/>
      <c r="B952" s="61"/>
      <c r="C952" s="61"/>
      <c r="D952" s="61"/>
      <c r="E952" s="61"/>
      <c r="F952" s="61"/>
      <c r="G952" s="61"/>
      <c r="H952" s="61"/>
      <c r="I952" s="59"/>
    </row>
    <row r="953">
      <c r="A953" s="60"/>
      <c r="B953" s="61"/>
      <c r="C953" s="61"/>
      <c r="D953" s="61"/>
      <c r="E953" s="61"/>
      <c r="F953" s="61"/>
      <c r="G953" s="61"/>
      <c r="H953" s="61"/>
      <c r="I953" s="59"/>
    </row>
    <row r="954">
      <c r="A954" s="60"/>
      <c r="B954" s="61"/>
      <c r="C954" s="61"/>
      <c r="D954" s="61"/>
      <c r="E954" s="61"/>
      <c r="F954" s="61"/>
      <c r="G954" s="61"/>
      <c r="H954" s="61"/>
      <c r="I954" s="59"/>
    </row>
    <row r="955">
      <c r="A955" s="60"/>
      <c r="B955" s="61"/>
      <c r="C955" s="61"/>
      <c r="D955" s="61"/>
      <c r="E955" s="61"/>
      <c r="F955" s="61"/>
      <c r="G955" s="61"/>
      <c r="H955" s="61"/>
      <c r="I955" s="59"/>
    </row>
    <row r="956">
      <c r="A956" s="60"/>
      <c r="B956" s="61"/>
      <c r="C956" s="61"/>
      <c r="D956" s="61"/>
      <c r="E956" s="61"/>
      <c r="F956" s="61"/>
      <c r="G956" s="61"/>
      <c r="H956" s="61"/>
      <c r="I956" s="59"/>
    </row>
    <row r="957">
      <c r="A957" s="60"/>
      <c r="B957" s="61"/>
      <c r="C957" s="61"/>
      <c r="D957" s="61"/>
      <c r="E957" s="61"/>
      <c r="F957" s="61"/>
      <c r="G957" s="61"/>
      <c r="H957" s="61"/>
      <c r="I957" s="59"/>
    </row>
    <row r="958">
      <c r="A958" s="60"/>
      <c r="B958" s="61"/>
      <c r="C958" s="61"/>
      <c r="D958" s="61"/>
      <c r="E958" s="61"/>
      <c r="F958" s="61"/>
      <c r="G958" s="61"/>
      <c r="H958" s="61"/>
      <c r="I958" s="59"/>
    </row>
    <row r="959">
      <c r="A959" s="60"/>
      <c r="B959" s="61"/>
      <c r="C959" s="61"/>
      <c r="D959" s="61"/>
      <c r="E959" s="61"/>
      <c r="F959" s="61"/>
      <c r="G959" s="61"/>
      <c r="H959" s="61"/>
      <c r="I959" s="59"/>
    </row>
    <row r="960">
      <c r="A960" s="60"/>
      <c r="B960" s="61"/>
      <c r="C960" s="61"/>
      <c r="D960" s="61"/>
      <c r="E960" s="61"/>
      <c r="F960" s="61"/>
      <c r="G960" s="61"/>
      <c r="H960" s="61"/>
      <c r="I960" s="59"/>
    </row>
    <row r="961">
      <c r="A961" s="60"/>
      <c r="B961" s="61"/>
      <c r="C961" s="61"/>
      <c r="D961" s="61"/>
      <c r="E961" s="61"/>
      <c r="F961" s="61"/>
      <c r="G961" s="61"/>
      <c r="H961" s="61"/>
      <c r="I961" s="59"/>
    </row>
    <row r="962">
      <c r="A962" s="60"/>
      <c r="B962" s="61"/>
      <c r="C962" s="61"/>
      <c r="D962" s="61"/>
      <c r="E962" s="61"/>
      <c r="F962" s="61"/>
      <c r="G962" s="61"/>
      <c r="H962" s="61"/>
      <c r="I962" s="59"/>
    </row>
    <row r="963">
      <c r="A963" s="60"/>
      <c r="B963" s="61"/>
      <c r="C963" s="61"/>
      <c r="D963" s="61"/>
      <c r="E963" s="61"/>
      <c r="F963" s="61"/>
      <c r="G963" s="61"/>
      <c r="H963" s="61"/>
      <c r="I963" s="59"/>
    </row>
    <row r="964">
      <c r="A964" s="60"/>
      <c r="B964" s="61"/>
      <c r="C964" s="61"/>
      <c r="D964" s="61"/>
      <c r="E964" s="61"/>
      <c r="F964" s="61"/>
      <c r="G964" s="61"/>
      <c r="H964" s="61"/>
      <c r="I964" s="59"/>
    </row>
    <row r="965">
      <c r="A965" s="60"/>
      <c r="B965" s="61"/>
      <c r="C965" s="61"/>
      <c r="D965" s="61"/>
      <c r="E965" s="61"/>
      <c r="F965" s="61"/>
      <c r="G965" s="61"/>
      <c r="H965" s="61"/>
      <c r="I965" s="59"/>
    </row>
    <row r="966">
      <c r="A966" s="60"/>
      <c r="B966" s="61"/>
      <c r="C966" s="61"/>
      <c r="D966" s="61"/>
      <c r="E966" s="61"/>
      <c r="F966" s="61"/>
      <c r="G966" s="61"/>
      <c r="H966" s="61"/>
      <c r="I966" s="59"/>
    </row>
    <row r="967">
      <c r="A967" s="60"/>
      <c r="B967" s="61"/>
      <c r="C967" s="61"/>
      <c r="D967" s="61"/>
      <c r="E967" s="61"/>
      <c r="F967" s="61"/>
      <c r="G967" s="61"/>
      <c r="H967" s="61"/>
      <c r="I967" s="59"/>
    </row>
    <row r="968">
      <c r="A968" s="60"/>
      <c r="B968" s="61"/>
      <c r="C968" s="61"/>
      <c r="D968" s="61"/>
      <c r="E968" s="61"/>
      <c r="F968" s="61"/>
      <c r="G968" s="61"/>
      <c r="H968" s="61"/>
      <c r="I968" s="59"/>
    </row>
    <row r="969">
      <c r="A969" s="60"/>
      <c r="B969" s="61"/>
      <c r="C969" s="61"/>
      <c r="D969" s="61"/>
      <c r="E969" s="61"/>
      <c r="F969" s="61"/>
      <c r="G969" s="61"/>
      <c r="H969" s="61"/>
      <c r="I969" s="59"/>
    </row>
    <row r="970">
      <c r="A970" s="60"/>
      <c r="B970" s="61"/>
      <c r="C970" s="61"/>
      <c r="D970" s="61"/>
      <c r="E970" s="61"/>
      <c r="F970" s="61"/>
      <c r="G970" s="61"/>
      <c r="H970" s="61"/>
      <c r="I970" s="59"/>
    </row>
    <row r="971">
      <c r="A971" s="60"/>
      <c r="B971" s="61"/>
      <c r="C971" s="61"/>
      <c r="D971" s="61"/>
      <c r="E971" s="61"/>
      <c r="F971" s="61"/>
      <c r="G971" s="61"/>
      <c r="H971" s="61"/>
      <c r="I971" s="59"/>
    </row>
    <row r="972">
      <c r="A972" s="60"/>
      <c r="B972" s="61"/>
      <c r="C972" s="61"/>
      <c r="D972" s="61"/>
      <c r="E972" s="61"/>
      <c r="F972" s="61"/>
      <c r="G972" s="61"/>
      <c r="H972" s="61"/>
      <c r="I972" s="59"/>
    </row>
    <row r="973">
      <c r="A973" s="60"/>
      <c r="B973" s="61"/>
      <c r="C973" s="61"/>
      <c r="D973" s="61"/>
      <c r="E973" s="61"/>
      <c r="F973" s="61"/>
      <c r="G973" s="61"/>
      <c r="H973" s="61"/>
      <c r="I973" s="59"/>
    </row>
    <row r="974">
      <c r="A974" s="60"/>
      <c r="B974" s="61"/>
      <c r="C974" s="61"/>
      <c r="D974" s="61"/>
      <c r="E974" s="61"/>
      <c r="F974" s="61"/>
      <c r="G974" s="61"/>
      <c r="H974" s="61"/>
      <c r="I974" s="59"/>
    </row>
    <row r="975">
      <c r="A975" s="60"/>
      <c r="B975" s="61"/>
      <c r="C975" s="61"/>
      <c r="D975" s="61"/>
      <c r="E975" s="61"/>
      <c r="F975" s="61"/>
      <c r="G975" s="61"/>
      <c r="H975" s="61"/>
      <c r="I975" s="59"/>
    </row>
    <row r="976">
      <c r="A976" s="60"/>
      <c r="B976" s="61"/>
      <c r="C976" s="61"/>
      <c r="D976" s="61"/>
      <c r="E976" s="61"/>
      <c r="F976" s="61"/>
      <c r="G976" s="61"/>
      <c r="H976" s="61"/>
      <c r="I976" s="59"/>
    </row>
    <row r="977">
      <c r="A977" s="60"/>
      <c r="B977" s="61"/>
      <c r="C977" s="61"/>
      <c r="D977" s="61"/>
      <c r="E977" s="61"/>
      <c r="F977" s="61"/>
      <c r="G977" s="61"/>
      <c r="H977" s="61"/>
      <c r="I977" s="59"/>
    </row>
    <row r="978">
      <c r="A978" s="60"/>
      <c r="B978" s="61"/>
      <c r="C978" s="61"/>
      <c r="D978" s="61"/>
      <c r="E978" s="61"/>
      <c r="F978" s="61"/>
      <c r="G978" s="61"/>
      <c r="H978" s="61"/>
      <c r="I978" s="59"/>
    </row>
    <row r="979">
      <c r="A979" s="60"/>
      <c r="B979" s="61"/>
      <c r="C979" s="61"/>
      <c r="D979" s="61"/>
      <c r="E979" s="61"/>
      <c r="F979" s="61"/>
      <c r="G979" s="61"/>
      <c r="H979" s="61"/>
      <c r="I979" s="59"/>
    </row>
    <row r="980">
      <c r="A980" s="60"/>
      <c r="B980" s="61"/>
      <c r="C980" s="61"/>
      <c r="D980" s="61"/>
      <c r="E980" s="61"/>
      <c r="F980" s="61"/>
      <c r="G980" s="61"/>
      <c r="H980" s="61"/>
      <c r="I980" s="59"/>
    </row>
    <row r="981">
      <c r="A981" s="60"/>
      <c r="B981" s="61"/>
      <c r="C981" s="61"/>
      <c r="D981" s="61"/>
      <c r="E981" s="61"/>
      <c r="F981" s="61"/>
      <c r="G981" s="61"/>
      <c r="H981" s="61"/>
      <c r="I981" s="59"/>
    </row>
    <row r="982">
      <c r="A982" s="60"/>
      <c r="B982" s="61"/>
      <c r="C982" s="61"/>
      <c r="D982" s="61"/>
      <c r="E982" s="61"/>
      <c r="F982" s="61"/>
      <c r="G982" s="61"/>
      <c r="H982" s="61"/>
      <c r="I982" s="59"/>
    </row>
    <row r="983">
      <c r="A983" s="60"/>
      <c r="B983" s="61"/>
      <c r="C983" s="61"/>
      <c r="D983" s="61"/>
      <c r="E983" s="61"/>
      <c r="F983" s="61"/>
      <c r="G983" s="61"/>
      <c r="H983" s="61"/>
      <c r="I983" s="59"/>
    </row>
    <row r="984">
      <c r="A984" s="60"/>
      <c r="B984" s="61"/>
      <c r="C984" s="61"/>
      <c r="D984" s="61"/>
      <c r="E984" s="61"/>
      <c r="F984" s="61"/>
      <c r="G984" s="61"/>
      <c r="H984" s="61"/>
      <c r="I984" s="59"/>
    </row>
    <row r="985">
      <c r="A985" s="60"/>
      <c r="B985" s="61"/>
      <c r="C985" s="61"/>
      <c r="D985" s="61"/>
      <c r="E985" s="61"/>
      <c r="F985" s="61"/>
      <c r="G985" s="61"/>
      <c r="H985" s="61"/>
      <c r="I985" s="59"/>
    </row>
    <row r="986">
      <c r="A986" s="60"/>
      <c r="B986" s="61"/>
      <c r="C986" s="61"/>
      <c r="D986" s="61"/>
      <c r="E986" s="61"/>
      <c r="F986" s="61"/>
      <c r="G986" s="61"/>
      <c r="H986" s="61"/>
      <c r="I986" s="59"/>
    </row>
    <row r="987">
      <c r="A987" s="60"/>
      <c r="B987" s="61"/>
      <c r="C987" s="61"/>
      <c r="D987" s="61"/>
      <c r="E987" s="61"/>
      <c r="F987" s="61"/>
      <c r="G987" s="61"/>
      <c r="H987" s="61"/>
      <c r="I987" s="59"/>
    </row>
    <row r="988">
      <c r="A988" s="60"/>
      <c r="B988" s="61"/>
      <c r="C988" s="61"/>
      <c r="D988" s="61"/>
      <c r="E988" s="61"/>
      <c r="F988" s="61"/>
      <c r="G988" s="61"/>
      <c r="H988" s="61"/>
      <c r="I988" s="59"/>
    </row>
    <row r="989">
      <c r="A989" s="60"/>
      <c r="B989" s="61"/>
      <c r="C989" s="61"/>
      <c r="D989" s="61"/>
      <c r="E989" s="61"/>
      <c r="F989" s="61"/>
      <c r="G989" s="61"/>
      <c r="H989" s="61"/>
      <c r="I989" s="59"/>
    </row>
    <row r="990">
      <c r="A990" s="60"/>
      <c r="B990" s="61"/>
      <c r="C990" s="61"/>
      <c r="D990" s="61"/>
      <c r="E990" s="61"/>
      <c r="F990" s="61"/>
      <c r="G990" s="61"/>
      <c r="H990" s="61"/>
      <c r="I990" s="59"/>
    </row>
    <row r="991">
      <c r="A991" s="60"/>
      <c r="B991" s="61"/>
      <c r="C991" s="61"/>
      <c r="D991" s="61"/>
      <c r="E991" s="61"/>
      <c r="F991" s="61"/>
      <c r="G991" s="61"/>
      <c r="H991" s="61"/>
      <c r="I991" s="59"/>
    </row>
    <row r="992">
      <c r="A992" s="60"/>
      <c r="B992" s="61"/>
      <c r="C992" s="61"/>
      <c r="D992" s="61"/>
      <c r="E992" s="61"/>
      <c r="F992" s="61"/>
      <c r="G992" s="61"/>
      <c r="H992" s="61"/>
      <c r="I992" s="59"/>
    </row>
    <row r="993">
      <c r="A993" s="60"/>
      <c r="B993" s="61"/>
      <c r="C993" s="61"/>
      <c r="D993" s="61"/>
      <c r="E993" s="61"/>
      <c r="F993" s="61"/>
      <c r="G993" s="61"/>
      <c r="H993" s="61"/>
      <c r="I993" s="59"/>
    </row>
    <row r="994">
      <c r="A994" s="60"/>
      <c r="B994" s="61"/>
      <c r="C994" s="61"/>
      <c r="D994" s="61"/>
      <c r="E994" s="61"/>
      <c r="F994" s="61"/>
      <c r="G994" s="61"/>
      <c r="H994" s="61"/>
      <c r="I994" s="59"/>
    </row>
    <row r="995">
      <c r="A995" s="60"/>
      <c r="B995" s="61"/>
      <c r="C995" s="61"/>
      <c r="D995" s="61"/>
      <c r="E995" s="61"/>
      <c r="F995" s="61"/>
      <c r="G995" s="61"/>
      <c r="H995" s="61"/>
      <c r="I995" s="59"/>
    </row>
    <row r="996">
      <c r="A996" s="60"/>
      <c r="B996" s="61"/>
      <c r="C996" s="61"/>
      <c r="D996" s="61"/>
      <c r="E996" s="61"/>
      <c r="F996" s="61"/>
      <c r="G996" s="61"/>
      <c r="H996" s="61"/>
      <c r="I996" s="59"/>
    </row>
    <row r="997">
      <c r="A997" s="60"/>
      <c r="B997" s="61"/>
      <c r="C997" s="61"/>
      <c r="D997" s="61"/>
      <c r="E997" s="61"/>
      <c r="F997" s="61"/>
      <c r="G997" s="61"/>
      <c r="H997" s="61"/>
      <c r="I997" s="59"/>
    </row>
    <row r="998">
      <c r="A998" s="60"/>
      <c r="B998" s="61"/>
      <c r="C998" s="61"/>
      <c r="D998" s="61"/>
      <c r="E998" s="61"/>
      <c r="F998" s="61"/>
      <c r="G998" s="61"/>
      <c r="H998" s="61"/>
      <c r="I998" s="59"/>
    </row>
    <row r="999">
      <c r="A999" s="60"/>
      <c r="B999" s="61"/>
      <c r="C999" s="61"/>
      <c r="D999" s="61"/>
      <c r="E999" s="61"/>
      <c r="F999" s="61"/>
      <c r="G999" s="61"/>
      <c r="H999" s="61"/>
      <c r="I999" s="59"/>
    </row>
    <row r="1000">
      <c r="A1000" s="60"/>
      <c r="B1000" s="61"/>
      <c r="C1000" s="61"/>
      <c r="D1000" s="61"/>
      <c r="E1000" s="61"/>
      <c r="F1000" s="61"/>
      <c r="G1000" s="61"/>
      <c r="H1000" s="61"/>
      <c r="I1000" s="59"/>
    </row>
    <row r="1001">
      <c r="A1001" s="60"/>
      <c r="B1001" s="61"/>
      <c r="C1001" s="61"/>
      <c r="D1001" s="61"/>
      <c r="E1001" s="61"/>
      <c r="F1001" s="61"/>
      <c r="G1001" s="61"/>
      <c r="H1001" s="61"/>
      <c r="I1001" s="59"/>
    </row>
    <row r="1002">
      <c r="A1002" s="60"/>
      <c r="B1002" s="61"/>
      <c r="C1002" s="61"/>
      <c r="D1002" s="61"/>
      <c r="E1002" s="61"/>
      <c r="F1002" s="61"/>
      <c r="G1002" s="61"/>
      <c r="H1002" s="61"/>
      <c r="I1002" s="59"/>
    </row>
    <row r="1003">
      <c r="A1003" s="60"/>
      <c r="B1003" s="61"/>
      <c r="C1003" s="61"/>
      <c r="D1003" s="61"/>
      <c r="E1003" s="61"/>
      <c r="F1003" s="61"/>
      <c r="G1003" s="61"/>
      <c r="H1003" s="61"/>
      <c r="I1003" s="59"/>
    </row>
    <row r="1004">
      <c r="A1004" s="60"/>
      <c r="B1004" s="61"/>
      <c r="C1004" s="61"/>
      <c r="D1004" s="61"/>
      <c r="E1004" s="61"/>
      <c r="F1004" s="61"/>
      <c r="G1004" s="61"/>
      <c r="H1004" s="61"/>
      <c r="I1004" s="59"/>
    </row>
    <row r="1005">
      <c r="A1005" s="60"/>
      <c r="B1005" s="61"/>
      <c r="C1005" s="61"/>
      <c r="D1005" s="61"/>
      <c r="E1005" s="61"/>
      <c r="F1005" s="61"/>
      <c r="G1005" s="61"/>
      <c r="H1005" s="61"/>
      <c r="I1005" s="59"/>
    </row>
    <row r="1006">
      <c r="A1006" s="60"/>
      <c r="B1006" s="61"/>
      <c r="C1006" s="61"/>
      <c r="D1006" s="61"/>
      <c r="E1006" s="61"/>
      <c r="F1006" s="61"/>
      <c r="G1006" s="61"/>
      <c r="H1006" s="61"/>
      <c r="I1006" s="59"/>
    </row>
    <row r="1007">
      <c r="A1007" s="60"/>
      <c r="B1007" s="61"/>
      <c r="C1007" s="61"/>
      <c r="D1007" s="61"/>
      <c r="E1007" s="61"/>
      <c r="F1007" s="61"/>
      <c r="G1007" s="61"/>
      <c r="H1007" s="61"/>
      <c r="I1007" s="59"/>
    </row>
    <row r="1008">
      <c r="A1008" s="60"/>
      <c r="B1008" s="61"/>
      <c r="C1008" s="61"/>
      <c r="D1008" s="61"/>
      <c r="E1008" s="61"/>
      <c r="F1008" s="61"/>
      <c r="G1008" s="61"/>
      <c r="H1008" s="61"/>
      <c r="I1008" s="59"/>
    </row>
    <row r="1009">
      <c r="A1009" s="60"/>
      <c r="B1009" s="61"/>
      <c r="C1009" s="61"/>
      <c r="D1009" s="61"/>
      <c r="E1009" s="61"/>
      <c r="F1009" s="61"/>
      <c r="G1009" s="61"/>
      <c r="H1009" s="61"/>
      <c r="I1009" s="59"/>
    </row>
    <row r="1010">
      <c r="A1010" s="60"/>
      <c r="B1010" s="61"/>
      <c r="C1010" s="61"/>
      <c r="D1010" s="61"/>
      <c r="E1010" s="61"/>
      <c r="F1010" s="61"/>
      <c r="G1010" s="61"/>
      <c r="H1010" s="61"/>
      <c r="I1010" s="59"/>
    </row>
    <row r="1011">
      <c r="A1011" s="60"/>
      <c r="B1011" s="61"/>
      <c r="C1011" s="61"/>
      <c r="D1011" s="61"/>
      <c r="E1011" s="61"/>
      <c r="F1011" s="61"/>
      <c r="G1011" s="61"/>
      <c r="H1011" s="61"/>
      <c r="I1011" s="59"/>
    </row>
    <row r="1012">
      <c r="A1012" s="60"/>
      <c r="B1012" s="61"/>
      <c r="C1012" s="61"/>
      <c r="D1012" s="61"/>
      <c r="E1012" s="61"/>
      <c r="F1012" s="61"/>
      <c r="G1012" s="61"/>
      <c r="H1012" s="61"/>
      <c r="I1012" s="59"/>
    </row>
    <row r="1013">
      <c r="A1013" s="60"/>
      <c r="B1013" s="61"/>
      <c r="C1013" s="61"/>
      <c r="D1013" s="61"/>
      <c r="E1013" s="61"/>
      <c r="F1013" s="61"/>
      <c r="G1013" s="61"/>
      <c r="H1013" s="61"/>
      <c r="I1013" s="59"/>
    </row>
    <row r="1014">
      <c r="A1014" s="60"/>
      <c r="B1014" s="61"/>
      <c r="C1014" s="61"/>
      <c r="D1014" s="61"/>
      <c r="E1014" s="61"/>
      <c r="F1014" s="61"/>
      <c r="G1014" s="61"/>
      <c r="H1014" s="61"/>
      <c r="I1014" s="59"/>
    </row>
    <row r="1015">
      <c r="A1015" s="60"/>
      <c r="B1015" s="61"/>
      <c r="C1015" s="61"/>
      <c r="D1015" s="61"/>
      <c r="E1015" s="61"/>
      <c r="F1015" s="61"/>
      <c r="G1015" s="61"/>
      <c r="H1015" s="61"/>
      <c r="I1015" s="59"/>
    </row>
    <row r="1016">
      <c r="A1016" s="60"/>
      <c r="B1016" s="61"/>
      <c r="C1016" s="61"/>
      <c r="D1016" s="61"/>
      <c r="E1016" s="61"/>
      <c r="F1016" s="61"/>
      <c r="G1016" s="61"/>
      <c r="H1016" s="61"/>
      <c r="I1016" s="59"/>
    </row>
    <row r="1017">
      <c r="A1017" s="60"/>
      <c r="B1017" s="61"/>
      <c r="C1017" s="61"/>
      <c r="D1017" s="61"/>
      <c r="E1017" s="61"/>
      <c r="F1017" s="61"/>
      <c r="G1017" s="61"/>
      <c r="H1017" s="61"/>
      <c r="I1017" s="59"/>
    </row>
    <row r="1018">
      <c r="A1018" s="60"/>
      <c r="B1018" s="61"/>
      <c r="C1018" s="61"/>
      <c r="D1018" s="61"/>
      <c r="E1018" s="61"/>
      <c r="F1018" s="61"/>
      <c r="G1018" s="61"/>
      <c r="H1018" s="61"/>
      <c r="I1018" s="59"/>
    </row>
    <row r="1019">
      <c r="A1019" s="60"/>
      <c r="B1019" s="61"/>
      <c r="C1019" s="61"/>
      <c r="D1019" s="61"/>
      <c r="E1019" s="61"/>
      <c r="F1019" s="61"/>
      <c r="G1019" s="61"/>
      <c r="H1019" s="61"/>
      <c r="I1019" s="59"/>
    </row>
    <row r="1020">
      <c r="A1020" s="60"/>
      <c r="B1020" s="61"/>
      <c r="C1020" s="61"/>
      <c r="D1020" s="61"/>
      <c r="E1020" s="61"/>
      <c r="F1020" s="61"/>
      <c r="G1020" s="61"/>
      <c r="H1020" s="61"/>
      <c r="I1020" s="59"/>
    </row>
    <row r="1021">
      <c r="A1021" s="60"/>
      <c r="B1021" s="61"/>
      <c r="C1021" s="61"/>
      <c r="D1021" s="61"/>
      <c r="E1021" s="61"/>
      <c r="F1021" s="61"/>
      <c r="G1021" s="61"/>
      <c r="H1021" s="61"/>
      <c r="I1021" s="59"/>
    </row>
    <row r="1022">
      <c r="A1022" s="60"/>
      <c r="B1022" s="61"/>
      <c r="C1022" s="61"/>
      <c r="D1022" s="61"/>
      <c r="E1022" s="61"/>
      <c r="F1022" s="61"/>
      <c r="G1022" s="61"/>
      <c r="H1022" s="61"/>
      <c r="I1022" s="59"/>
    </row>
    <row r="1023">
      <c r="A1023" s="60"/>
      <c r="B1023" s="61"/>
      <c r="C1023" s="61"/>
      <c r="D1023" s="61"/>
      <c r="E1023" s="61"/>
      <c r="F1023" s="61"/>
      <c r="G1023" s="61"/>
      <c r="H1023" s="61"/>
      <c r="I1023" s="59"/>
    </row>
    <row r="1024">
      <c r="A1024" s="60"/>
      <c r="B1024" s="61"/>
      <c r="C1024" s="61"/>
      <c r="D1024" s="61"/>
      <c r="E1024" s="61"/>
      <c r="F1024" s="61"/>
      <c r="G1024" s="61"/>
      <c r="H1024" s="61"/>
      <c r="I1024" s="59"/>
    </row>
    <row r="1025">
      <c r="A1025" s="60"/>
      <c r="B1025" s="61"/>
      <c r="C1025" s="61"/>
      <c r="D1025" s="61"/>
      <c r="E1025" s="61"/>
      <c r="F1025" s="61"/>
      <c r="G1025" s="61"/>
      <c r="H1025" s="61"/>
      <c r="I1025" s="59"/>
    </row>
    <row r="1026">
      <c r="A1026" s="60"/>
      <c r="B1026" s="61"/>
      <c r="C1026" s="61"/>
      <c r="D1026" s="61"/>
      <c r="E1026" s="61"/>
      <c r="F1026" s="61"/>
      <c r="G1026" s="61"/>
      <c r="H1026" s="61"/>
      <c r="I1026" s="59"/>
    </row>
    <row r="1027">
      <c r="A1027" s="60"/>
      <c r="B1027" s="61"/>
      <c r="C1027" s="61"/>
      <c r="D1027" s="61"/>
      <c r="E1027" s="61"/>
      <c r="F1027" s="61"/>
      <c r="G1027" s="61"/>
      <c r="H1027" s="61"/>
      <c r="I1027" s="59"/>
    </row>
    <row r="1028">
      <c r="A1028" s="60"/>
      <c r="B1028" s="61"/>
      <c r="C1028" s="61"/>
      <c r="D1028" s="61"/>
      <c r="E1028" s="61"/>
      <c r="F1028" s="61"/>
      <c r="G1028" s="61"/>
      <c r="H1028" s="61"/>
      <c r="I1028" s="59"/>
    </row>
    <row r="1029">
      <c r="A1029" s="60"/>
      <c r="B1029" s="61"/>
      <c r="C1029" s="61"/>
      <c r="D1029" s="61"/>
      <c r="E1029" s="61"/>
      <c r="F1029" s="61"/>
      <c r="G1029" s="61"/>
      <c r="H1029" s="61"/>
      <c r="I1029" s="59"/>
    </row>
    <row r="1030">
      <c r="A1030" s="60"/>
      <c r="B1030" s="61"/>
      <c r="C1030" s="61"/>
      <c r="D1030" s="61"/>
      <c r="E1030" s="61"/>
      <c r="F1030" s="61"/>
      <c r="G1030" s="61"/>
      <c r="H1030" s="61"/>
      <c r="I1030" s="59"/>
    </row>
    <row r="1031">
      <c r="A1031" s="60"/>
      <c r="B1031" s="61"/>
      <c r="C1031" s="61"/>
      <c r="D1031" s="61"/>
      <c r="E1031" s="61"/>
      <c r="F1031" s="61"/>
      <c r="G1031" s="61"/>
      <c r="H1031" s="61"/>
      <c r="I1031" s="59"/>
    </row>
    <row r="1032">
      <c r="A1032" s="60"/>
      <c r="B1032" s="61"/>
      <c r="C1032" s="61"/>
      <c r="D1032" s="61"/>
      <c r="E1032" s="61"/>
      <c r="F1032" s="61"/>
      <c r="G1032" s="61"/>
      <c r="H1032" s="61"/>
      <c r="I1032" s="59"/>
    </row>
    <row r="1033">
      <c r="A1033" s="60"/>
      <c r="B1033" s="61"/>
      <c r="C1033" s="61"/>
      <c r="D1033" s="61"/>
      <c r="E1033" s="61"/>
      <c r="F1033" s="61"/>
      <c r="G1033" s="61"/>
      <c r="H1033" s="61"/>
      <c r="I1033" s="59"/>
    </row>
    <row r="1034">
      <c r="A1034" s="60"/>
      <c r="B1034" s="61"/>
      <c r="C1034" s="61"/>
      <c r="D1034" s="61"/>
      <c r="E1034" s="61"/>
      <c r="F1034" s="61"/>
      <c r="G1034" s="61"/>
      <c r="H1034" s="61"/>
      <c r="I1034" s="59"/>
    </row>
    <row r="1035">
      <c r="A1035" s="60"/>
      <c r="B1035" s="61"/>
      <c r="C1035" s="61"/>
      <c r="D1035" s="61"/>
      <c r="E1035" s="61"/>
      <c r="F1035" s="61"/>
      <c r="G1035" s="61"/>
      <c r="H1035" s="61"/>
      <c r="I1035" s="59"/>
    </row>
    <row r="1036">
      <c r="A1036" s="60"/>
      <c r="B1036" s="61"/>
      <c r="C1036" s="61"/>
      <c r="D1036" s="61"/>
      <c r="E1036" s="61"/>
      <c r="F1036" s="61"/>
      <c r="G1036" s="61"/>
      <c r="H1036" s="61"/>
      <c r="I1036" s="59"/>
    </row>
    <row r="1037">
      <c r="A1037" s="60"/>
      <c r="B1037" s="61"/>
      <c r="C1037" s="61"/>
      <c r="D1037" s="61"/>
      <c r="E1037" s="61"/>
      <c r="F1037" s="61"/>
      <c r="G1037" s="61"/>
      <c r="H1037" s="61"/>
      <c r="I1037" s="59"/>
    </row>
    <row r="1038">
      <c r="A1038" s="60"/>
      <c r="B1038" s="61"/>
      <c r="C1038" s="61"/>
      <c r="D1038" s="61"/>
      <c r="E1038" s="61"/>
      <c r="F1038" s="61"/>
      <c r="G1038" s="61"/>
      <c r="H1038" s="61"/>
      <c r="I1038" s="59"/>
    </row>
    <row r="1039">
      <c r="A1039" s="60"/>
      <c r="B1039" s="61"/>
      <c r="C1039" s="61"/>
      <c r="D1039" s="61"/>
      <c r="E1039" s="61"/>
      <c r="F1039" s="61"/>
      <c r="G1039" s="61"/>
      <c r="H1039" s="61"/>
      <c r="I1039" s="59"/>
    </row>
    <row r="1040">
      <c r="A1040" s="60"/>
      <c r="B1040" s="61"/>
      <c r="C1040" s="61"/>
      <c r="D1040" s="61"/>
      <c r="E1040" s="61"/>
      <c r="F1040" s="61"/>
      <c r="G1040" s="61"/>
      <c r="H1040" s="61"/>
      <c r="I1040" s="59"/>
    </row>
    <row r="1041">
      <c r="A1041" s="60"/>
      <c r="B1041" s="61"/>
      <c r="C1041" s="61"/>
      <c r="D1041" s="61"/>
      <c r="E1041" s="61"/>
      <c r="F1041" s="61"/>
      <c r="G1041" s="61"/>
      <c r="H1041" s="61"/>
      <c r="I1041" s="59"/>
    </row>
    <row r="1042">
      <c r="A1042" s="60"/>
      <c r="B1042" s="61"/>
      <c r="C1042" s="61"/>
      <c r="D1042" s="61"/>
      <c r="E1042" s="61"/>
      <c r="F1042" s="61"/>
      <c r="G1042" s="61"/>
      <c r="H1042" s="61"/>
      <c r="I1042" s="59"/>
    </row>
    <row r="1043">
      <c r="A1043" s="60"/>
      <c r="B1043" s="61"/>
      <c r="C1043" s="61"/>
      <c r="D1043" s="61"/>
      <c r="E1043" s="61"/>
      <c r="F1043" s="61"/>
      <c r="G1043" s="61"/>
      <c r="H1043" s="61"/>
      <c r="I1043" s="59"/>
    </row>
    <row r="1044">
      <c r="A1044" s="60"/>
      <c r="B1044" s="61"/>
      <c r="C1044" s="61"/>
      <c r="D1044" s="61"/>
      <c r="E1044" s="61"/>
      <c r="F1044" s="61"/>
      <c r="G1044" s="61"/>
      <c r="H1044" s="61"/>
      <c r="I1044" s="59"/>
    </row>
    <row r="1045">
      <c r="A1045" s="60"/>
      <c r="B1045" s="61"/>
      <c r="C1045" s="61"/>
      <c r="D1045" s="61"/>
      <c r="E1045" s="61"/>
      <c r="F1045" s="61"/>
      <c r="G1045" s="61"/>
      <c r="H1045" s="61"/>
      <c r="I1045" s="59"/>
    </row>
    <row r="1046">
      <c r="A1046" s="60"/>
      <c r="B1046" s="61"/>
      <c r="C1046" s="61"/>
      <c r="D1046" s="61"/>
      <c r="E1046" s="61"/>
      <c r="F1046" s="61"/>
      <c r="G1046" s="61"/>
      <c r="H1046" s="61"/>
      <c r="I1046" s="59"/>
    </row>
    <row r="1047">
      <c r="A1047" s="60"/>
      <c r="B1047" s="61"/>
      <c r="C1047" s="61"/>
      <c r="D1047" s="61"/>
      <c r="E1047" s="61"/>
      <c r="F1047" s="61"/>
      <c r="G1047" s="61"/>
      <c r="H1047" s="61"/>
      <c r="I1047" s="59"/>
    </row>
    <row r="1048">
      <c r="A1048" s="60"/>
      <c r="B1048" s="61"/>
      <c r="C1048" s="61"/>
      <c r="D1048" s="61"/>
      <c r="E1048" s="61"/>
      <c r="F1048" s="61"/>
      <c r="G1048" s="61"/>
      <c r="H1048" s="61"/>
      <c r="I1048" s="59"/>
    </row>
    <row r="1049">
      <c r="A1049" s="60"/>
      <c r="B1049" s="61"/>
      <c r="C1049" s="61"/>
      <c r="D1049" s="61"/>
      <c r="E1049" s="61"/>
      <c r="F1049" s="61"/>
      <c r="G1049" s="61"/>
      <c r="H1049" s="61"/>
      <c r="I1049" s="59"/>
    </row>
    <row r="1050">
      <c r="A1050" s="60"/>
      <c r="B1050" s="61"/>
      <c r="C1050" s="61"/>
      <c r="D1050" s="61"/>
      <c r="E1050" s="61"/>
      <c r="F1050" s="61"/>
      <c r="G1050" s="61"/>
      <c r="H1050" s="61"/>
      <c r="I1050" s="59"/>
    </row>
    <row r="1051">
      <c r="A1051" s="60"/>
      <c r="B1051" s="61"/>
      <c r="C1051" s="61"/>
      <c r="D1051" s="61"/>
      <c r="E1051" s="61"/>
      <c r="F1051" s="61"/>
      <c r="G1051" s="61"/>
      <c r="H1051" s="61"/>
      <c r="I1051" s="59"/>
    </row>
    <row r="1052">
      <c r="A1052" s="60"/>
      <c r="B1052" s="61"/>
      <c r="C1052" s="61"/>
      <c r="D1052" s="61"/>
      <c r="E1052" s="61"/>
      <c r="F1052" s="61"/>
      <c r="G1052" s="61"/>
      <c r="H1052" s="61"/>
      <c r="I1052" s="59"/>
    </row>
    <row r="1053">
      <c r="A1053" s="60"/>
      <c r="B1053" s="61"/>
      <c r="C1053" s="61"/>
      <c r="D1053" s="61"/>
      <c r="E1053" s="61"/>
      <c r="F1053" s="61"/>
      <c r="G1053" s="61"/>
      <c r="H1053" s="61"/>
      <c r="I1053" s="59"/>
    </row>
    <row r="1054">
      <c r="A1054" s="60"/>
      <c r="B1054" s="61"/>
      <c r="C1054" s="61"/>
      <c r="D1054" s="61"/>
      <c r="E1054" s="61"/>
      <c r="F1054" s="61"/>
      <c r="G1054" s="61"/>
      <c r="H1054" s="61"/>
      <c r="I1054" s="59"/>
    </row>
    <row r="1055">
      <c r="A1055" s="60"/>
      <c r="B1055" s="61"/>
      <c r="C1055" s="61"/>
      <c r="D1055" s="61"/>
      <c r="E1055" s="61"/>
      <c r="F1055" s="61"/>
      <c r="G1055" s="61"/>
      <c r="H1055" s="61"/>
      <c r="I1055" s="59"/>
    </row>
    <row r="1056">
      <c r="A1056" s="60"/>
      <c r="B1056" s="61"/>
      <c r="C1056" s="61"/>
      <c r="D1056" s="61"/>
      <c r="E1056" s="61"/>
      <c r="F1056" s="61"/>
      <c r="G1056" s="61"/>
      <c r="H1056" s="61"/>
      <c r="I1056" s="59"/>
    </row>
    <row r="1057">
      <c r="A1057" s="60"/>
      <c r="B1057" s="61"/>
      <c r="C1057" s="61"/>
      <c r="D1057" s="61"/>
      <c r="E1057" s="61"/>
      <c r="F1057" s="61"/>
      <c r="G1057" s="61"/>
      <c r="H1057" s="61"/>
      <c r="I1057" s="59"/>
    </row>
    <row r="1058">
      <c r="A1058" s="60"/>
      <c r="B1058" s="61"/>
      <c r="C1058" s="61"/>
      <c r="D1058" s="61"/>
      <c r="E1058" s="61"/>
      <c r="F1058" s="61"/>
      <c r="G1058" s="61"/>
      <c r="H1058" s="61"/>
      <c r="I1058" s="59"/>
    </row>
    <row r="1059">
      <c r="A1059" s="60"/>
      <c r="B1059" s="61"/>
      <c r="C1059" s="61"/>
      <c r="D1059" s="61"/>
      <c r="E1059" s="61"/>
      <c r="F1059" s="61"/>
      <c r="G1059" s="61"/>
      <c r="H1059" s="61"/>
      <c r="I1059" s="59"/>
    </row>
    <row r="1060">
      <c r="A1060" s="60"/>
      <c r="B1060" s="61"/>
      <c r="C1060" s="61"/>
      <c r="D1060" s="61"/>
      <c r="E1060" s="61"/>
      <c r="F1060" s="61"/>
      <c r="G1060" s="61"/>
      <c r="H1060" s="61"/>
      <c r="I1060" s="59"/>
    </row>
    <row r="1061">
      <c r="A1061" s="60"/>
      <c r="B1061" s="61"/>
      <c r="C1061" s="61"/>
      <c r="D1061" s="61"/>
      <c r="E1061" s="61"/>
      <c r="F1061" s="61"/>
      <c r="G1061" s="61"/>
      <c r="H1061" s="61"/>
      <c r="I1061" s="59"/>
    </row>
    <row r="1062">
      <c r="A1062" s="60"/>
      <c r="B1062" s="61"/>
      <c r="C1062" s="61"/>
      <c r="D1062" s="61"/>
      <c r="E1062" s="61"/>
      <c r="F1062" s="61"/>
      <c r="G1062" s="61"/>
      <c r="H1062" s="61"/>
      <c r="I1062" s="59"/>
    </row>
    <row r="1063">
      <c r="A1063" s="60"/>
      <c r="B1063" s="61"/>
      <c r="C1063" s="61"/>
      <c r="D1063" s="61"/>
      <c r="E1063" s="61"/>
      <c r="F1063" s="61"/>
      <c r="G1063" s="61"/>
      <c r="H1063" s="61"/>
      <c r="I1063" s="59"/>
    </row>
    <row r="1064">
      <c r="A1064" s="60"/>
      <c r="B1064" s="61"/>
      <c r="C1064" s="61"/>
      <c r="D1064" s="61"/>
      <c r="E1064" s="61"/>
      <c r="F1064" s="61"/>
      <c r="G1064" s="61"/>
      <c r="H1064" s="61"/>
      <c r="I1064" s="59"/>
    </row>
    <row r="1065">
      <c r="A1065" s="60"/>
      <c r="B1065" s="61"/>
      <c r="C1065" s="61"/>
      <c r="D1065" s="61"/>
      <c r="E1065" s="61"/>
      <c r="F1065" s="61"/>
      <c r="G1065" s="61"/>
      <c r="H1065" s="61"/>
      <c r="I1065" s="59"/>
    </row>
    <row r="1066">
      <c r="A1066" s="60"/>
      <c r="B1066" s="61"/>
      <c r="C1066" s="61"/>
      <c r="D1066" s="61"/>
      <c r="E1066" s="61"/>
      <c r="F1066" s="61"/>
      <c r="G1066" s="61"/>
      <c r="H1066" s="61"/>
      <c r="I1066" s="59"/>
    </row>
    <row r="1067">
      <c r="A1067" s="60"/>
      <c r="B1067" s="61"/>
      <c r="C1067" s="61"/>
      <c r="D1067" s="61"/>
      <c r="E1067" s="61"/>
      <c r="F1067" s="61"/>
      <c r="G1067" s="61"/>
      <c r="H1067" s="61"/>
      <c r="I1067" s="59"/>
    </row>
    <row r="1068">
      <c r="A1068" s="60"/>
      <c r="B1068" s="61"/>
      <c r="C1068" s="61"/>
      <c r="D1068" s="61"/>
      <c r="E1068" s="61"/>
      <c r="F1068" s="61"/>
      <c r="G1068" s="61"/>
      <c r="H1068" s="61"/>
      <c r="I1068" s="59"/>
    </row>
    <row r="1069">
      <c r="A1069" s="60"/>
      <c r="B1069" s="61"/>
      <c r="C1069" s="61"/>
      <c r="D1069" s="61"/>
      <c r="E1069" s="61"/>
      <c r="F1069" s="61"/>
      <c r="G1069" s="61"/>
      <c r="H1069" s="61"/>
      <c r="I1069" s="59"/>
    </row>
    <row r="1070">
      <c r="A1070" s="60"/>
      <c r="B1070" s="61"/>
      <c r="C1070" s="61"/>
      <c r="D1070" s="61"/>
      <c r="E1070" s="61"/>
      <c r="F1070" s="61"/>
      <c r="G1070" s="61"/>
      <c r="H1070" s="61"/>
      <c r="I1070" s="59"/>
    </row>
    <row r="1071">
      <c r="A1071" s="60"/>
      <c r="B1071" s="61"/>
      <c r="C1071" s="61"/>
      <c r="D1071" s="61"/>
      <c r="E1071" s="61"/>
      <c r="F1071" s="61"/>
      <c r="G1071" s="61"/>
      <c r="H1071" s="61"/>
      <c r="I1071" s="59"/>
    </row>
    <row r="1072">
      <c r="A1072" s="60"/>
      <c r="B1072" s="61"/>
      <c r="C1072" s="61"/>
      <c r="D1072" s="61"/>
      <c r="E1072" s="61"/>
      <c r="F1072" s="61"/>
      <c r="G1072" s="61"/>
      <c r="H1072" s="61"/>
      <c r="I1072" s="59"/>
    </row>
    <row r="1073">
      <c r="A1073" s="60"/>
      <c r="B1073" s="61"/>
      <c r="C1073" s="61"/>
      <c r="D1073" s="61"/>
      <c r="E1073" s="61"/>
      <c r="F1073" s="61"/>
      <c r="G1073" s="61"/>
      <c r="H1073" s="61"/>
      <c r="I1073" s="59"/>
    </row>
    <row r="1074">
      <c r="A1074" s="60"/>
      <c r="B1074" s="61"/>
      <c r="C1074" s="61"/>
      <c r="D1074" s="61"/>
      <c r="E1074" s="61"/>
      <c r="F1074" s="61"/>
      <c r="G1074" s="61"/>
      <c r="H1074" s="61"/>
      <c r="I1074" s="59"/>
    </row>
    <row r="1075">
      <c r="A1075" s="60"/>
      <c r="B1075" s="61"/>
      <c r="C1075" s="61"/>
      <c r="D1075" s="61"/>
      <c r="E1075" s="61"/>
      <c r="F1075" s="61"/>
      <c r="G1075" s="61"/>
      <c r="H1075" s="61"/>
      <c r="I1075" s="59"/>
    </row>
    <row r="1076">
      <c r="A1076" s="60"/>
      <c r="B1076" s="61"/>
      <c r="C1076" s="61"/>
      <c r="D1076" s="61"/>
      <c r="E1076" s="61"/>
      <c r="F1076" s="61"/>
      <c r="G1076" s="61"/>
      <c r="H1076" s="61"/>
      <c r="I1076" s="59"/>
    </row>
    <row r="1077">
      <c r="A1077" s="60"/>
      <c r="B1077" s="61"/>
      <c r="C1077" s="61"/>
      <c r="D1077" s="61"/>
      <c r="E1077" s="61"/>
      <c r="F1077" s="61"/>
      <c r="G1077" s="61"/>
      <c r="H1077" s="61"/>
      <c r="I1077" s="59"/>
    </row>
    <row r="1078">
      <c r="A1078" s="60"/>
      <c r="B1078" s="61"/>
      <c r="C1078" s="61"/>
      <c r="D1078" s="61"/>
      <c r="E1078" s="61"/>
      <c r="F1078" s="61"/>
      <c r="G1078" s="61"/>
      <c r="H1078" s="61"/>
      <c r="I1078" s="59"/>
    </row>
    <row r="1079">
      <c r="A1079" s="60"/>
      <c r="B1079" s="61"/>
      <c r="C1079" s="61"/>
      <c r="D1079" s="61"/>
      <c r="E1079" s="61"/>
      <c r="F1079" s="61"/>
      <c r="G1079" s="61"/>
      <c r="H1079" s="61"/>
      <c r="I1079" s="59"/>
    </row>
    <row r="1080">
      <c r="A1080" s="60"/>
      <c r="B1080" s="61"/>
      <c r="C1080" s="61"/>
      <c r="D1080" s="61"/>
      <c r="E1080" s="61"/>
      <c r="F1080" s="61"/>
      <c r="G1080" s="61"/>
      <c r="H1080" s="61"/>
      <c r="I1080" s="59"/>
    </row>
    <row r="1081">
      <c r="A1081" s="60"/>
      <c r="B1081" s="61"/>
      <c r="C1081" s="61"/>
      <c r="D1081" s="61"/>
      <c r="E1081" s="61"/>
      <c r="F1081" s="61"/>
      <c r="G1081" s="61"/>
      <c r="H1081" s="61"/>
      <c r="I1081" s="59"/>
    </row>
    <row r="1082">
      <c r="A1082" s="60"/>
      <c r="B1082" s="61"/>
      <c r="C1082" s="61"/>
      <c r="D1082" s="61"/>
      <c r="E1082" s="61"/>
      <c r="F1082" s="61"/>
      <c r="G1082" s="61"/>
      <c r="H1082" s="61"/>
      <c r="I1082" s="59"/>
    </row>
    <row r="1083">
      <c r="A1083" s="60"/>
      <c r="B1083" s="61"/>
      <c r="C1083" s="61"/>
      <c r="D1083" s="61"/>
      <c r="E1083" s="61"/>
      <c r="F1083" s="61"/>
      <c r="G1083" s="61"/>
      <c r="H1083" s="61"/>
      <c r="I1083" s="59"/>
    </row>
    <row r="1084">
      <c r="A1084" s="60"/>
      <c r="B1084" s="61"/>
      <c r="C1084" s="61"/>
      <c r="D1084" s="61"/>
      <c r="E1084" s="61"/>
      <c r="F1084" s="61"/>
      <c r="G1084" s="61"/>
      <c r="H1084" s="61"/>
      <c r="I1084" s="59"/>
    </row>
    <row r="1085">
      <c r="A1085" s="60"/>
      <c r="B1085" s="61"/>
      <c r="C1085" s="61"/>
      <c r="D1085" s="61"/>
      <c r="E1085" s="61"/>
      <c r="F1085" s="61"/>
      <c r="G1085" s="61"/>
      <c r="H1085" s="61"/>
      <c r="I1085" s="59"/>
    </row>
    <row r="1086">
      <c r="A1086" s="60"/>
      <c r="B1086" s="61"/>
      <c r="C1086" s="61"/>
      <c r="D1086" s="61"/>
      <c r="E1086" s="61"/>
      <c r="F1086" s="61"/>
      <c r="G1086" s="61"/>
      <c r="H1086" s="61"/>
      <c r="I1086" s="59"/>
    </row>
    <row r="1087">
      <c r="A1087" s="60"/>
      <c r="B1087" s="61"/>
      <c r="C1087" s="61"/>
      <c r="D1087" s="61"/>
      <c r="E1087" s="61"/>
      <c r="F1087" s="61"/>
      <c r="G1087" s="61"/>
      <c r="H1087" s="61"/>
      <c r="I1087" s="59"/>
    </row>
    <row r="1088">
      <c r="A1088" s="60"/>
      <c r="B1088" s="61"/>
      <c r="C1088" s="61"/>
      <c r="D1088" s="61"/>
      <c r="E1088" s="61"/>
      <c r="F1088" s="61"/>
      <c r="G1088" s="61"/>
      <c r="H1088" s="61"/>
      <c r="I1088" s="59"/>
    </row>
    <row r="1089">
      <c r="A1089" s="60"/>
      <c r="B1089" s="61"/>
      <c r="C1089" s="61"/>
      <c r="D1089" s="61"/>
      <c r="E1089" s="61"/>
      <c r="F1089" s="61"/>
      <c r="G1089" s="61"/>
      <c r="H1089" s="61"/>
      <c r="I1089" s="59"/>
    </row>
    <row r="1090">
      <c r="A1090" s="60"/>
      <c r="B1090" s="61"/>
      <c r="C1090" s="61"/>
      <c r="D1090" s="61"/>
      <c r="E1090" s="61"/>
      <c r="F1090" s="61"/>
      <c r="G1090" s="61"/>
      <c r="H1090" s="61"/>
      <c r="I1090" s="59"/>
    </row>
    <row r="1091">
      <c r="A1091" s="60"/>
      <c r="B1091" s="61"/>
      <c r="C1091" s="61"/>
      <c r="D1091" s="61"/>
      <c r="E1091" s="61"/>
      <c r="F1091" s="61"/>
      <c r="G1091" s="61"/>
      <c r="H1091" s="61"/>
      <c r="I1091" s="59"/>
    </row>
    <row r="1092">
      <c r="A1092" s="60"/>
      <c r="B1092" s="61"/>
      <c r="C1092" s="61"/>
      <c r="D1092" s="61"/>
      <c r="E1092" s="61"/>
      <c r="F1092" s="61"/>
      <c r="G1092" s="61"/>
      <c r="H1092" s="61"/>
      <c r="I1092" s="59"/>
    </row>
    <row r="1093">
      <c r="A1093" s="60"/>
      <c r="B1093" s="61"/>
      <c r="C1093" s="61"/>
      <c r="D1093" s="61"/>
      <c r="E1093" s="61"/>
      <c r="F1093" s="61"/>
      <c r="G1093" s="61"/>
      <c r="H1093" s="61"/>
      <c r="I1093" s="59"/>
    </row>
    <row r="1094">
      <c r="A1094" s="60"/>
      <c r="B1094" s="61"/>
      <c r="C1094" s="61"/>
      <c r="D1094" s="61"/>
      <c r="E1094" s="61"/>
      <c r="F1094" s="61"/>
      <c r="G1094" s="61"/>
      <c r="H1094" s="61"/>
      <c r="I1094" s="59"/>
    </row>
    <row r="1095">
      <c r="A1095" s="60"/>
      <c r="B1095" s="61"/>
      <c r="C1095" s="61"/>
      <c r="D1095" s="61"/>
      <c r="E1095" s="61"/>
      <c r="F1095" s="61"/>
      <c r="G1095" s="61"/>
      <c r="H1095" s="61"/>
      <c r="I1095" s="59"/>
    </row>
    <row r="1096">
      <c r="A1096" s="60"/>
      <c r="B1096" s="61"/>
      <c r="C1096" s="61"/>
      <c r="D1096" s="61"/>
      <c r="E1096" s="61"/>
      <c r="F1096" s="61"/>
      <c r="G1096" s="61"/>
      <c r="H1096" s="61"/>
      <c r="I1096" s="59"/>
    </row>
    <row r="1097">
      <c r="A1097" s="60"/>
      <c r="B1097" s="61"/>
      <c r="C1097" s="61"/>
      <c r="D1097" s="61"/>
      <c r="E1097" s="61"/>
      <c r="F1097" s="61"/>
      <c r="G1097" s="61"/>
      <c r="H1097" s="61"/>
      <c r="I1097" s="59"/>
    </row>
    <row r="1098">
      <c r="A1098" s="60"/>
      <c r="B1098" s="61"/>
      <c r="C1098" s="61"/>
      <c r="D1098" s="61"/>
      <c r="E1098" s="61"/>
      <c r="F1098" s="61"/>
      <c r="G1098" s="61"/>
      <c r="H1098" s="61"/>
      <c r="I1098" s="59"/>
    </row>
    <row r="1099">
      <c r="A1099" s="60"/>
      <c r="B1099" s="61"/>
      <c r="C1099" s="61"/>
      <c r="D1099" s="61"/>
      <c r="E1099" s="61"/>
      <c r="F1099" s="61"/>
      <c r="G1099" s="61"/>
      <c r="H1099" s="61"/>
      <c r="I1099" s="59"/>
    </row>
    <row r="1100">
      <c r="A1100" s="60"/>
      <c r="B1100" s="61"/>
      <c r="C1100" s="61"/>
      <c r="D1100" s="61"/>
      <c r="E1100" s="61"/>
      <c r="F1100" s="61"/>
      <c r="G1100" s="61"/>
      <c r="H1100" s="61"/>
      <c r="I1100" s="59"/>
    </row>
    <row r="1101">
      <c r="A1101" s="60"/>
      <c r="B1101" s="61"/>
      <c r="C1101" s="61"/>
      <c r="D1101" s="61"/>
      <c r="E1101" s="61"/>
      <c r="F1101" s="61"/>
      <c r="G1101" s="61"/>
      <c r="H1101" s="61"/>
      <c r="I1101" s="59"/>
    </row>
    <row r="1102">
      <c r="A1102" s="60"/>
      <c r="B1102" s="61"/>
      <c r="C1102" s="61"/>
      <c r="D1102" s="61"/>
      <c r="E1102" s="61"/>
      <c r="F1102" s="61"/>
      <c r="G1102" s="61"/>
      <c r="H1102" s="61"/>
      <c r="I1102" s="59"/>
    </row>
    <row r="1103">
      <c r="A1103" s="60"/>
      <c r="B1103" s="61"/>
      <c r="C1103" s="61"/>
      <c r="D1103" s="61"/>
      <c r="E1103" s="61"/>
      <c r="F1103" s="61"/>
      <c r="G1103" s="61"/>
      <c r="H1103" s="61"/>
      <c r="I1103" s="59"/>
    </row>
    <row r="1104">
      <c r="A1104" s="60"/>
      <c r="B1104" s="61"/>
      <c r="C1104" s="61"/>
      <c r="D1104" s="61"/>
      <c r="E1104" s="61"/>
      <c r="F1104" s="61"/>
      <c r="G1104" s="61"/>
      <c r="H1104" s="61"/>
      <c r="I1104" s="59"/>
    </row>
    <row r="1105">
      <c r="A1105" s="60"/>
      <c r="B1105" s="61"/>
      <c r="C1105" s="61"/>
      <c r="D1105" s="61"/>
      <c r="E1105" s="61"/>
      <c r="F1105" s="61"/>
      <c r="G1105" s="61"/>
      <c r="H1105" s="61"/>
      <c r="I1105" s="59"/>
    </row>
    <row r="1106">
      <c r="A1106" s="60"/>
      <c r="B1106" s="61"/>
      <c r="C1106" s="61"/>
      <c r="D1106" s="61"/>
      <c r="E1106" s="61"/>
      <c r="F1106" s="61"/>
      <c r="G1106" s="61"/>
      <c r="H1106" s="61"/>
      <c r="I1106" s="59"/>
    </row>
    <row r="1107">
      <c r="A1107" s="60"/>
      <c r="B1107" s="61"/>
      <c r="C1107" s="61"/>
      <c r="D1107" s="61"/>
      <c r="E1107" s="61"/>
      <c r="F1107" s="61"/>
      <c r="G1107" s="61"/>
      <c r="H1107" s="61"/>
      <c r="I1107" s="59"/>
    </row>
    <row r="1108">
      <c r="A1108" s="60"/>
      <c r="B1108" s="61"/>
      <c r="C1108" s="61"/>
      <c r="D1108" s="61"/>
      <c r="E1108" s="61"/>
      <c r="F1108" s="61"/>
      <c r="G1108" s="61"/>
      <c r="H1108" s="61"/>
      <c r="I1108" s="59"/>
    </row>
    <row r="1109">
      <c r="A1109" s="60"/>
      <c r="B1109" s="61"/>
      <c r="C1109" s="61"/>
      <c r="D1109" s="61"/>
      <c r="E1109" s="61"/>
      <c r="F1109" s="61"/>
      <c r="G1109" s="61"/>
      <c r="H1109" s="61"/>
      <c r="I1109" s="59"/>
    </row>
    <row r="1110">
      <c r="A1110" s="60"/>
      <c r="B1110" s="61"/>
      <c r="C1110" s="61"/>
      <c r="D1110" s="61"/>
      <c r="E1110" s="61"/>
      <c r="F1110" s="61"/>
      <c r="G1110" s="61"/>
      <c r="H1110" s="61"/>
      <c r="I1110" s="59"/>
    </row>
    <row r="1111">
      <c r="A1111" s="60"/>
      <c r="B1111" s="61"/>
      <c r="C1111" s="61"/>
      <c r="D1111" s="61"/>
      <c r="E1111" s="61"/>
      <c r="F1111" s="61"/>
      <c r="G1111" s="61"/>
      <c r="H1111" s="61"/>
      <c r="I1111" s="59"/>
    </row>
    <row r="1112">
      <c r="A1112" s="60"/>
      <c r="B1112" s="61"/>
      <c r="C1112" s="61"/>
      <c r="D1112" s="61"/>
      <c r="E1112" s="61"/>
      <c r="F1112" s="61"/>
      <c r="G1112" s="61"/>
      <c r="H1112" s="61"/>
      <c r="I1112" s="59"/>
    </row>
    <row r="1113">
      <c r="A1113" s="60"/>
      <c r="B1113" s="61"/>
      <c r="C1113" s="61"/>
      <c r="D1113" s="61"/>
      <c r="E1113" s="61"/>
      <c r="F1113" s="61"/>
      <c r="G1113" s="61"/>
      <c r="H1113" s="61"/>
      <c r="I1113" s="59"/>
    </row>
    <row r="1114">
      <c r="A1114" s="60"/>
      <c r="B1114" s="61"/>
      <c r="C1114" s="61"/>
      <c r="D1114" s="61"/>
      <c r="E1114" s="61"/>
      <c r="F1114" s="61"/>
      <c r="G1114" s="61"/>
      <c r="H1114" s="61"/>
      <c r="I1114" s="59"/>
    </row>
    <row r="1115">
      <c r="A1115" s="60"/>
      <c r="B1115" s="61"/>
      <c r="C1115" s="61"/>
      <c r="D1115" s="61"/>
      <c r="E1115" s="61"/>
      <c r="F1115" s="61"/>
      <c r="G1115" s="61"/>
      <c r="H1115" s="61"/>
      <c r="I1115" s="59"/>
    </row>
    <row r="1116">
      <c r="A1116" s="60"/>
      <c r="B1116" s="61"/>
      <c r="C1116" s="61"/>
      <c r="D1116" s="61"/>
      <c r="E1116" s="61"/>
      <c r="F1116" s="61"/>
      <c r="G1116" s="61"/>
      <c r="H1116" s="61"/>
      <c r="I1116" s="59"/>
    </row>
    <row r="1117">
      <c r="A1117" s="60"/>
      <c r="B1117" s="61"/>
      <c r="C1117" s="61"/>
      <c r="D1117" s="61"/>
      <c r="E1117" s="61"/>
      <c r="F1117" s="61"/>
      <c r="G1117" s="61"/>
      <c r="H1117" s="61"/>
      <c r="I1117" s="59"/>
    </row>
    <row r="1118">
      <c r="A1118" s="60"/>
      <c r="B1118" s="61"/>
      <c r="C1118" s="61"/>
      <c r="D1118" s="61"/>
      <c r="E1118" s="61"/>
      <c r="F1118" s="61"/>
      <c r="G1118" s="61"/>
      <c r="H1118" s="61"/>
      <c r="I1118" s="59"/>
    </row>
    <row r="1119">
      <c r="A1119" s="60"/>
      <c r="B1119" s="61"/>
      <c r="C1119" s="61"/>
      <c r="D1119" s="61"/>
      <c r="E1119" s="61"/>
      <c r="F1119" s="61"/>
      <c r="G1119" s="61"/>
      <c r="H1119" s="61"/>
      <c r="I1119" s="59"/>
    </row>
    <row r="1120">
      <c r="A1120" s="60"/>
      <c r="B1120" s="61"/>
      <c r="C1120" s="61"/>
      <c r="D1120" s="61"/>
      <c r="E1120" s="61"/>
      <c r="F1120" s="61"/>
      <c r="G1120" s="61"/>
      <c r="H1120" s="61"/>
      <c r="I1120" s="59"/>
    </row>
    <row r="1121">
      <c r="A1121" s="60"/>
      <c r="B1121" s="61"/>
      <c r="C1121" s="61"/>
      <c r="D1121" s="61"/>
      <c r="E1121" s="61"/>
      <c r="F1121" s="61"/>
      <c r="G1121" s="61"/>
      <c r="H1121" s="61"/>
      <c r="I1121" s="59"/>
    </row>
    <row r="1122">
      <c r="A1122" s="60"/>
      <c r="B1122" s="61"/>
      <c r="C1122" s="61"/>
      <c r="D1122" s="61"/>
      <c r="E1122" s="61"/>
      <c r="F1122" s="61"/>
      <c r="G1122" s="61"/>
      <c r="H1122" s="61"/>
      <c r="I1122" s="59"/>
    </row>
    <row r="1123">
      <c r="A1123" s="60"/>
      <c r="B1123" s="61"/>
      <c r="C1123" s="61"/>
      <c r="D1123" s="61"/>
      <c r="E1123" s="61"/>
      <c r="F1123" s="61"/>
      <c r="G1123" s="61"/>
      <c r="H1123" s="61"/>
      <c r="I1123" s="59"/>
    </row>
    <row r="1124">
      <c r="A1124" s="60"/>
      <c r="B1124" s="61"/>
      <c r="C1124" s="61"/>
      <c r="D1124" s="61"/>
      <c r="E1124" s="61"/>
      <c r="F1124" s="61"/>
      <c r="G1124" s="61"/>
      <c r="H1124" s="61"/>
      <c r="I1124" s="59"/>
    </row>
    <row r="1125">
      <c r="A1125" s="60"/>
      <c r="B1125" s="61"/>
      <c r="C1125" s="61"/>
      <c r="D1125" s="61"/>
      <c r="E1125" s="61"/>
      <c r="F1125" s="61"/>
      <c r="G1125" s="61"/>
      <c r="H1125" s="61"/>
      <c r="I1125" s="59"/>
    </row>
    <row r="1126">
      <c r="A1126" s="60"/>
      <c r="B1126" s="61"/>
      <c r="C1126" s="61"/>
      <c r="D1126" s="61"/>
      <c r="E1126" s="61"/>
      <c r="F1126" s="61"/>
      <c r="G1126" s="61"/>
      <c r="H1126" s="61"/>
      <c r="I1126" s="59"/>
    </row>
    <row r="1127">
      <c r="A1127" s="60"/>
      <c r="B1127" s="61"/>
      <c r="C1127" s="61"/>
      <c r="D1127" s="61"/>
      <c r="E1127" s="61"/>
      <c r="F1127" s="61"/>
      <c r="G1127" s="61"/>
      <c r="H1127" s="61"/>
      <c r="I1127" s="59"/>
    </row>
    <row r="1128">
      <c r="A1128" s="60"/>
      <c r="B1128" s="61"/>
      <c r="C1128" s="61"/>
      <c r="D1128" s="61"/>
      <c r="E1128" s="61"/>
      <c r="F1128" s="61"/>
      <c r="G1128" s="61"/>
      <c r="H1128" s="61"/>
      <c r="I1128" s="59"/>
    </row>
    <row r="1129">
      <c r="A1129" s="60"/>
      <c r="B1129" s="61"/>
      <c r="C1129" s="61"/>
      <c r="D1129" s="61"/>
      <c r="E1129" s="61"/>
      <c r="F1129" s="61"/>
      <c r="G1129" s="61"/>
      <c r="H1129" s="61"/>
      <c r="I1129" s="59"/>
    </row>
    <row r="1130">
      <c r="A1130" s="60"/>
      <c r="B1130" s="61"/>
      <c r="C1130" s="61"/>
      <c r="D1130" s="61"/>
      <c r="E1130" s="61"/>
      <c r="F1130" s="61"/>
      <c r="G1130" s="61"/>
      <c r="H1130" s="61"/>
      <c r="I1130" s="59"/>
    </row>
    <row r="1131">
      <c r="A1131" s="60"/>
      <c r="B1131" s="61"/>
      <c r="C1131" s="61"/>
      <c r="D1131" s="61"/>
      <c r="E1131" s="61"/>
      <c r="F1131" s="61"/>
      <c r="G1131" s="61"/>
      <c r="H1131" s="61"/>
      <c r="I1131" s="59"/>
    </row>
    <row r="1132">
      <c r="A1132" s="60"/>
      <c r="B1132" s="61"/>
      <c r="C1132" s="61"/>
      <c r="D1132" s="61"/>
      <c r="E1132" s="61"/>
      <c r="F1132" s="61"/>
      <c r="G1132" s="61"/>
      <c r="H1132" s="61"/>
      <c r="I1132" s="59"/>
    </row>
    <row r="1133">
      <c r="A1133" s="60"/>
      <c r="B1133" s="61"/>
      <c r="C1133" s="61"/>
      <c r="D1133" s="61"/>
      <c r="E1133" s="61"/>
      <c r="F1133" s="61"/>
      <c r="G1133" s="61"/>
      <c r="H1133" s="61"/>
      <c r="I1133" s="59"/>
    </row>
    <row r="1134">
      <c r="A1134" s="60"/>
      <c r="B1134" s="61"/>
      <c r="C1134" s="61"/>
      <c r="D1134" s="61"/>
      <c r="E1134" s="61"/>
      <c r="F1134" s="61"/>
      <c r="G1134" s="61"/>
      <c r="H1134" s="61"/>
      <c r="I1134" s="59"/>
    </row>
    <row r="1135">
      <c r="A1135" s="60"/>
      <c r="B1135" s="61"/>
      <c r="C1135" s="61"/>
      <c r="D1135" s="61"/>
      <c r="E1135" s="61"/>
      <c r="F1135" s="61"/>
      <c r="G1135" s="61"/>
      <c r="H1135" s="61"/>
      <c r="I1135" s="59"/>
    </row>
    <row r="1136">
      <c r="A1136" s="60"/>
      <c r="B1136" s="61"/>
      <c r="C1136" s="61"/>
      <c r="D1136" s="61"/>
      <c r="E1136" s="61"/>
      <c r="F1136" s="61"/>
      <c r="G1136" s="61"/>
      <c r="H1136" s="61"/>
      <c r="I1136" s="59"/>
    </row>
    <row r="1137">
      <c r="A1137" s="60"/>
      <c r="B1137" s="61"/>
      <c r="C1137" s="61"/>
      <c r="D1137" s="61"/>
      <c r="E1137" s="61"/>
      <c r="F1137" s="61"/>
      <c r="G1137" s="61"/>
      <c r="H1137" s="61"/>
      <c r="I1137" s="59"/>
    </row>
    <row r="1138">
      <c r="A1138" s="60"/>
      <c r="B1138" s="61"/>
      <c r="C1138" s="61"/>
      <c r="D1138" s="61"/>
      <c r="E1138" s="61"/>
      <c r="F1138" s="61"/>
      <c r="G1138" s="61"/>
      <c r="H1138" s="61"/>
      <c r="I1138" s="59"/>
    </row>
    <row r="1139">
      <c r="A1139" s="60"/>
      <c r="B1139" s="61"/>
      <c r="C1139" s="61"/>
      <c r="D1139" s="61"/>
      <c r="E1139" s="61"/>
      <c r="F1139" s="61"/>
      <c r="G1139" s="61"/>
      <c r="H1139" s="61"/>
      <c r="I1139" s="59"/>
    </row>
    <row r="1140">
      <c r="A1140" s="60"/>
      <c r="B1140" s="61"/>
      <c r="C1140" s="61"/>
      <c r="D1140" s="61"/>
      <c r="E1140" s="61"/>
      <c r="F1140" s="61"/>
      <c r="G1140" s="61"/>
      <c r="H1140" s="61"/>
      <c r="I1140" s="59"/>
    </row>
    <row r="1141">
      <c r="A1141" s="60"/>
      <c r="B1141" s="61"/>
      <c r="C1141" s="61"/>
      <c r="D1141" s="61"/>
      <c r="E1141" s="61"/>
      <c r="F1141" s="61"/>
      <c r="G1141" s="61"/>
      <c r="H1141" s="61"/>
      <c r="I1141" s="59"/>
    </row>
    <row r="1142">
      <c r="A1142" s="60"/>
      <c r="B1142" s="61"/>
      <c r="C1142" s="61"/>
      <c r="D1142" s="61"/>
      <c r="E1142" s="61"/>
      <c r="F1142" s="61"/>
      <c r="G1142" s="61"/>
      <c r="H1142" s="61"/>
      <c r="I1142" s="59"/>
    </row>
    <row r="1143">
      <c r="A1143" s="60"/>
      <c r="B1143" s="61"/>
      <c r="C1143" s="61"/>
      <c r="D1143" s="61"/>
      <c r="E1143" s="61"/>
      <c r="F1143" s="61"/>
      <c r="G1143" s="61"/>
      <c r="H1143" s="61"/>
      <c r="I1143" s="59"/>
    </row>
    <row r="1144">
      <c r="A1144" s="60"/>
      <c r="B1144" s="61"/>
      <c r="C1144" s="61"/>
      <c r="D1144" s="61"/>
      <c r="E1144" s="61"/>
      <c r="F1144" s="61"/>
      <c r="G1144" s="61"/>
      <c r="H1144" s="61"/>
      <c r="I1144" s="59"/>
    </row>
    <row r="1145">
      <c r="A1145" s="60"/>
      <c r="B1145" s="61"/>
      <c r="C1145" s="61"/>
      <c r="D1145" s="61"/>
      <c r="E1145" s="61"/>
      <c r="F1145" s="61"/>
      <c r="G1145" s="61"/>
      <c r="H1145" s="61"/>
      <c r="I1145" s="59"/>
    </row>
    <row r="1146">
      <c r="A1146" s="60"/>
      <c r="B1146" s="61"/>
      <c r="C1146" s="61"/>
      <c r="D1146" s="61"/>
      <c r="E1146" s="61"/>
      <c r="F1146" s="61"/>
      <c r="G1146" s="61"/>
      <c r="H1146" s="61"/>
      <c r="I1146" s="59"/>
    </row>
    <row r="1147">
      <c r="A1147" s="60"/>
      <c r="B1147" s="61"/>
      <c r="C1147" s="61"/>
      <c r="D1147" s="61"/>
      <c r="E1147" s="61"/>
      <c r="F1147" s="61"/>
      <c r="G1147" s="61"/>
      <c r="H1147" s="61"/>
      <c r="I1147" s="59"/>
    </row>
    <row r="1148">
      <c r="A1148" s="60"/>
      <c r="B1148" s="61"/>
      <c r="C1148" s="61"/>
      <c r="D1148" s="61"/>
      <c r="E1148" s="61"/>
      <c r="F1148" s="61"/>
      <c r="G1148" s="61"/>
      <c r="H1148" s="61"/>
      <c r="I1148" s="59"/>
    </row>
    <row r="1149">
      <c r="A1149" s="60"/>
      <c r="B1149" s="61"/>
      <c r="C1149" s="61"/>
      <c r="D1149" s="61"/>
      <c r="E1149" s="61"/>
      <c r="F1149" s="61"/>
      <c r="G1149" s="61"/>
      <c r="H1149" s="61"/>
      <c r="I1149" s="59"/>
    </row>
    <row r="1150">
      <c r="A1150" s="60"/>
      <c r="B1150" s="61"/>
      <c r="C1150" s="61"/>
      <c r="D1150" s="61"/>
      <c r="E1150" s="61"/>
      <c r="F1150" s="61"/>
      <c r="G1150" s="61"/>
      <c r="H1150" s="61"/>
      <c r="I1150" s="59"/>
    </row>
    <row r="1151">
      <c r="A1151" s="60"/>
      <c r="B1151" s="61"/>
      <c r="C1151" s="61"/>
      <c r="D1151" s="61"/>
      <c r="E1151" s="61"/>
      <c r="F1151" s="61"/>
      <c r="G1151" s="61"/>
      <c r="H1151" s="61"/>
      <c r="I1151" s="59"/>
    </row>
    <row r="1152">
      <c r="A1152" s="60"/>
      <c r="B1152" s="61"/>
      <c r="C1152" s="61"/>
      <c r="D1152" s="61"/>
      <c r="E1152" s="61"/>
      <c r="F1152" s="61"/>
      <c r="G1152" s="61"/>
      <c r="H1152" s="61"/>
      <c r="I1152" s="59"/>
    </row>
    <row r="1153">
      <c r="A1153" s="60"/>
      <c r="B1153" s="61"/>
      <c r="C1153" s="61"/>
      <c r="D1153" s="61"/>
      <c r="E1153" s="61"/>
      <c r="F1153" s="61"/>
      <c r="G1153" s="61"/>
      <c r="H1153" s="61"/>
      <c r="I1153" s="59"/>
    </row>
    <row r="1154">
      <c r="A1154" s="60"/>
      <c r="B1154" s="61"/>
      <c r="C1154" s="61"/>
      <c r="D1154" s="61"/>
      <c r="E1154" s="61"/>
      <c r="F1154" s="61"/>
      <c r="G1154" s="61"/>
      <c r="H1154" s="61"/>
      <c r="I1154" s="59"/>
    </row>
    <row r="1155">
      <c r="A1155" s="60"/>
      <c r="B1155" s="61"/>
      <c r="C1155" s="61"/>
      <c r="D1155" s="61"/>
      <c r="E1155" s="61"/>
      <c r="F1155" s="61"/>
      <c r="G1155" s="61"/>
      <c r="H1155" s="61"/>
      <c r="I1155" s="59"/>
    </row>
    <row r="1156">
      <c r="A1156" s="60"/>
      <c r="B1156" s="61"/>
      <c r="C1156" s="61"/>
      <c r="D1156" s="61"/>
      <c r="E1156" s="61"/>
      <c r="F1156" s="61"/>
      <c r="G1156" s="61"/>
      <c r="H1156" s="61"/>
      <c r="I1156" s="59"/>
    </row>
    <row r="1157">
      <c r="A1157" s="60"/>
      <c r="B1157" s="61"/>
      <c r="C1157" s="61"/>
      <c r="D1157" s="61"/>
      <c r="E1157" s="61"/>
      <c r="F1157" s="61"/>
      <c r="G1157" s="61"/>
      <c r="H1157" s="61"/>
      <c r="I1157" s="59"/>
    </row>
    <row r="1158">
      <c r="A1158" s="60"/>
      <c r="B1158" s="61"/>
      <c r="C1158" s="61"/>
      <c r="D1158" s="61"/>
      <c r="E1158" s="61"/>
      <c r="F1158" s="61"/>
      <c r="G1158" s="61"/>
      <c r="H1158" s="61"/>
      <c r="I1158" s="59"/>
    </row>
    <row r="1159">
      <c r="A1159" s="60"/>
      <c r="B1159" s="61"/>
      <c r="C1159" s="61"/>
      <c r="D1159" s="61"/>
      <c r="E1159" s="61"/>
      <c r="F1159" s="61"/>
      <c r="G1159" s="61"/>
      <c r="H1159" s="61"/>
      <c r="I1159" s="59"/>
    </row>
    <row r="1160">
      <c r="A1160" s="60"/>
      <c r="B1160" s="61"/>
      <c r="C1160" s="61"/>
      <c r="D1160" s="61"/>
      <c r="E1160" s="61"/>
      <c r="F1160" s="61"/>
      <c r="G1160" s="61"/>
      <c r="H1160" s="61"/>
      <c r="I1160" s="59"/>
    </row>
    <row r="1161">
      <c r="A1161" s="60"/>
      <c r="B1161" s="61"/>
      <c r="C1161" s="61"/>
      <c r="D1161" s="61"/>
      <c r="E1161" s="61"/>
      <c r="F1161" s="61"/>
      <c r="G1161" s="61"/>
      <c r="H1161" s="61"/>
      <c r="I1161" s="59"/>
    </row>
    <row r="1162">
      <c r="A1162" s="60"/>
      <c r="B1162" s="61"/>
      <c r="C1162" s="61"/>
      <c r="D1162" s="61"/>
      <c r="E1162" s="61"/>
      <c r="F1162" s="61"/>
      <c r="G1162" s="61"/>
      <c r="H1162" s="61"/>
      <c r="I1162" s="59"/>
    </row>
    <row r="1163">
      <c r="A1163" s="60"/>
      <c r="B1163" s="61"/>
      <c r="C1163" s="61"/>
      <c r="D1163" s="61"/>
      <c r="E1163" s="61"/>
      <c r="F1163" s="61"/>
      <c r="G1163" s="61"/>
      <c r="H1163" s="61"/>
      <c r="I1163" s="59"/>
    </row>
    <row r="1164">
      <c r="A1164" s="60"/>
      <c r="B1164" s="61"/>
      <c r="C1164" s="61"/>
      <c r="D1164" s="61"/>
      <c r="E1164" s="61"/>
      <c r="F1164" s="61"/>
      <c r="G1164" s="61"/>
      <c r="H1164" s="61"/>
      <c r="I1164" s="59"/>
    </row>
    <row r="1165">
      <c r="A1165" s="60"/>
      <c r="B1165" s="61"/>
      <c r="C1165" s="61"/>
      <c r="D1165" s="61"/>
      <c r="E1165" s="61"/>
      <c r="F1165" s="61"/>
      <c r="G1165" s="61"/>
      <c r="H1165" s="61"/>
      <c r="I1165" s="59"/>
    </row>
    <row r="1166">
      <c r="A1166" s="60"/>
      <c r="B1166" s="61"/>
      <c r="C1166" s="61"/>
      <c r="D1166" s="61"/>
      <c r="E1166" s="61"/>
      <c r="F1166" s="61"/>
      <c r="G1166" s="61"/>
      <c r="H1166" s="61"/>
      <c r="I1166" s="59"/>
    </row>
    <row r="1167">
      <c r="A1167" s="60"/>
      <c r="B1167" s="61"/>
      <c r="C1167" s="61"/>
      <c r="D1167" s="61"/>
      <c r="E1167" s="61"/>
      <c r="F1167" s="61"/>
      <c r="G1167" s="61"/>
      <c r="H1167" s="61"/>
      <c r="I1167" s="59"/>
    </row>
    <row r="1168">
      <c r="A1168" s="60"/>
      <c r="B1168" s="61"/>
      <c r="C1168" s="61"/>
      <c r="D1168" s="61"/>
      <c r="E1168" s="61"/>
      <c r="F1168" s="61"/>
      <c r="G1168" s="61"/>
      <c r="H1168" s="61"/>
      <c r="I1168" s="59"/>
    </row>
    <row r="1169">
      <c r="A1169" s="60"/>
      <c r="B1169" s="61"/>
      <c r="C1169" s="61"/>
      <c r="D1169" s="61"/>
      <c r="E1169" s="61"/>
      <c r="F1169" s="61"/>
      <c r="G1169" s="61"/>
      <c r="H1169" s="61"/>
      <c r="I1169" s="59"/>
    </row>
    <row r="1170">
      <c r="A1170" s="60"/>
      <c r="B1170" s="61"/>
      <c r="C1170" s="61"/>
      <c r="D1170" s="61"/>
      <c r="E1170" s="61"/>
      <c r="F1170" s="61"/>
      <c r="G1170" s="61"/>
      <c r="H1170" s="61"/>
      <c r="I1170" s="59"/>
    </row>
    <row r="1171">
      <c r="A1171" s="60"/>
      <c r="B1171" s="61"/>
      <c r="C1171" s="61"/>
      <c r="D1171" s="61"/>
      <c r="E1171" s="61"/>
      <c r="F1171" s="61"/>
      <c r="G1171" s="61"/>
      <c r="H1171" s="61"/>
      <c r="I1171" s="59"/>
    </row>
    <row r="1172">
      <c r="A1172" s="60"/>
      <c r="B1172" s="61"/>
      <c r="C1172" s="61"/>
      <c r="D1172" s="61"/>
      <c r="E1172" s="61"/>
      <c r="F1172" s="61"/>
      <c r="G1172" s="61"/>
      <c r="H1172" s="61"/>
      <c r="I1172" s="59"/>
    </row>
    <row r="1173">
      <c r="A1173" s="60"/>
      <c r="B1173" s="61"/>
      <c r="C1173" s="61"/>
      <c r="D1173" s="61"/>
      <c r="E1173" s="61"/>
      <c r="F1173" s="61"/>
      <c r="G1173" s="61"/>
      <c r="H1173" s="61"/>
      <c r="I1173" s="59"/>
    </row>
    <row r="1174">
      <c r="A1174" s="60"/>
      <c r="B1174" s="61"/>
      <c r="C1174" s="61"/>
      <c r="D1174" s="61"/>
      <c r="E1174" s="61"/>
      <c r="F1174" s="61"/>
      <c r="G1174" s="61"/>
      <c r="H1174" s="61"/>
      <c r="I1174" s="59"/>
    </row>
    <row r="1175">
      <c r="A1175" s="60"/>
      <c r="B1175" s="61"/>
      <c r="C1175" s="61"/>
      <c r="D1175" s="61"/>
      <c r="E1175" s="61"/>
      <c r="F1175" s="61"/>
      <c r="G1175" s="61"/>
      <c r="H1175" s="61"/>
      <c r="I1175" s="59"/>
    </row>
    <row r="1176">
      <c r="A1176" s="60"/>
      <c r="B1176" s="61"/>
      <c r="C1176" s="61"/>
      <c r="D1176" s="61"/>
      <c r="E1176" s="61"/>
      <c r="F1176" s="61"/>
      <c r="G1176" s="61"/>
      <c r="H1176" s="61"/>
      <c r="I1176" s="59"/>
    </row>
    <row r="1177">
      <c r="A1177" s="60"/>
      <c r="B1177" s="61"/>
      <c r="C1177" s="61"/>
      <c r="D1177" s="61"/>
      <c r="E1177" s="61"/>
      <c r="F1177" s="61"/>
      <c r="G1177" s="61"/>
      <c r="H1177" s="61"/>
      <c r="I1177" s="59"/>
    </row>
    <row r="1178">
      <c r="A1178" s="60"/>
      <c r="B1178" s="61"/>
      <c r="C1178" s="61"/>
      <c r="D1178" s="61"/>
      <c r="E1178" s="61"/>
      <c r="F1178" s="61"/>
      <c r="G1178" s="61"/>
      <c r="H1178" s="61"/>
      <c r="I1178" s="59"/>
    </row>
    <row r="1179">
      <c r="A1179" s="60"/>
      <c r="B1179" s="61"/>
      <c r="C1179" s="61"/>
      <c r="D1179" s="61"/>
      <c r="E1179" s="61"/>
      <c r="F1179" s="61"/>
      <c r="G1179" s="61"/>
      <c r="H1179" s="61"/>
      <c r="I1179" s="59"/>
    </row>
    <row r="1180">
      <c r="A1180" s="60"/>
      <c r="B1180" s="61"/>
      <c r="C1180" s="61"/>
      <c r="D1180" s="61"/>
      <c r="E1180" s="61"/>
      <c r="F1180" s="61"/>
      <c r="G1180" s="61"/>
      <c r="H1180" s="61"/>
      <c r="I1180" s="59"/>
    </row>
    <row r="1181">
      <c r="A1181" s="60"/>
      <c r="B1181" s="61"/>
      <c r="C1181" s="61"/>
      <c r="D1181" s="61"/>
      <c r="E1181" s="61"/>
      <c r="F1181" s="61"/>
      <c r="G1181" s="61"/>
      <c r="H1181" s="61"/>
      <c r="I1181" s="59"/>
    </row>
    <row r="1182">
      <c r="A1182" s="60"/>
      <c r="B1182" s="61"/>
      <c r="C1182" s="61"/>
      <c r="D1182" s="61"/>
      <c r="E1182" s="61"/>
      <c r="F1182" s="61"/>
      <c r="G1182" s="61"/>
      <c r="H1182" s="61"/>
      <c r="I1182" s="59"/>
    </row>
    <row r="1183">
      <c r="A1183" s="60"/>
      <c r="B1183" s="61"/>
      <c r="C1183" s="61"/>
      <c r="D1183" s="61"/>
      <c r="E1183" s="61"/>
      <c r="F1183" s="61"/>
      <c r="G1183" s="61"/>
      <c r="H1183" s="61"/>
      <c r="I1183" s="59"/>
    </row>
    <row r="1184">
      <c r="A1184" s="60"/>
      <c r="B1184" s="61"/>
      <c r="C1184" s="61"/>
      <c r="D1184" s="61"/>
      <c r="E1184" s="61"/>
      <c r="F1184" s="61"/>
      <c r="G1184" s="61"/>
      <c r="H1184" s="61"/>
      <c r="I1184" s="59"/>
    </row>
    <row r="1185">
      <c r="A1185" s="60"/>
      <c r="B1185" s="61"/>
      <c r="C1185" s="61"/>
      <c r="D1185" s="61"/>
      <c r="E1185" s="61"/>
      <c r="F1185" s="61"/>
      <c r="G1185" s="61"/>
      <c r="H1185" s="61"/>
      <c r="I1185" s="59"/>
    </row>
    <row r="1186">
      <c r="A1186" s="60"/>
      <c r="B1186" s="61"/>
      <c r="C1186" s="61"/>
      <c r="D1186" s="61"/>
      <c r="E1186" s="61"/>
      <c r="F1186" s="61"/>
      <c r="G1186" s="61"/>
      <c r="H1186" s="61"/>
      <c r="I1186" s="59"/>
    </row>
    <row r="1187">
      <c r="A1187" s="60"/>
      <c r="B1187" s="61"/>
      <c r="C1187" s="61"/>
      <c r="D1187" s="61"/>
      <c r="E1187" s="61"/>
      <c r="F1187" s="61"/>
      <c r="G1187" s="61"/>
      <c r="H1187" s="61"/>
      <c r="I1187" s="59"/>
    </row>
    <row r="1188">
      <c r="A1188" s="60"/>
      <c r="B1188" s="61"/>
      <c r="C1188" s="61"/>
      <c r="D1188" s="61"/>
      <c r="E1188" s="61"/>
      <c r="F1188" s="61"/>
      <c r="G1188" s="61"/>
      <c r="H1188" s="61"/>
      <c r="I1188" s="59"/>
    </row>
    <row r="1189">
      <c r="A1189" s="60"/>
      <c r="B1189" s="61"/>
      <c r="C1189" s="61"/>
      <c r="D1189" s="61"/>
      <c r="E1189" s="61"/>
      <c r="F1189" s="61"/>
      <c r="G1189" s="61"/>
      <c r="H1189" s="61"/>
      <c r="I1189" s="59"/>
    </row>
    <row r="1190">
      <c r="A1190" s="60"/>
      <c r="B1190" s="61"/>
      <c r="C1190" s="61"/>
      <c r="D1190" s="61"/>
      <c r="E1190" s="61"/>
      <c r="F1190" s="61"/>
      <c r="G1190" s="61"/>
      <c r="H1190" s="61"/>
      <c r="I1190" s="59"/>
    </row>
    <row r="1191">
      <c r="A1191" s="60"/>
      <c r="B1191" s="61"/>
      <c r="C1191" s="61"/>
      <c r="D1191" s="61"/>
      <c r="E1191" s="61"/>
      <c r="F1191" s="61"/>
      <c r="G1191" s="61"/>
      <c r="H1191" s="61"/>
      <c r="I1191" s="59"/>
    </row>
    <row r="1192">
      <c r="A1192" s="60"/>
      <c r="B1192" s="61"/>
      <c r="C1192" s="61"/>
      <c r="D1192" s="61"/>
      <c r="E1192" s="61"/>
      <c r="F1192" s="61"/>
      <c r="G1192" s="61"/>
      <c r="H1192" s="61"/>
      <c r="I1192" s="59"/>
    </row>
    <row r="1193">
      <c r="A1193" s="60"/>
      <c r="B1193" s="61"/>
      <c r="C1193" s="61"/>
      <c r="D1193" s="61"/>
      <c r="E1193" s="61"/>
      <c r="F1193" s="61"/>
      <c r="G1193" s="61"/>
      <c r="H1193" s="61"/>
      <c r="I1193" s="59"/>
    </row>
    <row r="1194">
      <c r="A1194" s="60"/>
      <c r="B1194" s="61"/>
      <c r="C1194" s="61"/>
      <c r="D1194" s="61"/>
      <c r="E1194" s="61"/>
      <c r="F1194" s="61"/>
      <c r="G1194" s="61"/>
      <c r="H1194" s="61"/>
      <c r="I1194" s="59"/>
    </row>
    <row r="1195">
      <c r="A1195" s="60"/>
      <c r="B1195" s="61"/>
      <c r="C1195" s="61"/>
      <c r="D1195" s="61"/>
      <c r="E1195" s="61"/>
      <c r="F1195" s="61"/>
      <c r="G1195" s="61"/>
      <c r="H1195" s="61"/>
      <c r="I1195" s="59"/>
    </row>
    <row r="1196">
      <c r="A1196" s="60"/>
      <c r="B1196" s="61"/>
      <c r="C1196" s="61"/>
      <c r="D1196" s="61"/>
      <c r="E1196" s="61"/>
      <c r="F1196" s="61"/>
      <c r="G1196" s="61"/>
      <c r="H1196" s="61"/>
      <c r="I1196" s="59"/>
    </row>
    <row r="1197">
      <c r="A1197" s="60"/>
      <c r="B1197" s="61"/>
      <c r="C1197" s="61"/>
      <c r="D1197" s="61"/>
      <c r="E1197" s="61"/>
      <c r="F1197" s="61"/>
      <c r="G1197" s="61"/>
      <c r="H1197" s="61"/>
      <c r="I1197" s="59"/>
    </row>
    <row r="1198">
      <c r="A1198" s="60"/>
      <c r="B1198" s="61"/>
      <c r="C1198" s="61"/>
      <c r="D1198" s="61"/>
      <c r="E1198" s="61"/>
      <c r="F1198" s="61"/>
      <c r="G1198" s="61"/>
      <c r="H1198" s="61"/>
      <c r="I1198" s="59"/>
    </row>
    <row r="1199">
      <c r="A1199" s="60"/>
      <c r="B1199" s="61"/>
      <c r="C1199" s="61"/>
      <c r="D1199" s="61"/>
      <c r="E1199" s="61"/>
      <c r="F1199" s="61"/>
      <c r="G1199" s="61"/>
      <c r="H1199" s="61"/>
      <c r="I1199" s="59"/>
    </row>
    <row r="1200">
      <c r="A1200" s="60"/>
      <c r="B1200" s="61"/>
      <c r="C1200" s="61"/>
      <c r="D1200" s="61"/>
      <c r="E1200" s="61"/>
      <c r="F1200" s="61"/>
      <c r="G1200" s="61"/>
      <c r="H1200" s="61"/>
      <c r="I1200" s="59"/>
    </row>
    <row r="1201">
      <c r="A1201" s="60"/>
      <c r="B1201" s="61"/>
      <c r="C1201" s="61"/>
      <c r="D1201" s="61"/>
      <c r="E1201" s="61"/>
      <c r="F1201" s="61"/>
      <c r="G1201" s="61"/>
      <c r="H1201" s="61"/>
      <c r="I1201" s="59"/>
    </row>
    <row r="1202">
      <c r="A1202" s="60"/>
      <c r="B1202" s="61"/>
      <c r="C1202" s="61"/>
      <c r="D1202" s="61"/>
      <c r="E1202" s="61"/>
      <c r="F1202" s="61"/>
      <c r="G1202" s="61"/>
      <c r="H1202" s="61"/>
      <c r="I1202" s="59"/>
    </row>
    <row r="1203">
      <c r="A1203" s="60"/>
      <c r="B1203" s="61"/>
      <c r="C1203" s="61"/>
      <c r="D1203" s="61"/>
      <c r="E1203" s="61"/>
      <c r="F1203" s="61"/>
      <c r="G1203" s="61"/>
      <c r="H1203" s="61"/>
      <c r="I1203" s="59"/>
    </row>
    <row r="1204">
      <c r="A1204" s="60"/>
      <c r="B1204" s="61"/>
      <c r="C1204" s="61"/>
      <c r="D1204" s="61"/>
      <c r="E1204" s="61"/>
      <c r="F1204" s="61"/>
      <c r="G1204" s="61"/>
      <c r="H1204" s="61"/>
      <c r="I1204" s="59"/>
    </row>
    <row r="1205">
      <c r="A1205" s="60"/>
      <c r="B1205" s="61"/>
      <c r="C1205" s="61"/>
      <c r="D1205" s="61"/>
      <c r="E1205" s="61"/>
      <c r="F1205" s="61"/>
      <c r="G1205" s="61"/>
      <c r="H1205" s="61"/>
      <c r="I1205" s="59"/>
    </row>
    <row r="1206">
      <c r="A1206" s="60"/>
      <c r="B1206" s="61"/>
      <c r="C1206" s="61"/>
      <c r="D1206" s="61"/>
      <c r="E1206" s="61"/>
      <c r="F1206" s="61"/>
      <c r="G1206" s="61"/>
      <c r="H1206" s="61"/>
      <c r="I1206" s="59"/>
    </row>
    <row r="1207">
      <c r="A1207" s="60"/>
      <c r="B1207" s="61"/>
      <c r="C1207" s="61"/>
      <c r="D1207" s="61"/>
      <c r="E1207" s="61"/>
      <c r="F1207" s="61"/>
      <c r="G1207" s="61"/>
      <c r="H1207" s="61"/>
      <c r="I1207" s="59"/>
    </row>
    <row r="1208">
      <c r="A1208" s="60"/>
      <c r="B1208" s="61"/>
      <c r="C1208" s="61"/>
      <c r="D1208" s="61"/>
      <c r="E1208" s="61"/>
      <c r="F1208" s="61"/>
      <c r="G1208" s="61"/>
      <c r="H1208" s="61"/>
      <c r="I1208" s="59"/>
    </row>
    <row r="1209">
      <c r="A1209" s="60"/>
      <c r="B1209" s="61"/>
      <c r="C1209" s="61"/>
      <c r="D1209" s="61"/>
      <c r="E1209" s="61"/>
      <c r="F1209" s="61"/>
      <c r="G1209" s="61"/>
      <c r="H1209" s="61"/>
      <c r="I1209" s="59"/>
    </row>
    <row r="1210">
      <c r="A1210" s="60"/>
      <c r="B1210" s="61"/>
      <c r="C1210" s="61"/>
      <c r="D1210" s="61"/>
      <c r="E1210" s="61"/>
      <c r="F1210" s="61"/>
      <c r="G1210" s="61"/>
      <c r="H1210" s="61"/>
      <c r="I1210" s="59"/>
    </row>
    <row r="1211">
      <c r="A1211" s="60"/>
      <c r="B1211" s="61"/>
      <c r="C1211" s="61"/>
      <c r="D1211" s="61"/>
      <c r="E1211" s="61"/>
      <c r="F1211" s="61"/>
      <c r="G1211" s="61"/>
      <c r="H1211" s="61"/>
      <c r="I1211" s="59"/>
    </row>
    <row r="1212">
      <c r="A1212" s="60"/>
      <c r="B1212" s="61"/>
      <c r="C1212" s="61"/>
      <c r="D1212" s="61"/>
      <c r="E1212" s="61"/>
      <c r="F1212" s="61"/>
      <c r="G1212" s="61"/>
      <c r="H1212" s="61"/>
      <c r="I1212" s="59"/>
    </row>
    <row r="1213">
      <c r="A1213" s="60"/>
      <c r="B1213" s="61"/>
      <c r="C1213" s="61"/>
      <c r="D1213" s="61"/>
      <c r="E1213" s="61"/>
      <c r="F1213" s="61"/>
      <c r="G1213" s="61"/>
      <c r="H1213" s="61"/>
      <c r="I1213" s="59"/>
    </row>
    <row r="1214">
      <c r="A1214" s="60"/>
      <c r="B1214" s="61"/>
      <c r="C1214" s="61"/>
      <c r="D1214" s="61"/>
      <c r="E1214" s="61"/>
      <c r="F1214" s="61"/>
      <c r="G1214" s="61"/>
      <c r="H1214" s="61"/>
      <c r="I1214" s="59"/>
    </row>
    <row r="1215">
      <c r="A1215" s="60"/>
      <c r="B1215" s="61"/>
      <c r="C1215" s="61"/>
      <c r="D1215" s="61"/>
      <c r="E1215" s="61"/>
      <c r="F1215" s="61"/>
      <c r="G1215" s="61"/>
      <c r="H1215" s="61"/>
      <c r="I1215" s="59"/>
    </row>
    <row r="1216">
      <c r="A1216" s="60"/>
      <c r="B1216" s="61"/>
      <c r="C1216" s="61"/>
      <c r="D1216" s="61"/>
      <c r="E1216" s="61"/>
      <c r="F1216" s="61"/>
      <c r="G1216" s="61"/>
      <c r="H1216" s="61"/>
      <c r="I1216" s="59"/>
    </row>
    <row r="1217">
      <c r="A1217" s="60"/>
      <c r="B1217" s="61"/>
      <c r="C1217" s="61"/>
      <c r="D1217" s="61"/>
      <c r="E1217" s="61"/>
      <c r="F1217" s="61"/>
      <c r="G1217" s="61"/>
      <c r="H1217" s="61"/>
      <c r="I1217" s="59"/>
    </row>
    <row r="1218">
      <c r="A1218" s="60"/>
      <c r="B1218" s="61"/>
      <c r="C1218" s="61"/>
      <c r="D1218" s="61"/>
      <c r="E1218" s="61"/>
      <c r="F1218" s="61"/>
      <c r="G1218" s="61"/>
      <c r="H1218" s="61"/>
      <c r="I1218" s="59"/>
    </row>
    <row r="1219">
      <c r="A1219" s="60"/>
      <c r="B1219" s="61"/>
      <c r="C1219" s="61"/>
      <c r="D1219" s="61"/>
      <c r="E1219" s="61"/>
      <c r="F1219" s="61"/>
      <c r="G1219" s="61"/>
      <c r="H1219" s="61"/>
      <c r="I1219" s="59"/>
    </row>
    <row r="1220">
      <c r="A1220" s="60"/>
      <c r="B1220" s="61"/>
      <c r="C1220" s="61"/>
      <c r="D1220" s="61"/>
      <c r="E1220" s="61"/>
      <c r="F1220" s="61"/>
      <c r="G1220" s="61"/>
      <c r="H1220" s="61"/>
      <c r="I1220" s="59"/>
    </row>
    <row r="1221">
      <c r="A1221" s="60"/>
      <c r="B1221" s="61"/>
      <c r="C1221" s="61"/>
      <c r="D1221" s="61"/>
      <c r="E1221" s="61"/>
      <c r="F1221" s="61"/>
      <c r="G1221" s="61"/>
      <c r="H1221" s="61"/>
      <c r="I1221" s="59"/>
    </row>
    <row r="1222">
      <c r="A1222" s="60"/>
      <c r="B1222" s="61"/>
      <c r="C1222" s="61"/>
      <c r="D1222" s="61"/>
      <c r="E1222" s="61"/>
      <c r="F1222" s="61"/>
      <c r="G1222" s="61"/>
      <c r="H1222" s="61"/>
      <c r="I1222" s="59"/>
    </row>
    <row r="1223">
      <c r="A1223" s="60"/>
      <c r="B1223" s="61"/>
      <c r="C1223" s="61"/>
      <c r="D1223" s="61"/>
      <c r="E1223" s="61"/>
      <c r="F1223" s="61"/>
      <c r="G1223" s="61"/>
      <c r="H1223" s="61"/>
      <c r="I1223" s="59"/>
    </row>
    <row r="1224">
      <c r="A1224" s="60"/>
      <c r="B1224" s="61"/>
      <c r="C1224" s="61"/>
      <c r="D1224" s="61"/>
      <c r="E1224" s="61"/>
      <c r="F1224" s="61"/>
      <c r="G1224" s="61"/>
      <c r="H1224" s="61"/>
      <c r="I1224" s="59"/>
    </row>
    <row r="1225">
      <c r="A1225" s="60"/>
      <c r="B1225" s="61"/>
      <c r="C1225" s="61"/>
      <c r="D1225" s="61"/>
      <c r="E1225" s="61"/>
      <c r="F1225" s="61"/>
      <c r="G1225" s="61"/>
      <c r="H1225" s="61"/>
      <c r="I1225" s="59"/>
    </row>
    <row r="1226">
      <c r="A1226" s="60"/>
      <c r="B1226" s="61"/>
      <c r="C1226" s="61"/>
      <c r="D1226" s="61"/>
      <c r="E1226" s="61"/>
      <c r="F1226" s="61"/>
      <c r="G1226" s="61"/>
      <c r="H1226" s="61"/>
      <c r="I1226" s="59"/>
    </row>
    <row r="1227">
      <c r="A1227" s="60"/>
      <c r="B1227" s="61"/>
      <c r="C1227" s="61"/>
      <c r="D1227" s="61"/>
      <c r="E1227" s="61"/>
      <c r="F1227" s="61"/>
      <c r="G1227" s="61"/>
      <c r="H1227" s="61"/>
      <c r="I1227" s="59"/>
    </row>
    <row r="1228">
      <c r="A1228" s="60"/>
      <c r="B1228" s="61"/>
      <c r="C1228" s="61"/>
      <c r="D1228" s="61"/>
      <c r="E1228" s="61"/>
      <c r="F1228" s="61"/>
      <c r="G1228" s="61"/>
      <c r="H1228" s="61"/>
      <c r="I1228" s="59"/>
    </row>
    <row r="1229">
      <c r="A1229" s="60"/>
      <c r="B1229" s="61"/>
      <c r="C1229" s="61"/>
      <c r="D1229" s="61"/>
      <c r="E1229" s="61"/>
      <c r="F1229" s="61"/>
      <c r="G1229" s="61"/>
      <c r="H1229" s="61"/>
      <c r="I1229" s="59"/>
    </row>
    <row r="1230">
      <c r="A1230" s="60"/>
      <c r="B1230" s="61"/>
      <c r="C1230" s="61"/>
      <c r="D1230" s="61"/>
      <c r="E1230" s="61"/>
      <c r="F1230" s="61"/>
      <c r="G1230" s="61"/>
      <c r="H1230" s="61"/>
      <c r="I1230" s="59"/>
    </row>
    <row r="1231">
      <c r="A1231" s="60"/>
      <c r="B1231" s="61"/>
      <c r="C1231" s="61"/>
      <c r="D1231" s="61"/>
      <c r="E1231" s="61"/>
      <c r="F1231" s="61"/>
      <c r="G1231" s="61"/>
      <c r="H1231" s="61"/>
      <c r="I1231" s="59"/>
    </row>
    <row r="1232">
      <c r="A1232" s="60"/>
      <c r="B1232" s="61"/>
      <c r="C1232" s="61"/>
      <c r="D1232" s="61"/>
      <c r="E1232" s="61"/>
      <c r="F1232" s="61"/>
      <c r="G1232" s="61"/>
      <c r="H1232" s="61"/>
      <c r="I1232" s="59"/>
    </row>
    <row r="1233">
      <c r="A1233" s="60"/>
      <c r="B1233" s="61"/>
      <c r="C1233" s="61"/>
      <c r="D1233" s="61"/>
      <c r="E1233" s="61"/>
      <c r="F1233" s="61"/>
      <c r="G1233" s="61"/>
      <c r="H1233" s="61"/>
      <c r="I1233" s="59"/>
    </row>
    <row r="1234">
      <c r="A1234" s="60"/>
      <c r="B1234" s="61"/>
      <c r="C1234" s="61"/>
      <c r="D1234" s="61"/>
      <c r="E1234" s="61"/>
      <c r="F1234" s="61"/>
      <c r="G1234" s="61"/>
      <c r="H1234" s="61"/>
      <c r="I1234" s="59"/>
    </row>
    <row r="1235">
      <c r="A1235" s="60"/>
      <c r="B1235" s="61"/>
      <c r="C1235" s="61"/>
      <c r="D1235" s="61"/>
      <c r="E1235" s="61"/>
      <c r="F1235" s="61"/>
      <c r="G1235" s="61"/>
      <c r="H1235" s="61"/>
      <c r="I1235" s="59"/>
    </row>
    <row r="1236">
      <c r="A1236" s="60"/>
      <c r="B1236" s="61"/>
      <c r="C1236" s="61"/>
      <c r="D1236" s="61"/>
      <c r="E1236" s="61"/>
      <c r="F1236" s="61"/>
      <c r="G1236" s="61"/>
      <c r="H1236" s="61"/>
      <c r="I1236" s="59"/>
    </row>
    <row r="1237">
      <c r="A1237" s="60"/>
      <c r="B1237" s="61"/>
      <c r="C1237" s="61"/>
      <c r="D1237" s="61"/>
      <c r="E1237" s="61"/>
      <c r="F1237" s="61"/>
      <c r="G1237" s="61"/>
      <c r="H1237" s="61"/>
      <c r="I1237" s="59"/>
    </row>
    <row r="1238">
      <c r="A1238" s="60"/>
      <c r="B1238" s="61"/>
      <c r="C1238" s="61"/>
      <c r="D1238" s="61"/>
      <c r="E1238" s="61"/>
      <c r="F1238" s="61"/>
      <c r="G1238" s="61"/>
      <c r="H1238" s="61"/>
      <c r="I1238" s="59"/>
    </row>
    <row r="1239">
      <c r="A1239" s="60"/>
      <c r="B1239" s="61"/>
      <c r="C1239" s="61"/>
      <c r="D1239" s="61"/>
      <c r="E1239" s="61"/>
      <c r="F1239" s="61"/>
      <c r="G1239" s="61"/>
      <c r="H1239" s="61"/>
      <c r="I1239" s="59"/>
    </row>
    <row r="1240">
      <c r="A1240" s="60"/>
      <c r="B1240" s="61"/>
      <c r="C1240" s="61"/>
      <c r="D1240" s="61"/>
      <c r="E1240" s="61"/>
      <c r="F1240" s="61"/>
      <c r="G1240" s="61"/>
      <c r="H1240" s="61"/>
      <c r="I1240" s="59"/>
    </row>
    <row r="1241">
      <c r="A1241" s="60"/>
      <c r="B1241" s="61"/>
      <c r="C1241" s="61"/>
      <c r="D1241" s="61"/>
      <c r="E1241" s="61"/>
      <c r="F1241" s="61"/>
      <c r="G1241" s="61"/>
      <c r="H1241" s="61"/>
      <c r="I1241" s="59"/>
    </row>
    <row r="1242">
      <c r="A1242" s="60"/>
      <c r="B1242" s="61"/>
      <c r="C1242" s="61"/>
      <c r="D1242" s="61"/>
      <c r="E1242" s="61"/>
      <c r="F1242" s="61"/>
      <c r="G1242" s="61"/>
      <c r="H1242" s="61"/>
      <c r="I1242" s="59"/>
    </row>
    <row r="1243">
      <c r="A1243" s="60"/>
      <c r="B1243" s="61"/>
      <c r="C1243" s="61"/>
      <c r="D1243" s="61"/>
      <c r="E1243" s="61"/>
      <c r="F1243" s="61"/>
      <c r="G1243" s="61"/>
      <c r="H1243" s="61"/>
      <c r="I1243" s="59"/>
    </row>
    <row r="1244">
      <c r="A1244" s="60"/>
      <c r="B1244" s="61"/>
      <c r="C1244" s="61"/>
      <c r="D1244" s="61"/>
      <c r="E1244" s="61"/>
      <c r="F1244" s="61"/>
      <c r="G1244" s="61"/>
      <c r="H1244" s="61"/>
      <c r="I1244" s="59"/>
    </row>
    <row r="1245">
      <c r="A1245" s="60"/>
      <c r="B1245" s="61"/>
      <c r="C1245" s="61"/>
      <c r="D1245" s="61"/>
      <c r="E1245" s="61"/>
      <c r="F1245" s="61"/>
      <c r="G1245" s="61"/>
      <c r="H1245" s="61"/>
      <c r="I1245" s="59"/>
    </row>
    <row r="1246">
      <c r="A1246" s="60"/>
      <c r="B1246" s="61"/>
      <c r="C1246" s="61"/>
      <c r="D1246" s="61"/>
      <c r="E1246" s="61"/>
      <c r="F1246" s="61"/>
      <c r="G1246" s="61"/>
      <c r="H1246" s="61"/>
      <c r="I1246" s="59"/>
    </row>
    <row r="1247">
      <c r="A1247" s="60"/>
      <c r="B1247" s="61"/>
      <c r="C1247" s="61"/>
      <c r="D1247" s="61"/>
      <c r="E1247" s="61"/>
      <c r="F1247" s="61"/>
      <c r="G1247" s="61"/>
      <c r="H1247" s="61"/>
      <c r="I1247" s="59"/>
    </row>
    <row r="1248">
      <c r="A1248" s="60"/>
      <c r="B1248" s="61"/>
      <c r="C1248" s="61"/>
      <c r="D1248" s="61"/>
      <c r="E1248" s="61"/>
      <c r="F1248" s="61"/>
      <c r="G1248" s="61"/>
      <c r="H1248" s="61"/>
      <c r="I1248" s="59"/>
    </row>
    <row r="1249">
      <c r="A1249" s="60"/>
      <c r="B1249" s="61"/>
      <c r="C1249" s="61"/>
      <c r="D1249" s="61"/>
      <c r="E1249" s="61"/>
      <c r="F1249" s="61"/>
      <c r="G1249" s="61"/>
      <c r="H1249" s="61"/>
      <c r="I1249" s="59"/>
    </row>
    <row r="1250">
      <c r="A1250" s="60"/>
      <c r="B1250" s="61"/>
      <c r="C1250" s="61"/>
      <c r="D1250" s="61"/>
      <c r="E1250" s="61"/>
      <c r="F1250" s="61"/>
      <c r="G1250" s="61"/>
      <c r="H1250" s="61"/>
      <c r="I1250" s="59"/>
    </row>
    <row r="1251">
      <c r="A1251" s="60"/>
      <c r="B1251" s="61"/>
      <c r="C1251" s="61"/>
      <c r="D1251" s="61"/>
      <c r="E1251" s="61"/>
      <c r="F1251" s="61"/>
      <c r="G1251" s="61"/>
      <c r="H1251" s="61"/>
      <c r="I1251" s="59"/>
    </row>
    <row r="1252">
      <c r="A1252" s="60"/>
      <c r="B1252" s="61"/>
      <c r="C1252" s="61"/>
      <c r="D1252" s="61"/>
      <c r="E1252" s="61"/>
      <c r="F1252" s="61"/>
      <c r="G1252" s="61"/>
      <c r="H1252" s="61"/>
      <c r="I1252" s="59"/>
    </row>
    <row r="1253">
      <c r="A1253" s="60"/>
      <c r="B1253" s="61"/>
      <c r="C1253" s="61"/>
      <c r="D1253" s="61"/>
      <c r="E1253" s="61"/>
      <c r="F1253" s="61"/>
      <c r="G1253" s="61"/>
      <c r="H1253" s="61"/>
      <c r="I1253" s="59"/>
    </row>
    <row r="1254">
      <c r="A1254" s="60"/>
      <c r="B1254" s="61"/>
      <c r="C1254" s="61"/>
      <c r="D1254" s="61"/>
      <c r="E1254" s="61"/>
      <c r="F1254" s="61"/>
      <c r="G1254" s="61"/>
      <c r="H1254" s="61"/>
      <c r="I1254" s="59"/>
    </row>
    <row r="1255">
      <c r="A1255" s="60"/>
      <c r="B1255" s="61"/>
      <c r="C1255" s="61"/>
      <c r="D1255" s="61"/>
      <c r="E1255" s="61"/>
      <c r="F1255" s="61"/>
      <c r="G1255" s="61"/>
      <c r="H1255" s="61"/>
      <c r="I1255" s="59"/>
    </row>
    <row r="1256">
      <c r="A1256" s="60"/>
      <c r="B1256" s="61"/>
      <c r="C1256" s="61"/>
      <c r="D1256" s="61"/>
      <c r="E1256" s="61"/>
      <c r="F1256" s="61"/>
      <c r="G1256" s="61"/>
      <c r="H1256" s="61"/>
      <c r="I1256" s="59"/>
    </row>
    <row r="1257">
      <c r="A1257" s="60"/>
      <c r="B1257" s="61"/>
      <c r="C1257" s="61"/>
      <c r="D1257" s="61"/>
      <c r="E1257" s="61"/>
      <c r="F1257" s="61"/>
      <c r="G1257" s="61"/>
      <c r="H1257" s="61"/>
      <c r="I1257" s="59"/>
    </row>
    <row r="1258">
      <c r="A1258" s="60"/>
      <c r="B1258" s="61"/>
      <c r="C1258" s="61"/>
      <c r="D1258" s="61"/>
      <c r="E1258" s="61"/>
      <c r="F1258" s="61"/>
      <c r="G1258" s="61"/>
      <c r="H1258" s="61"/>
      <c r="I1258" s="59"/>
    </row>
    <row r="1259">
      <c r="A1259" s="60"/>
      <c r="B1259" s="61"/>
      <c r="C1259" s="61"/>
      <c r="D1259" s="61"/>
      <c r="E1259" s="61"/>
      <c r="F1259" s="61"/>
      <c r="G1259" s="61"/>
      <c r="H1259" s="61"/>
      <c r="I1259" s="59"/>
    </row>
    <row r="1260">
      <c r="A1260" s="60"/>
      <c r="B1260" s="61"/>
      <c r="C1260" s="61"/>
      <c r="D1260" s="61"/>
      <c r="E1260" s="61"/>
      <c r="F1260" s="61"/>
      <c r="G1260" s="61"/>
      <c r="H1260" s="61"/>
      <c r="I1260" s="59"/>
    </row>
    <row r="1261">
      <c r="A1261" s="60"/>
      <c r="B1261" s="61"/>
      <c r="C1261" s="61"/>
      <c r="D1261" s="61"/>
      <c r="E1261" s="61"/>
      <c r="F1261" s="61"/>
      <c r="G1261" s="61"/>
      <c r="H1261" s="61"/>
      <c r="I1261" s="59"/>
    </row>
    <row r="1262">
      <c r="A1262" s="60"/>
      <c r="B1262" s="61"/>
      <c r="C1262" s="61"/>
      <c r="D1262" s="61"/>
      <c r="E1262" s="61"/>
      <c r="F1262" s="61"/>
      <c r="G1262" s="61"/>
      <c r="H1262" s="61"/>
      <c r="I1262" s="59"/>
    </row>
    <row r="1263">
      <c r="A1263" s="60"/>
      <c r="B1263" s="61"/>
      <c r="C1263" s="61"/>
      <c r="D1263" s="61"/>
      <c r="E1263" s="61"/>
      <c r="F1263" s="61"/>
      <c r="G1263" s="61"/>
      <c r="H1263" s="61"/>
      <c r="I1263" s="59"/>
    </row>
    <row r="1264">
      <c r="A1264" s="60"/>
      <c r="B1264" s="61"/>
      <c r="C1264" s="61"/>
      <c r="D1264" s="61"/>
      <c r="E1264" s="61"/>
      <c r="F1264" s="61"/>
      <c r="G1264" s="61"/>
      <c r="H1264" s="61"/>
      <c r="I1264" s="59"/>
    </row>
    <row r="1265">
      <c r="A1265" s="60"/>
      <c r="B1265" s="61"/>
      <c r="C1265" s="61"/>
      <c r="D1265" s="61"/>
      <c r="E1265" s="61"/>
      <c r="F1265" s="61"/>
      <c r="G1265" s="61"/>
      <c r="H1265" s="61"/>
      <c r="I1265" s="59"/>
    </row>
    <row r="1266">
      <c r="A1266" s="60"/>
      <c r="B1266" s="61"/>
      <c r="C1266" s="61"/>
      <c r="D1266" s="61"/>
      <c r="E1266" s="61"/>
      <c r="F1266" s="61"/>
      <c r="G1266" s="61"/>
      <c r="H1266" s="61"/>
      <c r="I1266" s="59"/>
    </row>
    <row r="1267">
      <c r="A1267" s="60"/>
      <c r="B1267" s="61"/>
      <c r="C1267" s="61"/>
      <c r="D1267" s="61"/>
      <c r="E1267" s="61"/>
      <c r="F1267" s="61"/>
      <c r="G1267" s="61"/>
      <c r="H1267" s="61"/>
      <c r="I1267" s="59"/>
    </row>
    <row r="1268">
      <c r="A1268" s="60"/>
      <c r="B1268" s="61"/>
      <c r="C1268" s="61"/>
      <c r="D1268" s="61"/>
      <c r="E1268" s="61"/>
      <c r="F1268" s="61"/>
      <c r="G1268" s="61"/>
      <c r="H1268" s="61"/>
      <c r="I1268" s="59"/>
    </row>
    <row r="1269">
      <c r="A1269" s="60"/>
      <c r="B1269" s="61"/>
      <c r="C1269" s="61"/>
      <c r="D1269" s="61"/>
      <c r="E1269" s="61"/>
      <c r="F1269" s="61"/>
      <c r="G1269" s="61"/>
      <c r="H1269" s="61"/>
      <c r="I1269" s="59"/>
    </row>
    <row r="1270">
      <c r="A1270" s="60"/>
      <c r="B1270" s="61"/>
      <c r="C1270" s="61"/>
      <c r="D1270" s="61"/>
      <c r="E1270" s="61"/>
      <c r="F1270" s="61"/>
      <c r="G1270" s="61"/>
      <c r="H1270" s="61"/>
      <c r="I1270" s="59"/>
    </row>
    <row r="1271">
      <c r="A1271" s="60"/>
      <c r="B1271" s="61"/>
      <c r="C1271" s="61"/>
      <c r="D1271" s="61"/>
      <c r="E1271" s="61"/>
      <c r="F1271" s="61"/>
      <c r="G1271" s="61"/>
      <c r="H1271" s="61"/>
      <c r="I1271" s="59"/>
    </row>
    <row r="1272">
      <c r="A1272" s="60"/>
      <c r="B1272" s="61"/>
      <c r="C1272" s="61"/>
      <c r="D1272" s="61"/>
      <c r="E1272" s="61"/>
      <c r="F1272" s="61"/>
      <c r="G1272" s="61"/>
      <c r="H1272" s="61"/>
      <c r="I1272" s="59"/>
    </row>
    <row r="1273">
      <c r="A1273" s="60"/>
      <c r="B1273" s="61"/>
      <c r="C1273" s="61"/>
      <c r="D1273" s="61"/>
      <c r="E1273" s="61"/>
      <c r="F1273" s="61"/>
      <c r="G1273" s="61"/>
      <c r="H1273" s="61"/>
      <c r="I1273" s="59"/>
    </row>
    <row r="1274">
      <c r="A1274" s="60"/>
      <c r="B1274" s="61"/>
      <c r="C1274" s="61"/>
      <c r="D1274" s="61"/>
      <c r="E1274" s="61"/>
      <c r="F1274" s="61"/>
      <c r="G1274" s="61"/>
      <c r="H1274" s="61"/>
      <c r="I1274" s="59"/>
    </row>
    <row r="1275">
      <c r="A1275" s="60"/>
      <c r="B1275" s="61"/>
      <c r="C1275" s="61"/>
      <c r="D1275" s="61"/>
      <c r="E1275" s="61"/>
      <c r="F1275" s="61"/>
      <c r="G1275" s="61"/>
      <c r="H1275" s="61"/>
      <c r="I1275" s="59"/>
    </row>
    <row r="1276">
      <c r="A1276" s="60"/>
      <c r="B1276" s="61"/>
      <c r="C1276" s="61"/>
      <c r="D1276" s="61"/>
      <c r="E1276" s="61"/>
      <c r="F1276" s="61"/>
      <c r="G1276" s="61"/>
      <c r="H1276" s="61"/>
      <c r="I1276" s="59"/>
    </row>
    <row r="1277">
      <c r="A1277" s="60"/>
      <c r="B1277" s="61"/>
      <c r="C1277" s="61"/>
      <c r="D1277" s="61"/>
      <c r="E1277" s="61"/>
      <c r="F1277" s="61"/>
      <c r="G1277" s="61"/>
      <c r="H1277" s="61"/>
      <c r="I1277" s="59"/>
    </row>
    <row r="1278">
      <c r="A1278" s="60"/>
      <c r="B1278" s="61"/>
      <c r="C1278" s="61"/>
      <c r="D1278" s="61"/>
      <c r="E1278" s="61"/>
      <c r="F1278" s="61"/>
      <c r="G1278" s="61"/>
      <c r="H1278" s="61"/>
      <c r="I1278" s="59"/>
    </row>
    <row r="1279">
      <c r="A1279" s="60"/>
      <c r="B1279" s="61"/>
      <c r="C1279" s="61"/>
      <c r="D1279" s="61"/>
      <c r="E1279" s="61"/>
      <c r="F1279" s="61"/>
      <c r="G1279" s="61"/>
      <c r="H1279" s="61"/>
      <c r="I1279" s="59"/>
    </row>
    <row r="1280">
      <c r="A1280" s="60"/>
      <c r="B1280" s="61"/>
      <c r="C1280" s="61"/>
      <c r="D1280" s="61"/>
      <c r="E1280" s="61"/>
      <c r="F1280" s="61"/>
      <c r="G1280" s="61"/>
      <c r="H1280" s="61"/>
      <c r="I1280" s="59"/>
    </row>
    <row r="1281">
      <c r="A1281" s="60"/>
      <c r="B1281" s="61"/>
      <c r="C1281" s="61"/>
      <c r="D1281" s="61"/>
      <c r="E1281" s="61"/>
      <c r="F1281" s="61"/>
      <c r="G1281" s="61"/>
      <c r="H1281" s="61"/>
      <c r="I1281" s="59"/>
    </row>
    <row r="1282">
      <c r="A1282" s="60"/>
      <c r="B1282" s="61"/>
      <c r="C1282" s="61"/>
      <c r="D1282" s="61"/>
      <c r="E1282" s="61"/>
      <c r="F1282" s="61"/>
      <c r="G1282" s="61"/>
      <c r="H1282" s="61"/>
      <c r="I1282" s="59"/>
    </row>
    <row r="1283">
      <c r="A1283" s="60"/>
      <c r="B1283" s="61"/>
      <c r="C1283" s="61"/>
      <c r="D1283" s="61"/>
      <c r="E1283" s="61"/>
      <c r="F1283" s="61"/>
      <c r="G1283" s="61"/>
      <c r="H1283" s="61"/>
      <c r="I1283" s="59"/>
    </row>
    <row r="1284">
      <c r="A1284" s="60"/>
      <c r="B1284" s="61"/>
      <c r="C1284" s="61"/>
      <c r="D1284" s="61"/>
      <c r="E1284" s="61"/>
      <c r="F1284" s="61"/>
      <c r="G1284" s="61"/>
      <c r="H1284" s="61"/>
      <c r="I1284" s="59"/>
    </row>
    <row r="1285">
      <c r="A1285" s="60"/>
      <c r="B1285" s="61"/>
      <c r="C1285" s="61"/>
      <c r="D1285" s="61"/>
      <c r="E1285" s="61"/>
      <c r="F1285" s="61"/>
      <c r="G1285" s="61"/>
      <c r="H1285" s="61"/>
      <c r="I1285" s="59"/>
    </row>
    <row r="1286">
      <c r="A1286" s="60"/>
      <c r="B1286" s="61"/>
      <c r="C1286" s="61"/>
      <c r="D1286" s="61"/>
      <c r="E1286" s="61"/>
      <c r="F1286" s="61"/>
      <c r="G1286" s="61"/>
      <c r="H1286" s="61"/>
      <c r="I1286" s="59"/>
    </row>
    <row r="1287">
      <c r="A1287" s="60"/>
      <c r="B1287" s="61"/>
      <c r="C1287" s="61"/>
      <c r="D1287" s="61"/>
      <c r="E1287" s="61"/>
      <c r="F1287" s="61"/>
      <c r="G1287" s="61"/>
      <c r="H1287" s="61"/>
      <c r="I1287" s="59"/>
    </row>
    <row r="1288">
      <c r="A1288" s="60"/>
      <c r="B1288" s="61"/>
      <c r="C1288" s="61"/>
      <c r="D1288" s="61"/>
      <c r="E1288" s="61"/>
      <c r="F1288" s="61"/>
      <c r="G1288" s="61"/>
      <c r="H1288" s="61"/>
      <c r="I1288" s="59"/>
    </row>
    <row r="1289">
      <c r="A1289" s="60"/>
      <c r="B1289" s="61"/>
      <c r="C1289" s="61"/>
      <c r="D1289" s="61"/>
      <c r="E1289" s="61"/>
      <c r="F1289" s="61"/>
      <c r="G1289" s="61"/>
      <c r="H1289" s="61"/>
      <c r="I1289" s="59"/>
    </row>
    <row r="1290">
      <c r="A1290" s="60"/>
      <c r="B1290" s="61"/>
      <c r="C1290" s="61"/>
      <c r="D1290" s="61"/>
      <c r="E1290" s="61"/>
      <c r="F1290" s="61"/>
      <c r="G1290" s="61"/>
      <c r="H1290" s="61"/>
      <c r="I1290" s="59"/>
    </row>
    <row r="1291">
      <c r="A1291" s="60"/>
      <c r="B1291" s="61"/>
      <c r="C1291" s="61"/>
      <c r="D1291" s="61"/>
      <c r="E1291" s="61"/>
      <c r="F1291" s="61"/>
      <c r="G1291" s="61"/>
      <c r="H1291" s="61"/>
      <c r="I1291" s="59"/>
    </row>
    <row r="1292">
      <c r="A1292" s="60"/>
      <c r="B1292" s="61"/>
      <c r="C1292" s="61"/>
      <c r="D1292" s="61"/>
      <c r="E1292" s="61"/>
      <c r="F1292" s="61"/>
      <c r="G1292" s="61"/>
      <c r="H1292" s="61"/>
      <c r="I1292" s="59"/>
    </row>
    <row r="1293">
      <c r="A1293" s="60"/>
      <c r="B1293" s="61"/>
      <c r="C1293" s="61"/>
      <c r="D1293" s="61"/>
      <c r="E1293" s="61"/>
      <c r="F1293" s="61"/>
      <c r="G1293" s="61"/>
      <c r="H1293" s="61"/>
      <c r="I1293" s="59"/>
    </row>
    <row r="1294">
      <c r="A1294" s="60"/>
      <c r="B1294" s="61"/>
      <c r="C1294" s="61"/>
      <c r="D1294" s="61"/>
      <c r="E1294" s="61"/>
      <c r="F1294" s="61"/>
      <c r="G1294" s="61"/>
      <c r="H1294" s="61"/>
      <c r="I1294" s="59"/>
    </row>
    <row r="1295">
      <c r="A1295" s="60"/>
      <c r="B1295" s="61"/>
      <c r="C1295" s="61"/>
      <c r="D1295" s="61"/>
      <c r="E1295" s="61"/>
      <c r="F1295" s="61"/>
      <c r="G1295" s="61"/>
      <c r="H1295" s="61"/>
      <c r="I1295" s="59"/>
    </row>
    <row r="1296">
      <c r="A1296" s="60"/>
      <c r="B1296" s="61"/>
      <c r="C1296" s="61"/>
      <c r="D1296" s="61"/>
      <c r="E1296" s="61"/>
      <c r="F1296" s="61"/>
      <c r="G1296" s="61"/>
      <c r="H1296" s="61"/>
      <c r="I1296" s="59"/>
    </row>
    <row r="1297">
      <c r="A1297" s="60"/>
      <c r="B1297" s="61"/>
      <c r="C1297" s="61"/>
      <c r="D1297" s="61"/>
      <c r="E1297" s="61"/>
      <c r="F1297" s="61"/>
      <c r="G1297" s="61"/>
      <c r="H1297" s="61"/>
      <c r="I1297" s="59"/>
    </row>
    <row r="1298">
      <c r="A1298" s="60"/>
      <c r="B1298" s="61"/>
      <c r="C1298" s="61"/>
      <c r="D1298" s="61"/>
      <c r="E1298" s="61"/>
      <c r="F1298" s="61"/>
      <c r="G1298" s="61"/>
      <c r="H1298" s="61"/>
      <c r="I1298" s="59"/>
    </row>
    <row r="1299">
      <c r="A1299" s="60"/>
      <c r="B1299" s="61"/>
      <c r="C1299" s="61"/>
      <c r="D1299" s="61"/>
      <c r="E1299" s="61"/>
      <c r="F1299" s="61"/>
      <c r="G1299" s="61"/>
      <c r="H1299" s="61"/>
      <c r="I1299" s="59"/>
    </row>
    <row r="1300">
      <c r="A1300" s="60"/>
      <c r="B1300" s="61"/>
      <c r="C1300" s="61"/>
      <c r="D1300" s="61"/>
      <c r="E1300" s="61"/>
      <c r="F1300" s="61"/>
      <c r="G1300" s="61"/>
      <c r="H1300" s="61"/>
      <c r="I1300" s="59"/>
    </row>
    <row r="1301">
      <c r="A1301" s="60"/>
      <c r="B1301" s="61"/>
      <c r="C1301" s="61"/>
      <c r="D1301" s="61"/>
      <c r="E1301" s="61"/>
      <c r="F1301" s="61"/>
      <c r="G1301" s="61"/>
      <c r="H1301" s="61"/>
      <c r="I1301" s="59"/>
    </row>
    <row r="1302">
      <c r="A1302" s="60"/>
      <c r="B1302" s="61"/>
      <c r="C1302" s="61"/>
      <c r="D1302" s="61"/>
      <c r="E1302" s="61"/>
      <c r="F1302" s="61"/>
      <c r="G1302" s="61"/>
      <c r="H1302" s="61"/>
      <c r="I1302" s="59"/>
    </row>
    <row r="1303">
      <c r="A1303" s="60"/>
      <c r="B1303" s="61"/>
      <c r="C1303" s="61"/>
      <c r="D1303" s="61"/>
      <c r="E1303" s="61"/>
      <c r="F1303" s="61"/>
      <c r="G1303" s="61"/>
      <c r="H1303" s="61"/>
      <c r="I1303" s="59"/>
    </row>
    <row r="1304">
      <c r="A1304" s="60"/>
      <c r="B1304" s="61"/>
      <c r="C1304" s="61"/>
      <c r="D1304" s="61"/>
      <c r="E1304" s="61"/>
      <c r="F1304" s="61"/>
      <c r="G1304" s="61"/>
      <c r="H1304" s="61"/>
      <c r="I1304" s="59"/>
    </row>
    <row r="1305">
      <c r="A1305" s="60"/>
      <c r="B1305" s="61"/>
      <c r="C1305" s="61"/>
      <c r="D1305" s="61"/>
      <c r="E1305" s="61"/>
      <c r="F1305" s="61"/>
      <c r="G1305" s="61"/>
      <c r="H1305" s="61"/>
      <c r="I1305" s="59"/>
    </row>
    <row r="1306">
      <c r="A1306" s="60"/>
      <c r="B1306" s="61"/>
      <c r="C1306" s="61"/>
      <c r="D1306" s="61"/>
      <c r="E1306" s="61"/>
      <c r="F1306" s="61"/>
      <c r="G1306" s="61"/>
      <c r="H1306" s="61"/>
      <c r="I1306" s="59"/>
    </row>
    <row r="1307">
      <c r="A1307" s="60"/>
      <c r="B1307" s="61"/>
      <c r="C1307" s="61"/>
      <c r="D1307" s="61"/>
      <c r="E1307" s="61"/>
      <c r="F1307" s="61"/>
      <c r="G1307" s="61"/>
      <c r="H1307" s="61"/>
      <c r="I1307" s="59"/>
    </row>
    <row r="1308">
      <c r="A1308" s="60"/>
      <c r="B1308" s="61"/>
      <c r="C1308" s="61"/>
      <c r="D1308" s="61"/>
      <c r="E1308" s="61"/>
      <c r="F1308" s="61"/>
      <c r="G1308" s="61"/>
      <c r="H1308" s="61"/>
      <c r="I1308" s="59"/>
    </row>
    <row r="1309">
      <c r="A1309" s="60"/>
      <c r="B1309" s="61"/>
      <c r="C1309" s="61"/>
      <c r="D1309" s="61"/>
      <c r="E1309" s="61"/>
      <c r="F1309" s="61"/>
      <c r="G1309" s="61"/>
      <c r="H1309" s="61"/>
      <c r="I1309" s="59"/>
    </row>
    <row r="1310">
      <c r="A1310" s="60"/>
      <c r="B1310" s="61"/>
      <c r="C1310" s="61"/>
      <c r="D1310" s="61"/>
      <c r="E1310" s="61"/>
      <c r="F1310" s="61"/>
      <c r="G1310" s="61"/>
      <c r="H1310" s="61"/>
      <c r="I1310" s="59"/>
    </row>
    <row r="1311">
      <c r="A1311" s="60"/>
      <c r="B1311" s="61"/>
      <c r="C1311" s="61"/>
      <c r="D1311" s="61"/>
      <c r="E1311" s="61"/>
      <c r="F1311" s="61"/>
      <c r="G1311" s="61"/>
      <c r="H1311" s="61"/>
      <c r="I1311" s="59"/>
    </row>
    <row r="1312">
      <c r="A1312" s="60"/>
      <c r="B1312" s="61"/>
      <c r="C1312" s="61"/>
      <c r="D1312" s="61"/>
      <c r="E1312" s="61"/>
      <c r="F1312" s="61"/>
      <c r="G1312" s="61"/>
      <c r="H1312" s="61"/>
      <c r="I1312" s="59"/>
    </row>
    <row r="1313">
      <c r="A1313" s="60"/>
      <c r="B1313" s="61"/>
      <c r="C1313" s="61"/>
      <c r="D1313" s="61"/>
      <c r="E1313" s="61"/>
      <c r="F1313" s="61"/>
      <c r="G1313" s="61"/>
      <c r="H1313" s="61"/>
      <c r="I1313" s="59"/>
    </row>
    <row r="1314">
      <c r="A1314" s="60"/>
      <c r="B1314" s="61"/>
      <c r="C1314" s="61"/>
      <c r="D1314" s="61"/>
      <c r="E1314" s="61"/>
      <c r="F1314" s="61"/>
      <c r="G1314" s="61"/>
      <c r="H1314" s="61"/>
      <c r="I1314" s="59"/>
    </row>
    <row r="1315">
      <c r="A1315" s="60"/>
      <c r="B1315" s="61"/>
      <c r="C1315" s="61"/>
      <c r="D1315" s="61"/>
      <c r="E1315" s="61"/>
      <c r="F1315" s="61"/>
      <c r="G1315" s="61"/>
      <c r="H1315" s="61"/>
      <c r="I1315" s="59"/>
    </row>
    <row r="1316">
      <c r="A1316" s="60"/>
      <c r="B1316" s="61"/>
      <c r="C1316" s="61"/>
      <c r="D1316" s="61"/>
      <c r="E1316" s="61"/>
      <c r="F1316" s="61"/>
      <c r="G1316" s="61"/>
      <c r="H1316" s="61"/>
      <c r="I1316" s="59"/>
    </row>
    <row r="1317">
      <c r="A1317" s="60"/>
      <c r="B1317" s="61"/>
      <c r="C1317" s="61"/>
      <c r="D1317" s="61"/>
      <c r="E1317" s="61"/>
      <c r="F1317" s="61"/>
      <c r="G1317" s="61"/>
      <c r="H1317" s="61"/>
      <c r="I1317" s="59"/>
    </row>
    <row r="1318">
      <c r="A1318" s="60"/>
      <c r="B1318" s="61"/>
      <c r="C1318" s="61"/>
      <c r="D1318" s="61"/>
      <c r="E1318" s="61"/>
      <c r="F1318" s="61"/>
      <c r="G1318" s="61"/>
      <c r="H1318" s="61"/>
      <c r="I1318" s="59"/>
    </row>
    <row r="1319">
      <c r="A1319" s="60"/>
      <c r="B1319" s="61"/>
      <c r="C1319" s="61"/>
      <c r="D1319" s="61"/>
      <c r="E1319" s="61"/>
      <c r="F1319" s="61"/>
      <c r="G1319" s="61"/>
      <c r="H1319" s="61"/>
      <c r="I1319" s="59"/>
    </row>
    <row r="1320">
      <c r="A1320" s="60"/>
      <c r="B1320" s="61"/>
      <c r="C1320" s="61"/>
      <c r="D1320" s="61"/>
      <c r="E1320" s="61"/>
      <c r="F1320" s="61"/>
      <c r="G1320" s="61"/>
      <c r="H1320" s="61"/>
      <c r="I1320" s="59"/>
    </row>
    <row r="1321">
      <c r="A1321" s="60"/>
      <c r="B1321" s="61"/>
      <c r="C1321" s="61"/>
      <c r="D1321" s="61"/>
      <c r="E1321" s="61"/>
      <c r="F1321" s="61"/>
      <c r="G1321" s="61"/>
      <c r="H1321" s="61"/>
      <c r="I1321" s="59"/>
    </row>
    <row r="1322">
      <c r="A1322" s="60"/>
      <c r="B1322" s="61"/>
      <c r="C1322" s="61"/>
      <c r="D1322" s="61"/>
      <c r="E1322" s="61"/>
      <c r="F1322" s="61"/>
      <c r="G1322" s="61"/>
      <c r="H1322" s="61"/>
      <c r="I1322" s="59"/>
    </row>
    <row r="1323">
      <c r="A1323" s="60"/>
      <c r="B1323" s="61"/>
      <c r="C1323" s="61"/>
      <c r="D1323" s="61"/>
      <c r="E1323" s="61"/>
      <c r="F1323" s="61"/>
      <c r="G1323" s="61"/>
      <c r="H1323" s="61"/>
      <c r="I1323" s="59"/>
    </row>
    <row r="1324">
      <c r="A1324" s="60"/>
      <c r="B1324" s="61"/>
      <c r="C1324" s="61"/>
      <c r="D1324" s="61"/>
      <c r="E1324" s="61"/>
      <c r="F1324" s="61"/>
      <c r="G1324" s="61"/>
      <c r="H1324" s="61"/>
      <c r="I1324" s="59"/>
    </row>
    <row r="1325">
      <c r="A1325" s="60"/>
      <c r="B1325" s="61"/>
      <c r="C1325" s="61"/>
      <c r="D1325" s="61"/>
      <c r="E1325" s="61"/>
      <c r="F1325" s="61"/>
      <c r="G1325" s="61"/>
      <c r="H1325" s="61"/>
      <c r="I1325" s="59"/>
    </row>
    <row r="1326">
      <c r="A1326" s="60"/>
      <c r="B1326" s="61"/>
      <c r="C1326" s="61"/>
      <c r="D1326" s="61"/>
      <c r="E1326" s="61"/>
      <c r="F1326" s="61"/>
      <c r="G1326" s="61"/>
      <c r="H1326" s="61"/>
      <c r="I1326" s="59"/>
    </row>
    <row r="1327">
      <c r="A1327" s="60"/>
      <c r="B1327" s="61"/>
      <c r="C1327" s="61"/>
      <c r="D1327" s="61"/>
      <c r="E1327" s="61"/>
      <c r="F1327" s="61"/>
      <c r="G1327" s="61"/>
      <c r="H1327" s="61"/>
      <c r="I1327" s="59"/>
    </row>
    <row r="1328">
      <c r="A1328" s="60"/>
      <c r="B1328" s="61"/>
      <c r="C1328" s="61"/>
      <c r="D1328" s="61"/>
      <c r="E1328" s="61"/>
      <c r="F1328" s="61"/>
      <c r="G1328" s="61"/>
      <c r="H1328" s="61"/>
      <c r="I1328" s="59"/>
    </row>
    <row r="1329">
      <c r="A1329" s="60"/>
      <c r="B1329" s="61"/>
      <c r="C1329" s="61"/>
      <c r="D1329" s="61"/>
      <c r="E1329" s="61"/>
      <c r="F1329" s="61"/>
      <c r="G1329" s="61"/>
      <c r="H1329" s="61"/>
      <c r="I1329" s="59"/>
    </row>
    <row r="1330">
      <c r="A1330" s="60"/>
      <c r="B1330" s="61"/>
      <c r="C1330" s="61"/>
      <c r="D1330" s="61"/>
      <c r="E1330" s="61"/>
      <c r="F1330" s="61"/>
      <c r="G1330" s="61"/>
      <c r="H1330" s="61"/>
      <c r="I1330" s="59"/>
    </row>
    <row r="1331">
      <c r="A1331" s="60"/>
      <c r="B1331" s="61"/>
      <c r="C1331" s="61"/>
      <c r="D1331" s="61"/>
      <c r="E1331" s="61"/>
      <c r="F1331" s="61"/>
      <c r="G1331" s="61"/>
      <c r="H1331" s="61"/>
      <c r="I1331" s="59"/>
    </row>
    <row r="1332">
      <c r="A1332" s="60"/>
      <c r="B1332" s="61"/>
      <c r="C1332" s="61"/>
      <c r="D1332" s="61"/>
      <c r="E1332" s="61"/>
      <c r="F1332" s="61"/>
      <c r="G1332" s="61"/>
      <c r="H1332" s="61"/>
      <c r="I1332" s="59"/>
    </row>
    <row r="1333">
      <c r="A1333" s="60"/>
      <c r="B1333" s="61"/>
      <c r="C1333" s="61"/>
      <c r="D1333" s="61"/>
      <c r="E1333" s="61"/>
      <c r="F1333" s="61"/>
      <c r="G1333" s="61"/>
      <c r="H1333" s="61"/>
      <c r="I1333" s="59"/>
    </row>
    <row r="1334">
      <c r="A1334" s="60"/>
      <c r="B1334" s="61"/>
      <c r="C1334" s="61"/>
      <c r="D1334" s="61"/>
      <c r="E1334" s="61"/>
      <c r="F1334" s="61"/>
      <c r="G1334" s="61"/>
      <c r="H1334" s="61"/>
      <c r="I1334" s="59"/>
    </row>
    <row r="1335">
      <c r="A1335" s="60"/>
      <c r="B1335" s="61"/>
      <c r="C1335" s="61"/>
      <c r="D1335" s="61"/>
      <c r="E1335" s="61"/>
      <c r="F1335" s="61"/>
      <c r="G1335" s="61"/>
      <c r="H1335" s="61"/>
      <c r="I1335" s="59"/>
    </row>
    <row r="1336">
      <c r="A1336" s="60"/>
      <c r="B1336" s="61"/>
      <c r="C1336" s="61"/>
      <c r="D1336" s="61"/>
      <c r="E1336" s="61"/>
      <c r="F1336" s="61"/>
      <c r="G1336" s="61"/>
      <c r="H1336" s="61"/>
      <c r="I1336" s="59"/>
    </row>
    <row r="1337">
      <c r="A1337" s="60"/>
      <c r="B1337" s="61"/>
      <c r="C1337" s="61"/>
      <c r="D1337" s="61"/>
      <c r="E1337" s="61"/>
      <c r="F1337" s="61"/>
      <c r="G1337" s="61"/>
      <c r="H1337" s="61"/>
      <c r="I1337" s="59"/>
    </row>
    <row r="1338">
      <c r="A1338" s="60"/>
      <c r="B1338" s="61"/>
      <c r="C1338" s="61"/>
      <c r="D1338" s="61"/>
      <c r="E1338" s="61"/>
      <c r="F1338" s="61"/>
      <c r="G1338" s="61"/>
      <c r="H1338" s="61"/>
      <c r="I1338" s="59"/>
    </row>
    <row r="1339">
      <c r="A1339" s="60"/>
      <c r="B1339" s="61"/>
      <c r="C1339" s="61"/>
      <c r="D1339" s="61"/>
      <c r="E1339" s="61"/>
      <c r="F1339" s="61"/>
      <c r="G1339" s="61"/>
      <c r="H1339" s="61"/>
      <c r="I1339" s="59"/>
    </row>
    <row r="1340">
      <c r="A1340" s="60"/>
      <c r="B1340" s="61"/>
      <c r="C1340" s="61"/>
      <c r="D1340" s="61"/>
      <c r="E1340" s="61"/>
      <c r="F1340" s="61"/>
      <c r="G1340" s="61"/>
      <c r="H1340" s="61"/>
      <c r="I1340" s="59"/>
    </row>
    <row r="1341">
      <c r="A1341" s="60"/>
      <c r="B1341" s="61"/>
      <c r="C1341" s="61"/>
      <c r="D1341" s="61"/>
      <c r="E1341" s="61"/>
      <c r="F1341" s="61"/>
      <c r="G1341" s="61"/>
      <c r="H1341" s="61"/>
      <c r="I1341" s="59"/>
    </row>
    <row r="1342">
      <c r="A1342" s="60"/>
      <c r="B1342" s="61"/>
      <c r="C1342" s="61"/>
      <c r="D1342" s="61"/>
      <c r="E1342" s="61"/>
      <c r="F1342" s="61"/>
      <c r="G1342" s="61"/>
      <c r="H1342" s="61"/>
      <c r="I1342" s="59"/>
    </row>
    <row r="1343">
      <c r="A1343" s="60"/>
      <c r="B1343" s="61"/>
      <c r="C1343" s="61"/>
      <c r="D1343" s="61"/>
      <c r="E1343" s="61"/>
      <c r="F1343" s="61"/>
      <c r="G1343" s="61"/>
      <c r="H1343" s="61"/>
      <c r="I1343" s="59"/>
    </row>
    <row r="1344">
      <c r="A1344" s="60"/>
      <c r="B1344" s="61"/>
      <c r="C1344" s="61"/>
      <c r="D1344" s="61"/>
      <c r="E1344" s="61"/>
      <c r="F1344" s="61"/>
      <c r="G1344" s="61"/>
      <c r="H1344" s="61"/>
      <c r="I1344" s="59"/>
    </row>
    <row r="1345">
      <c r="A1345" s="60"/>
      <c r="B1345" s="61"/>
      <c r="C1345" s="61"/>
      <c r="D1345" s="61"/>
      <c r="E1345" s="61"/>
      <c r="F1345" s="61"/>
      <c r="G1345" s="61"/>
      <c r="H1345" s="61"/>
      <c r="I1345" s="59"/>
    </row>
    <row r="1346">
      <c r="A1346" s="60"/>
      <c r="B1346" s="61"/>
      <c r="C1346" s="61"/>
      <c r="D1346" s="61"/>
      <c r="E1346" s="61"/>
      <c r="F1346" s="61"/>
      <c r="G1346" s="61"/>
      <c r="H1346" s="61"/>
      <c r="I1346" s="59"/>
    </row>
    <row r="1347">
      <c r="A1347" s="60"/>
      <c r="B1347" s="61"/>
      <c r="C1347" s="61"/>
      <c r="D1347" s="61"/>
      <c r="E1347" s="61"/>
      <c r="F1347" s="61"/>
      <c r="G1347" s="61"/>
      <c r="H1347" s="61"/>
      <c r="I1347" s="59"/>
    </row>
    <row r="1348">
      <c r="A1348" s="60"/>
      <c r="B1348" s="61"/>
      <c r="C1348" s="61"/>
      <c r="D1348" s="61"/>
      <c r="E1348" s="61"/>
      <c r="F1348" s="61"/>
      <c r="G1348" s="61"/>
      <c r="H1348" s="61"/>
      <c r="I1348" s="59"/>
    </row>
    <row r="1349">
      <c r="A1349" s="60"/>
      <c r="B1349" s="61"/>
      <c r="C1349" s="61"/>
      <c r="D1349" s="61"/>
      <c r="E1349" s="61"/>
      <c r="F1349" s="61"/>
      <c r="G1349" s="61"/>
      <c r="H1349" s="61"/>
      <c r="I1349" s="59"/>
    </row>
    <row r="1350">
      <c r="A1350" s="60"/>
      <c r="B1350" s="61"/>
      <c r="C1350" s="61"/>
      <c r="D1350" s="61"/>
      <c r="E1350" s="61"/>
      <c r="F1350" s="61"/>
      <c r="G1350" s="61"/>
      <c r="H1350" s="61"/>
      <c r="I1350" s="59"/>
    </row>
    <row r="1351">
      <c r="A1351" s="60"/>
      <c r="B1351" s="61"/>
      <c r="C1351" s="61"/>
      <c r="D1351" s="61"/>
      <c r="E1351" s="61"/>
      <c r="F1351" s="61"/>
      <c r="G1351" s="61"/>
      <c r="H1351" s="61"/>
      <c r="I1351" s="59"/>
    </row>
    <row r="1352">
      <c r="A1352" s="60"/>
      <c r="B1352" s="61"/>
      <c r="C1352" s="61"/>
      <c r="D1352" s="61"/>
      <c r="E1352" s="61"/>
      <c r="F1352" s="61"/>
      <c r="G1352" s="61"/>
      <c r="H1352" s="61"/>
      <c r="I1352" s="59"/>
    </row>
    <row r="1353">
      <c r="A1353" s="60"/>
      <c r="B1353" s="61"/>
      <c r="C1353" s="61"/>
      <c r="D1353" s="61"/>
      <c r="E1353" s="61"/>
      <c r="F1353" s="61"/>
      <c r="G1353" s="61"/>
      <c r="H1353" s="61"/>
      <c r="I1353" s="59"/>
    </row>
    <row r="1354">
      <c r="A1354" s="60"/>
      <c r="B1354" s="61"/>
      <c r="C1354" s="61"/>
      <c r="D1354" s="61"/>
      <c r="E1354" s="61"/>
      <c r="F1354" s="61"/>
      <c r="G1354" s="61"/>
      <c r="H1354" s="61"/>
      <c r="I1354" s="59"/>
    </row>
    <row r="1355">
      <c r="A1355" s="60"/>
      <c r="B1355" s="61"/>
      <c r="C1355" s="61"/>
      <c r="D1355" s="61"/>
      <c r="E1355" s="61"/>
      <c r="F1355" s="61"/>
      <c r="G1355" s="61"/>
      <c r="H1355" s="61"/>
      <c r="I1355" s="59"/>
    </row>
    <row r="1356">
      <c r="A1356" s="60"/>
      <c r="B1356" s="61"/>
      <c r="C1356" s="61"/>
      <c r="D1356" s="61"/>
      <c r="E1356" s="61"/>
      <c r="F1356" s="61"/>
      <c r="G1356" s="61"/>
      <c r="H1356" s="61"/>
      <c r="I1356" s="59"/>
    </row>
    <row r="1357">
      <c r="A1357" s="60"/>
      <c r="B1357" s="61"/>
      <c r="C1357" s="61"/>
      <c r="D1357" s="61"/>
      <c r="E1357" s="61"/>
      <c r="F1357" s="61"/>
      <c r="G1357" s="61"/>
      <c r="H1357" s="61"/>
      <c r="I1357" s="59"/>
    </row>
    <row r="1358">
      <c r="A1358" s="60"/>
      <c r="B1358" s="61"/>
      <c r="C1358" s="61"/>
      <c r="D1358" s="61"/>
      <c r="E1358" s="61"/>
      <c r="F1358" s="61"/>
      <c r="G1358" s="61"/>
      <c r="H1358" s="61"/>
      <c r="I1358" s="59"/>
    </row>
    <row r="1359">
      <c r="A1359" s="60"/>
      <c r="B1359" s="61"/>
      <c r="C1359" s="61"/>
      <c r="D1359" s="61"/>
      <c r="E1359" s="61"/>
      <c r="F1359" s="61"/>
      <c r="G1359" s="61"/>
      <c r="H1359" s="61"/>
      <c r="I1359" s="59"/>
    </row>
    <row r="1360">
      <c r="A1360" s="60"/>
      <c r="B1360" s="61"/>
      <c r="C1360" s="61"/>
      <c r="D1360" s="61"/>
      <c r="E1360" s="61"/>
      <c r="F1360" s="61"/>
      <c r="G1360" s="61"/>
      <c r="H1360" s="61"/>
      <c r="I1360" s="59"/>
    </row>
    <row r="1361">
      <c r="A1361" s="60"/>
      <c r="B1361" s="61"/>
      <c r="C1361" s="61"/>
      <c r="D1361" s="61"/>
      <c r="E1361" s="61"/>
      <c r="F1361" s="61"/>
      <c r="G1361" s="61"/>
      <c r="H1361" s="61"/>
      <c r="I1361" s="59"/>
    </row>
    <row r="1362">
      <c r="A1362" s="60"/>
      <c r="B1362" s="61"/>
      <c r="C1362" s="61"/>
      <c r="D1362" s="61"/>
      <c r="E1362" s="61"/>
      <c r="F1362" s="61"/>
      <c r="G1362" s="61"/>
      <c r="H1362" s="61"/>
      <c r="I1362" s="59"/>
    </row>
    <row r="1363">
      <c r="A1363" s="60"/>
      <c r="B1363" s="61"/>
      <c r="C1363" s="61"/>
      <c r="D1363" s="61"/>
      <c r="E1363" s="61"/>
      <c r="F1363" s="61"/>
      <c r="G1363" s="61"/>
      <c r="H1363" s="61"/>
      <c r="I1363" s="59"/>
    </row>
    <row r="1364">
      <c r="A1364" s="60"/>
      <c r="B1364" s="61"/>
      <c r="C1364" s="61"/>
      <c r="D1364" s="61"/>
      <c r="E1364" s="61"/>
      <c r="F1364" s="61"/>
      <c r="G1364" s="61"/>
      <c r="H1364" s="61"/>
      <c r="I1364" s="59"/>
    </row>
    <row r="1365">
      <c r="A1365" s="60"/>
      <c r="B1365" s="61"/>
      <c r="C1365" s="61"/>
      <c r="D1365" s="61"/>
      <c r="E1365" s="61"/>
      <c r="F1365" s="61"/>
      <c r="G1365" s="61"/>
      <c r="H1365" s="61"/>
      <c r="I1365" s="59"/>
    </row>
    <row r="1366">
      <c r="A1366" s="60"/>
      <c r="B1366" s="61"/>
      <c r="C1366" s="61"/>
      <c r="D1366" s="61"/>
      <c r="E1366" s="61"/>
      <c r="F1366" s="61"/>
      <c r="G1366" s="61"/>
      <c r="H1366" s="61"/>
      <c r="I1366" s="59"/>
    </row>
    <row r="1367">
      <c r="A1367" s="60"/>
      <c r="B1367" s="61"/>
      <c r="C1367" s="61"/>
      <c r="D1367" s="61"/>
      <c r="E1367" s="61"/>
      <c r="F1367" s="61"/>
      <c r="G1367" s="61"/>
      <c r="H1367" s="61"/>
      <c r="I1367" s="59"/>
    </row>
    <row r="1368">
      <c r="A1368" s="60"/>
      <c r="B1368" s="61"/>
      <c r="C1368" s="61"/>
      <c r="D1368" s="61"/>
      <c r="E1368" s="61"/>
      <c r="F1368" s="61"/>
      <c r="G1368" s="61"/>
      <c r="H1368" s="61"/>
      <c r="I1368" s="59"/>
    </row>
    <row r="1369">
      <c r="A1369" s="60"/>
      <c r="B1369" s="61"/>
      <c r="C1369" s="61"/>
      <c r="D1369" s="61"/>
      <c r="E1369" s="61"/>
      <c r="F1369" s="61"/>
      <c r="G1369" s="61"/>
      <c r="H1369" s="61"/>
      <c r="I1369" s="59"/>
    </row>
    <row r="1370">
      <c r="A1370" s="60"/>
      <c r="B1370" s="61"/>
      <c r="C1370" s="61"/>
      <c r="D1370" s="61"/>
      <c r="E1370" s="61"/>
      <c r="F1370" s="61"/>
      <c r="G1370" s="61"/>
      <c r="H1370" s="61"/>
      <c r="I1370" s="59"/>
    </row>
    <row r="1371">
      <c r="A1371" s="60"/>
      <c r="B1371" s="61"/>
      <c r="C1371" s="61"/>
      <c r="D1371" s="61"/>
      <c r="E1371" s="61"/>
      <c r="F1371" s="61"/>
      <c r="G1371" s="61"/>
      <c r="H1371" s="61"/>
      <c r="I1371" s="59"/>
    </row>
    <row r="1372">
      <c r="A1372" s="60"/>
      <c r="B1372" s="61"/>
      <c r="C1372" s="61"/>
      <c r="D1372" s="61"/>
      <c r="E1372" s="61"/>
      <c r="F1372" s="61"/>
      <c r="G1372" s="61"/>
      <c r="H1372" s="61"/>
      <c r="I1372" s="59"/>
    </row>
    <row r="1373">
      <c r="A1373" s="60"/>
      <c r="B1373" s="61"/>
      <c r="C1373" s="61"/>
      <c r="D1373" s="61"/>
      <c r="E1373" s="61"/>
      <c r="F1373" s="61"/>
      <c r="G1373" s="61"/>
      <c r="H1373" s="61"/>
      <c r="I1373" s="59"/>
    </row>
    <row r="1374">
      <c r="A1374" s="60"/>
      <c r="B1374" s="61"/>
      <c r="C1374" s="61"/>
      <c r="D1374" s="61"/>
      <c r="E1374" s="61"/>
      <c r="F1374" s="61"/>
      <c r="G1374" s="61"/>
      <c r="H1374" s="61"/>
      <c r="I1374" s="59"/>
    </row>
    <row r="1375">
      <c r="A1375" s="60"/>
      <c r="B1375" s="61"/>
      <c r="C1375" s="61"/>
      <c r="D1375" s="61"/>
      <c r="E1375" s="61"/>
      <c r="F1375" s="61"/>
      <c r="G1375" s="61"/>
      <c r="H1375" s="61"/>
      <c r="I1375" s="59"/>
    </row>
    <row r="1376">
      <c r="A1376" s="60"/>
      <c r="B1376" s="61"/>
      <c r="C1376" s="61"/>
      <c r="D1376" s="61"/>
      <c r="E1376" s="61"/>
      <c r="F1376" s="61"/>
      <c r="G1376" s="61"/>
      <c r="H1376" s="61"/>
      <c r="I1376" s="59"/>
    </row>
    <row r="1377">
      <c r="A1377" s="60"/>
      <c r="B1377" s="61"/>
      <c r="C1377" s="61"/>
      <c r="D1377" s="61"/>
      <c r="E1377" s="61"/>
      <c r="F1377" s="61"/>
      <c r="G1377" s="61"/>
      <c r="H1377" s="61"/>
      <c r="I1377" s="59"/>
    </row>
    <row r="1378">
      <c r="A1378" s="60"/>
      <c r="B1378" s="61"/>
      <c r="C1378" s="61"/>
      <c r="D1378" s="61"/>
      <c r="E1378" s="61"/>
      <c r="F1378" s="61"/>
      <c r="G1378" s="61"/>
      <c r="H1378" s="61"/>
      <c r="I1378" s="59"/>
    </row>
    <row r="1379">
      <c r="A1379" s="60"/>
      <c r="B1379" s="61"/>
      <c r="C1379" s="61"/>
      <c r="D1379" s="61"/>
      <c r="E1379" s="61"/>
      <c r="F1379" s="61"/>
      <c r="G1379" s="61"/>
      <c r="H1379" s="61"/>
      <c r="I1379" s="59"/>
    </row>
    <row r="1380">
      <c r="A1380" s="60"/>
      <c r="B1380" s="61"/>
      <c r="C1380" s="61"/>
      <c r="D1380" s="61"/>
      <c r="E1380" s="61"/>
      <c r="F1380" s="61"/>
      <c r="G1380" s="61"/>
      <c r="H1380" s="61"/>
      <c r="I1380" s="59"/>
    </row>
    <row r="1381">
      <c r="A1381" s="60"/>
      <c r="B1381" s="61"/>
      <c r="C1381" s="61"/>
      <c r="D1381" s="61"/>
      <c r="E1381" s="61"/>
      <c r="F1381" s="61"/>
      <c r="G1381" s="61"/>
      <c r="H1381" s="61"/>
      <c r="I1381" s="59"/>
    </row>
    <row r="1382">
      <c r="A1382" s="60"/>
      <c r="B1382" s="61"/>
      <c r="C1382" s="61"/>
      <c r="D1382" s="61"/>
      <c r="E1382" s="61"/>
      <c r="F1382" s="61"/>
      <c r="G1382" s="61"/>
      <c r="H1382" s="61"/>
      <c r="I1382" s="59"/>
    </row>
    <row r="1383">
      <c r="A1383" s="60"/>
      <c r="B1383" s="61"/>
      <c r="C1383" s="61"/>
      <c r="D1383" s="61"/>
      <c r="E1383" s="61"/>
      <c r="F1383" s="61"/>
      <c r="G1383" s="61"/>
      <c r="H1383" s="61"/>
      <c r="I1383" s="59"/>
    </row>
    <row r="1384">
      <c r="A1384" s="60"/>
      <c r="B1384" s="61"/>
      <c r="C1384" s="61"/>
      <c r="D1384" s="61"/>
      <c r="E1384" s="61"/>
      <c r="F1384" s="61"/>
      <c r="G1384" s="61"/>
      <c r="H1384" s="61"/>
      <c r="I1384" s="59"/>
    </row>
    <row r="1385">
      <c r="A1385" s="60"/>
      <c r="B1385" s="61"/>
      <c r="C1385" s="61"/>
      <c r="D1385" s="61"/>
      <c r="E1385" s="61"/>
      <c r="F1385" s="61"/>
      <c r="G1385" s="61"/>
      <c r="H1385" s="61"/>
      <c r="I1385" s="59"/>
    </row>
    <row r="1386">
      <c r="A1386" s="60"/>
      <c r="B1386" s="61"/>
      <c r="C1386" s="61"/>
      <c r="D1386" s="61"/>
      <c r="E1386" s="61"/>
      <c r="F1386" s="61"/>
      <c r="G1386" s="61"/>
      <c r="H1386" s="61"/>
      <c r="I1386" s="59"/>
    </row>
    <row r="1387">
      <c r="A1387" s="60"/>
      <c r="B1387" s="61"/>
      <c r="C1387" s="61"/>
      <c r="D1387" s="61"/>
      <c r="E1387" s="61"/>
      <c r="F1387" s="61"/>
      <c r="G1387" s="61"/>
      <c r="H1387" s="61"/>
      <c r="I1387" s="59"/>
    </row>
    <row r="1388">
      <c r="A1388" s="60"/>
      <c r="B1388" s="61"/>
      <c r="C1388" s="61"/>
      <c r="D1388" s="61"/>
      <c r="E1388" s="61"/>
      <c r="F1388" s="61"/>
      <c r="G1388" s="61"/>
      <c r="H1388" s="61"/>
      <c r="I1388" s="59"/>
    </row>
    <row r="1389">
      <c r="A1389" s="60"/>
      <c r="B1389" s="61"/>
      <c r="C1389" s="61"/>
      <c r="D1389" s="61"/>
      <c r="E1389" s="61"/>
      <c r="F1389" s="61"/>
      <c r="G1389" s="61"/>
      <c r="H1389" s="61"/>
      <c r="I1389" s="59"/>
    </row>
    <row r="1390">
      <c r="A1390" s="60"/>
      <c r="B1390" s="61"/>
      <c r="C1390" s="61"/>
      <c r="D1390" s="61"/>
      <c r="E1390" s="61"/>
      <c r="F1390" s="61"/>
      <c r="G1390" s="61"/>
      <c r="H1390" s="61"/>
      <c r="I1390" s="59"/>
    </row>
    <row r="1391">
      <c r="A1391" s="60"/>
      <c r="B1391" s="61"/>
      <c r="C1391" s="61"/>
      <c r="D1391" s="61"/>
      <c r="E1391" s="61"/>
      <c r="F1391" s="61"/>
      <c r="G1391" s="61"/>
      <c r="H1391" s="61"/>
      <c r="I1391" s="59"/>
    </row>
    <row r="1392">
      <c r="A1392" s="60"/>
      <c r="B1392" s="61"/>
      <c r="C1392" s="61"/>
      <c r="D1392" s="61"/>
      <c r="E1392" s="61"/>
      <c r="F1392" s="61"/>
      <c r="G1392" s="61"/>
      <c r="H1392" s="61"/>
      <c r="I1392" s="59"/>
    </row>
    <row r="1393">
      <c r="A1393" s="60"/>
      <c r="B1393" s="61"/>
      <c r="C1393" s="61"/>
      <c r="D1393" s="61"/>
      <c r="E1393" s="61"/>
      <c r="F1393" s="61"/>
      <c r="G1393" s="61"/>
      <c r="H1393" s="61"/>
      <c r="I1393" s="59"/>
    </row>
    <row r="1394">
      <c r="A1394" s="60"/>
      <c r="B1394" s="61"/>
      <c r="C1394" s="61"/>
      <c r="D1394" s="61"/>
      <c r="E1394" s="61"/>
      <c r="F1394" s="61"/>
      <c r="G1394" s="61"/>
      <c r="H1394" s="61"/>
      <c r="I1394" s="59"/>
    </row>
    <row r="1395">
      <c r="A1395" s="60"/>
      <c r="B1395" s="61"/>
      <c r="C1395" s="61"/>
      <c r="D1395" s="61"/>
      <c r="E1395" s="61"/>
      <c r="F1395" s="61"/>
      <c r="G1395" s="61"/>
      <c r="H1395" s="61"/>
      <c r="I1395" s="59"/>
    </row>
    <row r="1396">
      <c r="A1396" s="60"/>
      <c r="B1396" s="61"/>
      <c r="C1396" s="61"/>
      <c r="D1396" s="61"/>
      <c r="E1396" s="61"/>
      <c r="F1396" s="61"/>
      <c r="G1396" s="61"/>
      <c r="H1396" s="61"/>
      <c r="I1396" s="59"/>
    </row>
    <row r="1397">
      <c r="A1397" s="60"/>
      <c r="B1397" s="61"/>
      <c r="C1397" s="61"/>
      <c r="D1397" s="61"/>
      <c r="E1397" s="61"/>
      <c r="F1397" s="61"/>
      <c r="G1397" s="61"/>
      <c r="H1397" s="61"/>
      <c r="I1397" s="59"/>
    </row>
    <row r="1398">
      <c r="A1398" s="60"/>
      <c r="B1398" s="61"/>
      <c r="C1398" s="61"/>
      <c r="D1398" s="61"/>
      <c r="E1398" s="61"/>
      <c r="F1398" s="61"/>
      <c r="G1398" s="61"/>
      <c r="H1398" s="61"/>
      <c r="I1398" s="59"/>
    </row>
    <row r="1399">
      <c r="A1399" s="60"/>
      <c r="B1399" s="61"/>
      <c r="C1399" s="61"/>
      <c r="D1399" s="61"/>
      <c r="E1399" s="61"/>
      <c r="F1399" s="61"/>
      <c r="G1399" s="61"/>
      <c r="H1399" s="61"/>
      <c r="I1399" s="59"/>
    </row>
    <row r="1400">
      <c r="A1400" s="60"/>
      <c r="B1400" s="61"/>
      <c r="C1400" s="61"/>
      <c r="D1400" s="61"/>
      <c r="E1400" s="61"/>
      <c r="F1400" s="61"/>
      <c r="G1400" s="61"/>
      <c r="H1400" s="61"/>
      <c r="I1400" s="59"/>
    </row>
    <row r="1401">
      <c r="A1401" s="60"/>
      <c r="B1401" s="61"/>
      <c r="C1401" s="61"/>
      <c r="D1401" s="61"/>
      <c r="E1401" s="61"/>
      <c r="F1401" s="61"/>
      <c r="G1401" s="61"/>
      <c r="H1401" s="61"/>
      <c r="I1401" s="59"/>
    </row>
    <row r="1402">
      <c r="A1402" s="60"/>
      <c r="B1402" s="61"/>
      <c r="C1402" s="61"/>
      <c r="D1402" s="61"/>
      <c r="E1402" s="61"/>
      <c r="F1402" s="61"/>
      <c r="G1402" s="61"/>
      <c r="H1402" s="61"/>
      <c r="I1402" s="59"/>
    </row>
    <row r="1403">
      <c r="A1403" s="60"/>
      <c r="B1403" s="61"/>
      <c r="C1403" s="61"/>
      <c r="D1403" s="61"/>
      <c r="E1403" s="61"/>
      <c r="F1403" s="61"/>
      <c r="G1403" s="61"/>
      <c r="H1403" s="61"/>
      <c r="I1403" s="59"/>
    </row>
    <row r="1404">
      <c r="A1404" s="60"/>
      <c r="B1404" s="61"/>
      <c r="C1404" s="61"/>
      <c r="D1404" s="61"/>
      <c r="E1404" s="61"/>
      <c r="F1404" s="61"/>
      <c r="G1404" s="61"/>
      <c r="H1404" s="61"/>
      <c r="I1404" s="59"/>
    </row>
    <row r="1405">
      <c r="A1405" s="60"/>
      <c r="B1405" s="61"/>
      <c r="C1405" s="61"/>
      <c r="D1405" s="61"/>
      <c r="E1405" s="61"/>
      <c r="F1405" s="61"/>
      <c r="G1405" s="61"/>
      <c r="H1405" s="61"/>
      <c r="I1405" s="59"/>
    </row>
    <row r="1406">
      <c r="A1406" s="60"/>
      <c r="B1406" s="61"/>
      <c r="C1406" s="61"/>
      <c r="D1406" s="61"/>
      <c r="E1406" s="61"/>
      <c r="F1406" s="61"/>
      <c r="G1406" s="61"/>
      <c r="H1406" s="61"/>
      <c r="I1406" s="59"/>
    </row>
    <row r="1407">
      <c r="A1407" s="60"/>
      <c r="B1407" s="61"/>
      <c r="C1407" s="61"/>
      <c r="D1407" s="61"/>
      <c r="E1407" s="61"/>
      <c r="F1407" s="61"/>
      <c r="G1407" s="61"/>
      <c r="H1407" s="61"/>
      <c r="I1407" s="59"/>
    </row>
    <row r="1408">
      <c r="A1408" s="60"/>
      <c r="B1408" s="61"/>
      <c r="C1408" s="61"/>
      <c r="D1408" s="61"/>
      <c r="E1408" s="61"/>
      <c r="F1408" s="61"/>
      <c r="G1408" s="61"/>
      <c r="H1408" s="61"/>
      <c r="I1408" s="59"/>
    </row>
    <row r="1409">
      <c r="A1409" s="60"/>
      <c r="B1409" s="61"/>
      <c r="C1409" s="61"/>
      <c r="D1409" s="61"/>
      <c r="E1409" s="61"/>
      <c r="F1409" s="61"/>
      <c r="G1409" s="61"/>
      <c r="H1409" s="61"/>
      <c r="I1409" s="59"/>
    </row>
    <row r="1410">
      <c r="A1410" s="60"/>
      <c r="B1410" s="61"/>
      <c r="C1410" s="61"/>
      <c r="D1410" s="61"/>
      <c r="E1410" s="61"/>
      <c r="F1410" s="61"/>
      <c r="G1410" s="61"/>
      <c r="H1410" s="61"/>
      <c r="I1410" s="59"/>
    </row>
    <row r="1411">
      <c r="A1411" s="60"/>
      <c r="B1411" s="61"/>
      <c r="C1411" s="61"/>
      <c r="D1411" s="61"/>
      <c r="E1411" s="61"/>
      <c r="F1411" s="61"/>
      <c r="G1411" s="61"/>
      <c r="H1411" s="61"/>
      <c r="I1411" s="59"/>
    </row>
    <row r="1412">
      <c r="A1412" s="60"/>
      <c r="B1412" s="61"/>
      <c r="C1412" s="61"/>
      <c r="D1412" s="61"/>
      <c r="E1412" s="61"/>
      <c r="F1412" s="61"/>
      <c r="G1412" s="61"/>
      <c r="H1412" s="61"/>
      <c r="I1412" s="59"/>
    </row>
    <row r="1413">
      <c r="A1413" s="60"/>
      <c r="B1413" s="61"/>
      <c r="C1413" s="61"/>
      <c r="D1413" s="61"/>
      <c r="E1413" s="61"/>
      <c r="F1413" s="61"/>
      <c r="G1413" s="61"/>
      <c r="H1413" s="61"/>
      <c r="I1413" s="59"/>
    </row>
    <row r="1414">
      <c r="A1414" s="60"/>
      <c r="B1414" s="61"/>
      <c r="C1414" s="61"/>
      <c r="D1414" s="61"/>
      <c r="E1414" s="61"/>
      <c r="F1414" s="61"/>
      <c r="G1414" s="61"/>
      <c r="H1414" s="61"/>
      <c r="I1414" s="59"/>
    </row>
    <row r="1415">
      <c r="A1415" s="60"/>
      <c r="B1415" s="61"/>
      <c r="C1415" s="61"/>
      <c r="D1415" s="61"/>
      <c r="E1415" s="61"/>
      <c r="F1415" s="61"/>
      <c r="G1415" s="61"/>
      <c r="H1415" s="61"/>
      <c r="I1415" s="59"/>
    </row>
    <row r="1416">
      <c r="A1416" s="60"/>
      <c r="B1416" s="61"/>
      <c r="C1416" s="61"/>
      <c r="D1416" s="61"/>
      <c r="E1416" s="61"/>
      <c r="F1416" s="61"/>
      <c r="G1416" s="61"/>
      <c r="H1416" s="61"/>
      <c r="I1416" s="59"/>
    </row>
    <row r="1417">
      <c r="A1417" s="60"/>
      <c r="B1417" s="61"/>
      <c r="C1417" s="61"/>
      <c r="D1417" s="61"/>
      <c r="E1417" s="61"/>
      <c r="F1417" s="61"/>
      <c r="G1417" s="61"/>
      <c r="H1417" s="61"/>
      <c r="I1417" s="59"/>
    </row>
    <row r="1418">
      <c r="A1418" s="60"/>
      <c r="B1418" s="61"/>
      <c r="C1418" s="61"/>
      <c r="D1418" s="61"/>
      <c r="E1418" s="61"/>
      <c r="F1418" s="61"/>
      <c r="G1418" s="61"/>
      <c r="H1418" s="61"/>
      <c r="I1418" s="59"/>
    </row>
    <row r="1419">
      <c r="A1419" s="60"/>
      <c r="B1419" s="61"/>
      <c r="C1419" s="61"/>
      <c r="D1419" s="61"/>
      <c r="E1419" s="61"/>
      <c r="F1419" s="61"/>
      <c r="G1419" s="61"/>
      <c r="H1419" s="61"/>
      <c r="I1419" s="59"/>
    </row>
    <row r="1420">
      <c r="A1420" s="60"/>
      <c r="B1420" s="61"/>
      <c r="C1420" s="61"/>
      <c r="D1420" s="61"/>
      <c r="E1420" s="61"/>
      <c r="F1420" s="61"/>
      <c r="G1420" s="61"/>
      <c r="H1420" s="61"/>
      <c r="I1420" s="59"/>
    </row>
    <row r="1421">
      <c r="A1421" s="60"/>
      <c r="B1421" s="61"/>
      <c r="C1421" s="61"/>
      <c r="D1421" s="61"/>
      <c r="E1421" s="61"/>
      <c r="F1421" s="61"/>
      <c r="G1421" s="61"/>
      <c r="H1421" s="61"/>
      <c r="I1421" s="59"/>
    </row>
    <row r="1422">
      <c r="A1422" s="60"/>
      <c r="B1422" s="61"/>
      <c r="C1422" s="61"/>
      <c r="D1422" s="61"/>
      <c r="E1422" s="61"/>
      <c r="F1422" s="61"/>
      <c r="G1422" s="61"/>
      <c r="H1422" s="61"/>
      <c r="I1422" s="59"/>
    </row>
    <row r="1423">
      <c r="A1423" s="60"/>
      <c r="B1423" s="61"/>
      <c r="C1423" s="61"/>
      <c r="D1423" s="61"/>
      <c r="E1423" s="61"/>
      <c r="F1423" s="61"/>
      <c r="G1423" s="61"/>
      <c r="H1423" s="61"/>
      <c r="I1423" s="59"/>
    </row>
    <row r="1424">
      <c r="A1424" s="60"/>
      <c r="B1424" s="61"/>
      <c r="C1424" s="61"/>
      <c r="D1424" s="61"/>
      <c r="E1424" s="61"/>
      <c r="F1424" s="61"/>
      <c r="G1424" s="61"/>
      <c r="H1424" s="61"/>
      <c r="I1424" s="59"/>
    </row>
    <row r="1425">
      <c r="A1425" s="60"/>
      <c r="B1425" s="61"/>
      <c r="C1425" s="61"/>
      <c r="D1425" s="61"/>
      <c r="E1425" s="61"/>
      <c r="F1425" s="61"/>
      <c r="G1425" s="61"/>
      <c r="H1425" s="61"/>
      <c r="I1425" s="59"/>
    </row>
    <row r="1426">
      <c r="A1426" s="60"/>
      <c r="B1426" s="61"/>
      <c r="C1426" s="61"/>
      <c r="D1426" s="61"/>
      <c r="E1426" s="61"/>
      <c r="F1426" s="61"/>
      <c r="G1426" s="61"/>
      <c r="H1426" s="61"/>
      <c r="I1426" s="59"/>
    </row>
    <row r="1427">
      <c r="A1427" s="60"/>
      <c r="B1427" s="61"/>
      <c r="C1427" s="61"/>
      <c r="D1427" s="61"/>
      <c r="E1427" s="61"/>
      <c r="F1427" s="61"/>
      <c r="G1427" s="61"/>
      <c r="H1427" s="61"/>
      <c r="I1427" s="59"/>
    </row>
    <row r="1428">
      <c r="A1428" s="60"/>
      <c r="B1428" s="61"/>
      <c r="C1428" s="61"/>
      <c r="D1428" s="61"/>
      <c r="E1428" s="61"/>
      <c r="F1428" s="61"/>
      <c r="G1428" s="61"/>
      <c r="H1428" s="61"/>
      <c r="I1428" s="59"/>
    </row>
    <row r="1429">
      <c r="A1429" s="60"/>
      <c r="B1429" s="61"/>
      <c r="C1429" s="61"/>
      <c r="D1429" s="61"/>
      <c r="E1429" s="61"/>
      <c r="F1429" s="61"/>
      <c r="G1429" s="61"/>
      <c r="H1429" s="61"/>
      <c r="I1429" s="59"/>
    </row>
    <row r="1430">
      <c r="A1430" s="60"/>
      <c r="B1430" s="61"/>
      <c r="C1430" s="61"/>
      <c r="D1430" s="61"/>
      <c r="E1430" s="61"/>
      <c r="F1430" s="61"/>
      <c r="G1430" s="61"/>
      <c r="H1430" s="61"/>
      <c r="I1430" s="59"/>
    </row>
    <row r="1431">
      <c r="A1431" s="60"/>
      <c r="B1431" s="61"/>
      <c r="C1431" s="61"/>
      <c r="D1431" s="61"/>
      <c r="E1431" s="61"/>
      <c r="F1431" s="61"/>
      <c r="G1431" s="61"/>
      <c r="H1431" s="61"/>
      <c r="I1431" s="59"/>
    </row>
    <row r="1432">
      <c r="A1432" s="60"/>
      <c r="B1432" s="61"/>
      <c r="C1432" s="61"/>
      <c r="D1432" s="61"/>
      <c r="E1432" s="61"/>
      <c r="F1432" s="61"/>
      <c r="G1432" s="61"/>
      <c r="H1432" s="61"/>
      <c r="I1432" s="59"/>
    </row>
    <row r="1433">
      <c r="A1433" s="60"/>
      <c r="B1433" s="61"/>
      <c r="C1433" s="61"/>
      <c r="D1433" s="61"/>
      <c r="E1433" s="61"/>
      <c r="F1433" s="61"/>
      <c r="G1433" s="61"/>
      <c r="H1433" s="61"/>
      <c r="I1433" s="59"/>
    </row>
    <row r="1434">
      <c r="A1434" s="60"/>
      <c r="B1434" s="61"/>
      <c r="C1434" s="61"/>
      <c r="D1434" s="61"/>
      <c r="E1434" s="61"/>
      <c r="F1434" s="61"/>
      <c r="G1434" s="61"/>
      <c r="H1434" s="61"/>
      <c r="I1434" s="59"/>
    </row>
    <row r="1435">
      <c r="A1435" s="60"/>
      <c r="B1435" s="61"/>
      <c r="C1435" s="61"/>
      <c r="D1435" s="61"/>
      <c r="E1435" s="61"/>
      <c r="F1435" s="61"/>
      <c r="G1435" s="61"/>
      <c r="H1435" s="61"/>
      <c r="I1435" s="59"/>
    </row>
    <row r="1436">
      <c r="A1436" s="60"/>
      <c r="B1436" s="61"/>
      <c r="C1436" s="61"/>
      <c r="D1436" s="61"/>
      <c r="E1436" s="61"/>
      <c r="F1436" s="61"/>
      <c r="G1436" s="61"/>
      <c r="H1436" s="61"/>
      <c r="I1436" s="59"/>
    </row>
    <row r="1437">
      <c r="A1437" s="60"/>
      <c r="B1437" s="61"/>
      <c r="C1437" s="61"/>
      <c r="D1437" s="61"/>
      <c r="E1437" s="61"/>
      <c r="F1437" s="61"/>
      <c r="G1437" s="61"/>
      <c r="H1437" s="61"/>
      <c r="I1437" s="59"/>
    </row>
    <row r="1438">
      <c r="A1438" s="60"/>
      <c r="B1438" s="61"/>
      <c r="C1438" s="61"/>
      <c r="D1438" s="61"/>
      <c r="E1438" s="61"/>
      <c r="F1438" s="61"/>
      <c r="G1438" s="61"/>
      <c r="H1438" s="61"/>
      <c r="I1438" s="59"/>
    </row>
    <row r="1439">
      <c r="A1439" s="60"/>
      <c r="B1439" s="61"/>
      <c r="C1439" s="61"/>
      <c r="D1439" s="61"/>
      <c r="E1439" s="61"/>
      <c r="F1439" s="61"/>
      <c r="G1439" s="61"/>
      <c r="H1439" s="61"/>
      <c r="I1439" s="59"/>
    </row>
    <row r="1440">
      <c r="A1440" s="60"/>
      <c r="B1440" s="61"/>
      <c r="C1440" s="61"/>
      <c r="D1440" s="61"/>
      <c r="E1440" s="61"/>
      <c r="F1440" s="61"/>
      <c r="G1440" s="61"/>
      <c r="H1440" s="61"/>
      <c r="I1440" s="59"/>
    </row>
    <row r="1441">
      <c r="A1441" s="60"/>
      <c r="B1441" s="61"/>
      <c r="C1441" s="61"/>
      <c r="D1441" s="61"/>
      <c r="E1441" s="61"/>
      <c r="F1441" s="61"/>
      <c r="G1441" s="61"/>
      <c r="H1441" s="61"/>
      <c r="I1441" s="59"/>
    </row>
    <row r="1442">
      <c r="A1442" s="60"/>
      <c r="B1442" s="61"/>
      <c r="C1442" s="61"/>
      <c r="D1442" s="61"/>
      <c r="E1442" s="61"/>
      <c r="F1442" s="61"/>
      <c r="G1442" s="61"/>
      <c r="H1442" s="61"/>
      <c r="I1442" s="59"/>
    </row>
    <row r="1443">
      <c r="A1443" s="60"/>
      <c r="B1443" s="61"/>
      <c r="C1443" s="61"/>
      <c r="D1443" s="61"/>
      <c r="E1443" s="61"/>
      <c r="F1443" s="61"/>
      <c r="G1443" s="61"/>
      <c r="H1443" s="61"/>
      <c r="I1443" s="59"/>
    </row>
    <row r="1444">
      <c r="A1444" s="60"/>
      <c r="B1444" s="61"/>
      <c r="C1444" s="61"/>
      <c r="D1444" s="61"/>
      <c r="E1444" s="61"/>
      <c r="F1444" s="61"/>
      <c r="G1444" s="61"/>
      <c r="H1444" s="61"/>
      <c r="I1444" s="59"/>
    </row>
    <row r="1445">
      <c r="A1445" s="60"/>
      <c r="B1445" s="61"/>
      <c r="C1445" s="61"/>
      <c r="D1445" s="61"/>
      <c r="E1445" s="61"/>
      <c r="F1445" s="61"/>
      <c r="G1445" s="61"/>
      <c r="H1445" s="61"/>
      <c r="I1445" s="59"/>
    </row>
    <row r="1446">
      <c r="A1446" s="60"/>
      <c r="B1446" s="61"/>
      <c r="C1446" s="61"/>
      <c r="D1446" s="61"/>
      <c r="E1446" s="61"/>
      <c r="F1446" s="61"/>
      <c r="G1446" s="61"/>
      <c r="H1446" s="61"/>
      <c r="I1446" s="59"/>
    </row>
    <row r="1447">
      <c r="A1447" s="60"/>
      <c r="B1447" s="61"/>
      <c r="C1447" s="61"/>
      <c r="D1447" s="61"/>
      <c r="E1447" s="61"/>
      <c r="F1447" s="61"/>
      <c r="G1447" s="61"/>
      <c r="H1447" s="61"/>
      <c r="I1447" s="59"/>
    </row>
    <row r="1448">
      <c r="A1448" s="60"/>
      <c r="B1448" s="61"/>
      <c r="C1448" s="61"/>
      <c r="D1448" s="61"/>
      <c r="E1448" s="61"/>
      <c r="F1448" s="61"/>
      <c r="G1448" s="61"/>
      <c r="H1448" s="61"/>
      <c r="I1448" s="59"/>
    </row>
    <row r="1449">
      <c r="A1449" s="60"/>
      <c r="B1449" s="61"/>
      <c r="C1449" s="61"/>
      <c r="D1449" s="61"/>
      <c r="E1449" s="61"/>
      <c r="F1449" s="61"/>
      <c r="G1449" s="61"/>
      <c r="H1449" s="61"/>
      <c r="I1449" s="59"/>
    </row>
    <row r="1450">
      <c r="A1450" s="60"/>
      <c r="B1450" s="61"/>
      <c r="C1450" s="61"/>
      <c r="D1450" s="61"/>
      <c r="E1450" s="61"/>
      <c r="F1450" s="61"/>
      <c r="G1450" s="61"/>
      <c r="H1450" s="61"/>
      <c r="I1450" s="59"/>
    </row>
    <row r="1451">
      <c r="A1451" s="60"/>
      <c r="B1451" s="61"/>
      <c r="C1451" s="61"/>
      <c r="D1451" s="61"/>
      <c r="E1451" s="61"/>
      <c r="F1451" s="61"/>
      <c r="G1451" s="61"/>
      <c r="H1451" s="61"/>
      <c r="I1451" s="59"/>
    </row>
    <row r="1452">
      <c r="A1452" s="60"/>
      <c r="B1452" s="61"/>
      <c r="C1452" s="61"/>
      <c r="D1452" s="61"/>
      <c r="E1452" s="61"/>
      <c r="F1452" s="61"/>
      <c r="G1452" s="61"/>
      <c r="H1452" s="61"/>
      <c r="I1452" s="59"/>
    </row>
    <row r="1453">
      <c r="A1453" s="60"/>
      <c r="B1453" s="61"/>
      <c r="C1453" s="61"/>
      <c r="D1453" s="61"/>
      <c r="E1453" s="61"/>
      <c r="F1453" s="61"/>
      <c r="G1453" s="61"/>
      <c r="H1453" s="61"/>
      <c r="I1453" s="59"/>
    </row>
    <row r="1454">
      <c r="A1454" s="60"/>
      <c r="B1454" s="61"/>
      <c r="C1454" s="61"/>
      <c r="D1454" s="61"/>
      <c r="E1454" s="61"/>
      <c r="F1454" s="61"/>
      <c r="G1454" s="61"/>
      <c r="H1454" s="61"/>
      <c r="I1454" s="59"/>
    </row>
    <row r="1455">
      <c r="A1455" s="60"/>
      <c r="B1455" s="61"/>
      <c r="C1455" s="61"/>
      <c r="D1455" s="61"/>
      <c r="E1455" s="61"/>
      <c r="F1455" s="61"/>
      <c r="G1455" s="61"/>
      <c r="H1455" s="61"/>
      <c r="I1455" s="5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94" t="s">
        <v>62</v>
      </c>
      <c r="C1" s="94" t="s">
        <v>63</v>
      </c>
      <c r="D1" s="94" t="s">
        <v>64</v>
      </c>
      <c r="E1" s="123" t="s">
        <v>65</v>
      </c>
      <c r="F1" s="123" t="s">
        <v>66</v>
      </c>
      <c r="G1" s="123" t="s">
        <v>67</v>
      </c>
      <c r="H1" s="123" t="s">
        <v>50</v>
      </c>
      <c r="I1" s="123" t="s">
        <v>51</v>
      </c>
      <c r="J1" s="123" t="s">
        <v>52</v>
      </c>
      <c r="K1" s="123" t="s">
        <v>53</v>
      </c>
      <c r="L1" s="123" t="s">
        <v>54</v>
      </c>
      <c r="M1" s="6" t="s">
        <v>68</v>
      </c>
    </row>
    <row r="2">
      <c r="A2" s="8">
        <v>44631.0</v>
      </c>
      <c r="B2" s="24">
        <v>5822626.0</v>
      </c>
      <c r="C2" s="9">
        <v>2807476.0</v>
      </c>
      <c r="D2" s="124">
        <v>3015150.0</v>
      </c>
      <c r="E2" s="9">
        <v>710044.0</v>
      </c>
      <c r="F2" s="25">
        <v>802819.0</v>
      </c>
      <c r="G2" s="25">
        <v>945703.0</v>
      </c>
      <c r="H2" s="25">
        <v>877213.0</v>
      </c>
      <c r="I2" s="9">
        <v>915442.0</v>
      </c>
      <c r="J2" s="9">
        <v>690129.0</v>
      </c>
      <c r="K2" s="9">
        <v>528638.0</v>
      </c>
      <c r="L2" s="9">
        <v>215932.0</v>
      </c>
      <c r="M2" s="9">
        <v>136706.0</v>
      </c>
    </row>
    <row r="3">
      <c r="A3" s="8">
        <v>44630.0</v>
      </c>
      <c r="B3" s="24">
        <v>5539650.0</v>
      </c>
      <c r="C3" s="9">
        <v>2674610.0</v>
      </c>
      <c r="D3" s="124">
        <v>2865040.0</v>
      </c>
      <c r="E3" s="9">
        <v>674427.0</v>
      </c>
      <c r="F3" s="25">
        <v>762860.0</v>
      </c>
      <c r="G3" s="25">
        <v>902503.0</v>
      </c>
      <c r="H3" s="25">
        <v>833643.0</v>
      </c>
      <c r="I3" s="9">
        <v>870418.0</v>
      </c>
      <c r="J3" s="9">
        <v>657387.0</v>
      </c>
      <c r="K3" s="9">
        <v>503087.0</v>
      </c>
      <c r="L3" s="9">
        <v>205309.0</v>
      </c>
      <c r="M3" s="9">
        <v>130016.0</v>
      </c>
    </row>
    <row r="4">
      <c r="A4" s="8">
        <v>44629.0</v>
      </c>
      <c r="B4" s="24">
        <v>5212118.0</v>
      </c>
      <c r="C4" s="9">
        <v>2521745.0</v>
      </c>
      <c r="D4" s="124">
        <v>2690373.0</v>
      </c>
      <c r="E4" s="9">
        <v>631994.0</v>
      </c>
      <c r="F4" s="25">
        <v>716737.0</v>
      </c>
      <c r="G4" s="25">
        <v>854612.0</v>
      </c>
      <c r="H4" s="25">
        <v>785557.0</v>
      </c>
      <c r="I4" s="9">
        <v>821097.0</v>
      </c>
      <c r="J4" s="9">
        <v>619162.0</v>
      </c>
      <c r="K4" s="9">
        <v>471373.0</v>
      </c>
      <c r="L4" s="9">
        <v>191005.0</v>
      </c>
      <c r="M4" s="9">
        <v>120581.0</v>
      </c>
    </row>
    <row r="5">
      <c r="A5" s="8">
        <v>44628.0</v>
      </c>
      <c r="B5" s="24">
        <v>4869691.0</v>
      </c>
      <c r="C5" s="9">
        <v>2358434.0</v>
      </c>
      <c r="D5" s="124">
        <v>2511257.0</v>
      </c>
      <c r="E5" s="9">
        <v>587404.0</v>
      </c>
      <c r="F5" s="25">
        <v>665554.0</v>
      </c>
      <c r="G5" s="25">
        <v>802723.0</v>
      </c>
      <c r="H5" s="25">
        <v>736683.0</v>
      </c>
      <c r="I5" s="9">
        <v>770029.0</v>
      </c>
      <c r="J5" s="9">
        <v>578287.0</v>
      </c>
      <c r="K5" s="9">
        <v>439898.0</v>
      </c>
      <c r="L5" s="9">
        <v>177093.0</v>
      </c>
      <c r="M5" s="9">
        <v>112020.0</v>
      </c>
    </row>
    <row r="6">
      <c r="A6" s="8">
        <v>44627.0</v>
      </c>
      <c r="B6" s="24">
        <v>4666977.0</v>
      </c>
      <c r="C6" s="9">
        <v>2260342.0</v>
      </c>
      <c r="D6" s="124">
        <v>2406635.0</v>
      </c>
      <c r="E6" s="9">
        <v>559457.0</v>
      </c>
      <c r="F6" s="25">
        <v>634652.0</v>
      </c>
      <c r="G6" s="25">
        <v>771973.0</v>
      </c>
      <c r="H6" s="25">
        <v>707317.0</v>
      </c>
      <c r="I6" s="9">
        <v>738543.0</v>
      </c>
      <c r="J6" s="9">
        <v>554751.0</v>
      </c>
      <c r="K6" s="9">
        <v>422323.0</v>
      </c>
      <c r="L6" s="9">
        <v>170229.0</v>
      </c>
      <c r="M6" s="9">
        <v>107732.0</v>
      </c>
    </row>
    <row r="7">
      <c r="A7" s="8">
        <v>44626.0</v>
      </c>
      <c r="B7" s="24">
        <v>4456264.0</v>
      </c>
      <c r="C7" s="9">
        <v>2161553.0</v>
      </c>
      <c r="D7" s="124">
        <v>2294711.0</v>
      </c>
      <c r="E7" s="9">
        <v>534888.0</v>
      </c>
      <c r="F7" s="25">
        <v>605287.0</v>
      </c>
      <c r="G7" s="25">
        <v>739686.0</v>
      </c>
      <c r="H7" s="25">
        <v>677572.0</v>
      </c>
      <c r="I7" s="9">
        <v>706079.0</v>
      </c>
      <c r="J7" s="9">
        <v>528351.0</v>
      </c>
      <c r="K7" s="9">
        <v>400905.0</v>
      </c>
      <c r="L7" s="9">
        <v>161179.0</v>
      </c>
      <c r="M7" s="9">
        <v>102317.0</v>
      </c>
    </row>
    <row r="8">
      <c r="A8" s="8">
        <v>44625.0</v>
      </c>
      <c r="B8" s="24">
        <v>4212652.0</v>
      </c>
      <c r="C8" s="9">
        <v>2048220.0</v>
      </c>
      <c r="D8" s="124">
        <v>2164432.0</v>
      </c>
      <c r="E8" s="9">
        <v>508334.0</v>
      </c>
      <c r="F8" s="25">
        <v>572461.0</v>
      </c>
      <c r="G8" s="25">
        <v>700450.0</v>
      </c>
      <c r="H8" s="25">
        <v>642113.0</v>
      </c>
      <c r="I8" s="9">
        <v>668923.0</v>
      </c>
      <c r="J8" s="9">
        <v>498424.0</v>
      </c>
      <c r="K8" s="9">
        <v>376165.0</v>
      </c>
      <c r="L8" s="9">
        <v>150489.0</v>
      </c>
      <c r="M8" s="9">
        <v>95293.0</v>
      </c>
    </row>
    <row r="9">
      <c r="A9" s="8">
        <v>44624.0</v>
      </c>
      <c r="B9" s="24">
        <v>3958326.0</v>
      </c>
      <c r="C9" s="9">
        <v>1929958.0</v>
      </c>
      <c r="D9" s="124">
        <v>2028368.0</v>
      </c>
      <c r="E9" s="9">
        <v>477610.0</v>
      </c>
      <c r="F9" s="25">
        <v>534904.0</v>
      </c>
      <c r="G9" s="25">
        <v>660426.0</v>
      </c>
      <c r="H9" s="25">
        <v>604429.0</v>
      </c>
      <c r="I9" s="9">
        <v>629452.0</v>
      </c>
      <c r="J9" s="9">
        <v>468951.0</v>
      </c>
      <c r="K9" s="9">
        <v>352644.0</v>
      </c>
      <c r="L9" s="9">
        <v>140837.0</v>
      </c>
      <c r="M9" s="9">
        <v>89073.0</v>
      </c>
    </row>
    <row r="10">
      <c r="A10" s="8">
        <v>44623.0</v>
      </c>
      <c r="B10" s="24">
        <v>3691488.0</v>
      </c>
      <c r="C10" s="9">
        <v>1803774.0</v>
      </c>
      <c r="D10" s="124">
        <v>1887714.0</v>
      </c>
      <c r="E10" s="9">
        <v>445450.0</v>
      </c>
      <c r="F10" s="25">
        <v>500488.0</v>
      </c>
      <c r="G10" s="25">
        <v>616788.0</v>
      </c>
      <c r="H10" s="25">
        <v>561651.0</v>
      </c>
      <c r="I10" s="9">
        <v>586925.0</v>
      </c>
      <c r="J10" s="9">
        <v>437567.0</v>
      </c>
      <c r="K10" s="9">
        <v>328714.0</v>
      </c>
      <c r="L10" s="9">
        <v>131018.0</v>
      </c>
      <c r="M10" s="9">
        <v>82887.0</v>
      </c>
    </row>
    <row r="11">
      <c r="A11" s="8">
        <v>44622.0</v>
      </c>
      <c r="B11" s="24">
        <v>3492686.0</v>
      </c>
      <c r="C11" s="9">
        <v>1708957.0</v>
      </c>
      <c r="D11" s="124">
        <v>1783729.0</v>
      </c>
      <c r="E11" s="9">
        <v>419036.0</v>
      </c>
      <c r="F11" s="25">
        <v>474355.0</v>
      </c>
      <c r="G11" s="25">
        <v>586995.0</v>
      </c>
      <c r="H11" s="25">
        <v>530071.0</v>
      </c>
      <c r="I11" s="9">
        <v>554009.0</v>
      </c>
      <c r="J11" s="9">
        <v>414815.0</v>
      </c>
      <c r="K11" s="9">
        <v>311191.0</v>
      </c>
      <c r="L11" s="9">
        <v>124211.0</v>
      </c>
      <c r="M11" s="9">
        <v>78003.0</v>
      </c>
    </row>
    <row r="12">
      <c r="A12" s="8">
        <v>44621.0</v>
      </c>
      <c r="B12" s="24">
        <v>3273449.0</v>
      </c>
      <c r="C12" s="9">
        <v>1604420.0</v>
      </c>
      <c r="D12" s="124">
        <v>1669029.0</v>
      </c>
      <c r="E12" s="9">
        <v>392246.0</v>
      </c>
      <c r="F12" s="25">
        <v>446396.0</v>
      </c>
      <c r="G12" s="25">
        <v>552706.0</v>
      </c>
      <c r="H12" s="25">
        <v>495649.0</v>
      </c>
      <c r="I12" s="9">
        <v>518264.0</v>
      </c>
      <c r="J12" s="9">
        <v>387792.0</v>
      </c>
      <c r="K12" s="9">
        <v>291288.0</v>
      </c>
      <c r="L12" s="9">
        <v>116177.0</v>
      </c>
      <c r="M12" s="9">
        <v>72931.0</v>
      </c>
    </row>
    <row r="13">
      <c r="A13" s="8">
        <v>44620.0</v>
      </c>
      <c r="B13" s="24">
        <v>3134456.0</v>
      </c>
      <c r="C13" s="9">
        <v>1536710.0</v>
      </c>
      <c r="D13" s="124">
        <v>1597746.0</v>
      </c>
      <c r="E13" s="9">
        <v>372444.0</v>
      </c>
      <c r="F13" s="25">
        <v>428677.0</v>
      </c>
      <c r="G13" s="25">
        <v>531935.0</v>
      </c>
      <c r="H13" s="25">
        <v>473618.0</v>
      </c>
      <c r="I13" s="9">
        <v>495533.0</v>
      </c>
      <c r="J13" s="9">
        <v>371533.0</v>
      </c>
      <c r="K13" s="9">
        <v>279166.0</v>
      </c>
      <c r="L13" s="9">
        <v>111639.0</v>
      </c>
      <c r="M13" s="9">
        <v>69911.0</v>
      </c>
    </row>
    <row r="14">
      <c r="A14" s="8">
        <v>44619.0</v>
      </c>
      <c r="B14" s="24">
        <v>2994841.0</v>
      </c>
      <c r="C14" s="22">
        <v>1470161.0</v>
      </c>
      <c r="D14" s="125">
        <v>1524680.0</v>
      </c>
      <c r="E14" s="22">
        <v>353331.0</v>
      </c>
      <c r="F14" s="26">
        <v>410879.0</v>
      </c>
      <c r="G14" s="26">
        <v>511132.0</v>
      </c>
      <c r="H14" s="26">
        <v>452554.0</v>
      </c>
      <c r="I14" s="22">
        <v>472482.0</v>
      </c>
      <c r="J14" s="22">
        <v>354750.0</v>
      </c>
      <c r="K14" s="22">
        <v>266267.0</v>
      </c>
      <c r="L14" s="22">
        <v>106668.0</v>
      </c>
      <c r="M14" s="22">
        <v>66778.0</v>
      </c>
    </row>
    <row r="15">
      <c r="A15" s="8">
        <v>44618.0</v>
      </c>
      <c r="B15" s="24">
        <v>2831283.0</v>
      </c>
      <c r="C15" s="24">
        <v>1392557.0</v>
      </c>
      <c r="D15" s="110">
        <v>1438726.0</v>
      </c>
      <c r="E15" s="37">
        <v>332047.0</v>
      </c>
      <c r="F15" s="25">
        <v>390319.0</v>
      </c>
      <c r="G15" s="25">
        <v>485502.0</v>
      </c>
      <c r="H15" s="25">
        <v>427652.0</v>
      </c>
      <c r="I15" s="21">
        <v>446547.0</v>
      </c>
      <c r="J15" s="21">
        <v>334947.0</v>
      </c>
      <c r="K15" s="21">
        <v>251006.0</v>
      </c>
      <c r="L15" s="21">
        <v>100387.0</v>
      </c>
      <c r="M15" s="37">
        <v>62876.0</v>
      </c>
    </row>
    <row r="16">
      <c r="A16" s="8">
        <v>44617.0</v>
      </c>
      <c r="B16" s="24">
        <v>2665077.0</v>
      </c>
      <c r="C16" s="24">
        <v>1314144.0</v>
      </c>
      <c r="D16" s="110">
        <v>1350933.0</v>
      </c>
      <c r="E16" s="37">
        <v>311096.0</v>
      </c>
      <c r="F16" s="25">
        <v>368999.0</v>
      </c>
      <c r="G16" s="25">
        <v>458909.0</v>
      </c>
      <c r="H16" s="25">
        <v>401911.0</v>
      </c>
      <c r="I16" s="21">
        <v>419445.0</v>
      </c>
      <c r="J16" s="21">
        <v>315059.0</v>
      </c>
      <c r="K16" s="21">
        <v>236165.0</v>
      </c>
      <c r="L16" s="21">
        <v>94472.0</v>
      </c>
      <c r="M16" s="37">
        <v>59021.0</v>
      </c>
    </row>
    <row r="17">
      <c r="A17" s="8">
        <v>44616.0</v>
      </c>
      <c r="B17" s="24">
        <v>2499188.0</v>
      </c>
      <c r="C17" s="24">
        <v>1235396.0</v>
      </c>
      <c r="D17" s="110">
        <v>1263792.0</v>
      </c>
      <c r="E17" s="37">
        <v>289361.0</v>
      </c>
      <c r="F17" s="25">
        <v>346957.0</v>
      </c>
      <c r="G17" s="25">
        <v>432379.0</v>
      </c>
      <c r="H17" s="25">
        <v>375247.0</v>
      </c>
      <c r="I17" s="21">
        <v>391860.0</v>
      </c>
      <c r="J17" s="21">
        <v>296550.0</v>
      </c>
      <c r="K17" s="21">
        <v>222240.0</v>
      </c>
      <c r="L17" s="21">
        <v>89186.0</v>
      </c>
      <c r="M17" s="37">
        <v>55408.0</v>
      </c>
    </row>
    <row r="18">
      <c r="A18" s="8">
        <v>44615.0</v>
      </c>
      <c r="B18" s="24">
        <v>2329182.0</v>
      </c>
      <c r="C18" s="24">
        <v>1154421.0</v>
      </c>
      <c r="D18" s="110">
        <v>1174761.0</v>
      </c>
      <c r="E18" s="37">
        <v>264937.0</v>
      </c>
      <c r="F18" s="25">
        <v>323971.0</v>
      </c>
      <c r="G18" s="25">
        <v>406348.0</v>
      </c>
      <c r="H18" s="25">
        <v>348127.0</v>
      </c>
      <c r="I18" s="21">
        <v>363820.0</v>
      </c>
      <c r="J18" s="21">
        <v>277552.0</v>
      </c>
      <c r="K18" s="21">
        <v>208651.0</v>
      </c>
      <c r="L18" s="21">
        <v>83948.0</v>
      </c>
      <c r="M18" s="37">
        <v>51828.0</v>
      </c>
    </row>
    <row r="19">
      <c r="A19" s="8">
        <v>44614.0</v>
      </c>
      <c r="B19" s="24">
        <v>2157734.0</v>
      </c>
      <c r="C19" s="24">
        <v>1071683.0</v>
      </c>
      <c r="D19" s="110">
        <v>1086051.0</v>
      </c>
      <c r="E19" s="37">
        <v>240157.0</v>
      </c>
      <c r="F19" s="25">
        <v>301991.0</v>
      </c>
      <c r="G19" s="25">
        <v>379380.0</v>
      </c>
      <c r="H19" s="25">
        <v>320858.0</v>
      </c>
      <c r="I19" s="21">
        <v>335171.0</v>
      </c>
      <c r="J19" s="21">
        <v>257824.0</v>
      </c>
      <c r="K19" s="21">
        <v>195022.0</v>
      </c>
      <c r="L19" s="21">
        <v>78839.0</v>
      </c>
      <c r="M19" s="37">
        <v>48492.0</v>
      </c>
    </row>
    <row r="20">
      <c r="A20" s="8">
        <v>44613.0</v>
      </c>
      <c r="B20" s="24">
        <v>2058184.0</v>
      </c>
      <c r="C20" s="24">
        <v>1023402.0</v>
      </c>
      <c r="D20" s="110">
        <v>1034782.0</v>
      </c>
      <c r="E20" s="37">
        <v>224821.0</v>
      </c>
      <c r="F20" s="25">
        <v>287953.0</v>
      </c>
      <c r="G20" s="25">
        <v>364432.0</v>
      </c>
      <c r="H20" s="25">
        <v>305256.0</v>
      </c>
      <c r="I20" s="21">
        <v>318461.0</v>
      </c>
      <c r="J20" s="21">
        <v>246729.0</v>
      </c>
      <c r="K20" s="21">
        <v>187701.0</v>
      </c>
      <c r="L20" s="21">
        <v>76178.0</v>
      </c>
      <c r="M20" s="37">
        <v>46653.0</v>
      </c>
    </row>
    <row r="21">
      <c r="A21" s="8">
        <v>44612.0</v>
      </c>
      <c r="B21" s="24">
        <v>1962837.0</v>
      </c>
      <c r="C21" s="24">
        <v>977727.0</v>
      </c>
      <c r="D21" s="110">
        <v>985110.0</v>
      </c>
      <c r="E21" s="37">
        <v>211279.0</v>
      </c>
      <c r="F21" s="25">
        <v>274158.0</v>
      </c>
      <c r="G21" s="25">
        <v>349760.0</v>
      </c>
      <c r="H21" s="25">
        <v>291216.0</v>
      </c>
      <c r="I21" s="21">
        <v>302856.0</v>
      </c>
      <c r="J21" s="21">
        <v>235509.0</v>
      </c>
      <c r="K21" s="21">
        <v>179905.0</v>
      </c>
      <c r="L21" s="21">
        <v>73279.0</v>
      </c>
      <c r="M21" s="37">
        <v>44875.0</v>
      </c>
    </row>
    <row r="22">
      <c r="A22" s="8">
        <v>44611.0</v>
      </c>
      <c r="B22" s="24">
        <v>1858009.0</v>
      </c>
      <c r="C22" s="24">
        <v>927601.0</v>
      </c>
      <c r="D22" s="110">
        <v>930408.0</v>
      </c>
      <c r="E22" s="37">
        <v>196878.0</v>
      </c>
      <c r="F22" s="25">
        <v>258603.0</v>
      </c>
      <c r="G22" s="25">
        <v>332440.0</v>
      </c>
      <c r="H22" s="25">
        <v>275785.0</v>
      </c>
      <c r="I22" s="21">
        <v>286240.0</v>
      </c>
      <c r="J22" s="21">
        <v>223768.0</v>
      </c>
      <c r="K22" s="21">
        <v>171530.0</v>
      </c>
      <c r="L22" s="21">
        <v>70046.0</v>
      </c>
      <c r="M22" s="37">
        <v>42719.0</v>
      </c>
    </row>
    <row r="23">
      <c r="A23" s="8">
        <v>44610.0</v>
      </c>
      <c r="B23" s="24">
        <v>1755806.0</v>
      </c>
      <c r="C23" s="24">
        <v>878708.0</v>
      </c>
      <c r="D23" s="110">
        <v>877098.0</v>
      </c>
      <c r="E23" s="37">
        <v>183863.0</v>
      </c>
      <c r="F23" s="25">
        <v>243180.0</v>
      </c>
      <c r="G23" s="25">
        <v>314648.0</v>
      </c>
      <c r="H23" s="25">
        <v>260324.0</v>
      </c>
      <c r="I23" s="21">
        <v>269779.0</v>
      </c>
      <c r="J23" s="21">
        <v>212458.0</v>
      </c>
      <c r="K23" s="21">
        <v>163759.0</v>
      </c>
      <c r="L23" s="21">
        <v>67151.0</v>
      </c>
      <c r="M23" s="37">
        <v>40644.0</v>
      </c>
    </row>
    <row r="24">
      <c r="A24" s="8">
        <v>44609.0</v>
      </c>
      <c r="B24" s="24">
        <v>1645978.0</v>
      </c>
      <c r="C24" s="24">
        <v>825832.0</v>
      </c>
      <c r="D24" s="110">
        <v>820146.0</v>
      </c>
      <c r="E24" s="37">
        <v>169734.0</v>
      </c>
      <c r="F24" s="25">
        <v>226548.0</v>
      </c>
      <c r="G24" s="25">
        <v>295314.0</v>
      </c>
      <c r="H24" s="25">
        <v>242915.0</v>
      </c>
      <c r="I24" s="21">
        <v>251517.0</v>
      </c>
      <c r="J24" s="21">
        <v>200665.0</v>
      </c>
      <c r="K24" s="21">
        <v>156142.0</v>
      </c>
      <c r="L24" s="21">
        <v>64382.0</v>
      </c>
      <c r="M24" s="37">
        <v>38761.0</v>
      </c>
    </row>
    <row r="25">
      <c r="A25" s="8">
        <v>44608.0</v>
      </c>
      <c r="B25" s="24">
        <v>1552851.0</v>
      </c>
      <c r="C25" s="24">
        <v>781237.0</v>
      </c>
      <c r="D25" s="110">
        <v>771614.0</v>
      </c>
      <c r="E25" s="37">
        <v>156542.0</v>
      </c>
      <c r="F25" s="25">
        <v>211750.0</v>
      </c>
      <c r="G25" s="25">
        <v>279595.0</v>
      </c>
      <c r="H25" s="25">
        <v>228747.0</v>
      </c>
      <c r="I25" s="21">
        <v>236323.0</v>
      </c>
      <c r="J25" s="21">
        <v>190780.0</v>
      </c>
      <c r="K25" s="21">
        <v>150006.0</v>
      </c>
      <c r="L25" s="21">
        <v>62049.0</v>
      </c>
      <c r="M25" s="37">
        <v>37059.0</v>
      </c>
    </row>
    <row r="26">
      <c r="A26" s="8">
        <v>44607.0</v>
      </c>
      <c r="B26" s="24">
        <v>1462241.0</v>
      </c>
      <c r="C26" s="24">
        <v>737020.0</v>
      </c>
      <c r="D26" s="110">
        <v>725401.0</v>
      </c>
      <c r="E26" s="37">
        <v>143962.0</v>
      </c>
      <c r="F26" s="25">
        <v>197585.0</v>
      </c>
      <c r="G26" s="25">
        <v>264042.0</v>
      </c>
      <c r="H26" s="25">
        <v>215183.0</v>
      </c>
      <c r="I26" s="21">
        <v>221794.0</v>
      </c>
      <c r="J26" s="21">
        <v>181021.0</v>
      </c>
      <c r="K26" s="21">
        <v>143803.0</v>
      </c>
      <c r="L26" s="21">
        <v>59634.0</v>
      </c>
      <c r="M26" s="37">
        <v>35397.0</v>
      </c>
    </row>
    <row r="27">
      <c r="A27" s="8">
        <v>44606.0</v>
      </c>
      <c r="B27" s="24">
        <v>1405246.0</v>
      </c>
      <c r="C27" s="24">
        <v>708874.0</v>
      </c>
      <c r="D27" s="110">
        <v>696372.0</v>
      </c>
      <c r="E27" s="37">
        <v>135910.0</v>
      </c>
      <c r="F27" s="25">
        <v>188083.0</v>
      </c>
      <c r="G27" s="25">
        <v>254084.0</v>
      </c>
      <c r="H27" s="25">
        <v>206672.0</v>
      </c>
      <c r="I27" s="21">
        <v>212802.0</v>
      </c>
      <c r="J27" s="21">
        <v>174837.0</v>
      </c>
      <c r="K27" s="21">
        <v>140096.0</v>
      </c>
      <c r="L27" s="21">
        <v>58308.0</v>
      </c>
      <c r="M27" s="37">
        <v>34454.0</v>
      </c>
    </row>
    <row r="28">
      <c r="A28" s="8">
        <v>44605.0</v>
      </c>
      <c r="B28" s="24">
        <v>1350630.0</v>
      </c>
      <c r="C28" s="24">
        <v>682254.0</v>
      </c>
      <c r="D28" s="110">
        <v>668376.0</v>
      </c>
      <c r="E28" s="37">
        <v>129009.0</v>
      </c>
      <c r="F28" s="25">
        <v>178882.0</v>
      </c>
      <c r="G28" s="25">
        <v>243968.0</v>
      </c>
      <c r="H28" s="25">
        <v>198888.0</v>
      </c>
      <c r="I28" s="21">
        <v>204268.0</v>
      </c>
      <c r="J28" s="21">
        <v>168913.0</v>
      </c>
      <c r="K28" s="21">
        <v>136387.0</v>
      </c>
      <c r="L28" s="21">
        <v>56849.0</v>
      </c>
      <c r="M28" s="37">
        <v>33466.0</v>
      </c>
    </row>
    <row r="29">
      <c r="A29" s="8">
        <v>44604.0</v>
      </c>
      <c r="B29" s="24">
        <v>1294205.0</v>
      </c>
      <c r="C29" s="24">
        <v>654708.0</v>
      </c>
      <c r="D29" s="110">
        <v>639497.0</v>
      </c>
      <c r="E29" s="37">
        <v>122412.0</v>
      </c>
      <c r="F29" s="25">
        <v>169619.0</v>
      </c>
      <c r="G29" s="25">
        <v>232528.0</v>
      </c>
      <c r="H29" s="25">
        <v>190920.0</v>
      </c>
      <c r="I29" s="21">
        <v>195826.0</v>
      </c>
      <c r="J29" s="21">
        <v>163042.0</v>
      </c>
      <c r="K29" s="21">
        <v>132500.0</v>
      </c>
      <c r="L29" s="21">
        <v>55209.0</v>
      </c>
      <c r="M29" s="37">
        <v>32149.0</v>
      </c>
    </row>
    <row r="30">
      <c r="A30" s="8">
        <v>44603.0</v>
      </c>
      <c r="B30" s="24">
        <v>1239287.0</v>
      </c>
      <c r="C30" s="24">
        <v>627889.0</v>
      </c>
      <c r="D30" s="110">
        <v>611398.0</v>
      </c>
      <c r="E30" s="37">
        <v>116385.0</v>
      </c>
      <c r="F30" s="25">
        <v>160735.0</v>
      </c>
      <c r="G30" s="25">
        <v>220852.0</v>
      </c>
      <c r="H30" s="25">
        <v>182905.0</v>
      </c>
      <c r="I30" s="21">
        <v>187644.0</v>
      </c>
      <c r="J30" s="21">
        <v>157237.0</v>
      </c>
      <c r="K30" s="21">
        <v>128748.0</v>
      </c>
      <c r="L30" s="21">
        <v>53737.0</v>
      </c>
      <c r="M30" s="37">
        <v>31044.0</v>
      </c>
    </row>
    <row r="31">
      <c r="A31" s="8">
        <v>44602.0</v>
      </c>
      <c r="B31" s="24">
        <v>1185361.0</v>
      </c>
      <c r="C31" s="24">
        <v>601379.0</v>
      </c>
      <c r="D31" s="110">
        <v>583982.0</v>
      </c>
      <c r="E31" s="37">
        <v>110752.0</v>
      </c>
      <c r="F31" s="25">
        <v>152358.0</v>
      </c>
      <c r="G31" s="25">
        <v>209047.0</v>
      </c>
      <c r="H31" s="25">
        <v>174728.0</v>
      </c>
      <c r="I31" s="21">
        <v>179529.0</v>
      </c>
      <c r="J31" s="21">
        <v>151515.0</v>
      </c>
      <c r="K31" s="21">
        <v>125160.0</v>
      </c>
      <c r="L31" s="21">
        <v>52344.0</v>
      </c>
      <c r="M31" s="37">
        <v>29928.0</v>
      </c>
    </row>
    <row r="32">
      <c r="A32" s="8">
        <v>44601.0</v>
      </c>
      <c r="B32" s="24">
        <v>1131239.0</v>
      </c>
      <c r="C32" s="24">
        <v>575071.0</v>
      </c>
      <c r="D32" s="110">
        <v>556168.0</v>
      </c>
      <c r="E32" s="37">
        <v>105048.0</v>
      </c>
      <c r="F32" s="25">
        <v>143810.0</v>
      </c>
      <c r="G32" s="25">
        <v>197192.0</v>
      </c>
      <c r="H32" s="25">
        <v>166825.0</v>
      </c>
      <c r="I32" s="21">
        <v>171440.0</v>
      </c>
      <c r="J32" s="21">
        <v>145500.0</v>
      </c>
      <c r="K32" s="21">
        <v>121698.0</v>
      </c>
      <c r="L32" s="21">
        <v>50796.0</v>
      </c>
      <c r="M32" s="37">
        <v>28930.0</v>
      </c>
    </row>
    <row r="33">
      <c r="A33" s="8">
        <v>44600.0</v>
      </c>
      <c r="B33" s="24">
        <v>1081681.0</v>
      </c>
      <c r="C33" s="24">
        <v>550898.0</v>
      </c>
      <c r="D33" s="110">
        <v>530783.0</v>
      </c>
      <c r="E33" s="37">
        <v>100097.0</v>
      </c>
      <c r="F33" s="25">
        <v>136299.0</v>
      </c>
      <c r="G33" s="25">
        <v>186483.0</v>
      </c>
      <c r="H33" s="25">
        <v>159548.0</v>
      </c>
      <c r="I33" s="21">
        <v>163866.0</v>
      </c>
      <c r="J33" s="21">
        <v>139897.0</v>
      </c>
      <c r="K33" s="21">
        <v>118267.0</v>
      </c>
      <c r="L33" s="21">
        <v>49338.0</v>
      </c>
      <c r="M33" s="37">
        <v>27886.0</v>
      </c>
    </row>
    <row r="34">
      <c r="A34" s="8">
        <v>44599.0</v>
      </c>
      <c r="B34" s="24">
        <v>1044963.0</v>
      </c>
      <c r="C34" s="24">
        <v>533045.0</v>
      </c>
      <c r="D34" s="110">
        <v>511918.0</v>
      </c>
      <c r="E34" s="37">
        <v>96330.0</v>
      </c>
      <c r="F34" s="25">
        <v>130819.0</v>
      </c>
      <c r="G34" s="25">
        <v>178849.0</v>
      </c>
      <c r="H34" s="25">
        <v>154208.0</v>
      </c>
      <c r="I34" s="21">
        <v>157981.0</v>
      </c>
      <c r="J34" s="21">
        <v>135549.0</v>
      </c>
      <c r="K34" s="21">
        <v>115722.0</v>
      </c>
      <c r="L34" s="21">
        <v>48288.0</v>
      </c>
      <c r="M34" s="37">
        <v>27217.0</v>
      </c>
    </row>
    <row r="35">
      <c r="A35" s="8">
        <v>44598.0</v>
      </c>
      <c r="B35" s="24">
        <v>1009688.0</v>
      </c>
      <c r="C35" s="24">
        <v>516032.0</v>
      </c>
      <c r="D35" s="110">
        <v>493656.0</v>
      </c>
      <c r="E35" s="37">
        <v>92789.0</v>
      </c>
      <c r="F35" s="25">
        <v>125584.0</v>
      </c>
      <c r="G35" s="25">
        <v>171607.0</v>
      </c>
      <c r="H35" s="25">
        <v>149008.0</v>
      </c>
      <c r="I35" s="21">
        <v>152342.0</v>
      </c>
      <c r="J35" s="21">
        <v>131447.0</v>
      </c>
      <c r="K35" s="21">
        <v>113243.0</v>
      </c>
      <c r="L35" s="21">
        <v>47161.0</v>
      </c>
      <c r="M35" s="37">
        <v>26507.0</v>
      </c>
    </row>
    <row r="36">
      <c r="A36" s="8">
        <v>44597.0</v>
      </c>
      <c r="B36" s="24">
        <v>971018.0</v>
      </c>
      <c r="C36" s="24">
        <v>497603.0</v>
      </c>
      <c r="D36" s="110">
        <v>473415.0</v>
      </c>
      <c r="E36" s="37">
        <v>88782.0</v>
      </c>
      <c r="F36" s="25">
        <v>119709.0</v>
      </c>
      <c r="G36" s="25">
        <v>163738.0</v>
      </c>
      <c r="H36" s="25">
        <v>143334.0</v>
      </c>
      <c r="I36" s="21">
        <v>146182.0</v>
      </c>
      <c r="J36" s="21">
        <v>127133.0</v>
      </c>
      <c r="K36" s="21">
        <v>110434.0</v>
      </c>
      <c r="L36" s="21">
        <v>45876.0</v>
      </c>
      <c r="M36" s="37">
        <v>25830.0</v>
      </c>
    </row>
    <row r="37">
      <c r="A37" s="8">
        <v>44596.0</v>
      </c>
      <c r="B37" s="24">
        <v>934656.0</v>
      </c>
      <c r="C37" s="24">
        <v>480247.0</v>
      </c>
      <c r="D37" s="110">
        <v>454409.0</v>
      </c>
      <c r="E37" s="37">
        <v>85031.0</v>
      </c>
      <c r="F37" s="25">
        <v>114276.0</v>
      </c>
      <c r="G37" s="25">
        <v>155968.0</v>
      </c>
      <c r="H37" s="25">
        <v>137813.0</v>
      </c>
      <c r="I37" s="21">
        <v>140387.0</v>
      </c>
      <c r="J37" s="21">
        <v>123277.0</v>
      </c>
      <c r="K37" s="21">
        <v>107890.0</v>
      </c>
      <c r="L37" s="21">
        <v>44837.0</v>
      </c>
      <c r="M37" s="37">
        <v>25177.0</v>
      </c>
    </row>
    <row r="38">
      <c r="A38" s="8">
        <v>44595.0</v>
      </c>
      <c r="B38" s="24">
        <v>907214.0</v>
      </c>
      <c r="C38" s="24">
        <v>466845.0</v>
      </c>
      <c r="D38" s="110">
        <v>440369.0</v>
      </c>
      <c r="E38" s="37">
        <v>82143.0</v>
      </c>
      <c r="F38" s="25">
        <v>109905.0</v>
      </c>
      <c r="G38" s="25">
        <v>150049.0</v>
      </c>
      <c r="H38" s="25">
        <v>133652.0</v>
      </c>
      <c r="I38" s="21">
        <v>135775.0</v>
      </c>
      <c r="J38" s="21">
        <v>120304.0</v>
      </c>
      <c r="K38" s="21">
        <v>106331.0</v>
      </c>
      <c r="L38" s="21">
        <v>44258.0</v>
      </c>
      <c r="M38" s="37">
        <v>24797.0</v>
      </c>
    </row>
    <row r="39">
      <c r="A39" s="8">
        <v>44594.0</v>
      </c>
      <c r="B39" s="24">
        <v>884310.0</v>
      </c>
      <c r="C39" s="24">
        <v>455775.0</v>
      </c>
      <c r="D39" s="110">
        <v>428535.0</v>
      </c>
      <c r="E39" s="37">
        <v>79440.0</v>
      </c>
      <c r="F39" s="25">
        <v>105994.0</v>
      </c>
      <c r="G39" s="25">
        <v>145349.0</v>
      </c>
      <c r="H39" s="25">
        <v>130139.0</v>
      </c>
      <c r="I39" s="21">
        <v>131937.0</v>
      </c>
      <c r="J39" s="21">
        <v>117898.0</v>
      </c>
      <c r="K39" s="21">
        <v>105151.0</v>
      </c>
      <c r="L39" s="21">
        <v>43865.0</v>
      </c>
      <c r="M39" s="37">
        <v>24537.0</v>
      </c>
    </row>
    <row r="40">
      <c r="A40" s="8">
        <v>44593.0</v>
      </c>
      <c r="B40" s="24">
        <v>864042.0</v>
      </c>
      <c r="C40" s="24">
        <v>445737.0</v>
      </c>
      <c r="D40" s="110">
        <v>418305.0</v>
      </c>
      <c r="E40" s="37">
        <v>77025.0</v>
      </c>
      <c r="F40" s="25">
        <v>102319.0</v>
      </c>
      <c r="G40" s="25">
        <v>141298.0</v>
      </c>
      <c r="H40" s="25">
        <v>127192.0</v>
      </c>
      <c r="I40" s="21">
        <v>128621.0</v>
      </c>
      <c r="J40" s="21">
        <v>115761.0</v>
      </c>
      <c r="K40" s="21">
        <v>104081.0</v>
      </c>
      <c r="L40" s="21">
        <v>43471.0</v>
      </c>
      <c r="M40" s="37">
        <v>24274.0</v>
      </c>
    </row>
    <row r="41">
      <c r="A41" s="8">
        <v>44592.0</v>
      </c>
      <c r="B41" s="24">
        <v>845709.0</v>
      </c>
      <c r="C41" s="24">
        <v>436533.0</v>
      </c>
      <c r="D41" s="110">
        <v>409176.0</v>
      </c>
      <c r="E41" s="37">
        <v>74710.0</v>
      </c>
      <c r="F41" s="25">
        <v>98846.0</v>
      </c>
      <c r="G41" s="25">
        <v>137570.0</v>
      </c>
      <c r="H41" s="25">
        <v>124602.0</v>
      </c>
      <c r="I41" s="21">
        <v>125701.0</v>
      </c>
      <c r="J41" s="21">
        <v>113914.0</v>
      </c>
      <c r="K41" s="21">
        <v>103136.0</v>
      </c>
      <c r="L41" s="21">
        <v>43166.0</v>
      </c>
      <c r="M41" s="37">
        <v>24064.0</v>
      </c>
    </row>
    <row r="42">
      <c r="A42" s="8">
        <v>44591.0</v>
      </c>
      <c r="B42" s="24">
        <v>828637.0</v>
      </c>
      <c r="C42" s="24">
        <v>428091.0</v>
      </c>
      <c r="D42" s="110">
        <v>400546.0</v>
      </c>
      <c r="E42" s="37">
        <v>72711.0</v>
      </c>
      <c r="F42" s="25">
        <v>95594.0</v>
      </c>
      <c r="G42" s="25">
        <v>134052.0</v>
      </c>
      <c r="H42" s="25">
        <v>122029.0</v>
      </c>
      <c r="I42" s="21">
        <v>123042.0</v>
      </c>
      <c r="J42" s="21">
        <v>112245.0</v>
      </c>
      <c r="K42" s="21">
        <v>102247.0</v>
      </c>
      <c r="L42" s="21">
        <v>42857.0</v>
      </c>
      <c r="M42" s="37">
        <v>23860.0</v>
      </c>
    </row>
    <row r="43">
      <c r="A43" s="8">
        <v>44590.0</v>
      </c>
      <c r="B43" s="24">
        <v>811122.0</v>
      </c>
      <c r="C43" s="24">
        <v>419306.0</v>
      </c>
      <c r="D43" s="110">
        <v>391816.0</v>
      </c>
      <c r="E43" s="37">
        <v>70781.0</v>
      </c>
      <c r="F43" s="25">
        <v>92364.0</v>
      </c>
      <c r="G43" s="25">
        <v>130228.0</v>
      </c>
      <c r="H43" s="25">
        <v>119418.0</v>
      </c>
      <c r="I43" s="21">
        <v>120339.0</v>
      </c>
      <c r="J43" s="21">
        <v>110508.0</v>
      </c>
      <c r="K43" s="21">
        <v>101317.0</v>
      </c>
      <c r="L43" s="21">
        <v>42522.0</v>
      </c>
      <c r="M43" s="37">
        <v>23645.0</v>
      </c>
    </row>
    <row r="44">
      <c r="A44" s="8">
        <v>44589.0</v>
      </c>
      <c r="B44" s="24">
        <v>793582.0</v>
      </c>
      <c r="C44" s="24">
        <v>410652.0</v>
      </c>
      <c r="D44" s="110">
        <v>382930.0</v>
      </c>
      <c r="E44" s="37">
        <v>68863.0</v>
      </c>
      <c r="F44" s="25">
        <v>89130.0</v>
      </c>
      <c r="G44" s="25">
        <v>126197.0</v>
      </c>
      <c r="H44" s="25">
        <v>116845.0</v>
      </c>
      <c r="I44" s="21">
        <v>117672.0</v>
      </c>
      <c r="J44" s="21">
        <v>108771.0</v>
      </c>
      <c r="K44" s="21">
        <v>100474.0</v>
      </c>
      <c r="L44" s="21">
        <v>42223.0</v>
      </c>
      <c r="M44" s="37">
        <v>23407.0</v>
      </c>
    </row>
    <row r="45">
      <c r="A45" s="8">
        <v>44588.0</v>
      </c>
      <c r="B45" s="24">
        <v>777497.0</v>
      </c>
      <c r="C45" s="24">
        <v>402827.0</v>
      </c>
      <c r="D45" s="110">
        <v>374670.0</v>
      </c>
      <c r="E45" s="37">
        <v>67185.0</v>
      </c>
      <c r="F45" s="25">
        <v>86193.0</v>
      </c>
      <c r="G45" s="25">
        <v>122338.0</v>
      </c>
      <c r="H45" s="25">
        <v>114519.0</v>
      </c>
      <c r="I45" s="21">
        <v>115184.0</v>
      </c>
      <c r="J45" s="21">
        <v>107263.0</v>
      </c>
      <c r="K45" s="21">
        <v>99686.0</v>
      </c>
      <c r="L45" s="21">
        <v>41943.0</v>
      </c>
      <c r="M45" s="37">
        <v>23186.0</v>
      </c>
    </row>
    <row r="46">
      <c r="A46" s="8">
        <v>44587.0</v>
      </c>
      <c r="B46" s="24">
        <v>762983.0</v>
      </c>
      <c r="C46" s="24">
        <v>395645.0</v>
      </c>
      <c r="D46" s="110">
        <v>367338.0</v>
      </c>
      <c r="E46" s="37">
        <v>65533.0</v>
      </c>
      <c r="F46" s="25">
        <v>83385.0</v>
      </c>
      <c r="G46" s="25">
        <v>119054.0</v>
      </c>
      <c r="H46" s="25">
        <v>112437.0</v>
      </c>
      <c r="I46" s="21">
        <v>112957.0</v>
      </c>
      <c r="J46" s="21">
        <v>105928.0</v>
      </c>
      <c r="K46" s="21">
        <v>99033.0</v>
      </c>
      <c r="L46" s="21">
        <v>41701.0</v>
      </c>
      <c r="M46" s="37">
        <v>22955.0</v>
      </c>
    </row>
    <row r="47">
      <c r="A47" s="8">
        <v>44586.0</v>
      </c>
      <c r="B47" s="24">
        <v>749979.0</v>
      </c>
      <c r="C47" s="24">
        <v>389071.0</v>
      </c>
      <c r="D47" s="110">
        <v>360908.0</v>
      </c>
      <c r="E47" s="37">
        <v>64017.0</v>
      </c>
      <c r="F47" s="25">
        <v>80964.0</v>
      </c>
      <c r="G47" s="25">
        <v>116322.0</v>
      </c>
      <c r="H47" s="25">
        <v>110391.0</v>
      </c>
      <c r="I47" s="21">
        <v>110862.0</v>
      </c>
      <c r="J47" s="21">
        <v>104730.0</v>
      </c>
      <c r="K47" s="21">
        <v>98426.0</v>
      </c>
      <c r="L47" s="21">
        <v>41489.0</v>
      </c>
      <c r="M47" s="37">
        <v>22778.0</v>
      </c>
    </row>
    <row r="48">
      <c r="A48" s="8">
        <v>44585.0</v>
      </c>
      <c r="B48" s="24">
        <v>741413.0</v>
      </c>
      <c r="C48" s="24">
        <v>384823.0</v>
      </c>
      <c r="D48" s="110">
        <v>356590.0</v>
      </c>
      <c r="E48" s="37">
        <v>62851.0</v>
      </c>
      <c r="F48" s="25">
        <v>79391.0</v>
      </c>
      <c r="G48" s="25">
        <v>114616.0</v>
      </c>
      <c r="H48" s="25">
        <v>109057.0</v>
      </c>
      <c r="I48" s="21">
        <v>109505.0</v>
      </c>
      <c r="J48" s="21">
        <v>103910.0</v>
      </c>
      <c r="K48" s="21">
        <v>98043.0</v>
      </c>
      <c r="L48" s="21">
        <v>41354.0</v>
      </c>
      <c r="M48" s="37">
        <v>22686.0</v>
      </c>
    </row>
    <row r="49">
      <c r="A49" s="8">
        <v>44584.0</v>
      </c>
      <c r="B49" s="24">
        <v>733902.0</v>
      </c>
      <c r="C49" s="24">
        <v>381041.0</v>
      </c>
      <c r="D49" s="110">
        <v>352861.0</v>
      </c>
      <c r="E49" s="37">
        <v>61895.0</v>
      </c>
      <c r="F49" s="25">
        <v>78065.0</v>
      </c>
      <c r="G49" s="25">
        <v>113152.0</v>
      </c>
      <c r="H49" s="25">
        <v>107950.0</v>
      </c>
      <c r="I49" s="21">
        <v>108294.0</v>
      </c>
      <c r="J49" s="21">
        <v>103104.0</v>
      </c>
      <c r="K49" s="21">
        <v>97651.0</v>
      </c>
      <c r="L49" s="21">
        <v>41207.0</v>
      </c>
      <c r="M49" s="37">
        <v>22584.0</v>
      </c>
    </row>
    <row r="50">
      <c r="A50" s="8">
        <v>44583.0</v>
      </c>
      <c r="B50" s="24">
        <v>726274.0</v>
      </c>
      <c r="C50" s="24">
        <v>377192.0</v>
      </c>
      <c r="D50" s="110">
        <v>349082.0</v>
      </c>
      <c r="E50" s="37">
        <v>60986.0</v>
      </c>
      <c r="F50" s="25">
        <v>76700.0</v>
      </c>
      <c r="G50" s="25">
        <v>111562.0</v>
      </c>
      <c r="H50" s="25">
        <v>106817.0</v>
      </c>
      <c r="I50" s="21">
        <v>107164.0</v>
      </c>
      <c r="J50" s="21">
        <v>102352.0</v>
      </c>
      <c r="K50" s="21">
        <v>97219.0</v>
      </c>
      <c r="L50" s="21">
        <v>41072.0</v>
      </c>
      <c r="M50" s="37">
        <v>22402.0</v>
      </c>
    </row>
    <row r="51">
      <c r="A51" s="8">
        <v>44582.0</v>
      </c>
      <c r="B51" s="24">
        <v>719269.0</v>
      </c>
      <c r="C51" s="24">
        <v>373702.0</v>
      </c>
      <c r="D51" s="110">
        <v>345567.0</v>
      </c>
      <c r="E51" s="37">
        <v>60223.0</v>
      </c>
      <c r="F51" s="25">
        <v>75447.0</v>
      </c>
      <c r="G51" s="25">
        <v>110002.0</v>
      </c>
      <c r="H51" s="25">
        <v>105732.0</v>
      </c>
      <c r="I51" s="21">
        <v>106118.0</v>
      </c>
      <c r="J51" s="21">
        <v>101651.0</v>
      </c>
      <c r="K51" s="21">
        <v>96856.0</v>
      </c>
      <c r="L51" s="21">
        <v>40947.0</v>
      </c>
      <c r="M51" s="37">
        <v>22293.0</v>
      </c>
    </row>
    <row r="52">
      <c r="A52" s="8">
        <v>44581.0</v>
      </c>
      <c r="B52" s="24">
        <v>712503.0</v>
      </c>
      <c r="C52" s="24">
        <v>370194.0</v>
      </c>
      <c r="D52" s="110">
        <v>342309.0</v>
      </c>
      <c r="E52" s="37">
        <v>59519.0</v>
      </c>
      <c r="F52" s="25">
        <v>74277.0</v>
      </c>
      <c r="G52" s="25">
        <v>108474.0</v>
      </c>
      <c r="H52" s="25">
        <v>104631.0</v>
      </c>
      <c r="I52" s="21">
        <v>105094.0</v>
      </c>
      <c r="J52" s="21">
        <v>101000.0</v>
      </c>
      <c r="K52" s="21">
        <v>96513.0</v>
      </c>
      <c r="L52" s="21">
        <v>40797.0</v>
      </c>
      <c r="M52" s="37">
        <v>22198.0</v>
      </c>
    </row>
    <row r="53">
      <c r="A53" s="8">
        <v>44580.0</v>
      </c>
      <c r="B53" s="24">
        <v>705902.0</v>
      </c>
      <c r="C53" s="24">
        <v>366825.0</v>
      </c>
      <c r="D53" s="110">
        <v>339077.0</v>
      </c>
      <c r="E53" s="37">
        <v>58784.0</v>
      </c>
      <c r="F53" s="25">
        <v>73171.0</v>
      </c>
      <c r="G53" s="25">
        <v>107041.0</v>
      </c>
      <c r="H53" s="25">
        <v>103640.0</v>
      </c>
      <c r="I53" s="21">
        <v>104058.0</v>
      </c>
      <c r="J53" s="21">
        <v>100330.0</v>
      </c>
      <c r="K53" s="21">
        <v>96169.0</v>
      </c>
      <c r="L53" s="21">
        <v>40648.0</v>
      </c>
      <c r="M53" s="37">
        <v>22061.0</v>
      </c>
    </row>
    <row r="54">
      <c r="A54" s="8">
        <v>44579.0</v>
      </c>
      <c r="B54" s="24">
        <v>700102.0</v>
      </c>
      <c r="C54" s="24">
        <v>363871.0</v>
      </c>
      <c r="D54" s="110">
        <v>336231.0</v>
      </c>
      <c r="E54" s="37">
        <v>58029.0</v>
      </c>
      <c r="F54" s="25">
        <v>72237.0</v>
      </c>
      <c r="G54" s="25">
        <v>105929.0</v>
      </c>
      <c r="H54" s="25">
        <v>102716.0</v>
      </c>
      <c r="I54" s="21">
        <v>103071.0</v>
      </c>
      <c r="J54" s="21">
        <v>99745.0</v>
      </c>
      <c r="K54" s="21">
        <v>95863.0</v>
      </c>
      <c r="L54" s="21">
        <v>40543.0</v>
      </c>
      <c r="M54" s="37">
        <v>21969.0</v>
      </c>
    </row>
    <row r="55">
      <c r="A55" s="8">
        <v>44578.0</v>
      </c>
      <c r="B55" s="24">
        <v>696032.0</v>
      </c>
      <c r="C55" s="24">
        <v>361788.0</v>
      </c>
      <c r="D55" s="110">
        <v>334244.0</v>
      </c>
      <c r="E55" s="37">
        <v>57451.0</v>
      </c>
      <c r="F55" s="25">
        <v>71581.0</v>
      </c>
      <c r="G55" s="25">
        <v>105179.0</v>
      </c>
      <c r="H55" s="25">
        <v>102089.0</v>
      </c>
      <c r="I55" s="21">
        <v>102458.0</v>
      </c>
      <c r="J55" s="21">
        <v>99291.0</v>
      </c>
      <c r="K55" s="21">
        <v>95619.0</v>
      </c>
      <c r="L55" s="21">
        <v>40448.0</v>
      </c>
      <c r="M55" s="37">
        <v>21916.0</v>
      </c>
    </row>
    <row r="56">
      <c r="A56" s="8">
        <v>44577.0</v>
      </c>
      <c r="B56" s="24">
        <v>692174.0</v>
      </c>
      <c r="C56" s="24">
        <v>359852.0</v>
      </c>
      <c r="D56" s="110">
        <v>332322.0</v>
      </c>
      <c r="E56" s="37">
        <v>56870.0</v>
      </c>
      <c r="F56" s="25">
        <v>70997.0</v>
      </c>
      <c r="G56" s="25">
        <v>104535.0</v>
      </c>
      <c r="H56" s="25">
        <v>101515.0</v>
      </c>
      <c r="I56" s="21">
        <v>101857.0</v>
      </c>
      <c r="J56" s="21">
        <v>98851.0</v>
      </c>
      <c r="K56" s="21">
        <v>95395.0</v>
      </c>
      <c r="L56" s="21">
        <v>40363.0</v>
      </c>
      <c r="M56" s="37">
        <v>21791.0</v>
      </c>
    </row>
    <row r="57">
      <c r="A57" s="8">
        <v>44576.0</v>
      </c>
      <c r="B57" s="24">
        <v>687984.0</v>
      </c>
      <c r="C57" s="24">
        <v>357706.0</v>
      </c>
      <c r="D57" s="110">
        <v>330278.0</v>
      </c>
      <c r="E57" s="37">
        <v>56315.0</v>
      </c>
      <c r="F57" s="25">
        <v>70386.0</v>
      </c>
      <c r="G57" s="25">
        <v>103715.0</v>
      </c>
      <c r="H57" s="25">
        <v>100876.0</v>
      </c>
      <c r="I57" s="21">
        <v>101221.0</v>
      </c>
      <c r="J57" s="21">
        <v>98384.0</v>
      </c>
      <c r="K57" s="21">
        <v>95135.0</v>
      </c>
      <c r="L57" s="21">
        <v>40255.0</v>
      </c>
      <c r="M57" s="37">
        <v>21697.0</v>
      </c>
    </row>
    <row r="58">
      <c r="A58" s="8">
        <v>44575.0</v>
      </c>
      <c r="B58" s="24">
        <v>683566.0</v>
      </c>
      <c r="C58" s="24">
        <v>355343.0</v>
      </c>
      <c r="D58" s="110">
        <v>328223.0</v>
      </c>
      <c r="E58" s="37">
        <v>55805.0</v>
      </c>
      <c r="F58" s="25">
        <v>69752.0</v>
      </c>
      <c r="G58" s="25">
        <v>102764.0</v>
      </c>
      <c r="H58" s="25">
        <v>100133.0</v>
      </c>
      <c r="I58" s="21">
        <v>100590.0</v>
      </c>
      <c r="J58" s="21">
        <v>97928.0</v>
      </c>
      <c r="K58" s="21">
        <v>94844.0</v>
      </c>
      <c r="L58" s="21">
        <v>40142.0</v>
      </c>
      <c r="M58" s="37">
        <v>21608.0</v>
      </c>
    </row>
    <row r="59">
      <c r="A59" s="8">
        <v>44574.0</v>
      </c>
      <c r="B59" s="24">
        <v>679030.0</v>
      </c>
      <c r="C59" s="24">
        <v>352875.0</v>
      </c>
      <c r="D59" s="110">
        <v>326155.0</v>
      </c>
      <c r="E59" s="37">
        <v>55350.0</v>
      </c>
      <c r="F59" s="25">
        <v>69088.0</v>
      </c>
      <c r="G59" s="25">
        <v>101691.0</v>
      </c>
      <c r="H59" s="25">
        <v>99368.0</v>
      </c>
      <c r="I59" s="21">
        <v>99894.0</v>
      </c>
      <c r="J59" s="21">
        <v>97535.0</v>
      </c>
      <c r="K59" s="21">
        <v>94553.0</v>
      </c>
      <c r="L59" s="21">
        <v>40040.0</v>
      </c>
      <c r="M59" s="37">
        <v>21511.0</v>
      </c>
    </row>
    <row r="60">
      <c r="A60" s="8">
        <v>44573.0</v>
      </c>
      <c r="B60" s="24">
        <v>674868.0</v>
      </c>
      <c r="C60" s="24">
        <v>350686.0</v>
      </c>
      <c r="D60" s="110">
        <v>324182.0</v>
      </c>
      <c r="E60" s="37">
        <v>54874.0</v>
      </c>
      <c r="F60" s="25">
        <v>68526.0</v>
      </c>
      <c r="G60" s="25">
        <v>100933.0</v>
      </c>
      <c r="H60" s="25">
        <v>98657.0</v>
      </c>
      <c r="I60" s="21">
        <v>99195.0</v>
      </c>
      <c r="J60" s="21">
        <v>97058.0</v>
      </c>
      <c r="K60" s="21">
        <v>94263.0</v>
      </c>
      <c r="L60" s="21">
        <v>39939.0</v>
      </c>
      <c r="M60" s="37">
        <v>21423.0</v>
      </c>
    </row>
    <row r="61">
      <c r="A61" s="8">
        <v>44572.0</v>
      </c>
      <c r="B61" s="24">
        <v>670483.0</v>
      </c>
      <c r="C61" s="24">
        <v>348275.0</v>
      </c>
      <c r="D61" s="110">
        <v>322208.0</v>
      </c>
      <c r="E61" s="37">
        <v>54422.0</v>
      </c>
      <c r="F61" s="25">
        <v>67975.0</v>
      </c>
      <c r="G61" s="25">
        <v>100080.0</v>
      </c>
      <c r="H61" s="25">
        <v>97893.0</v>
      </c>
      <c r="I61" s="21">
        <v>98436.0</v>
      </c>
      <c r="J61" s="21">
        <v>96561.0</v>
      </c>
      <c r="K61" s="21">
        <v>93968.0</v>
      </c>
      <c r="L61" s="21">
        <v>39813.0</v>
      </c>
      <c r="M61" s="37">
        <v>21335.0</v>
      </c>
    </row>
    <row r="62">
      <c r="A62" s="8">
        <v>44571.0</v>
      </c>
      <c r="B62" s="24">
        <v>667390.0</v>
      </c>
      <c r="C62" s="24">
        <v>346703.0</v>
      </c>
      <c r="D62" s="110">
        <v>320687.0</v>
      </c>
      <c r="E62" s="37">
        <v>53998.0</v>
      </c>
      <c r="F62" s="25">
        <v>67513.0</v>
      </c>
      <c r="G62" s="25">
        <v>99575.0</v>
      </c>
      <c r="H62" s="25">
        <v>97412.0</v>
      </c>
      <c r="I62" s="21">
        <v>97924.0</v>
      </c>
      <c r="J62" s="21">
        <v>96230.0</v>
      </c>
      <c r="K62" s="21">
        <v>93713.0</v>
      </c>
      <c r="L62" s="21">
        <v>39730.0</v>
      </c>
      <c r="M62" s="37">
        <v>21295.0</v>
      </c>
    </row>
    <row r="63">
      <c r="A63" s="8">
        <v>44570.0</v>
      </c>
      <c r="B63" s="24">
        <v>664391.0</v>
      </c>
      <c r="C63" s="24">
        <v>345135.0</v>
      </c>
      <c r="D63" s="110">
        <v>319256.0</v>
      </c>
      <c r="E63" s="37">
        <v>53602.0</v>
      </c>
      <c r="F63" s="25">
        <v>67110.0</v>
      </c>
      <c r="G63" s="25">
        <v>99098.0</v>
      </c>
      <c r="H63" s="25">
        <v>96958.0</v>
      </c>
      <c r="I63" s="21">
        <v>97453.0</v>
      </c>
      <c r="J63" s="21">
        <v>95860.0</v>
      </c>
      <c r="K63" s="21">
        <v>93452.0</v>
      </c>
      <c r="L63" s="21">
        <v>39636.0</v>
      </c>
      <c r="M63" s="37">
        <v>21222.0</v>
      </c>
    </row>
    <row r="64">
      <c r="A64" s="8">
        <v>44569.0</v>
      </c>
      <c r="B64" s="24">
        <v>661015.0</v>
      </c>
      <c r="C64" s="24">
        <v>343420.0</v>
      </c>
      <c r="D64" s="110">
        <v>317595.0</v>
      </c>
      <c r="E64" s="37">
        <v>53179.0</v>
      </c>
      <c r="F64" s="25">
        <v>66655.0</v>
      </c>
      <c r="G64" s="25">
        <v>98569.0</v>
      </c>
      <c r="H64" s="25">
        <v>96428.0</v>
      </c>
      <c r="I64" s="21">
        <v>96928.0</v>
      </c>
      <c r="J64" s="21">
        <v>95445.0</v>
      </c>
      <c r="K64" s="21">
        <v>93129.0</v>
      </c>
      <c r="L64" s="21">
        <v>39526.0</v>
      </c>
      <c r="M64" s="37">
        <v>21156.0</v>
      </c>
    </row>
    <row r="65">
      <c r="A65" s="8">
        <v>44568.0</v>
      </c>
      <c r="B65" s="24">
        <v>657508.0</v>
      </c>
      <c r="C65" s="24">
        <v>341630.0</v>
      </c>
      <c r="D65" s="110">
        <v>315878.0</v>
      </c>
      <c r="E65" s="37">
        <v>52769.0</v>
      </c>
      <c r="F65" s="25">
        <v>66248.0</v>
      </c>
      <c r="G65" s="25">
        <v>98000.0</v>
      </c>
      <c r="H65" s="25">
        <v>95875.0</v>
      </c>
      <c r="I65" s="21">
        <v>96403.0</v>
      </c>
      <c r="J65" s="21">
        <v>94951.0</v>
      </c>
      <c r="K65" s="21">
        <v>92763.0</v>
      </c>
      <c r="L65" s="21">
        <v>39394.0</v>
      </c>
      <c r="M65" s="37">
        <v>21105.0</v>
      </c>
    </row>
    <row r="66">
      <c r="A66" s="8">
        <v>44567.0</v>
      </c>
      <c r="B66" s="24">
        <v>653792.0</v>
      </c>
      <c r="C66" s="24">
        <v>339743.0</v>
      </c>
      <c r="D66" s="110">
        <v>314049.0</v>
      </c>
      <c r="E66" s="37">
        <v>52325.0</v>
      </c>
      <c r="F66" s="25">
        <v>65794.0</v>
      </c>
      <c r="G66" s="25">
        <v>97431.0</v>
      </c>
      <c r="H66" s="25">
        <v>95262.0</v>
      </c>
      <c r="I66" s="21">
        <v>95799.0</v>
      </c>
      <c r="J66" s="21">
        <v>94469.0</v>
      </c>
      <c r="K66" s="21">
        <v>92411.0</v>
      </c>
      <c r="L66" s="21">
        <v>39283.0</v>
      </c>
      <c r="M66" s="37">
        <v>21018.0</v>
      </c>
    </row>
    <row r="67">
      <c r="A67" s="8">
        <v>44566.0</v>
      </c>
      <c r="B67" s="24">
        <v>649669.0</v>
      </c>
      <c r="C67" s="24">
        <v>337656.0</v>
      </c>
      <c r="D67" s="110">
        <v>312013.0</v>
      </c>
      <c r="E67" s="37">
        <v>51771.0</v>
      </c>
      <c r="F67" s="25">
        <v>65287.0</v>
      </c>
      <c r="G67" s="25">
        <v>96819.0</v>
      </c>
      <c r="H67" s="25">
        <v>94631.0</v>
      </c>
      <c r="I67" s="21">
        <v>95112.0</v>
      </c>
      <c r="J67" s="21">
        <v>93963.0</v>
      </c>
      <c r="K67" s="21">
        <v>92004.0</v>
      </c>
      <c r="L67" s="21">
        <v>39153.0</v>
      </c>
      <c r="M67" s="37">
        <v>20929.0</v>
      </c>
    </row>
    <row r="68">
      <c r="A68" s="8">
        <v>44565.0</v>
      </c>
      <c r="B68" s="24">
        <v>645226.0</v>
      </c>
      <c r="C68" s="24">
        <v>335410.0</v>
      </c>
      <c r="D68" s="110">
        <v>309816.0</v>
      </c>
      <c r="E68" s="37">
        <v>51249.0</v>
      </c>
      <c r="F68" s="25">
        <v>64732.0</v>
      </c>
      <c r="G68" s="25">
        <v>96241.0</v>
      </c>
      <c r="H68" s="25">
        <v>93877.0</v>
      </c>
      <c r="I68" s="21">
        <v>94355.0</v>
      </c>
      <c r="J68" s="21">
        <v>93403.0</v>
      </c>
      <c r="K68" s="21">
        <v>91564.0</v>
      </c>
      <c r="L68" s="21">
        <v>38984.0</v>
      </c>
      <c r="M68" s="37">
        <v>20821.0</v>
      </c>
    </row>
    <row r="69">
      <c r="A69" s="8">
        <v>44564.0</v>
      </c>
      <c r="B69" s="24">
        <v>642207.0</v>
      </c>
      <c r="C69" s="24">
        <v>333853.0</v>
      </c>
      <c r="D69" s="110">
        <v>308354.0</v>
      </c>
      <c r="E69" s="37">
        <v>50834.0</v>
      </c>
      <c r="F69" s="25">
        <v>64376.0</v>
      </c>
      <c r="G69" s="25">
        <v>95818.0</v>
      </c>
      <c r="H69" s="25">
        <v>93403.0</v>
      </c>
      <c r="I69" s="21">
        <v>93897.0</v>
      </c>
      <c r="J69" s="21">
        <v>93010.0</v>
      </c>
      <c r="K69" s="21">
        <v>91227.0</v>
      </c>
      <c r="L69" s="21">
        <v>38886.0</v>
      </c>
      <c r="M69" s="37">
        <v>20756.0</v>
      </c>
    </row>
    <row r="70">
      <c r="A70" s="8">
        <v>44563.0</v>
      </c>
      <c r="B70" s="24">
        <v>639083.0</v>
      </c>
      <c r="C70" s="24">
        <v>332264.0</v>
      </c>
      <c r="D70" s="110">
        <v>306819.0</v>
      </c>
      <c r="E70" s="37">
        <v>50345.0</v>
      </c>
      <c r="F70" s="25">
        <v>63989.0</v>
      </c>
      <c r="G70" s="25">
        <v>95429.0</v>
      </c>
      <c r="H70" s="25">
        <v>92929.0</v>
      </c>
      <c r="I70" s="21">
        <v>93405.0</v>
      </c>
      <c r="J70" s="21">
        <v>92648.0</v>
      </c>
      <c r="K70" s="21">
        <v>90880.0</v>
      </c>
      <c r="L70" s="21">
        <v>38763.0</v>
      </c>
      <c r="M70" s="37">
        <v>20695.0</v>
      </c>
    </row>
    <row r="71">
      <c r="A71" s="8">
        <v>44562.0</v>
      </c>
      <c r="B71" s="24">
        <v>635253.0</v>
      </c>
      <c r="C71" s="24">
        <v>330363.0</v>
      </c>
      <c r="D71" s="110">
        <v>304890.0</v>
      </c>
      <c r="E71" s="37">
        <v>49825.0</v>
      </c>
      <c r="F71" s="25">
        <v>63523.0</v>
      </c>
      <c r="G71" s="25">
        <v>94950.0</v>
      </c>
      <c r="H71" s="25">
        <v>92347.0</v>
      </c>
      <c r="I71" s="21">
        <v>92810.0</v>
      </c>
      <c r="J71" s="21">
        <v>92150.0</v>
      </c>
      <c r="K71" s="21">
        <v>90422.0</v>
      </c>
      <c r="L71" s="21">
        <v>38608.0</v>
      </c>
      <c r="M71" s="37">
        <v>20618.0</v>
      </c>
    </row>
    <row r="72">
      <c r="A72" s="8">
        <v>44561.0</v>
      </c>
      <c r="B72" s="24">
        <v>630838.0</v>
      </c>
      <c r="C72" s="24">
        <v>328201.0</v>
      </c>
      <c r="D72" s="110">
        <v>302637.0</v>
      </c>
      <c r="E72" s="37">
        <v>49146.0</v>
      </c>
      <c r="F72" s="25">
        <v>63053.0</v>
      </c>
      <c r="G72" s="25">
        <v>94443.0</v>
      </c>
      <c r="H72" s="25">
        <v>91699.0</v>
      </c>
      <c r="I72" s="21">
        <v>92146.0</v>
      </c>
      <c r="J72" s="21">
        <v>91558.0</v>
      </c>
      <c r="K72" s="21">
        <v>89859.0</v>
      </c>
      <c r="L72" s="21">
        <v>38422.0</v>
      </c>
      <c r="M72" s="37">
        <v>20512.0</v>
      </c>
    </row>
    <row r="73">
      <c r="A73" s="8">
        <v>44560.0</v>
      </c>
      <c r="B73" s="24">
        <v>625967.0</v>
      </c>
      <c r="C73" s="24">
        <v>325754.0</v>
      </c>
      <c r="D73" s="110">
        <v>300213.0</v>
      </c>
      <c r="E73" s="37">
        <v>48461.0</v>
      </c>
      <c r="F73" s="25">
        <v>62440.0</v>
      </c>
      <c r="G73" s="25">
        <v>93857.0</v>
      </c>
      <c r="H73" s="25">
        <v>91003.0</v>
      </c>
      <c r="I73" s="21">
        <v>91421.0</v>
      </c>
      <c r="J73" s="21">
        <v>90932.0</v>
      </c>
      <c r="K73" s="21">
        <v>89237.0</v>
      </c>
      <c r="L73" s="21">
        <v>38213.0</v>
      </c>
      <c r="M73" s="37">
        <v>20403.0</v>
      </c>
    </row>
    <row r="74">
      <c r="A74" s="8">
        <v>44559.0</v>
      </c>
      <c r="B74" s="24">
        <v>620938.0</v>
      </c>
      <c r="C74" s="24">
        <v>323230.0</v>
      </c>
      <c r="D74" s="110">
        <v>297708.0</v>
      </c>
      <c r="E74" s="37">
        <v>47778.0</v>
      </c>
      <c r="F74" s="25">
        <v>61880.0</v>
      </c>
      <c r="G74" s="25">
        <v>93197.0</v>
      </c>
      <c r="H74" s="25">
        <v>90292.0</v>
      </c>
      <c r="I74" s="21">
        <v>90685.0</v>
      </c>
      <c r="J74" s="21">
        <v>90250.0</v>
      </c>
      <c r="K74" s="21">
        <v>88585.0</v>
      </c>
      <c r="L74" s="21">
        <v>37979.0</v>
      </c>
      <c r="M74" s="37">
        <v>20292.0</v>
      </c>
    </row>
    <row r="75">
      <c r="A75" s="8">
        <v>44558.0</v>
      </c>
      <c r="B75" s="24">
        <v>615532.0</v>
      </c>
      <c r="C75" s="24">
        <v>320582.0</v>
      </c>
      <c r="D75" s="110">
        <v>294950.0</v>
      </c>
      <c r="E75" s="37">
        <v>47162.0</v>
      </c>
      <c r="F75" s="25">
        <v>61233.0</v>
      </c>
      <c r="G75" s="25">
        <v>92548.0</v>
      </c>
      <c r="H75" s="25">
        <v>89486.0</v>
      </c>
      <c r="I75" s="21">
        <v>89885.0</v>
      </c>
      <c r="J75" s="21">
        <v>89532.0</v>
      </c>
      <c r="K75" s="21">
        <v>87830.0</v>
      </c>
      <c r="L75" s="21">
        <v>37716.0</v>
      </c>
      <c r="M75" s="37">
        <v>20140.0</v>
      </c>
    </row>
    <row r="76">
      <c r="A76" s="8">
        <v>44557.0</v>
      </c>
      <c r="B76" s="24">
        <v>611670.0</v>
      </c>
      <c r="C76" s="24">
        <v>318673.0</v>
      </c>
      <c r="D76" s="110">
        <v>292997.0</v>
      </c>
      <c r="E76" s="37">
        <v>46574.0</v>
      </c>
      <c r="F76" s="25">
        <v>60773.0</v>
      </c>
      <c r="G76" s="25">
        <v>92126.0</v>
      </c>
      <c r="H76" s="25">
        <v>88933.0</v>
      </c>
      <c r="I76" s="21">
        <v>89293.0</v>
      </c>
      <c r="J76" s="21">
        <v>89053.0</v>
      </c>
      <c r="K76" s="21">
        <v>87304.0</v>
      </c>
      <c r="L76" s="21">
        <v>37557.0</v>
      </c>
      <c r="M76" s="37">
        <v>20057.0</v>
      </c>
    </row>
    <row r="77">
      <c r="A77" s="8">
        <v>44556.0</v>
      </c>
      <c r="B77" s="24">
        <v>607463.0</v>
      </c>
      <c r="C77" s="24">
        <v>316503.0</v>
      </c>
      <c r="D77" s="110">
        <v>290960.0</v>
      </c>
      <c r="E77" s="37">
        <v>45934.0</v>
      </c>
      <c r="F77" s="25">
        <v>60288.0</v>
      </c>
      <c r="G77" s="25">
        <v>91673.0</v>
      </c>
      <c r="H77" s="25">
        <v>88337.0</v>
      </c>
      <c r="I77" s="21">
        <v>88674.0</v>
      </c>
      <c r="J77" s="21">
        <v>88506.0</v>
      </c>
      <c r="K77" s="21">
        <v>86717.0</v>
      </c>
      <c r="L77" s="21">
        <v>37364.0</v>
      </c>
      <c r="M77" s="37">
        <v>19970.0</v>
      </c>
    </row>
    <row r="78">
      <c r="A78" s="8">
        <v>44555.0</v>
      </c>
      <c r="B78" s="24">
        <v>602045.0</v>
      </c>
      <c r="C78" s="24">
        <v>313744.0</v>
      </c>
      <c r="D78" s="110">
        <v>288301.0</v>
      </c>
      <c r="E78" s="37">
        <v>45217.0</v>
      </c>
      <c r="F78" s="25">
        <v>59665.0</v>
      </c>
      <c r="G78" s="25">
        <v>91113.0</v>
      </c>
      <c r="H78" s="25">
        <v>87603.0</v>
      </c>
      <c r="I78" s="21">
        <v>87902.0</v>
      </c>
      <c r="J78" s="21">
        <v>87772.0</v>
      </c>
      <c r="K78" s="21">
        <v>85870.0</v>
      </c>
      <c r="L78" s="21">
        <v>37086.0</v>
      </c>
      <c r="M78" s="37">
        <v>19817.0</v>
      </c>
    </row>
    <row r="79">
      <c r="A79" s="8">
        <v>44554.0</v>
      </c>
      <c r="B79" s="24">
        <v>596209.0</v>
      </c>
      <c r="C79" s="24">
        <v>310821.0</v>
      </c>
      <c r="D79" s="110">
        <v>285388.0</v>
      </c>
      <c r="E79" s="37">
        <v>44458.0</v>
      </c>
      <c r="F79" s="25">
        <v>59005.0</v>
      </c>
      <c r="G79" s="25">
        <v>90440.0</v>
      </c>
      <c r="H79" s="25">
        <v>86837.0</v>
      </c>
      <c r="I79" s="21">
        <v>87091.0</v>
      </c>
      <c r="J79" s="21">
        <v>86947.0</v>
      </c>
      <c r="K79" s="21">
        <v>84987.0</v>
      </c>
      <c r="L79" s="21">
        <v>36764.0</v>
      </c>
      <c r="M79" s="37">
        <v>19680.0</v>
      </c>
    </row>
    <row r="80">
      <c r="A80" s="8">
        <v>44553.0</v>
      </c>
      <c r="B80" s="24">
        <v>589978.0</v>
      </c>
      <c r="C80" s="24">
        <v>307712.0</v>
      </c>
      <c r="D80" s="110">
        <v>282266.0</v>
      </c>
      <c r="E80" s="37">
        <v>43698.0</v>
      </c>
      <c r="F80" s="25">
        <v>58284.0</v>
      </c>
      <c r="G80" s="25">
        <v>89760.0</v>
      </c>
      <c r="H80" s="25">
        <v>85982.0</v>
      </c>
      <c r="I80" s="21">
        <v>86193.0</v>
      </c>
      <c r="J80" s="21">
        <v>86148.0</v>
      </c>
      <c r="K80" s="21">
        <v>83975.0</v>
      </c>
      <c r="L80" s="21">
        <v>36415.0</v>
      </c>
      <c r="M80" s="37">
        <v>19523.0</v>
      </c>
    </row>
    <row r="81">
      <c r="A81" s="8">
        <v>44552.0</v>
      </c>
      <c r="B81" s="24">
        <v>583065.0</v>
      </c>
      <c r="C81" s="24">
        <v>304217.0</v>
      </c>
      <c r="D81" s="110">
        <v>278848.0</v>
      </c>
      <c r="E81" s="37">
        <v>42871.0</v>
      </c>
      <c r="F81" s="25">
        <v>57530.0</v>
      </c>
      <c r="G81" s="25">
        <v>89050.0</v>
      </c>
      <c r="H81" s="25">
        <v>85043.0</v>
      </c>
      <c r="I81" s="21">
        <v>85201.0</v>
      </c>
      <c r="J81" s="21">
        <v>85223.0</v>
      </c>
      <c r="K81" s="21">
        <v>82815.0</v>
      </c>
      <c r="L81" s="21">
        <v>36012.0</v>
      </c>
      <c r="M81" s="37">
        <v>19320.0</v>
      </c>
    </row>
    <row r="82">
      <c r="A82" s="8">
        <v>44551.0</v>
      </c>
      <c r="B82" s="24">
        <v>575615.0</v>
      </c>
      <c r="C82" s="24">
        <v>300475.0</v>
      </c>
      <c r="D82" s="110">
        <v>275140.0</v>
      </c>
      <c r="E82" s="37">
        <v>41993.0</v>
      </c>
      <c r="F82" s="25">
        <v>56727.0</v>
      </c>
      <c r="G82" s="25">
        <v>88264.0</v>
      </c>
      <c r="H82" s="25">
        <v>84000.0</v>
      </c>
      <c r="I82" s="21">
        <v>84168.0</v>
      </c>
      <c r="J82" s="21">
        <v>84218.0</v>
      </c>
      <c r="K82" s="21">
        <v>81549.0</v>
      </c>
      <c r="L82" s="21">
        <v>35574.0</v>
      </c>
      <c r="M82" s="37">
        <v>19122.0</v>
      </c>
    </row>
    <row r="83">
      <c r="A83" s="8">
        <v>44550.0</v>
      </c>
      <c r="B83" s="24">
        <v>570414.0</v>
      </c>
      <c r="C83" s="24">
        <v>297863.0</v>
      </c>
      <c r="D83" s="110">
        <v>272551.0</v>
      </c>
      <c r="E83" s="37">
        <v>41292.0</v>
      </c>
      <c r="F83" s="25">
        <v>56160.0</v>
      </c>
      <c r="G83" s="25">
        <v>87767.0</v>
      </c>
      <c r="H83" s="25">
        <v>83313.0</v>
      </c>
      <c r="I83" s="21">
        <v>83410.0</v>
      </c>
      <c r="J83" s="21">
        <v>83501.0</v>
      </c>
      <c r="K83" s="21">
        <v>80676.0</v>
      </c>
      <c r="L83" s="21">
        <v>35285.0</v>
      </c>
      <c r="M83" s="37">
        <v>19010.0</v>
      </c>
    </row>
    <row r="84">
      <c r="A84" s="8">
        <v>44549.0</v>
      </c>
      <c r="B84" s="24">
        <v>565098.0</v>
      </c>
      <c r="C84" s="24">
        <v>295177.0</v>
      </c>
      <c r="D84" s="110">
        <v>269921.0</v>
      </c>
      <c r="E84" s="37">
        <v>40560.0</v>
      </c>
      <c r="F84" s="25">
        <v>55614.0</v>
      </c>
      <c r="G84" s="25">
        <v>87243.0</v>
      </c>
      <c r="H84" s="25">
        <v>82619.0</v>
      </c>
      <c r="I84" s="21">
        <v>82699.0</v>
      </c>
      <c r="J84" s="21">
        <v>82800.0</v>
      </c>
      <c r="K84" s="21">
        <v>79747.0</v>
      </c>
      <c r="L84" s="21">
        <v>34955.0</v>
      </c>
      <c r="M84" s="37">
        <v>18861.0</v>
      </c>
    </row>
    <row r="85">
      <c r="A85" s="8">
        <v>44548.0</v>
      </c>
      <c r="B85" s="24">
        <v>558864.0</v>
      </c>
      <c r="C85" s="24">
        <v>291993.0</v>
      </c>
      <c r="D85" s="110">
        <v>266871.0</v>
      </c>
      <c r="E85" s="37">
        <v>39775.0</v>
      </c>
      <c r="F85" s="25">
        <v>54983.0</v>
      </c>
      <c r="G85" s="25">
        <v>86896.0</v>
      </c>
      <c r="H85" s="25">
        <v>81836.0</v>
      </c>
      <c r="I85" s="21">
        <v>81844.0</v>
      </c>
      <c r="J85" s="21">
        <v>81960.0</v>
      </c>
      <c r="K85" s="21">
        <v>78645.0</v>
      </c>
      <c r="L85" s="21">
        <v>34533.0</v>
      </c>
      <c r="M85" s="37">
        <v>18692.0</v>
      </c>
    </row>
    <row r="86">
      <c r="A86" s="8">
        <v>44547.0</v>
      </c>
      <c r="B86" s="24">
        <v>551551.0</v>
      </c>
      <c r="C86" s="24">
        <v>288329.0</v>
      </c>
      <c r="D86" s="110">
        <v>263222.0</v>
      </c>
      <c r="E86" s="37">
        <v>38882.0</v>
      </c>
      <c r="F86" s="25">
        <v>54260.0</v>
      </c>
      <c r="G86" s="25">
        <v>85822.0</v>
      </c>
      <c r="H86" s="25">
        <v>80935.0</v>
      </c>
      <c r="I86" s="21">
        <v>80851.0</v>
      </c>
      <c r="J86" s="21">
        <v>81038.0</v>
      </c>
      <c r="K86" s="21">
        <v>77244.0</v>
      </c>
      <c r="L86" s="21">
        <v>34008.0</v>
      </c>
      <c r="M86" s="37">
        <v>18511.0</v>
      </c>
    </row>
    <row r="87">
      <c r="A87" s="8">
        <v>44546.0</v>
      </c>
      <c r="B87" s="24">
        <v>544117.0</v>
      </c>
      <c r="C87" s="24">
        <v>284655.0</v>
      </c>
      <c r="D87" s="110">
        <v>259462.0</v>
      </c>
      <c r="E87" s="37">
        <v>37992.0</v>
      </c>
      <c r="F87" s="25">
        <v>53561.0</v>
      </c>
      <c r="G87" s="25">
        <v>85058.0</v>
      </c>
      <c r="H87" s="25">
        <v>79988.0</v>
      </c>
      <c r="I87" s="21">
        <v>79848.0</v>
      </c>
      <c r="J87" s="21">
        <v>80035.0</v>
      </c>
      <c r="K87" s="21">
        <v>75894.0</v>
      </c>
      <c r="L87" s="21">
        <v>33430.0</v>
      </c>
      <c r="M87" s="37">
        <v>18311.0</v>
      </c>
    </row>
    <row r="88">
      <c r="A88" s="8">
        <v>44545.0</v>
      </c>
      <c r="B88" s="24">
        <v>536495.0</v>
      </c>
      <c r="C88" s="24">
        <v>280839.0</v>
      </c>
      <c r="D88" s="110">
        <v>255656.0</v>
      </c>
      <c r="E88" s="37">
        <v>37207.0</v>
      </c>
      <c r="F88" s="25">
        <v>52822.0</v>
      </c>
      <c r="G88" s="25">
        <v>84288.0</v>
      </c>
      <c r="H88" s="25">
        <v>78997.0</v>
      </c>
      <c r="I88" s="21">
        <v>78803.0</v>
      </c>
      <c r="J88" s="21">
        <v>78981.0</v>
      </c>
      <c r="K88" s="21">
        <v>74388.0</v>
      </c>
      <c r="L88" s="21">
        <v>32903.0</v>
      </c>
      <c r="M88" s="37">
        <v>18106.0</v>
      </c>
    </row>
    <row r="89">
      <c r="A89" s="8">
        <v>44544.0</v>
      </c>
      <c r="B89" s="24">
        <v>528652.0</v>
      </c>
      <c r="C89" s="24">
        <v>276826.0</v>
      </c>
      <c r="D89" s="110">
        <v>251826.0</v>
      </c>
      <c r="E89" s="37">
        <v>36356.0</v>
      </c>
      <c r="F89" s="25">
        <v>52079.0</v>
      </c>
      <c r="G89" s="25">
        <v>83527.0</v>
      </c>
      <c r="H89" s="25">
        <v>78015.0</v>
      </c>
      <c r="I89" s="21">
        <v>77775.0</v>
      </c>
      <c r="J89" s="21">
        <v>77889.0</v>
      </c>
      <c r="K89" s="21">
        <v>72893.0</v>
      </c>
      <c r="L89" s="21">
        <v>32291.0</v>
      </c>
      <c r="M89" s="37">
        <v>17827.0</v>
      </c>
    </row>
    <row r="90">
      <c r="A90" s="8">
        <v>44543.0</v>
      </c>
      <c r="B90" s="24">
        <v>523088.0</v>
      </c>
      <c r="C90" s="24">
        <v>273985.0</v>
      </c>
      <c r="D90" s="110">
        <v>249103.0</v>
      </c>
      <c r="E90" s="37">
        <v>35709.0</v>
      </c>
      <c r="F90" s="25">
        <v>51494.0</v>
      </c>
      <c r="G90" s="25">
        <v>82995.0</v>
      </c>
      <c r="H90" s="25">
        <v>77377.0</v>
      </c>
      <c r="I90" s="21">
        <v>77029.0</v>
      </c>
      <c r="J90" s="21">
        <v>77136.0</v>
      </c>
      <c r="K90" s="21">
        <v>71857.0</v>
      </c>
      <c r="L90" s="21">
        <v>31865.0</v>
      </c>
      <c r="M90" s="37">
        <v>17626.0</v>
      </c>
    </row>
    <row r="91">
      <c r="A91" s="8">
        <v>44542.0</v>
      </c>
      <c r="B91" s="24">
        <v>517271.0</v>
      </c>
      <c r="C91" s="24">
        <v>271001.0</v>
      </c>
      <c r="D91" s="110">
        <v>246270.0</v>
      </c>
      <c r="E91" s="37">
        <v>35096.0</v>
      </c>
      <c r="F91" s="25">
        <v>50947.0</v>
      </c>
      <c r="G91" s="25">
        <v>82482.0</v>
      </c>
      <c r="H91" s="25">
        <v>76702.0</v>
      </c>
      <c r="I91" s="21">
        <v>76247.0</v>
      </c>
      <c r="J91" s="21">
        <v>76341.0</v>
      </c>
      <c r="K91" s="21">
        <v>70671.0</v>
      </c>
      <c r="L91" s="21">
        <v>31367.0</v>
      </c>
      <c r="M91" s="37">
        <v>17418.0</v>
      </c>
    </row>
    <row r="92">
      <c r="A92" s="8">
        <v>44541.0</v>
      </c>
      <c r="B92" s="24">
        <v>510583.0</v>
      </c>
      <c r="C92" s="24">
        <v>267711.0</v>
      </c>
      <c r="D92" s="110">
        <v>242872.0</v>
      </c>
      <c r="E92" s="37">
        <v>34467.0</v>
      </c>
      <c r="F92" s="25">
        <v>50285.0</v>
      </c>
      <c r="G92" s="25">
        <v>81890.0</v>
      </c>
      <c r="H92" s="25">
        <v>75899.0</v>
      </c>
      <c r="I92" s="21">
        <v>75399.0</v>
      </c>
      <c r="J92" s="21">
        <v>75438.0</v>
      </c>
      <c r="K92" s="21">
        <v>69297.0</v>
      </c>
      <c r="L92" s="21">
        <v>30771.0</v>
      </c>
      <c r="M92" s="37">
        <v>17137.0</v>
      </c>
    </row>
    <row r="93">
      <c r="A93" s="8">
        <v>44540.0</v>
      </c>
      <c r="B93" s="24">
        <v>503606.0</v>
      </c>
      <c r="C93" s="24">
        <v>264271.0</v>
      </c>
      <c r="D93" s="110">
        <v>239335.0</v>
      </c>
      <c r="E93" s="37">
        <v>33737.0</v>
      </c>
      <c r="F93" s="25">
        <v>49577.0</v>
      </c>
      <c r="G93" s="25">
        <v>81286.0</v>
      </c>
      <c r="H93" s="25">
        <v>75048.0</v>
      </c>
      <c r="I93" s="21">
        <v>74537.0</v>
      </c>
      <c r="J93" s="21">
        <v>74507.0</v>
      </c>
      <c r="K93" s="21">
        <v>67869.0</v>
      </c>
      <c r="L93" s="21">
        <v>30187.0</v>
      </c>
      <c r="M93" s="37">
        <v>16858.0</v>
      </c>
    </row>
    <row r="94">
      <c r="A94" s="8">
        <v>44539.0</v>
      </c>
      <c r="B94" s="24">
        <v>496584.0</v>
      </c>
      <c r="C94" s="24">
        <v>260900.0</v>
      </c>
      <c r="D94" s="110">
        <v>235684.0</v>
      </c>
      <c r="E94" s="37">
        <v>33011.0</v>
      </c>
      <c r="F94" s="25">
        <v>48819.0</v>
      </c>
      <c r="G94" s="25">
        <v>80654.0</v>
      </c>
      <c r="H94" s="25">
        <v>74237.0</v>
      </c>
      <c r="I94" s="21">
        <v>73649.0</v>
      </c>
      <c r="J94" s="21">
        <v>73592.0</v>
      </c>
      <c r="K94" s="21">
        <v>66465.0</v>
      </c>
      <c r="L94" s="21">
        <v>29571.0</v>
      </c>
      <c r="M94" s="37">
        <v>16586.0</v>
      </c>
    </row>
    <row r="95">
      <c r="A95" s="8">
        <v>44538.0</v>
      </c>
      <c r="B95" s="24">
        <v>489484.0</v>
      </c>
      <c r="C95" s="24">
        <v>257349.0</v>
      </c>
      <c r="D95" s="110">
        <v>232135.0</v>
      </c>
      <c r="E95" s="37">
        <v>32328.0</v>
      </c>
      <c r="F95" s="25">
        <v>48091.0</v>
      </c>
      <c r="G95" s="25">
        <v>79971.0</v>
      </c>
      <c r="H95" s="25">
        <v>73353.0</v>
      </c>
      <c r="I95" s="21">
        <v>72750.0</v>
      </c>
      <c r="J95" s="21">
        <v>72688.0</v>
      </c>
      <c r="K95" s="21">
        <v>65062.0</v>
      </c>
      <c r="L95" s="21">
        <v>28936.0</v>
      </c>
      <c r="M95" s="37">
        <v>16305.0</v>
      </c>
    </row>
    <row r="96">
      <c r="A96" s="8">
        <v>44537.0</v>
      </c>
      <c r="B96" s="24">
        <v>482310.0</v>
      </c>
      <c r="C96" s="24">
        <v>253732.0</v>
      </c>
      <c r="D96" s="110">
        <v>228578.0</v>
      </c>
      <c r="E96" s="37">
        <v>31664.0</v>
      </c>
      <c r="F96" s="25">
        <v>47365.0</v>
      </c>
      <c r="G96" s="25">
        <v>79371.0</v>
      </c>
      <c r="H96" s="25">
        <v>72496.0</v>
      </c>
      <c r="I96" s="21">
        <v>71809.0</v>
      </c>
      <c r="J96" s="21">
        <v>71752.0</v>
      </c>
      <c r="K96" s="21">
        <v>63556.0</v>
      </c>
      <c r="L96" s="21">
        <v>28271.0</v>
      </c>
      <c r="M96" s="37">
        <v>16026.0</v>
      </c>
    </row>
    <row r="97">
      <c r="A97" s="8">
        <v>44536.0</v>
      </c>
      <c r="B97" s="24">
        <v>477358.0</v>
      </c>
      <c r="C97" s="24">
        <v>251132.0</v>
      </c>
      <c r="D97" s="110">
        <v>226226.0</v>
      </c>
      <c r="E97" s="37">
        <v>31116.0</v>
      </c>
      <c r="F97" s="25">
        <v>46816.0</v>
      </c>
      <c r="G97" s="25">
        <v>78941.0</v>
      </c>
      <c r="H97" s="25">
        <v>71899.0</v>
      </c>
      <c r="I97" s="21">
        <v>71178.0</v>
      </c>
      <c r="J97" s="21">
        <v>71106.0</v>
      </c>
      <c r="K97" s="21">
        <v>62614.0</v>
      </c>
      <c r="L97" s="21">
        <v>27854.0</v>
      </c>
      <c r="M97" s="37">
        <v>15834.0</v>
      </c>
    </row>
    <row r="98">
      <c r="A98" s="8">
        <v>44535.0</v>
      </c>
      <c r="B98" s="24">
        <v>473034.0</v>
      </c>
      <c r="C98" s="24">
        <v>249007.0</v>
      </c>
      <c r="D98" s="110">
        <v>224027.0</v>
      </c>
      <c r="E98" s="37">
        <v>30631.0</v>
      </c>
      <c r="F98" s="25">
        <v>46334.0</v>
      </c>
      <c r="G98" s="25">
        <v>78582.0</v>
      </c>
      <c r="H98" s="25">
        <v>71453.0</v>
      </c>
      <c r="I98" s="21">
        <v>70694.0</v>
      </c>
      <c r="J98" s="21">
        <v>70580.0</v>
      </c>
      <c r="K98" s="21">
        <v>61733.0</v>
      </c>
      <c r="L98" s="21">
        <v>27446.0</v>
      </c>
      <c r="M98" s="37">
        <v>15581.0</v>
      </c>
    </row>
    <row r="99">
      <c r="A99" s="8">
        <v>44534.0</v>
      </c>
      <c r="B99" s="24">
        <v>467907.0</v>
      </c>
      <c r="C99" s="24">
        <v>246469.0</v>
      </c>
      <c r="D99" s="110">
        <v>221438.0</v>
      </c>
      <c r="E99" s="37">
        <v>30147.0</v>
      </c>
      <c r="F99" s="25">
        <v>45780.0</v>
      </c>
      <c r="G99" s="25">
        <v>78138.0</v>
      </c>
      <c r="H99" s="25">
        <v>70871.0</v>
      </c>
      <c r="I99" s="21">
        <v>70114.0</v>
      </c>
      <c r="J99" s="21">
        <v>69923.0</v>
      </c>
      <c r="K99" s="21">
        <v>60678.0</v>
      </c>
      <c r="L99" s="21">
        <v>26930.0</v>
      </c>
      <c r="M99" s="37">
        <v>15326.0</v>
      </c>
    </row>
    <row r="100">
      <c r="A100" s="8">
        <v>44533.0</v>
      </c>
      <c r="B100" s="24">
        <v>462555.0</v>
      </c>
      <c r="C100" s="24">
        <v>243797.0</v>
      </c>
      <c r="D100" s="110">
        <v>218758.0</v>
      </c>
      <c r="E100" s="37">
        <v>29645.0</v>
      </c>
      <c r="F100" s="25">
        <v>45192.0</v>
      </c>
      <c r="G100" s="25">
        <v>77686.0</v>
      </c>
      <c r="H100" s="25">
        <v>70225.0</v>
      </c>
      <c r="I100" s="21">
        <v>69491.0</v>
      </c>
      <c r="J100" s="21">
        <v>69250.0</v>
      </c>
      <c r="K100" s="21">
        <v>59617.0</v>
      </c>
      <c r="L100" s="21">
        <v>26395.0</v>
      </c>
      <c r="M100" s="37">
        <v>15054.0</v>
      </c>
    </row>
    <row r="101">
      <c r="A101" s="8">
        <v>44532.0</v>
      </c>
      <c r="B101" s="24">
        <v>457612.0</v>
      </c>
      <c r="C101" s="24">
        <v>241339.0</v>
      </c>
      <c r="D101" s="110">
        <v>216273.0</v>
      </c>
      <c r="E101" s="37">
        <v>29193.0</v>
      </c>
      <c r="F101" s="25">
        <v>44644.0</v>
      </c>
      <c r="G101" s="25">
        <v>77237.0</v>
      </c>
      <c r="H101" s="25">
        <v>69666.0</v>
      </c>
      <c r="I101" s="21">
        <v>68903.0</v>
      </c>
      <c r="J101" s="21">
        <v>68599.0</v>
      </c>
      <c r="K101" s="21">
        <v>58660.0</v>
      </c>
      <c r="L101" s="21">
        <v>25894.0</v>
      </c>
      <c r="M101" s="37">
        <v>14816.0</v>
      </c>
    </row>
    <row r="102">
      <c r="A102" s="8">
        <v>44531.0</v>
      </c>
      <c r="B102" s="24">
        <v>452350.0</v>
      </c>
      <c r="C102" s="24">
        <v>238649.0</v>
      </c>
      <c r="D102" s="110">
        <v>213701.0</v>
      </c>
      <c r="E102" s="37">
        <v>28769.0</v>
      </c>
      <c r="F102" s="25">
        <v>44092.0</v>
      </c>
      <c r="G102" s="25">
        <v>76717.0</v>
      </c>
      <c r="H102" s="25">
        <v>69039.0</v>
      </c>
      <c r="I102" s="21">
        <v>68303.0</v>
      </c>
      <c r="J102" s="21">
        <v>67923.0</v>
      </c>
      <c r="K102" s="21">
        <v>57625.0</v>
      </c>
      <c r="L102" s="21">
        <v>25359.0</v>
      </c>
      <c r="M102" s="37">
        <v>14523.0</v>
      </c>
    </row>
    <row r="103">
      <c r="A103" s="8">
        <v>44530.0</v>
      </c>
      <c r="B103" s="24">
        <v>447230.0</v>
      </c>
      <c r="C103" s="24">
        <v>236071.0</v>
      </c>
      <c r="D103" s="110">
        <v>211159.0</v>
      </c>
      <c r="E103" s="37">
        <v>28353.0</v>
      </c>
      <c r="F103" s="25">
        <v>43570.0</v>
      </c>
      <c r="G103" s="25">
        <v>76251.0</v>
      </c>
      <c r="H103" s="25">
        <v>68436.0</v>
      </c>
      <c r="I103" s="21">
        <v>67719.0</v>
      </c>
      <c r="J103" s="21">
        <v>67201.0</v>
      </c>
      <c r="K103" s="37">
        <v>56645.0</v>
      </c>
      <c r="L103" s="21">
        <v>24835.0</v>
      </c>
      <c r="M103" s="37">
        <v>14220.0</v>
      </c>
    </row>
    <row r="104">
      <c r="A104" s="8">
        <v>44529.0</v>
      </c>
      <c r="B104" s="24">
        <v>444200.0</v>
      </c>
      <c r="C104" s="24">
        <v>234543.0</v>
      </c>
      <c r="D104" s="110">
        <v>209657.0</v>
      </c>
      <c r="E104" s="37">
        <v>28046.0</v>
      </c>
      <c r="F104" s="25">
        <v>43262.0</v>
      </c>
      <c r="G104" s="25">
        <v>75999.0</v>
      </c>
      <c r="H104" s="25">
        <v>68042.0</v>
      </c>
      <c r="I104" s="21">
        <v>67369.0</v>
      </c>
      <c r="J104" s="21">
        <v>66832.0</v>
      </c>
      <c r="K104" s="37">
        <v>56025.0</v>
      </c>
      <c r="L104" s="21">
        <v>24577.0</v>
      </c>
      <c r="M104" s="37">
        <v>14048.0</v>
      </c>
    </row>
    <row r="105">
      <c r="A105" s="8">
        <v>44528.0</v>
      </c>
      <c r="B105" s="24">
        <v>440896.0</v>
      </c>
      <c r="C105" s="24">
        <v>232865.0</v>
      </c>
      <c r="D105" s="110">
        <v>208031.0</v>
      </c>
      <c r="E105" s="37">
        <v>27711.0</v>
      </c>
      <c r="F105" s="25">
        <v>42954.0</v>
      </c>
      <c r="G105" s="25">
        <v>75713.0</v>
      </c>
      <c r="H105" s="25">
        <v>67673.0</v>
      </c>
      <c r="I105" s="21">
        <v>67011.0</v>
      </c>
      <c r="J105" s="21">
        <v>66414.0</v>
      </c>
      <c r="K105" s="37">
        <v>55365.0</v>
      </c>
      <c r="L105" s="21">
        <v>24211.0</v>
      </c>
      <c r="M105" s="37">
        <v>13844.0</v>
      </c>
    </row>
    <row r="106">
      <c r="A106" s="8">
        <v>44527.0</v>
      </c>
      <c r="B106" s="24">
        <v>436968.0</v>
      </c>
      <c r="C106" s="24">
        <v>230920.0</v>
      </c>
      <c r="D106" s="110">
        <v>206048.0</v>
      </c>
      <c r="E106" s="37">
        <v>27363.0</v>
      </c>
      <c r="F106" s="25">
        <v>42561.0</v>
      </c>
      <c r="G106" s="25">
        <v>75377.0</v>
      </c>
      <c r="H106" s="25">
        <v>67222.0</v>
      </c>
      <c r="I106" s="21">
        <v>66594.0</v>
      </c>
      <c r="J106" s="21">
        <v>65953.0</v>
      </c>
      <c r="K106" s="37">
        <v>54584.0</v>
      </c>
      <c r="L106" s="21">
        <v>23773.0</v>
      </c>
      <c r="M106" s="37">
        <v>13541.0</v>
      </c>
    </row>
    <row r="107">
      <c r="A107" s="8">
        <v>44526.0</v>
      </c>
      <c r="B107" s="24">
        <v>432901.0</v>
      </c>
      <c r="C107" s="24">
        <v>228877.0</v>
      </c>
      <c r="D107" s="110">
        <v>204024.0</v>
      </c>
      <c r="E107" s="37">
        <v>27023.0</v>
      </c>
      <c r="F107" s="25">
        <v>42119.0</v>
      </c>
      <c r="G107" s="25">
        <v>75003.0</v>
      </c>
      <c r="H107" s="25">
        <v>66774.0</v>
      </c>
      <c r="I107" s="21">
        <v>66083.0</v>
      </c>
      <c r="J107" s="21">
        <v>65415.0</v>
      </c>
      <c r="K107" s="37">
        <v>53775.0</v>
      </c>
      <c r="L107" s="21">
        <v>23367.0</v>
      </c>
      <c r="M107" s="37">
        <v>13342.0</v>
      </c>
    </row>
    <row r="108">
      <c r="A108" s="8">
        <v>44525.0</v>
      </c>
      <c r="B108" s="24">
        <v>429002.0</v>
      </c>
      <c r="C108" s="24">
        <v>226891.0</v>
      </c>
      <c r="D108" s="110">
        <v>202111.0</v>
      </c>
      <c r="E108" s="37">
        <v>26705.0</v>
      </c>
      <c r="F108" s="25">
        <v>41728.0</v>
      </c>
      <c r="G108" s="25">
        <v>74629.0</v>
      </c>
      <c r="H108" s="25">
        <v>66315.0</v>
      </c>
      <c r="I108" s="21">
        <v>65616.0</v>
      </c>
      <c r="J108" s="21">
        <v>64873.0</v>
      </c>
      <c r="K108" s="37">
        <v>53008.0</v>
      </c>
      <c r="L108" s="21">
        <v>23002.0</v>
      </c>
      <c r="M108" s="37">
        <v>13126.0</v>
      </c>
    </row>
    <row r="109">
      <c r="A109" s="8">
        <v>44524.0</v>
      </c>
      <c r="B109" s="24">
        <v>425064.0</v>
      </c>
      <c r="C109" s="24">
        <v>224847.0</v>
      </c>
      <c r="D109" s="110">
        <v>200217.0</v>
      </c>
      <c r="E109" s="37">
        <v>26412.0</v>
      </c>
      <c r="F109" s="25">
        <v>41321.0</v>
      </c>
      <c r="G109" s="25">
        <v>74279.0</v>
      </c>
      <c r="H109" s="25">
        <v>65811.0</v>
      </c>
      <c r="I109" s="21">
        <v>65145.0</v>
      </c>
      <c r="J109" s="21">
        <v>64335.0</v>
      </c>
      <c r="K109" s="37">
        <v>52177.0</v>
      </c>
      <c r="L109" s="21">
        <v>22649.0</v>
      </c>
      <c r="M109" s="37">
        <v>12935.0</v>
      </c>
    </row>
    <row r="110">
      <c r="A110" s="8">
        <v>44523.0</v>
      </c>
      <c r="B110" s="24">
        <v>420950.0</v>
      </c>
      <c r="C110" s="24">
        <v>222755.0</v>
      </c>
      <c r="D110" s="110">
        <v>198195.0</v>
      </c>
      <c r="E110" s="37">
        <v>26113.0</v>
      </c>
      <c r="F110" s="25">
        <v>40931.0</v>
      </c>
      <c r="G110" s="25">
        <v>73917.0</v>
      </c>
      <c r="H110" s="25">
        <v>65281.0</v>
      </c>
      <c r="I110" s="21">
        <v>64658.0</v>
      </c>
      <c r="J110" s="21">
        <v>63770.0</v>
      </c>
      <c r="K110" s="37">
        <v>51304.0</v>
      </c>
      <c r="L110" s="21">
        <v>22240.0</v>
      </c>
      <c r="M110" s="37">
        <v>12736.0</v>
      </c>
    </row>
    <row r="111">
      <c r="A111" s="8">
        <v>44522.0</v>
      </c>
      <c r="B111" s="24">
        <v>418252.0</v>
      </c>
      <c r="C111" s="24">
        <v>221376.0</v>
      </c>
      <c r="D111" s="110">
        <v>196876.0</v>
      </c>
      <c r="E111" s="37">
        <v>25824.0</v>
      </c>
      <c r="F111" s="25">
        <v>40645.0</v>
      </c>
      <c r="G111" s="25">
        <v>73680.0</v>
      </c>
      <c r="H111" s="25">
        <v>64939.0</v>
      </c>
      <c r="I111" s="21">
        <v>64331.0</v>
      </c>
      <c r="J111" s="21">
        <v>63432.0</v>
      </c>
      <c r="K111" s="37">
        <v>50784.0</v>
      </c>
      <c r="L111" s="21">
        <v>22004.0</v>
      </c>
      <c r="M111" s="37">
        <v>12613.0</v>
      </c>
    </row>
    <row r="112">
      <c r="A112" s="8">
        <v>44521.0</v>
      </c>
      <c r="B112" s="24">
        <v>415425.0</v>
      </c>
      <c r="C112" s="24">
        <v>219955.0</v>
      </c>
      <c r="D112" s="110">
        <v>195470.0</v>
      </c>
      <c r="E112" s="37">
        <v>25560.0</v>
      </c>
      <c r="F112" s="25">
        <v>40317.0</v>
      </c>
      <c r="G112" s="25">
        <v>73410.0</v>
      </c>
      <c r="H112" s="25">
        <v>64577.0</v>
      </c>
      <c r="I112" s="21">
        <v>64013.0</v>
      </c>
      <c r="J112" s="21">
        <v>63084.0</v>
      </c>
      <c r="K112" s="37">
        <v>50258.0</v>
      </c>
      <c r="L112" s="21">
        <v>21734.0</v>
      </c>
      <c r="M112" s="37">
        <v>12472.0</v>
      </c>
    </row>
    <row r="113">
      <c r="A113" s="8">
        <v>44520.0</v>
      </c>
      <c r="B113" s="24">
        <v>412311.0</v>
      </c>
      <c r="C113" s="24">
        <v>218386.0</v>
      </c>
      <c r="D113" s="110">
        <v>193925.0</v>
      </c>
      <c r="E113" s="37">
        <v>25253.0</v>
      </c>
      <c r="F113" s="25">
        <v>40026.0</v>
      </c>
      <c r="G113" s="25">
        <v>73148.0</v>
      </c>
      <c r="H113" s="25">
        <v>64206.0</v>
      </c>
      <c r="I113" s="21">
        <v>63667.0</v>
      </c>
      <c r="J113" s="21">
        <v>62679.0</v>
      </c>
      <c r="K113" s="37">
        <v>49639.0</v>
      </c>
      <c r="L113" s="21">
        <v>21429.0</v>
      </c>
      <c r="M113" s="37">
        <v>12264.0</v>
      </c>
    </row>
    <row r="114">
      <c r="A114" s="8">
        <v>44519.0</v>
      </c>
      <c r="B114" s="24">
        <v>409099.0</v>
      </c>
      <c r="C114" s="24">
        <v>216789.0</v>
      </c>
      <c r="D114" s="110">
        <v>192310.0</v>
      </c>
      <c r="E114" s="37">
        <v>24975.0</v>
      </c>
      <c r="F114" s="25">
        <v>39645.0</v>
      </c>
      <c r="G114" s="25">
        <v>72891.0</v>
      </c>
      <c r="H114" s="25">
        <v>63857.0</v>
      </c>
      <c r="I114" s="21">
        <v>63254.0</v>
      </c>
      <c r="J114" s="21">
        <v>62255.0</v>
      </c>
      <c r="K114" s="37">
        <v>49043.0</v>
      </c>
      <c r="L114" s="21">
        <v>21097.0</v>
      </c>
      <c r="M114" s="37">
        <v>12082.0</v>
      </c>
    </row>
    <row r="115">
      <c r="A115" s="8">
        <v>44518.0</v>
      </c>
      <c r="B115" s="24">
        <v>406065.0</v>
      </c>
      <c r="C115" s="24">
        <v>215224.0</v>
      </c>
      <c r="D115" s="110">
        <v>190841.0</v>
      </c>
      <c r="E115" s="37">
        <v>24755.0</v>
      </c>
      <c r="F115" s="25">
        <v>39311.0</v>
      </c>
      <c r="G115" s="25">
        <v>72611.0</v>
      </c>
      <c r="H115" s="25">
        <v>63508.0</v>
      </c>
      <c r="I115" s="21">
        <v>62907.0</v>
      </c>
      <c r="J115" s="21">
        <v>61860.0</v>
      </c>
      <c r="K115" s="37">
        <v>48426.0</v>
      </c>
      <c r="L115" s="21">
        <v>20778.0</v>
      </c>
      <c r="M115" s="37">
        <v>11909.0</v>
      </c>
    </row>
    <row r="116">
      <c r="A116" s="8">
        <v>44517.0</v>
      </c>
      <c r="B116" s="24">
        <v>402775.0</v>
      </c>
      <c r="C116" s="24">
        <v>213545.0</v>
      </c>
      <c r="D116" s="110">
        <v>189230.0</v>
      </c>
      <c r="E116" s="37">
        <v>24524.0</v>
      </c>
      <c r="F116" s="25">
        <v>38913.0</v>
      </c>
      <c r="G116" s="25">
        <v>72317.0</v>
      </c>
      <c r="H116" s="25">
        <v>63124.0</v>
      </c>
      <c r="I116" s="21">
        <v>62524.0</v>
      </c>
      <c r="J116" s="21">
        <v>61451.0</v>
      </c>
      <c r="K116" s="37">
        <v>47797.0</v>
      </c>
      <c r="L116" s="21">
        <v>20422.0</v>
      </c>
      <c r="M116" s="37">
        <v>11703.0</v>
      </c>
    </row>
    <row r="117">
      <c r="A117" s="8">
        <v>44516.0</v>
      </c>
      <c r="B117" s="24">
        <v>399591.0</v>
      </c>
      <c r="C117" s="24">
        <v>211896.0</v>
      </c>
      <c r="D117" s="110">
        <v>187695.0</v>
      </c>
      <c r="E117" s="37">
        <v>24270.0</v>
      </c>
      <c r="F117" s="25">
        <v>38508.0</v>
      </c>
      <c r="G117" s="25">
        <v>72040.0</v>
      </c>
      <c r="H117" s="25">
        <v>62754.0</v>
      </c>
      <c r="I117" s="21">
        <v>62161.0</v>
      </c>
      <c r="J117" s="21">
        <v>61061.0</v>
      </c>
      <c r="K117" s="37">
        <v>47173.0</v>
      </c>
      <c r="L117" s="21">
        <v>20089.0</v>
      </c>
      <c r="M117" s="37">
        <v>11535.0</v>
      </c>
    </row>
    <row r="118">
      <c r="A118" s="8">
        <v>44515.0</v>
      </c>
      <c r="B118" s="24">
        <v>397466.0</v>
      </c>
      <c r="C118" s="24">
        <v>210862.0</v>
      </c>
      <c r="D118" s="110">
        <v>186604.0</v>
      </c>
      <c r="E118" s="37">
        <v>24060.0</v>
      </c>
      <c r="F118" s="25">
        <v>38256.0</v>
      </c>
      <c r="G118" s="25">
        <v>71874.0</v>
      </c>
      <c r="H118" s="25">
        <v>62504.0</v>
      </c>
      <c r="I118" s="21">
        <v>61890.0</v>
      </c>
      <c r="J118" s="21">
        <v>60771.0</v>
      </c>
      <c r="K118" s="37">
        <v>46841.0</v>
      </c>
      <c r="L118" s="21">
        <v>19890.0</v>
      </c>
      <c r="M118" s="37">
        <v>11380.0</v>
      </c>
    </row>
    <row r="119">
      <c r="A119" s="8">
        <v>44514.0</v>
      </c>
      <c r="B119" s="24">
        <v>395460.0</v>
      </c>
      <c r="C119" s="24">
        <v>209893.0</v>
      </c>
      <c r="D119" s="110">
        <v>185567.0</v>
      </c>
      <c r="E119" s="37">
        <v>23875.0</v>
      </c>
      <c r="F119" s="25">
        <v>38033.0</v>
      </c>
      <c r="G119" s="25">
        <v>71736.0</v>
      </c>
      <c r="H119" s="25">
        <v>62301.0</v>
      </c>
      <c r="I119" s="21">
        <v>61636.0</v>
      </c>
      <c r="J119" s="21">
        <v>60503.0</v>
      </c>
      <c r="K119" s="37">
        <v>46451.0</v>
      </c>
      <c r="L119" s="21">
        <v>19687.0</v>
      </c>
      <c r="M119" s="37">
        <v>11238.0</v>
      </c>
    </row>
    <row r="120">
      <c r="A120" s="8">
        <v>44513.0</v>
      </c>
      <c r="B120" s="24">
        <v>393042.0</v>
      </c>
      <c r="C120" s="24">
        <v>208634.0</v>
      </c>
      <c r="D120" s="110">
        <v>184408.0</v>
      </c>
      <c r="E120" s="37">
        <v>23676.0</v>
      </c>
      <c r="F120" s="25">
        <v>37786.0</v>
      </c>
      <c r="G120" s="25">
        <v>71528.0</v>
      </c>
      <c r="H120" s="25">
        <v>62043.0</v>
      </c>
      <c r="I120" s="21">
        <v>61363.0</v>
      </c>
      <c r="J120" s="21">
        <v>60170.0</v>
      </c>
      <c r="K120" s="37">
        <v>45975.0</v>
      </c>
      <c r="L120" s="21">
        <v>19425.0</v>
      </c>
      <c r="M120" s="37">
        <v>11076.0</v>
      </c>
    </row>
    <row r="121">
      <c r="A121" s="8">
        <v>44512.0</v>
      </c>
      <c r="B121" s="24">
        <v>390719.0</v>
      </c>
      <c r="C121" s="24">
        <v>207450.0</v>
      </c>
      <c r="D121" s="110">
        <v>183269.0</v>
      </c>
      <c r="E121" s="37">
        <v>23496.0</v>
      </c>
      <c r="F121" s="25">
        <v>37576.0</v>
      </c>
      <c r="G121" s="25">
        <v>71319.0</v>
      </c>
      <c r="H121" s="25">
        <v>61736.0</v>
      </c>
      <c r="I121" s="21">
        <v>61114.0</v>
      </c>
      <c r="J121" s="21">
        <v>59861.0</v>
      </c>
      <c r="K121" s="37">
        <v>45483.0</v>
      </c>
      <c r="L121" s="21">
        <v>19193.0</v>
      </c>
      <c r="M121" s="37">
        <v>10941.0</v>
      </c>
    </row>
    <row r="122">
      <c r="A122" s="8">
        <v>44511.0</v>
      </c>
      <c r="B122" s="24">
        <v>388351.0</v>
      </c>
      <c r="C122" s="24">
        <v>206233.0</v>
      </c>
      <c r="D122" s="110">
        <v>182118.0</v>
      </c>
      <c r="E122" s="37">
        <v>23282.0</v>
      </c>
      <c r="F122" s="25">
        <v>37282.0</v>
      </c>
      <c r="G122" s="25">
        <v>71108.0</v>
      </c>
      <c r="H122" s="25">
        <v>61429.0</v>
      </c>
      <c r="I122" s="21">
        <v>60829.0</v>
      </c>
      <c r="J122" s="21">
        <v>59582.0</v>
      </c>
      <c r="K122" s="37">
        <v>45072.0</v>
      </c>
      <c r="L122" s="21">
        <v>18974.0</v>
      </c>
      <c r="M122" s="37">
        <v>10793.0</v>
      </c>
    </row>
    <row r="123">
      <c r="A123" s="8">
        <v>44510.0</v>
      </c>
      <c r="B123" s="24">
        <v>385831.0</v>
      </c>
      <c r="C123" s="24">
        <v>204957.0</v>
      </c>
      <c r="D123" s="110">
        <v>180874.0</v>
      </c>
      <c r="E123" s="37">
        <v>23051.0</v>
      </c>
      <c r="F123" s="25">
        <v>36957.0</v>
      </c>
      <c r="G123" s="25">
        <v>70859.0</v>
      </c>
      <c r="H123" s="25">
        <v>61090.0</v>
      </c>
      <c r="I123" s="21">
        <v>60525.0</v>
      </c>
      <c r="J123" s="21">
        <v>59313.0</v>
      </c>
      <c r="K123" s="37">
        <v>44632.0</v>
      </c>
      <c r="L123" s="21">
        <v>18749.0</v>
      </c>
      <c r="M123" s="37">
        <v>10655.0</v>
      </c>
    </row>
    <row r="124">
      <c r="A124" s="8">
        <v>44509.0</v>
      </c>
      <c r="B124" s="24">
        <v>383407.0</v>
      </c>
      <c r="C124" s="24">
        <v>203647.0</v>
      </c>
      <c r="D124" s="110">
        <v>179760.0</v>
      </c>
      <c r="E124" s="37">
        <v>22876.0</v>
      </c>
      <c r="F124" s="25">
        <v>36644.0</v>
      </c>
      <c r="G124" s="25">
        <v>70610.0</v>
      </c>
      <c r="H124" s="25">
        <v>60781.0</v>
      </c>
      <c r="I124" s="21">
        <v>60231.0</v>
      </c>
      <c r="J124" s="21">
        <v>59011.0</v>
      </c>
      <c r="K124" s="37">
        <v>44175.0</v>
      </c>
      <c r="L124" s="21">
        <v>18530.0</v>
      </c>
      <c r="M124" s="37">
        <v>10549.0</v>
      </c>
    </row>
    <row r="125">
      <c r="A125" s="8">
        <v>44508.0</v>
      </c>
      <c r="B125" s="24">
        <v>381694.0</v>
      </c>
      <c r="C125" s="24">
        <v>202762.0</v>
      </c>
      <c r="D125" s="110">
        <v>178932.0</v>
      </c>
      <c r="E125" s="37">
        <v>22675.0</v>
      </c>
      <c r="F125" s="25">
        <v>36400.0</v>
      </c>
      <c r="G125" s="25">
        <v>70465.0</v>
      </c>
      <c r="H125" s="25">
        <v>60557.0</v>
      </c>
      <c r="I125" s="21">
        <v>60053.0</v>
      </c>
      <c r="J125" s="21">
        <v>58785.0</v>
      </c>
      <c r="K125" s="37">
        <v>43899.0</v>
      </c>
      <c r="L125" s="21">
        <v>18398.0</v>
      </c>
      <c r="M125" s="37">
        <v>10462.0</v>
      </c>
    </row>
    <row r="126">
      <c r="A126" s="8">
        <v>44507.0</v>
      </c>
      <c r="B126" s="24">
        <v>379935.0</v>
      </c>
      <c r="C126" s="24">
        <v>201857.0</v>
      </c>
      <c r="D126" s="110">
        <v>178078.0</v>
      </c>
      <c r="E126" s="37">
        <v>22522.0</v>
      </c>
      <c r="F126" s="25">
        <v>36160.0</v>
      </c>
      <c r="G126" s="25">
        <v>70296.0</v>
      </c>
      <c r="H126" s="25">
        <v>60335.0</v>
      </c>
      <c r="I126" s="21">
        <v>59819.0</v>
      </c>
      <c r="J126" s="21">
        <v>58587.0</v>
      </c>
      <c r="K126" s="37">
        <v>43584.0</v>
      </c>
      <c r="L126" s="21">
        <v>18265.0</v>
      </c>
      <c r="M126" s="37">
        <v>10367.0</v>
      </c>
    </row>
    <row r="127">
      <c r="A127" s="8">
        <v>44506.0</v>
      </c>
      <c r="B127" s="24">
        <v>377712.0</v>
      </c>
      <c r="C127" s="24">
        <v>200669.0</v>
      </c>
      <c r="D127" s="110">
        <v>177043.0</v>
      </c>
      <c r="E127" s="37">
        <v>22321.0</v>
      </c>
      <c r="F127" s="25">
        <v>35892.0</v>
      </c>
      <c r="G127" s="25">
        <v>70080.0</v>
      </c>
      <c r="H127" s="25">
        <v>60042.0</v>
      </c>
      <c r="I127" s="21">
        <v>59550.0</v>
      </c>
      <c r="J127" s="21">
        <v>58325.0</v>
      </c>
      <c r="K127" s="37">
        <v>43191.0</v>
      </c>
      <c r="L127" s="21">
        <v>18090.0</v>
      </c>
      <c r="M127" s="37">
        <v>10221.0</v>
      </c>
    </row>
    <row r="128">
      <c r="A128" s="8">
        <v>44505.0</v>
      </c>
      <c r="B128" s="24">
        <v>375464.0</v>
      </c>
      <c r="C128" s="24">
        <v>199471.0</v>
      </c>
      <c r="D128" s="110">
        <v>175993.0</v>
      </c>
      <c r="E128" s="37">
        <v>22111.0</v>
      </c>
      <c r="F128" s="25">
        <v>35598.0</v>
      </c>
      <c r="G128" s="25">
        <v>69837.0</v>
      </c>
      <c r="H128" s="25">
        <v>59723.0</v>
      </c>
      <c r="I128" s="21">
        <v>59263.0</v>
      </c>
      <c r="J128" s="21">
        <v>58091.0</v>
      </c>
      <c r="K128" s="37">
        <v>42834.0</v>
      </c>
      <c r="L128" s="21">
        <v>17901.0</v>
      </c>
      <c r="M128" s="37">
        <v>10106.0</v>
      </c>
    </row>
    <row r="129">
      <c r="A129" s="8">
        <v>44504.0</v>
      </c>
      <c r="B129" s="24">
        <v>373120.0</v>
      </c>
      <c r="C129" s="24">
        <v>198238.0</v>
      </c>
      <c r="D129" s="110">
        <v>174882.0</v>
      </c>
      <c r="E129" s="37">
        <v>21904.0</v>
      </c>
      <c r="F129" s="25">
        <v>35263.0</v>
      </c>
      <c r="G129" s="25">
        <v>69626.0</v>
      </c>
      <c r="H129" s="25">
        <v>59395.0</v>
      </c>
      <c r="I129" s="21">
        <v>58966.0</v>
      </c>
      <c r="J129" s="21">
        <v>57827.0</v>
      </c>
      <c r="K129" s="37">
        <v>42474.0</v>
      </c>
      <c r="L129" s="21">
        <v>17698.0</v>
      </c>
      <c r="M129" s="37">
        <v>9967.0</v>
      </c>
    </row>
    <row r="130">
      <c r="A130" s="8">
        <v>44503.0</v>
      </c>
      <c r="B130" s="24">
        <v>370640.0</v>
      </c>
      <c r="C130" s="24">
        <v>196958.0</v>
      </c>
      <c r="D130" s="110">
        <v>173682.0</v>
      </c>
      <c r="E130" s="37">
        <v>21671.0</v>
      </c>
      <c r="F130" s="25">
        <v>34942.0</v>
      </c>
      <c r="G130" s="25">
        <v>69373.0</v>
      </c>
      <c r="H130" s="25">
        <v>59042.0</v>
      </c>
      <c r="I130" s="21">
        <v>58676.0</v>
      </c>
      <c r="J130" s="21">
        <v>57530.0</v>
      </c>
      <c r="K130" s="37">
        <v>42077.0</v>
      </c>
      <c r="L130" s="21">
        <v>17497.0</v>
      </c>
      <c r="M130" s="37">
        <v>9832.0</v>
      </c>
    </row>
    <row r="131">
      <c r="A131" s="8">
        <v>44502.0</v>
      </c>
      <c r="B131" s="24">
        <v>367974.0</v>
      </c>
      <c r="C131" s="24">
        <v>195535.0</v>
      </c>
      <c r="D131" s="110">
        <v>172439.0</v>
      </c>
      <c r="E131" s="37">
        <v>21440.0</v>
      </c>
      <c r="F131" s="25">
        <v>34510.0</v>
      </c>
      <c r="G131" s="25">
        <v>69122.0</v>
      </c>
      <c r="H131" s="25">
        <v>58653.0</v>
      </c>
      <c r="I131" s="21">
        <v>58386.0</v>
      </c>
      <c r="J131" s="21">
        <v>57216.0</v>
      </c>
      <c r="K131" s="37">
        <v>41647.0</v>
      </c>
      <c r="L131" s="21">
        <v>17318.0</v>
      </c>
      <c r="M131" s="37">
        <v>9682.0</v>
      </c>
    </row>
    <row r="132">
      <c r="A132" s="8">
        <v>44501.0</v>
      </c>
      <c r="B132" s="24">
        <v>366386.0</v>
      </c>
      <c r="C132" s="24">
        <v>194732.0</v>
      </c>
      <c r="D132" s="110">
        <v>171654.0</v>
      </c>
      <c r="E132" s="37">
        <v>21296.0</v>
      </c>
      <c r="F132" s="25">
        <v>34267.0</v>
      </c>
      <c r="G132" s="25">
        <v>68960.0</v>
      </c>
      <c r="H132" s="25">
        <v>58459.0</v>
      </c>
      <c r="I132" s="21">
        <v>58183.0</v>
      </c>
      <c r="J132" s="21">
        <v>57050.0</v>
      </c>
      <c r="K132" s="37">
        <v>41395.0</v>
      </c>
      <c r="L132" s="21">
        <v>17198.0</v>
      </c>
      <c r="M132" s="37">
        <v>9578.0</v>
      </c>
    </row>
    <row r="133">
      <c r="A133" s="8">
        <v>44500.0</v>
      </c>
      <c r="B133" s="24">
        <v>364700.0</v>
      </c>
      <c r="C133" s="24">
        <v>193876.0</v>
      </c>
      <c r="D133" s="110">
        <v>170824.0</v>
      </c>
      <c r="E133" s="37">
        <v>21143.0</v>
      </c>
      <c r="F133" s="25">
        <v>34041.0</v>
      </c>
      <c r="G133" s="25">
        <v>68799.0</v>
      </c>
      <c r="H133" s="25">
        <v>58222.0</v>
      </c>
      <c r="I133" s="21">
        <v>57985.0</v>
      </c>
      <c r="J133" s="21">
        <v>56857.0</v>
      </c>
      <c r="K133" s="37">
        <v>41126.0</v>
      </c>
      <c r="L133" s="21">
        <v>17071.0</v>
      </c>
      <c r="M133" s="37">
        <v>9456.0</v>
      </c>
    </row>
    <row r="134">
      <c r="A134" s="8">
        <v>44499.0</v>
      </c>
      <c r="B134" s="37">
        <v>362639.0</v>
      </c>
      <c r="C134" s="37">
        <v>192699.0</v>
      </c>
      <c r="D134" s="21">
        <v>169940.0</v>
      </c>
      <c r="E134" s="37">
        <v>20984.0</v>
      </c>
      <c r="F134" s="25">
        <v>33775.0</v>
      </c>
      <c r="G134" s="25">
        <v>68543.0</v>
      </c>
      <c r="H134" s="25">
        <v>57934.0</v>
      </c>
      <c r="I134" s="21">
        <v>57710.0</v>
      </c>
      <c r="J134" s="21">
        <v>56631.0</v>
      </c>
      <c r="K134" s="37">
        <v>40793.0</v>
      </c>
      <c r="L134" s="21">
        <v>16926.0</v>
      </c>
      <c r="M134" s="37">
        <v>9343.0</v>
      </c>
    </row>
    <row r="135">
      <c r="A135" s="8">
        <v>44498.0</v>
      </c>
      <c r="B135" s="37">
        <v>360536.0</v>
      </c>
      <c r="C135" s="37">
        <v>191541.0</v>
      </c>
      <c r="D135" s="21">
        <v>168995.0</v>
      </c>
      <c r="E135" s="37">
        <v>20788.0</v>
      </c>
      <c r="F135" s="25">
        <v>33504.0</v>
      </c>
      <c r="G135" s="25">
        <v>68330.0</v>
      </c>
      <c r="H135" s="25">
        <v>57639.0</v>
      </c>
      <c r="I135" s="21">
        <v>57435.0</v>
      </c>
      <c r="J135" s="21">
        <v>56385.0</v>
      </c>
      <c r="K135" s="37">
        <v>40471.0</v>
      </c>
      <c r="L135" s="21">
        <v>16756.0</v>
      </c>
      <c r="M135" s="37">
        <v>9228.0</v>
      </c>
    </row>
    <row r="136">
      <c r="A136" s="8">
        <v>44497.0</v>
      </c>
      <c r="B136" s="37">
        <v>358412.0</v>
      </c>
      <c r="C136" s="37">
        <v>190400.0</v>
      </c>
      <c r="D136" s="21">
        <v>168012.0</v>
      </c>
      <c r="E136" s="37">
        <v>20581.0</v>
      </c>
      <c r="F136" s="25">
        <v>33203.0</v>
      </c>
      <c r="G136" s="25">
        <v>68033.0</v>
      </c>
      <c r="H136" s="25">
        <v>57320.0</v>
      </c>
      <c r="I136" s="21">
        <v>57175.0</v>
      </c>
      <c r="J136" s="21">
        <v>56163.0</v>
      </c>
      <c r="K136" s="37">
        <v>40189.0</v>
      </c>
      <c r="L136" s="21">
        <v>16607.0</v>
      </c>
      <c r="M136" s="37">
        <v>9141.0</v>
      </c>
    </row>
    <row r="137">
      <c r="A137" s="8">
        <v>44496.0</v>
      </c>
      <c r="B137" s="37">
        <v>356305.0</v>
      </c>
      <c r="C137" s="37">
        <v>189221.0</v>
      </c>
      <c r="D137" s="21">
        <v>167084.0</v>
      </c>
      <c r="E137" s="37">
        <v>20361.0</v>
      </c>
      <c r="F137" s="25">
        <v>32878.0</v>
      </c>
      <c r="G137" s="25">
        <v>67790.0</v>
      </c>
      <c r="H137" s="25">
        <v>57010.0</v>
      </c>
      <c r="I137" s="21">
        <v>56900.0</v>
      </c>
      <c r="J137" s="21">
        <v>55939.0</v>
      </c>
      <c r="K137" s="37">
        <v>39910.0</v>
      </c>
      <c r="L137" s="21">
        <v>16475.0</v>
      </c>
      <c r="M137" s="37">
        <v>9042.0</v>
      </c>
    </row>
    <row r="138">
      <c r="A138" s="8">
        <v>44495.0</v>
      </c>
      <c r="B138" s="37">
        <v>354355.0</v>
      </c>
      <c r="C138" s="37">
        <v>188131.0</v>
      </c>
      <c r="D138" s="21">
        <v>166224.0</v>
      </c>
      <c r="E138" s="37">
        <v>20191.0</v>
      </c>
      <c r="F138" s="25">
        <v>32542.0</v>
      </c>
      <c r="G138" s="25">
        <v>67543.0</v>
      </c>
      <c r="H138" s="25">
        <v>56715.0</v>
      </c>
      <c r="I138" s="21">
        <v>56628.0</v>
      </c>
      <c r="J138" s="21">
        <v>55762.0</v>
      </c>
      <c r="K138" s="37">
        <v>39644.0</v>
      </c>
      <c r="L138" s="21">
        <v>16352.0</v>
      </c>
      <c r="M138" s="37">
        <v>8978.0</v>
      </c>
    </row>
    <row r="139">
      <c r="A139" s="8">
        <v>44494.0</v>
      </c>
      <c r="B139" s="37">
        <v>353089.0</v>
      </c>
      <c r="C139" s="37">
        <v>187459.0</v>
      </c>
      <c r="D139" s="21">
        <v>165630.0</v>
      </c>
      <c r="E139" s="37">
        <v>20081.0</v>
      </c>
      <c r="F139" s="25">
        <v>32334.0</v>
      </c>
      <c r="G139" s="25">
        <v>67376.0</v>
      </c>
      <c r="H139" s="25">
        <v>56510.0</v>
      </c>
      <c r="I139" s="21">
        <v>56457.0</v>
      </c>
      <c r="J139" s="21">
        <v>55648.0</v>
      </c>
      <c r="K139" s="37">
        <v>39488.0</v>
      </c>
      <c r="L139" s="21">
        <v>16281.0</v>
      </c>
      <c r="M139" s="37">
        <v>8914.0</v>
      </c>
    </row>
    <row r="140">
      <c r="A140" s="8">
        <v>44493.0</v>
      </c>
      <c r="B140" s="37">
        <v>351899.0</v>
      </c>
      <c r="C140" s="37">
        <v>186831.0</v>
      </c>
      <c r="D140" s="21">
        <v>165068.0</v>
      </c>
      <c r="E140" s="37">
        <v>19978.0</v>
      </c>
      <c r="F140" s="25">
        <v>32133.0</v>
      </c>
      <c r="G140" s="25">
        <v>67250.0</v>
      </c>
      <c r="H140" s="25">
        <v>56330.0</v>
      </c>
      <c r="I140" s="21">
        <v>56287.0</v>
      </c>
      <c r="J140" s="21">
        <v>55514.0</v>
      </c>
      <c r="K140" s="37">
        <v>39330.0</v>
      </c>
      <c r="L140" s="21">
        <v>16207.0</v>
      </c>
      <c r="M140" s="37">
        <v>8870.0</v>
      </c>
    </row>
    <row r="141">
      <c r="A141" s="8">
        <v>44492.0</v>
      </c>
      <c r="B141" s="37">
        <v>350476.0</v>
      </c>
      <c r="C141" s="37">
        <v>186023.0</v>
      </c>
      <c r="D141" s="21">
        <v>164453.0</v>
      </c>
      <c r="E141" s="37">
        <v>19861.0</v>
      </c>
      <c r="F141" s="25">
        <v>31907.0</v>
      </c>
      <c r="G141" s="25">
        <v>67051.0</v>
      </c>
      <c r="H141" s="25">
        <v>56104.0</v>
      </c>
      <c r="I141" s="21">
        <v>56071.0</v>
      </c>
      <c r="J141" s="21">
        <v>55381.0</v>
      </c>
      <c r="K141" s="37">
        <v>39137.0</v>
      </c>
      <c r="L141" s="21">
        <v>16134.0</v>
      </c>
      <c r="M141" s="37">
        <v>8830.0</v>
      </c>
    </row>
    <row r="142">
      <c r="A142" s="8">
        <v>44491.0</v>
      </c>
      <c r="B142" s="37">
        <v>348969.0</v>
      </c>
      <c r="C142" s="37">
        <v>185190.0</v>
      </c>
      <c r="D142" s="21">
        <v>163779.0</v>
      </c>
      <c r="E142" s="37">
        <v>19725.0</v>
      </c>
      <c r="F142" s="25">
        <v>31686.0</v>
      </c>
      <c r="G142" s="25">
        <v>66846.0</v>
      </c>
      <c r="H142" s="25">
        <v>55851.0</v>
      </c>
      <c r="I142" s="21">
        <v>55877.0</v>
      </c>
      <c r="J142" s="21">
        <v>55232.0</v>
      </c>
      <c r="K142" s="37">
        <v>38946.0</v>
      </c>
      <c r="L142" s="21">
        <v>16050.0</v>
      </c>
      <c r="M142" s="37">
        <v>8756.0</v>
      </c>
    </row>
    <row r="143">
      <c r="A143" s="8">
        <v>44490.0</v>
      </c>
      <c r="B143" s="37">
        <v>347529.0</v>
      </c>
      <c r="C143" s="37">
        <v>184382.0</v>
      </c>
      <c r="D143" s="21">
        <v>163147.0</v>
      </c>
      <c r="E143" s="37">
        <v>19609.0</v>
      </c>
      <c r="F143" s="25">
        <v>31476.0</v>
      </c>
      <c r="G143" s="25">
        <v>66650.0</v>
      </c>
      <c r="H143" s="25">
        <v>55598.0</v>
      </c>
      <c r="I143" s="21">
        <v>55663.0</v>
      </c>
      <c r="J143" s="21">
        <v>55091.0</v>
      </c>
      <c r="K143" s="37">
        <v>38762.0</v>
      </c>
      <c r="L143" s="21">
        <v>15976.0</v>
      </c>
      <c r="M143" s="37">
        <v>8704.0</v>
      </c>
    </row>
    <row r="144">
      <c r="A144" s="8">
        <v>44489.0</v>
      </c>
      <c r="B144" s="37">
        <v>346088.0</v>
      </c>
      <c r="C144" s="37">
        <v>183573.0</v>
      </c>
      <c r="D144" s="21">
        <v>162515.0</v>
      </c>
      <c r="E144" s="37">
        <v>19482.0</v>
      </c>
      <c r="F144" s="25">
        <v>31275.0</v>
      </c>
      <c r="G144" s="25">
        <v>66444.0</v>
      </c>
      <c r="H144" s="25">
        <v>55341.0</v>
      </c>
      <c r="I144" s="21">
        <v>55467.0</v>
      </c>
      <c r="J144" s="21">
        <v>54929.0</v>
      </c>
      <c r="K144" s="37">
        <v>38590.0</v>
      </c>
      <c r="L144" s="21">
        <v>15901.0</v>
      </c>
      <c r="M144" s="37">
        <v>8659.0</v>
      </c>
    </row>
    <row r="145">
      <c r="A145" s="8">
        <v>44488.0</v>
      </c>
      <c r="B145" s="37">
        <v>344518.0</v>
      </c>
      <c r="C145" s="37">
        <v>182685.0</v>
      </c>
      <c r="D145" s="21">
        <v>161833.0</v>
      </c>
      <c r="E145" s="37">
        <v>19375.0</v>
      </c>
      <c r="F145" s="25">
        <v>31025.0</v>
      </c>
      <c r="G145" s="25">
        <v>66218.0</v>
      </c>
      <c r="H145" s="25">
        <v>55076.0</v>
      </c>
      <c r="I145" s="21">
        <v>55222.0</v>
      </c>
      <c r="J145" s="21">
        <v>54784.0</v>
      </c>
      <c r="K145" s="37">
        <v>38396.0</v>
      </c>
      <c r="L145" s="21">
        <v>15825.0</v>
      </c>
      <c r="M145" s="37">
        <v>8597.0</v>
      </c>
    </row>
    <row r="146">
      <c r="A146" s="8">
        <v>44487.0</v>
      </c>
      <c r="B146" s="37">
        <v>343445.0</v>
      </c>
      <c r="C146" s="37">
        <v>182112.0</v>
      </c>
      <c r="D146" s="21">
        <v>161333.0</v>
      </c>
      <c r="E146" s="37">
        <v>19287.0</v>
      </c>
      <c r="F146" s="25">
        <v>30859.0</v>
      </c>
      <c r="G146" s="25">
        <v>66071.0</v>
      </c>
      <c r="H146" s="25">
        <v>54907.0</v>
      </c>
      <c r="I146" s="21">
        <v>55063.0</v>
      </c>
      <c r="J146" s="21">
        <v>54659.0</v>
      </c>
      <c r="K146" s="37">
        <v>38270.0</v>
      </c>
      <c r="L146" s="21">
        <v>15775.0</v>
      </c>
      <c r="M146" s="37">
        <v>8554.0</v>
      </c>
    </row>
    <row r="147">
      <c r="A147" s="8">
        <v>44486.0</v>
      </c>
      <c r="B147" s="37">
        <v>342396.0</v>
      </c>
      <c r="C147" s="37">
        <v>181529.0</v>
      </c>
      <c r="D147" s="21">
        <v>160867.0</v>
      </c>
      <c r="E147" s="37">
        <v>19186.0</v>
      </c>
      <c r="F147" s="25">
        <v>30751.0</v>
      </c>
      <c r="G147" s="25">
        <v>65917.0</v>
      </c>
      <c r="H147" s="25">
        <v>54734.0</v>
      </c>
      <c r="I147" s="21">
        <v>54899.0</v>
      </c>
      <c r="J147" s="21">
        <v>54518.0</v>
      </c>
      <c r="K147" s="37">
        <v>38158.0</v>
      </c>
      <c r="L147" s="21">
        <v>15716.0</v>
      </c>
      <c r="M147" s="37">
        <v>8517.0</v>
      </c>
    </row>
    <row r="148">
      <c r="A148" s="8">
        <v>44485.0</v>
      </c>
      <c r="B148" s="37">
        <v>340978.0</v>
      </c>
      <c r="C148" s="37">
        <v>180717.0</v>
      </c>
      <c r="D148" s="21">
        <v>160261.0</v>
      </c>
      <c r="E148" s="37">
        <v>19085.0</v>
      </c>
      <c r="F148" s="25">
        <v>30594.0</v>
      </c>
      <c r="G148" s="25">
        <v>65681.0</v>
      </c>
      <c r="H148" s="25">
        <v>54500.0</v>
      </c>
      <c r="I148" s="21">
        <v>54702.0</v>
      </c>
      <c r="J148" s="21">
        <v>54360.0</v>
      </c>
      <c r="K148" s="37">
        <v>37968.0</v>
      </c>
      <c r="L148" s="21">
        <v>15620.0</v>
      </c>
      <c r="M148" s="37">
        <v>8468.0</v>
      </c>
    </row>
    <row r="149">
      <c r="A149" s="8">
        <v>44484.0</v>
      </c>
      <c r="B149" s="37">
        <v>339361.0</v>
      </c>
      <c r="C149" s="37">
        <v>179835.0</v>
      </c>
      <c r="D149" s="21">
        <v>159526.0</v>
      </c>
      <c r="E149" s="37">
        <v>18960.0</v>
      </c>
      <c r="F149" s="25">
        <v>30408.0</v>
      </c>
      <c r="G149" s="25">
        <v>65427.0</v>
      </c>
      <c r="H149" s="25">
        <v>54227.0</v>
      </c>
      <c r="I149" s="21">
        <v>54459.0</v>
      </c>
      <c r="J149" s="21">
        <v>54157.0</v>
      </c>
      <c r="K149" s="37">
        <v>37787.0</v>
      </c>
      <c r="L149" s="21">
        <v>15543.0</v>
      </c>
      <c r="M149" s="37">
        <v>8393.0</v>
      </c>
    </row>
    <row r="150">
      <c r="A150" s="8">
        <v>44483.0</v>
      </c>
      <c r="B150" s="37">
        <v>337679.0</v>
      </c>
      <c r="C150" s="37">
        <v>178892.0</v>
      </c>
      <c r="D150" s="21">
        <v>158787.0</v>
      </c>
      <c r="E150" s="37">
        <v>18801.0</v>
      </c>
      <c r="F150" s="25">
        <v>30204.0</v>
      </c>
      <c r="G150" s="25">
        <v>65151.0</v>
      </c>
      <c r="H150" s="25">
        <v>53941.0</v>
      </c>
      <c r="I150" s="21">
        <v>54216.0</v>
      </c>
      <c r="J150" s="21">
        <v>53983.0</v>
      </c>
      <c r="K150" s="37">
        <v>37582.0</v>
      </c>
      <c r="L150" s="21">
        <v>15458.0</v>
      </c>
      <c r="M150" s="37">
        <v>8343.0</v>
      </c>
    </row>
    <row r="151">
      <c r="A151" s="8">
        <v>44482.0</v>
      </c>
      <c r="B151" s="37">
        <v>335742.0</v>
      </c>
      <c r="C151" s="37">
        <v>177787.0</v>
      </c>
      <c r="D151" s="21">
        <v>157955.0</v>
      </c>
      <c r="E151" s="37">
        <v>18645.0</v>
      </c>
      <c r="F151" s="25">
        <v>29958.0</v>
      </c>
      <c r="G151" s="25">
        <v>64858.0</v>
      </c>
      <c r="H151" s="25">
        <v>53607.0</v>
      </c>
      <c r="I151" s="21">
        <v>53937.0</v>
      </c>
      <c r="J151" s="21">
        <v>53779.0</v>
      </c>
      <c r="K151" s="37">
        <v>37355.0</v>
      </c>
      <c r="L151" s="21">
        <v>15330.0</v>
      </c>
      <c r="M151" s="37">
        <v>8273.0</v>
      </c>
    </row>
    <row r="152">
      <c r="A152" s="8">
        <v>44481.0</v>
      </c>
      <c r="B152" s="37">
        <v>334163.0</v>
      </c>
      <c r="C152" s="37">
        <v>176886.0</v>
      </c>
      <c r="D152" s="21">
        <v>157277.0</v>
      </c>
      <c r="E152" s="37">
        <v>18525.0</v>
      </c>
      <c r="F152" s="25">
        <v>29760.0</v>
      </c>
      <c r="G152" s="25">
        <v>64569.0</v>
      </c>
      <c r="H152" s="25">
        <v>53336.0</v>
      </c>
      <c r="I152" s="21">
        <v>53680.0</v>
      </c>
      <c r="J152" s="21">
        <v>53606.0</v>
      </c>
      <c r="K152" s="37">
        <v>37197.0</v>
      </c>
      <c r="L152" s="21">
        <v>15253.0</v>
      </c>
      <c r="M152" s="37">
        <v>8237.0</v>
      </c>
    </row>
    <row r="153">
      <c r="A153" s="8">
        <v>44480.0</v>
      </c>
      <c r="B153" s="37">
        <v>332816.0</v>
      </c>
      <c r="C153" s="37">
        <v>176084.0</v>
      </c>
      <c r="D153" s="21">
        <v>156732.0</v>
      </c>
      <c r="E153" s="37">
        <v>18421.0</v>
      </c>
      <c r="F153" s="25">
        <v>29572.0</v>
      </c>
      <c r="G153" s="25">
        <v>64330.0</v>
      </c>
      <c r="H153" s="25">
        <v>53085.0</v>
      </c>
      <c r="I153" s="21">
        <v>53457.0</v>
      </c>
      <c r="J153" s="21">
        <v>53466.0</v>
      </c>
      <c r="K153" s="37">
        <v>37076.0</v>
      </c>
      <c r="L153" s="21">
        <v>15210.0</v>
      </c>
      <c r="M153" s="37">
        <v>8199.0</v>
      </c>
    </row>
    <row r="154">
      <c r="A154" s="8">
        <v>44479.0</v>
      </c>
      <c r="B154" s="37">
        <v>331519.0</v>
      </c>
      <c r="C154" s="37">
        <v>175341.0</v>
      </c>
      <c r="D154" s="21">
        <v>156178.0</v>
      </c>
      <c r="E154" s="37">
        <v>18331.0</v>
      </c>
      <c r="F154" s="25">
        <v>29411.0</v>
      </c>
      <c r="G154" s="25">
        <v>64088.0</v>
      </c>
      <c r="H154" s="25">
        <v>52861.0</v>
      </c>
      <c r="I154" s="21">
        <v>53246.0</v>
      </c>
      <c r="J154" s="21">
        <v>53315.0</v>
      </c>
      <c r="K154" s="37">
        <v>36954.0</v>
      </c>
      <c r="L154" s="21">
        <v>15146.0</v>
      </c>
      <c r="M154" s="37">
        <v>8167.0</v>
      </c>
    </row>
    <row r="155">
      <c r="A155" s="8">
        <v>44478.0</v>
      </c>
      <c r="B155" s="37">
        <v>329925.0</v>
      </c>
      <c r="C155" s="37">
        <v>174396.0</v>
      </c>
      <c r="D155" s="21">
        <v>155529.0</v>
      </c>
      <c r="E155" s="37">
        <v>18200.0</v>
      </c>
      <c r="F155" s="25">
        <v>29249.0</v>
      </c>
      <c r="G155" s="25">
        <v>63764.0</v>
      </c>
      <c r="H155" s="25">
        <v>52559.0</v>
      </c>
      <c r="I155" s="21">
        <v>53009.0</v>
      </c>
      <c r="J155" s="21">
        <v>53128.0</v>
      </c>
      <c r="K155" s="37">
        <v>36807.0</v>
      </c>
      <c r="L155" s="21">
        <v>15076.0</v>
      </c>
      <c r="M155" s="37">
        <v>8133.0</v>
      </c>
    </row>
    <row r="156">
      <c r="A156" s="8">
        <v>44477.0</v>
      </c>
      <c r="B156" s="37">
        <v>327976.0</v>
      </c>
      <c r="C156" s="37">
        <v>173269.0</v>
      </c>
      <c r="D156" s="21">
        <v>154707.0</v>
      </c>
      <c r="E156" s="37">
        <v>18060.0</v>
      </c>
      <c r="F156" s="25">
        <v>29022.0</v>
      </c>
      <c r="G156" s="25">
        <v>63419.0</v>
      </c>
      <c r="H156" s="25">
        <v>52240.0</v>
      </c>
      <c r="I156" s="21">
        <v>52677.0</v>
      </c>
      <c r="J156" s="21">
        <v>52911.0</v>
      </c>
      <c r="K156" s="37">
        <v>36565.0</v>
      </c>
      <c r="L156" s="21">
        <v>14995.0</v>
      </c>
      <c r="M156" s="37">
        <v>8087.0</v>
      </c>
    </row>
    <row r="157">
      <c r="A157" s="8">
        <v>44476.0</v>
      </c>
      <c r="B157" s="37">
        <v>325804.0</v>
      </c>
      <c r="C157" s="37">
        <v>171990.0</v>
      </c>
      <c r="D157" s="21">
        <v>153814.0</v>
      </c>
      <c r="E157" s="37">
        <v>17892.0</v>
      </c>
      <c r="F157" s="25">
        <v>28796.0</v>
      </c>
      <c r="G157" s="25">
        <v>62975.0</v>
      </c>
      <c r="H157" s="25">
        <v>51857.0</v>
      </c>
      <c r="I157" s="21">
        <v>52372.0</v>
      </c>
      <c r="J157" s="21">
        <v>52658.0</v>
      </c>
      <c r="K157" s="37">
        <v>36325.0</v>
      </c>
      <c r="L157" s="21">
        <v>14901.0</v>
      </c>
      <c r="M157" s="37">
        <v>8028.0</v>
      </c>
    </row>
    <row r="158">
      <c r="A158" s="8">
        <v>44475.0</v>
      </c>
      <c r="B158" s="37">
        <v>323379.0</v>
      </c>
      <c r="C158" s="37">
        <v>170591.0</v>
      </c>
      <c r="D158" s="21">
        <v>152788.0</v>
      </c>
      <c r="E158" s="37">
        <v>17699.0</v>
      </c>
      <c r="F158" s="25">
        <v>28531.0</v>
      </c>
      <c r="G158" s="25">
        <v>62527.0</v>
      </c>
      <c r="H158" s="25">
        <v>51422.0</v>
      </c>
      <c r="I158" s="21">
        <v>51984.0</v>
      </c>
      <c r="J158" s="37">
        <v>52377.0</v>
      </c>
      <c r="K158" s="37">
        <v>36066.0</v>
      </c>
      <c r="L158" s="21">
        <v>14796.0</v>
      </c>
      <c r="M158" s="37">
        <v>7977.0</v>
      </c>
    </row>
    <row r="159">
      <c r="A159" s="8">
        <v>44474.0</v>
      </c>
      <c r="B159" s="37">
        <v>321352.0</v>
      </c>
      <c r="C159" s="37">
        <v>169339.0</v>
      </c>
      <c r="D159" s="21">
        <v>152013.0</v>
      </c>
      <c r="E159" s="37">
        <v>17584.0</v>
      </c>
      <c r="F159" s="25">
        <v>28307.0</v>
      </c>
      <c r="G159" s="25">
        <v>62103.0</v>
      </c>
      <c r="H159" s="25">
        <v>51029.0</v>
      </c>
      <c r="I159" s="21">
        <v>51656.0</v>
      </c>
      <c r="J159" s="37">
        <v>52126.0</v>
      </c>
      <c r="K159" s="37">
        <v>35890.0</v>
      </c>
      <c r="L159" s="21">
        <v>14719.0</v>
      </c>
      <c r="M159" s="37">
        <v>7938.0</v>
      </c>
    </row>
    <row r="160">
      <c r="A160" s="8">
        <v>44473.0</v>
      </c>
      <c r="B160" s="37">
        <v>319777.0</v>
      </c>
      <c r="C160" s="37">
        <v>168355.0</v>
      </c>
      <c r="D160" s="21">
        <v>151422.0</v>
      </c>
      <c r="E160" s="37">
        <v>17500.0</v>
      </c>
      <c r="F160" s="25">
        <v>28124.0</v>
      </c>
      <c r="G160" s="25">
        <v>61801.0</v>
      </c>
      <c r="H160" s="25">
        <v>50720.0</v>
      </c>
      <c r="I160" s="21">
        <v>51394.0</v>
      </c>
      <c r="J160" s="37">
        <v>51948.0</v>
      </c>
      <c r="K160" s="37">
        <v>35749.0</v>
      </c>
      <c r="L160" s="21">
        <v>14651.0</v>
      </c>
      <c r="M160" s="37">
        <v>7890.0</v>
      </c>
    </row>
    <row r="161">
      <c r="A161" s="8">
        <v>44472.0</v>
      </c>
      <c r="B161" s="37">
        <v>318105.0</v>
      </c>
      <c r="C161" s="37">
        <v>167331.0</v>
      </c>
      <c r="D161" s="21">
        <v>150774.0</v>
      </c>
      <c r="E161" s="37">
        <v>17388.0</v>
      </c>
      <c r="F161" s="25">
        <v>27936.0</v>
      </c>
      <c r="G161" s="25">
        <v>61418.0</v>
      </c>
      <c r="H161" s="25">
        <v>50444.0</v>
      </c>
      <c r="I161" s="21">
        <v>51119.0</v>
      </c>
      <c r="J161" s="37">
        <v>51758.0</v>
      </c>
      <c r="K161" s="37">
        <v>35591.0</v>
      </c>
      <c r="L161" s="21">
        <v>14594.0</v>
      </c>
      <c r="M161" s="37">
        <v>7857.0</v>
      </c>
    </row>
    <row r="162">
      <c r="A162" s="8">
        <v>44471.0</v>
      </c>
      <c r="B162" s="37">
        <v>316020.0</v>
      </c>
      <c r="C162" s="37">
        <v>166099.0</v>
      </c>
      <c r="D162" s="21">
        <v>149921.0</v>
      </c>
      <c r="E162" s="37">
        <v>17260.0</v>
      </c>
      <c r="F162" s="25">
        <v>27717.0</v>
      </c>
      <c r="G162" s="25">
        <v>60943.0</v>
      </c>
      <c r="H162" s="25">
        <v>50050.0</v>
      </c>
      <c r="I162" s="21">
        <v>50785.0</v>
      </c>
      <c r="J162" s="37">
        <v>51536.0</v>
      </c>
      <c r="K162" s="37">
        <v>35414.0</v>
      </c>
      <c r="L162" s="21">
        <v>14511.0</v>
      </c>
      <c r="M162" s="37">
        <v>7804.0</v>
      </c>
    </row>
    <row r="163">
      <c r="A163" s="8">
        <v>44470.0</v>
      </c>
      <c r="B163" s="37">
        <v>313773.0</v>
      </c>
      <c r="C163" s="37">
        <v>164754.0</v>
      </c>
      <c r="D163" s="21">
        <v>149019.0</v>
      </c>
      <c r="E163" s="37">
        <v>17094.0</v>
      </c>
      <c r="F163" s="25">
        <v>27475.0</v>
      </c>
      <c r="G163" s="25">
        <v>60426.0</v>
      </c>
      <c r="H163" s="25">
        <v>49652.0</v>
      </c>
      <c r="I163" s="21">
        <v>50411.0</v>
      </c>
      <c r="J163" s="37">
        <v>51315.0</v>
      </c>
      <c r="K163" s="37">
        <v>35223.0</v>
      </c>
      <c r="L163" s="21">
        <v>14410.0</v>
      </c>
      <c r="M163" s="37">
        <v>7767.0</v>
      </c>
    </row>
    <row r="164">
      <c r="A164" s="8">
        <v>44469.0</v>
      </c>
      <c r="B164" s="37">
        <v>311289.0</v>
      </c>
      <c r="C164" s="37">
        <v>163276.0</v>
      </c>
      <c r="D164" s="21">
        <v>148013.0</v>
      </c>
      <c r="E164" s="37">
        <v>16934.0</v>
      </c>
      <c r="F164" s="25">
        <v>27188.0</v>
      </c>
      <c r="G164" s="25">
        <v>59838.0</v>
      </c>
      <c r="H164" s="25">
        <v>49207.0</v>
      </c>
      <c r="I164" s="21">
        <v>50048.0</v>
      </c>
      <c r="J164" s="37">
        <v>51035.0</v>
      </c>
      <c r="K164" s="37">
        <v>35007.0</v>
      </c>
      <c r="L164" s="21">
        <v>14323.0</v>
      </c>
      <c r="M164" s="37">
        <v>7709.0</v>
      </c>
    </row>
    <row r="165">
      <c r="A165" s="8">
        <v>44468.0</v>
      </c>
      <c r="B165" s="37">
        <v>308725.0</v>
      </c>
      <c r="C165" s="37">
        <v>161798.0</v>
      </c>
      <c r="D165" s="21">
        <v>146927.0</v>
      </c>
      <c r="E165" s="37">
        <v>16769.0</v>
      </c>
      <c r="F165" s="25">
        <v>26910.0</v>
      </c>
      <c r="G165" s="25">
        <v>59226.0</v>
      </c>
      <c r="H165" s="25">
        <v>48722.0</v>
      </c>
      <c r="I165" s="21">
        <v>49688.0</v>
      </c>
      <c r="J165" s="37">
        <v>50752.0</v>
      </c>
      <c r="K165" s="37">
        <v>34788.0</v>
      </c>
      <c r="L165" s="21">
        <v>14230.0</v>
      </c>
      <c r="M165" s="37">
        <v>7640.0</v>
      </c>
    </row>
    <row r="166">
      <c r="A166" s="8">
        <v>44467.0</v>
      </c>
      <c r="B166" s="37">
        <v>305842.0</v>
      </c>
      <c r="C166" s="37">
        <v>160115.0</v>
      </c>
      <c r="D166" s="21">
        <v>145727.0</v>
      </c>
      <c r="E166" s="37">
        <v>16623.0</v>
      </c>
      <c r="F166" s="25">
        <v>26624.0</v>
      </c>
      <c r="G166" s="25">
        <v>58480.0</v>
      </c>
      <c r="H166" s="25">
        <v>48166.0</v>
      </c>
      <c r="I166" s="21">
        <v>49245.0</v>
      </c>
      <c r="J166" s="37">
        <v>50445.0</v>
      </c>
      <c r="K166" s="37">
        <v>34568.0</v>
      </c>
      <c r="L166" s="21">
        <v>14107.0</v>
      </c>
      <c r="M166" s="37">
        <v>7584.0</v>
      </c>
    </row>
    <row r="167">
      <c r="A167" s="8">
        <v>44466.0</v>
      </c>
      <c r="B167" s="37">
        <v>303553.0</v>
      </c>
      <c r="C167" s="37">
        <v>158809.0</v>
      </c>
      <c r="D167" s="21">
        <v>144744.0</v>
      </c>
      <c r="E167" s="37">
        <v>16471.0</v>
      </c>
      <c r="F167" s="25">
        <v>26384.0</v>
      </c>
      <c r="G167" s="25">
        <v>57911.0</v>
      </c>
      <c r="H167" s="25">
        <v>47737.0</v>
      </c>
      <c r="I167" s="21">
        <v>48900.0</v>
      </c>
      <c r="J167" s="37">
        <v>50222.0</v>
      </c>
      <c r="K167" s="37">
        <v>34385.0</v>
      </c>
      <c r="L167" s="21">
        <v>14012.0</v>
      </c>
      <c r="M167" s="37">
        <v>7531.0</v>
      </c>
    </row>
    <row r="168">
      <c r="A168" s="8">
        <v>44465.0</v>
      </c>
      <c r="B168" s="37">
        <v>301172.0</v>
      </c>
      <c r="C168" s="37">
        <v>157489.0</v>
      </c>
      <c r="D168" s="21">
        <v>143683.0</v>
      </c>
      <c r="E168" s="37">
        <v>16302.0</v>
      </c>
      <c r="F168" s="25">
        <v>26163.0</v>
      </c>
      <c r="G168" s="25">
        <v>57283.0</v>
      </c>
      <c r="H168" s="25">
        <v>47291.0</v>
      </c>
      <c r="I168" s="21">
        <v>48538.0</v>
      </c>
      <c r="J168" s="37">
        <v>49975.0</v>
      </c>
      <c r="K168" s="37">
        <v>34213.0</v>
      </c>
      <c r="L168" s="21">
        <v>13929.0</v>
      </c>
      <c r="M168" s="37">
        <v>7478.0</v>
      </c>
    </row>
    <row r="169">
      <c r="A169" s="8">
        <v>44464.0</v>
      </c>
      <c r="B169" s="37">
        <v>298402.0</v>
      </c>
      <c r="C169" s="37">
        <v>155900.0</v>
      </c>
      <c r="D169" s="21">
        <v>142502.0</v>
      </c>
      <c r="E169" s="37">
        <v>16134.0</v>
      </c>
      <c r="F169" s="25">
        <v>25913.0</v>
      </c>
      <c r="G169" s="25">
        <v>56551.0</v>
      </c>
      <c r="H169" s="25">
        <v>46753.0</v>
      </c>
      <c r="I169" s="21">
        <v>48130.0</v>
      </c>
      <c r="J169" s="37">
        <v>49674.0</v>
      </c>
      <c r="K169" s="37">
        <v>33989.0</v>
      </c>
      <c r="L169" s="21">
        <v>13840.0</v>
      </c>
      <c r="M169" s="37">
        <v>7418.0</v>
      </c>
    </row>
    <row r="170">
      <c r="A170" s="8">
        <v>44463.0</v>
      </c>
      <c r="B170" s="37">
        <v>295132.0</v>
      </c>
      <c r="C170" s="37">
        <v>154043.0</v>
      </c>
      <c r="D170" s="21">
        <v>141089.0</v>
      </c>
      <c r="E170" s="37">
        <v>15929.0</v>
      </c>
      <c r="F170" s="25">
        <v>25614.0</v>
      </c>
      <c r="G170" s="25">
        <v>55742.0</v>
      </c>
      <c r="H170" s="25">
        <v>46093.0</v>
      </c>
      <c r="I170" s="21">
        <v>47620.0</v>
      </c>
      <c r="J170" s="37">
        <v>49335.0</v>
      </c>
      <c r="K170" s="37">
        <v>33721.0</v>
      </c>
      <c r="L170" s="21">
        <v>13720.0</v>
      </c>
      <c r="M170" s="37">
        <v>7358.0</v>
      </c>
    </row>
    <row r="171">
      <c r="A171" s="8">
        <v>44462.0</v>
      </c>
      <c r="B171" s="37">
        <v>292699.0</v>
      </c>
      <c r="C171" s="37">
        <v>152652.0</v>
      </c>
      <c r="D171" s="21">
        <v>140047.0</v>
      </c>
      <c r="E171" s="37">
        <v>15810.0</v>
      </c>
      <c r="F171" s="25">
        <v>25392.0</v>
      </c>
      <c r="G171" s="25">
        <v>55194.0</v>
      </c>
      <c r="H171" s="25">
        <v>45648.0</v>
      </c>
      <c r="I171" s="21">
        <v>47171.0</v>
      </c>
      <c r="J171" s="37">
        <v>49013.0</v>
      </c>
      <c r="K171" s="37">
        <v>33509.0</v>
      </c>
      <c r="L171" s="21">
        <v>13639.0</v>
      </c>
      <c r="M171" s="37">
        <v>7323.0</v>
      </c>
    </row>
    <row r="172">
      <c r="A172" s="8">
        <v>44461.0</v>
      </c>
      <c r="B172" s="37">
        <v>290983.0</v>
      </c>
      <c r="C172" s="37">
        <v>151666.0</v>
      </c>
      <c r="D172" s="21">
        <v>139317.0</v>
      </c>
      <c r="E172" s="37">
        <v>15711.0</v>
      </c>
      <c r="F172" s="25">
        <v>25252.0</v>
      </c>
      <c r="G172" s="25">
        <v>54792.0</v>
      </c>
      <c r="H172" s="25">
        <v>45330.0</v>
      </c>
      <c r="I172" s="21">
        <v>46865.0</v>
      </c>
      <c r="J172" s="37">
        <v>48815.0</v>
      </c>
      <c r="K172" s="37">
        <v>33349.0</v>
      </c>
      <c r="L172" s="21">
        <v>13571.0</v>
      </c>
      <c r="M172" s="37">
        <v>7298.0</v>
      </c>
    </row>
    <row r="173">
      <c r="A173" s="8">
        <v>44460.0</v>
      </c>
      <c r="B173" s="37">
        <v>289263.0</v>
      </c>
      <c r="C173" s="37">
        <v>150725.0</v>
      </c>
      <c r="D173" s="21">
        <v>138538.0</v>
      </c>
      <c r="E173" s="37">
        <v>15608.0</v>
      </c>
      <c r="F173" s="25">
        <v>25080.0</v>
      </c>
      <c r="G173" s="25">
        <v>54456.0</v>
      </c>
      <c r="H173" s="25">
        <v>45024.0</v>
      </c>
      <c r="I173" s="21">
        <v>46547.0</v>
      </c>
      <c r="J173" s="37">
        <v>48613.0</v>
      </c>
      <c r="K173" s="37">
        <v>33176.0</v>
      </c>
      <c r="L173" s="21">
        <v>13480.0</v>
      </c>
      <c r="M173" s="37">
        <v>7279.0</v>
      </c>
    </row>
    <row r="174">
      <c r="A174" s="8">
        <v>44459.0</v>
      </c>
      <c r="B174" s="37">
        <v>287536.0</v>
      </c>
      <c r="C174" s="37">
        <v>149752.0</v>
      </c>
      <c r="D174" s="21">
        <v>137784.0</v>
      </c>
      <c r="E174" s="37">
        <v>15498.0</v>
      </c>
      <c r="F174" s="25">
        <v>24920.0</v>
      </c>
      <c r="G174" s="25">
        <v>54097.0</v>
      </c>
      <c r="H174" s="25">
        <v>44720.0</v>
      </c>
      <c r="I174" s="21">
        <v>46222.0</v>
      </c>
      <c r="J174" s="37">
        <v>48401.0</v>
      </c>
      <c r="K174" s="37">
        <v>33016.0</v>
      </c>
      <c r="L174" s="21">
        <v>13411.0</v>
      </c>
      <c r="M174" s="37">
        <v>7251.0</v>
      </c>
    </row>
    <row r="175">
      <c r="A175" s="8">
        <v>44458.0</v>
      </c>
      <c r="B175" s="37">
        <v>285931.0</v>
      </c>
      <c r="C175" s="37">
        <v>148854.0</v>
      </c>
      <c r="D175" s="21">
        <v>137077.0</v>
      </c>
      <c r="E175" s="37">
        <v>15399.0</v>
      </c>
      <c r="F175" s="25">
        <v>24764.0</v>
      </c>
      <c r="G175" s="25">
        <v>53769.0</v>
      </c>
      <c r="H175" s="25">
        <v>44424.0</v>
      </c>
      <c r="I175" s="21">
        <v>45924.0</v>
      </c>
      <c r="J175" s="37">
        <v>48209.0</v>
      </c>
      <c r="K175" s="37">
        <v>32877.0</v>
      </c>
      <c r="L175" s="21">
        <v>13347.0</v>
      </c>
      <c r="M175" s="37">
        <v>7218.0</v>
      </c>
    </row>
    <row r="176">
      <c r="A176" s="8">
        <v>44457.0</v>
      </c>
      <c r="B176" s="37">
        <v>284022.0</v>
      </c>
      <c r="C176" s="37">
        <v>147809.0</v>
      </c>
      <c r="D176" s="21">
        <v>136213.0</v>
      </c>
      <c r="E176" s="37">
        <v>15275.0</v>
      </c>
      <c r="F176" s="25">
        <v>24591.0</v>
      </c>
      <c r="G176" s="25">
        <v>53367.0</v>
      </c>
      <c r="H176" s="25">
        <v>44097.0</v>
      </c>
      <c r="I176" s="21">
        <v>45558.0</v>
      </c>
      <c r="J176" s="37">
        <v>47969.0</v>
      </c>
      <c r="K176" s="37">
        <v>32694.0</v>
      </c>
      <c r="L176" s="21">
        <v>13279.0</v>
      </c>
      <c r="M176" s="37">
        <v>7192.0</v>
      </c>
    </row>
    <row r="177">
      <c r="A177" s="8">
        <v>44456.0</v>
      </c>
      <c r="B177" s="37">
        <v>281938.0</v>
      </c>
      <c r="C177" s="37">
        <v>146657.0</v>
      </c>
      <c r="D177" s="21">
        <v>135281.0</v>
      </c>
      <c r="E177" s="37">
        <v>15129.0</v>
      </c>
      <c r="F177" s="25">
        <v>24374.0</v>
      </c>
      <c r="G177" s="25">
        <v>52964.0</v>
      </c>
      <c r="H177" s="25">
        <v>43708.0</v>
      </c>
      <c r="I177" s="21">
        <v>45186.0</v>
      </c>
      <c r="J177" s="37">
        <v>47699.0</v>
      </c>
      <c r="K177" s="37">
        <v>32515.0</v>
      </c>
      <c r="L177" s="21">
        <v>13206.0</v>
      </c>
      <c r="M177" s="37">
        <v>7157.0</v>
      </c>
    </row>
    <row r="178">
      <c r="A178" s="8">
        <v>44455.0</v>
      </c>
      <c r="B178" s="37">
        <v>279930.0</v>
      </c>
      <c r="C178" s="37">
        <v>145521.0</v>
      </c>
      <c r="D178" s="21">
        <v>134409.0</v>
      </c>
      <c r="E178" s="37">
        <v>14985.0</v>
      </c>
      <c r="F178" s="25">
        <v>24160.0</v>
      </c>
      <c r="G178" s="25">
        <v>52517.0</v>
      </c>
      <c r="H178" s="25">
        <v>43339.0</v>
      </c>
      <c r="I178" s="21">
        <v>44841.0</v>
      </c>
      <c r="J178" s="37">
        <v>47472.0</v>
      </c>
      <c r="K178" s="37">
        <v>32329.0</v>
      </c>
      <c r="L178" s="21">
        <v>13146.0</v>
      </c>
      <c r="M178" s="37">
        <v>7141.0</v>
      </c>
    </row>
    <row r="179">
      <c r="A179" s="8">
        <v>44454.0</v>
      </c>
      <c r="B179" s="37">
        <v>277989.0</v>
      </c>
      <c r="C179" s="37">
        <v>144463.0</v>
      </c>
      <c r="D179" s="21">
        <v>133526.0</v>
      </c>
      <c r="E179" s="37">
        <v>14841.0</v>
      </c>
      <c r="F179" s="25">
        <v>23950.0</v>
      </c>
      <c r="G179" s="25">
        <v>52112.0</v>
      </c>
      <c r="H179" s="25">
        <v>42935.0</v>
      </c>
      <c r="I179" s="21">
        <v>44498.0</v>
      </c>
      <c r="J179" s="37">
        <v>47278.0</v>
      </c>
      <c r="K179" s="37">
        <v>32174.0</v>
      </c>
      <c r="L179" s="21">
        <v>13091.0</v>
      </c>
      <c r="M179" s="37">
        <v>7110.0</v>
      </c>
    </row>
    <row r="180">
      <c r="A180" s="8">
        <v>44453.0</v>
      </c>
      <c r="B180" s="37">
        <v>275910.0</v>
      </c>
      <c r="C180" s="37">
        <v>143308.0</v>
      </c>
      <c r="D180" s="21">
        <v>132602.0</v>
      </c>
      <c r="E180" s="37">
        <v>14720.0</v>
      </c>
      <c r="F180" s="25">
        <v>23741.0</v>
      </c>
      <c r="G180" s="25">
        <v>51677.0</v>
      </c>
      <c r="H180" s="25">
        <v>42474.0</v>
      </c>
      <c r="I180" s="21">
        <v>44123.0</v>
      </c>
      <c r="J180" s="37">
        <v>47043.0</v>
      </c>
      <c r="K180" s="37">
        <v>32027.0</v>
      </c>
      <c r="L180" s="21">
        <v>13031.0</v>
      </c>
      <c r="M180" s="37">
        <v>7074.0</v>
      </c>
    </row>
    <row r="181">
      <c r="A181" s="8">
        <v>44452.0</v>
      </c>
      <c r="B181" s="37">
        <v>274415.0</v>
      </c>
      <c r="C181" s="37">
        <v>142443.0</v>
      </c>
      <c r="D181" s="21">
        <v>131972.0</v>
      </c>
      <c r="E181" s="37">
        <v>14618.0</v>
      </c>
      <c r="F181" s="25">
        <v>23593.0</v>
      </c>
      <c r="G181" s="25">
        <v>51328.0</v>
      </c>
      <c r="H181" s="25">
        <v>42189.0</v>
      </c>
      <c r="I181" s="21">
        <v>43870.0</v>
      </c>
      <c r="J181" s="37">
        <v>46848.0</v>
      </c>
      <c r="K181" s="37">
        <v>31924.0</v>
      </c>
      <c r="L181" s="21">
        <v>12993.0</v>
      </c>
      <c r="M181" s="37">
        <v>7052.0</v>
      </c>
    </row>
    <row r="182">
      <c r="A182" s="8">
        <v>44451.0</v>
      </c>
      <c r="B182" s="37">
        <v>272982.0</v>
      </c>
      <c r="C182" s="37">
        <v>141623.0</v>
      </c>
      <c r="D182" s="21">
        <v>131359.0</v>
      </c>
      <c r="E182" s="37">
        <v>14512.0</v>
      </c>
      <c r="F182" s="25">
        <v>23458.0</v>
      </c>
      <c r="G182" s="25">
        <v>51033.0</v>
      </c>
      <c r="H182" s="25">
        <v>41918.0</v>
      </c>
      <c r="I182" s="21">
        <v>43613.0</v>
      </c>
      <c r="J182" s="37">
        <v>46671.0</v>
      </c>
      <c r="K182" s="37">
        <v>31790.0</v>
      </c>
      <c r="L182" s="21">
        <v>12957.0</v>
      </c>
      <c r="M182" s="37">
        <v>7030.0</v>
      </c>
    </row>
    <row r="183">
      <c r="A183" s="8">
        <v>44450.0</v>
      </c>
      <c r="B183" s="37">
        <v>271227.0</v>
      </c>
      <c r="C183" s="37">
        <v>140645.0</v>
      </c>
      <c r="D183" s="21">
        <v>130582.0</v>
      </c>
      <c r="E183" s="37">
        <v>14383.0</v>
      </c>
      <c r="F183" s="25">
        <v>23239.0</v>
      </c>
      <c r="G183" s="25">
        <v>50664.0</v>
      </c>
      <c r="H183" s="25">
        <v>41566.0</v>
      </c>
      <c r="I183" s="21">
        <v>43323.0</v>
      </c>
      <c r="J183" s="37">
        <v>46493.0</v>
      </c>
      <c r="K183" s="37">
        <v>31679.0</v>
      </c>
      <c r="L183" s="21">
        <v>12911.0</v>
      </c>
      <c r="M183" s="37">
        <v>6999.0</v>
      </c>
    </row>
    <row r="184">
      <c r="A184" s="8">
        <v>44449.0</v>
      </c>
      <c r="B184" s="37">
        <v>269362.0</v>
      </c>
      <c r="C184" s="37">
        <v>139625.0</v>
      </c>
      <c r="D184" s="21">
        <v>129737.0</v>
      </c>
      <c r="E184" s="37">
        <v>14236.0</v>
      </c>
      <c r="F184" s="25">
        <v>23048.0</v>
      </c>
      <c r="G184" s="25">
        <v>50248.0</v>
      </c>
      <c r="H184" s="25">
        <v>41212.0</v>
      </c>
      <c r="I184" s="21">
        <v>43016.0</v>
      </c>
      <c r="J184" s="37">
        <v>46266.0</v>
      </c>
      <c r="K184" s="37">
        <v>31509.0</v>
      </c>
      <c r="L184" s="21">
        <v>12843.0</v>
      </c>
      <c r="M184" s="37">
        <v>6984.0</v>
      </c>
    </row>
    <row r="185">
      <c r="A185" s="8">
        <v>44448.0</v>
      </c>
      <c r="B185" s="37">
        <v>267470.0</v>
      </c>
      <c r="C185" s="37">
        <v>138559.0</v>
      </c>
      <c r="D185" s="21">
        <v>128911.0</v>
      </c>
      <c r="E185" s="37">
        <v>14127.0</v>
      </c>
      <c r="F185" s="25">
        <v>22853.0</v>
      </c>
      <c r="G185" s="25">
        <v>49821.0</v>
      </c>
      <c r="H185" s="25">
        <v>40863.0</v>
      </c>
      <c r="I185" s="21">
        <v>42699.0</v>
      </c>
      <c r="J185" s="37">
        <v>46012.0</v>
      </c>
      <c r="K185" s="37">
        <v>31361.0</v>
      </c>
      <c r="L185" s="21">
        <v>12794.0</v>
      </c>
      <c r="M185" s="37">
        <v>6940.0</v>
      </c>
    </row>
    <row r="186">
      <c r="A186" s="8">
        <v>44447.0</v>
      </c>
      <c r="B186" s="37">
        <v>265423.0</v>
      </c>
      <c r="C186" s="37">
        <v>137437.0</v>
      </c>
      <c r="D186" s="21">
        <v>127986.0</v>
      </c>
      <c r="E186" s="37">
        <v>13989.0</v>
      </c>
      <c r="F186" s="25">
        <v>22620.0</v>
      </c>
      <c r="G186" s="25">
        <v>49383.0</v>
      </c>
      <c r="H186" s="25">
        <v>40508.0</v>
      </c>
      <c r="I186" s="21">
        <v>42330.0</v>
      </c>
      <c r="J186" s="37">
        <v>45737.0</v>
      </c>
      <c r="K186" s="37">
        <v>31181.0</v>
      </c>
      <c r="L186" s="21">
        <v>12749.0</v>
      </c>
      <c r="M186" s="37">
        <v>6926.0</v>
      </c>
    </row>
    <row r="187">
      <c r="A187" s="8">
        <v>44446.0</v>
      </c>
      <c r="B187" s="37">
        <v>263374.0</v>
      </c>
      <c r="C187" s="37">
        <v>136293.0</v>
      </c>
      <c r="D187" s="21">
        <v>127081.0</v>
      </c>
      <c r="E187" s="37">
        <v>13879.0</v>
      </c>
      <c r="F187" s="25">
        <v>22401.0</v>
      </c>
      <c r="G187" s="25">
        <v>48928.0</v>
      </c>
      <c r="H187" s="25">
        <v>40108.0</v>
      </c>
      <c r="I187" s="21">
        <v>41951.0</v>
      </c>
      <c r="J187" s="37">
        <v>45464.0</v>
      </c>
      <c r="K187" s="37">
        <v>31033.0</v>
      </c>
      <c r="L187" s="21">
        <v>12702.0</v>
      </c>
      <c r="M187" s="37">
        <v>6908.0</v>
      </c>
    </row>
    <row r="188">
      <c r="A188" s="8">
        <v>44445.0</v>
      </c>
      <c r="B188" s="37">
        <v>261778.0</v>
      </c>
      <c r="C188" s="37">
        <v>135386.0</v>
      </c>
      <c r="D188" s="21">
        <v>126392.0</v>
      </c>
      <c r="E188" s="37">
        <v>13768.0</v>
      </c>
      <c r="F188" s="25">
        <v>22228.0</v>
      </c>
      <c r="G188" s="25">
        <v>48581.0</v>
      </c>
      <c r="H188" s="25">
        <v>39833.0</v>
      </c>
      <c r="I188" s="21">
        <v>41652.0</v>
      </c>
      <c r="J188" s="37">
        <v>45238.0</v>
      </c>
      <c r="K188" s="37">
        <v>30910.0</v>
      </c>
      <c r="L188" s="21">
        <v>12671.0</v>
      </c>
      <c r="M188" s="37">
        <v>6897.0</v>
      </c>
    </row>
    <row r="189">
      <c r="A189" s="8">
        <v>44444.0</v>
      </c>
      <c r="B189" s="37">
        <v>260403.0</v>
      </c>
      <c r="C189" s="37">
        <v>134626.0</v>
      </c>
      <c r="D189" s="21">
        <v>125777.0</v>
      </c>
      <c r="E189" s="37">
        <v>13659.0</v>
      </c>
      <c r="F189" s="25">
        <v>22080.0</v>
      </c>
      <c r="G189" s="25">
        <v>48305.0</v>
      </c>
      <c r="H189" s="25">
        <v>39589.0</v>
      </c>
      <c r="I189" s="21">
        <v>41410.0</v>
      </c>
      <c r="J189" s="37">
        <v>45032.0</v>
      </c>
      <c r="K189" s="37">
        <v>30802.0</v>
      </c>
      <c r="L189" s="21">
        <v>12639.0</v>
      </c>
      <c r="M189" s="37">
        <v>6887.0</v>
      </c>
    </row>
    <row r="190">
      <c r="A190" s="8">
        <v>44443.0</v>
      </c>
      <c r="B190" s="37">
        <v>258913.0</v>
      </c>
      <c r="C190" s="37">
        <v>133826.0</v>
      </c>
      <c r="D190" s="21">
        <v>125087.0</v>
      </c>
      <c r="E190" s="37">
        <v>13545.0</v>
      </c>
      <c r="F190" s="25">
        <v>21926.0</v>
      </c>
      <c r="G190" s="25">
        <v>47984.0</v>
      </c>
      <c r="H190" s="25">
        <v>39325.0</v>
      </c>
      <c r="I190" s="21">
        <v>41146.0</v>
      </c>
      <c r="J190" s="37">
        <v>44853.0</v>
      </c>
      <c r="K190" s="37">
        <v>30670.0</v>
      </c>
      <c r="L190" s="21">
        <v>12594.0</v>
      </c>
      <c r="M190" s="37">
        <v>6870.0</v>
      </c>
    </row>
    <row r="191">
      <c r="A191" s="8">
        <v>44442.0</v>
      </c>
      <c r="B191" s="37">
        <v>257110.0</v>
      </c>
      <c r="C191" s="37">
        <v>132791.0</v>
      </c>
      <c r="D191" s="21">
        <v>124319.0</v>
      </c>
      <c r="E191" s="37">
        <v>13432.0</v>
      </c>
      <c r="F191" s="25">
        <v>21742.0</v>
      </c>
      <c r="G191" s="25">
        <v>47570.0</v>
      </c>
      <c r="H191" s="25">
        <v>38989.0</v>
      </c>
      <c r="I191" s="21">
        <v>40840.0</v>
      </c>
      <c r="J191" s="37">
        <v>44616.0</v>
      </c>
      <c r="K191" s="37">
        <v>30524.0</v>
      </c>
      <c r="L191" s="21">
        <v>12541.0</v>
      </c>
      <c r="M191" s="37">
        <v>6856.0</v>
      </c>
    </row>
    <row r="192">
      <c r="A192" s="8">
        <v>44441.0</v>
      </c>
      <c r="B192" s="37">
        <v>255401.0</v>
      </c>
      <c r="C192" s="37">
        <v>131825.0</v>
      </c>
      <c r="D192" s="21">
        <v>123576.0</v>
      </c>
      <c r="E192" s="37">
        <v>13338.0</v>
      </c>
      <c r="F192" s="25">
        <v>21589.0</v>
      </c>
      <c r="G192" s="25">
        <v>47190.0</v>
      </c>
      <c r="H192" s="25">
        <v>38668.0</v>
      </c>
      <c r="I192" s="21">
        <v>40528.0</v>
      </c>
      <c r="J192" s="37">
        <v>44378.0</v>
      </c>
      <c r="K192" s="37">
        <v>30373.0</v>
      </c>
      <c r="L192" s="21">
        <v>12500.0</v>
      </c>
      <c r="M192" s="37">
        <v>6837.0</v>
      </c>
    </row>
    <row r="193">
      <c r="A193" s="8">
        <v>44440.0</v>
      </c>
      <c r="B193" s="37">
        <v>253445.0</v>
      </c>
      <c r="C193" s="37">
        <v>130734.0</v>
      </c>
      <c r="D193" s="21">
        <v>122711.0</v>
      </c>
      <c r="E193" s="37">
        <v>13182.0</v>
      </c>
      <c r="F193" s="25">
        <v>21413.0</v>
      </c>
      <c r="G193" s="25">
        <v>46720.0</v>
      </c>
      <c r="H193" s="25">
        <v>38305.0</v>
      </c>
      <c r="I193" s="21">
        <v>40224.0</v>
      </c>
      <c r="J193" s="37">
        <v>44109.0</v>
      </c>
      <c r="K193" s="37">
        <v>30217.0</v>
      </c>
      <c r="L193" s="21">
        <v>12455.0</v>
      </c>
      <c r="M193" s="37">
        <v>6820.0</v>
      </c>
    </row>
    <row r="194">
      <c r="A194" s="8">
        <v>44439.0</v>
      </c>
      <c r="B194" s="37">
        <v>251421.0</v>
      </c>
      <c r="C194" s="37">
        <v>129619.0</v>
      </c>
      <c r="D194" s="21">
        <v>121802.0</v>
      </c>
      <c r="E194" s="37">
        <v>13055.0</v>
      </c>
      <c r="F194" s="25">
        <v>21221.0</v>
      </c>
      <c r="G194" s="25">
        <v>46275.0</v>
      </c>
      <c r="H194" s="25">
        <v>37941.0</v>
      </c>
      <c r="I194" s="21">
        <v>39889.0</v>
      </c>
      <c r="J194" s="37">
        <v>43812.0</v>
      </c>
      <c r="K194" s="37">
        <v>30022.0</v>
      </c>
      <c r="L194" s="21">
        <v>12399.0</v>
      </c>
      <c r="M194" s="37">
        <v>6807.0</v>
      </c>
    </row>
    <row r="195">
      <c r="A195" s="8">
        <v>44438.0</v>
      </c>
      <c r="B195" s="37">
        <v>250051.0</v>
      </c>
      <c r="C195" s="37">
        <v>128865.0</v>
      </c>
      <c r="D195" s="21">
        <v>121186.0</v>
      </c>
      <c r="E195" s="37">
        <v>12981.0</v>
      </c>
      <c r="F195" s="25">
        <v>21057.0</v>
      </c>
      <c r="G195" s="25">
        <v>45963.0</v>
      </c>
      <c r="H195" s="25">
        <v>37723.0</v>
      </c>
      <c r="I195" s="21">
        <v>39668.0</v>
      </c>
      <c r="J195" s="37">
        <v>43606.0</v>
      </c>
      <c r="K195" s="37">
        <v>29888.0</v>
      </c>
      <c r="L195" s="21">
        <v>12372.0</v>
      </c>
      <c r="M195" s="37">
        <v>6793.0</v>
      </c>
    </row>
    <row r="196">
      <c r="A196" s="8">
        <v>44437.0</v>
      </c>
      <c r="B196" s="37">
        <v>248568.0</v>
      </c>
      <c r="C196" s="37">
        <v>128040.0</v>
      </c>
      <c r="D196" s="21">
        <v>120528.0</v>
      </c>
      <c r="E196" s="37">
        <v>12879.0</v>
      </c>
      <c r="F196" s="25">
        <v>20938.0</v>
      </c>
      <c r="G196" s="25">
        <v>45637.0</v>
      </c>
      <c r="H196" s="25">
        <v>37420.0</v>
      </c>
      <c r="I196" s="21">
        <v>39439.0</v>
      </c>
      <c r="J196" s="37">
        <v>43394.0</v>
      </c>
      <c r="K196" s="37">
        <v>29758.0</v>
      </c>
      <c r="L196" s="21">
        <v>12339.0</v>
      </c>
      <c r="M196" s="37">
        <v>6764.0</v>
      </c>
    </row>
    <row r="197">
      <c r="A197" s="8">
        <v>44436.0</v>
      </c>
      <c r="B197" s="37">
        <v>246951.0</v>
      </c>
      <c r="C197" s="37">
        <v>127159.0</v>
      </c>
      <c r="D197" s="21">
        <v>119792.0</v>
      </c>
      <c r="E197" s="37">
        <v>12783.0</v>
      </c>
      <c r="F197" s="25">
        <v>20794.0</v>
      </c>
      <c r="G197" s="25">
        <v>45237.0</v>
      </c>
      <c r="H197" s="25">
        <v>37124.0</v>
      </c>
      <c r="I197" s="21">
        <v>39204.0</v>
      </c>
      <c r="J197" s="37">
        <v>43165.0</v>
      </c>
      <c r="K197" s="37">
        <v>29595.0</v>
      </c>
      <c r="L197" s="21">
        <v>12298.0</v>
      </c>
      <c r="M197" s="37">
        <v>6751.0</v>
      </c>
    </row>
    <row r="198">
      <c r="A198" s="8">
        <v>44435.0</v>
      </c>
      <c r="B198" s="37">
        <v>245158.0</v>
      </c>
      <c r="C198" s="37">
        <v>126235.0</v>
      </c>
      <c r="D198" s="21">
        <v>118923.0</v>
      </c>
      <c r="E198" s="37">
        <v>12669.0</v>
      </c>
      <c r="F198" s="25">
        <v>20599.0</v>
      </c>
      <c r="G198" s="25">
        <v>44803.0</v>
      </c>
      <c r="H198" s="25">
        <v>36814.0</v>
      </c>
      <c r="I198" s="21">
        <v>38945.0</v>
      </c>
      <c r="J198" s="37">
        <v>42902.0</v>
      </c>
      <c r="K198" s="37">
        <v>29449.0</v>
      </c>
      <c r="L198" s="21">
        <v>12251.0</v>
      </c>
      <c r="M198" s="37">
        <v>6726.0</v>
      </c>
    </row>
    <row r="199">
      <c r="A199" s="8">
        <v>44434.0</v>
      </c>
      <c r="B199" s="37">
        <v>243317.0</v>
      </c>
      <c r="C199" s="37">
        <v>125232.0</v>
      </c>
      <c r="D199" s="21">
        <v>118085.0</v>
      </c>
      <c r="E199" s="37">
        <v>12543.0</v>
      </c>
      <c r="F199" s="25">
        <v>20425.0</v>
      </c>
      <c r="G199" s="25">
        <v>44375.0</v>
      </c>
      <c r="H199" s="25">
        <v>36478.0</v>
      </c>
      <c r="I199" s="21">
        <v>38656.0</v>
      </c>
      <c r="J199" s="37">
        <v>42632.0</v>
      </c>
      <c r="K199" s="37">
        <v>29289.0</v>
      </c>
      <c r="L199" s="21">
        <v>12211.0</v>
      </c>
      <c r="M199" s="37">
        <v>6708.0</v>
      </c>
    </row>
    <row r="200">
      <c r="A200" s="8">
        <v>44433.0</v>
      </c>
      <c r="B200" s="37">
        <v>241439.0</v>
      </c>
      <c r="C200" s="37">
        <v>124151.0</v>
      </c>
      <c r="D200" s="21">
        <v>117288.0</v>
      </c>
      <c r="E200" s="37">
        <v>12424.0</v>
      </c>
      <c r="F200" s="25">
        <v>20248.0</v>
      </c>
      <c r="G200" s="25">
        <v>43938.0</v>
      </c>
      <c r="H200" s="25">
        <v>36140.0</v>
      </c>
      <c r="I200" s="21">
        <v>38355.0</v>
      </c>
      <c r="J200" s="37">
        <v>42355.0</v>
      </c>
      <c r="K200" s="37">
        <v>29139.0</v>
      </c>
      <c r="L200" s="21">
        <v>12145.0</v>
      </c>
      <c r="M200" s="37">
        <v>6695.0</v>
      </c>
    </row>
    <row r="201">
      <c r="A201" s="8">
        <v>44432.0</v>
      </c>
      <c r="B201" s="37">
        <v>239287.0</v>
      </c>
      <c r="C201" s="37">
        <v>122956.0</v>
      </c>
      <c r="D201" s="21">
        <v>116331.0</v>
      </c>
      <c r="E201" s="37">
        <v>12284.0</v>
      </c>
      <c r="F201" s="25">
        <v>20025.0</v>
      </c>
      <c r="G201" s="25">
        <v>43428.0</v>
      </c>
      <c r="H201" s="25">
        <v>35782.0</v>
      </c>
      <c r="I201" s="21">
        <v>37999.0</v>
      </c>
      <c r="J201" s="37">
        <v>42061.0</v>
      </c>
      <c r="K201" s="37">
        <v>28951.0</v>
      </c>
      <c r="L201" s="21">
        <v>12084.0</v>
      </c>
      <c r="M201" s="37">
        <v>6673.0</v>
      </c>
    </row>
    <row r="202">
      <c r="A202" s="8">
        <v>44431.0</v>
      </c>
      <c r="B202" s="37">
        <v>237782.0</v>
      </c>
      <c r="C202" s="37">
        <v>122134.0</v>
      </c>
      <c r="D202" s="21">
        <v>115648.0</v>
      </c>
      <c r="E202" s="37">
        <v>12168.0</v>
      </c>
      <c r="F202" s="25">
        <v>19880.0</v>
      </c>
      <c r="G202" s="25">
        <v>43083.0</v>
      </c>
      <c r="H202" s="25">
        <v>35510.0</v>
      </c>
      <c r="I202" s="21">
        <v>37738.0</v>
      </c>
      <c r="J202" s="37">
        <v>41859.0</v>
      </c>
      <c r="K202" s="37">
        <v>28837.0</v>
      </c>
      <c r="L202" s="21">
        <v>12045.0</v>
      </c>
      <c r="M202" s="37">
        <v>6662.0</v>
      </c>
    </row>
    <row r="203">
      <c r="A203" s="8">
        <v>44430.0</v>
      </c>
      <c r="B203" s="37">
        <v>236366.0</v>
      </c>
      <c r="C203" s="37">
        <v>121354.0</v>
      </c>
      <c r="D203" s="21">
        <v>115012.0</v>
      </c>
      <c r="E203" s="37">
        <v>12088.0</v>
      </c>
      <c r="F203" s="25">
        <v>19736.0</v>
      </c>
      <c r="G203" s="25">
        <v>42762.0</v>
      </c>
      <c r="H203" s="25">
        <v>35276.0</v>
      </c>
      <c r="I203" s="21">
        <v>37475.0</v>
      </c>
      <c r="J203" s="37">
        <v>41638.0</v>
      </c>
      <c r="K203" s="37">
        <v>28727.0</v>
      </c>
      <c r="L203" s="21">
        <v>12013.0</v>
      </c>
      <c r="M203" s="37">
        <v>6651.0</v>
      </c>
    </row>
    <row r="204">
      <c r="A204" s="8">
        <v>44429.0</v>
      </c>
      <c r="B204" s="37">
        <v>234739.0</v>
      </c>
      <c r="C204" s="37">
        <v>120501.0</v>
      </c>
      <c r="D204" s="21">
        <v>114238.0</v>
      </c>
      <c r="E204" s="37">
        <v>11986.0</v>
      </c>
      <c r="F204" s="25">
        <v>19583.0</v>
      </c>
      <c r="G204" s="25">
        <v>42388.0</v>
      </c>
      <c r="H204" s="25">
        <v>34978.0</v>
      </c>
      <c r="I204" s="21">
        <v>37211.0</v>
      </c>
      <c r="J204" s="37">
        <v>41394.0</v>
      </c>
      <c r="K204" s="37">
        <v>28594.0</v>
      </c>
      <c r="L204" s="21">
        <v>11970.0</v>
      </c>
      <c r="M204" s="37">
        <v>6635.0</v>
      </c>
    </row>
    <row r="205">
      <c r="A205" s="8">
        <v>44428.0</v>
      </c>
      <c r="B205" s="37">
        <v>232859.0</v>
      </c>
      <c r="C205" s="37">
        <v>119458.0</v>
      </c>
      <c r="D205" s="21">
        <v>113401.0</v>
      </c>
      <c r="E205" s="37">
        <v>11879.0</v>
      </c>
      <c r="F205" s="25">
        <v>19394.0</v>
      </c>
      <c r="G205" s="25">
        <v>41978.0</v>
      </c>
      <c r="H205" s="25">
        <v>34648.0</v>
      </c>
      <c r="I205" s="21">
        <v>36914.0</v>
      </c>
      <c r="J205" s="37">
        <v>41122.0</v>
      </c>
      <c r="K205" s="37">
        <v>28410.0</v>
      </c>
      <c r="L205" s="21">
        <v>11906.0</v>
      </c>
      <c r="M205" s="37">
        <v>6608.0</v>
      </c>
    </row>
    <row r="206">
      <c r="A206" s="8">
        <v>44427.0</v>
      </c>
      <c r="B206" s="37">
        <v>230808.0</v>
      </c>
      <c r="C206" s="37">
        <v>118314.0</v>
      </c>
      <c r="D206" s="21">
        <v>112494.0</v>
      </c>
      <c r="E206" s="37">
        <v>11724.0</v>
      </c>
      <c r="F206" s="25">
        <v>19210.0</v>
      </c>
      <c r="G206" s="25">
        <v>41523.0</v>
      </c>
      <c r="H206" s="25">
        <v>34288.0</v>
      </c>
      <c r="I206" s="21">
        <v>36578.0</v>
      </c>
      <c r="J206" s="37">
        <v>40801.0</v>
      </c>
      <c r="K206" s="37">
        <v>28259.0</v>
      </c>
      <c r="L206" s="37">
        <v>11845.0</v>
      </c>
      <c r="M206" s="21">
        <v>6580.0</v>
      </c>
    </row>
    <row r="207">
      <c r="A207" s="8">
        <v>44426.0</v>
      </c>
      <c r="B207" s="37">
        <v>228657.0</v>
      </c>
      <c r="C207" s="37">
        <v>117096.0</v>
      </c>
      <c r="D207" s="21">
        <v>111561.0</v>
      </c>
      <c r="E207" s="37">
        <v>11585.0</v>
      </c>
      <c r="F207" s="25">
        <v>19008.0</v>
      </c>
      <c r="G207" s="25">
        <v>41008.0</v>
      </c>
      <c r="H207" s="25">
        <v>33895.0</v>
      </c>
      <c r="I207" s="21">
        <v>36229.0</v>
      </c>
      <c r="J207" s="37">
        <v>40494.0</v>
      </c>
      <c r="K207" s="37">
        <v>28091.0</v>
      </c>
      <c r="L207" s="37">
        <v>11786.0</v>
      </c>
      <c r="M207" s="21">
        <v>6561.0</v>
      </c>
    </row>
    <row r="208">
      <c r="A208" s="8">
        <v>44425.0</v>
      </c>
      <c r="B208" s="37">
        <v>226854.0</v>
      </c>
      <c r="C208" s="37">
        <v>116086.0</v>
      </c>
      <c r="D208" s="21">
        <v>110768.0</v>
      </c>
      <c r="E208" s="37">
        <v>11467.0</v>
      </c>
      <c r="F208" s="25">
        <v>18808.0</v>
      </c>
      <c r="G208" s="25">
        <v>40580.0</v>
      </c>
      <c r="H208" s="25">
        <v>33612.0</v>
      </c>
      <c r="I208" s="21">
        <v>35933.0</v>
      </c>
      <c r="J208" s="37">
        <v>40226.0</v>
      </c>
      <c r="K208" s="37">
        <v>27931.0</v>
      </c>
      <c r="L208" s="37">
        <v>11759.0</v>
      </c>
      <c r="M208" s="21">
        <v>6538.0</v>
      </c>
    </row>
    <row r="209">
      <c r="A209" s="8">
        <v>44424.0</v>
      </c>
      <c r="B209" s="37">
        <v>225481.0</v>
      </c>
      <c r="C209" s="37">
        <v>115372.0</v>
      </c>
      <c r="D209" s="21">
        <v>110109.0</v>
      </c>
      <c r="E209" s="37">
        <v>11365.0</v>
      </c>
      <c r="F209" s="25">
        <v>18676.0</v>
      </c>
      <c r="G209" s="25">
        <v>40261.0</v>
      </c>
      <c r="H209" s="25">
        <v>33372.0</v>
      </c>
      <c r="I209" s="21">
        <v>35708.0</v>
      </c>
      <c r="J209" s="37">
        <v>40004.0</v>
      </c>
      <c r="K209" s="37">
        <v>27845.0</v>
      </c>
      <c r="L209" s="37">
        <v>11721.0</v>
      </c>
      <c r="M209" s="21">
        <v>6529.0</v>
      </c>
    </row>
    <row r="210">
      <c r="A210" s="8">
        <v>44423.0</v>
      </c>
      <c r="B210" s="37">
        <v>223928.0</v>
      </c>
      <c r="C210" s="37">
        <v>114536.0</v>
      </c>
      <c r="D210" s="21">
        <v>109392.0</v>
      </c>
      <c r="E210" s="37">
        <v>11262.0</v>
      </c>
      <c r="F210" s="25">
        <v>18494.0</v>
      </c>
      <c r="G210" s="25">
        <v>39899.0</v>
      </c>
      <c r="H210" s="25">
        <v>33113.0</v>
      </c>
      <c r="I210" s="21">
        <v>35486.0</v>
      </c>
      <c r="J210" s="37">
        <v>39775.0</v>
      </c>
      <c r="K210" s="37">
        <v>27725.0</v>
      </c>
      <c r="L210" s="37">
        <v>11677.0</v>
      </c>
      <c r="M210" s="21">
        <v>6497.0</v>
      </c>
    </row>
    <row r="211">
      <c r="A211" s="8">
        <v>44422.0</v>
      </c>
      <c r="B211" s="37">
        <v>222111.0</v>
      </c>
      <c r="C211" s="37">
        <v>113568.0</v>
      </c>
      <c r="D211" s="21">
        <v>108543.0</v>
      </c>
      <c r="E211" s="37">
        <v>11145.0</v>
      </c>
      <c r="F211" s="25">
        <v>18287.0</v>
      </c>
      <c r="G211" s="25">
        <v>39466.0</v>
      </c>
      <c r="H211" s="25">
        <v>32837.0</v>
      </c>
      <c r="I211" s="21">
        <v>35210.0</v>
      </c>
      <c r="J211" s="37">
        <v>39466.0</v>
      </c>
      <c r="K211" s="37">
        <v>27590.0</v>
      </c>
      <c r="L211" s="37">
        <v>11640.0</v>
      </c>
      <c r="M211" s="21">
        <v>6470.0</v>
      </c>
    </row>
    <row r="212">
      <c r="A212" s="8">
        <v>44421.0</v>
      </c>
      <c r="B212" s="37">
        <v>220182.0</v>
      </c>
      <c r="C212" s="37">
        <v>112507.0</v>
      </c>
      <c r="D212" s="21">
        <v>107675.0</v>
      </c>
      <c r="E212" s="37">
        <v>11043.0</v>
      </c>
      <c r="F212" s="25">
        <v>18081.0</v>
      </c>
      <c r="G212" s="25">
        <v>38996.0</v>
      </c>
      <c r="H212" s="25">
        <v>32498.0</v>
      </c>
      <c r="I212" s="21">
        <v>34935.0</v>
      </c>
      <c r="J212" s="37">
        <v>39147.0</v>
      </c>
      <c r="K212" s="37">
        <v>27441.0</v>
      </c>
      <c r="L212" s="37">
        <v>11594.0</v>
      </c>
      <c r="M212" s="21">
        <v>6447.0</v>
      </c>
    </row>
    <row r="213">
      <c r="A213" s="8">
        <v>44420.0</v>
      </c>
      <c r="B213" s="37">
        <v>218192.0</v>
      </c>
      <c r="C213" s="37">
        <v>111416.0</v>
      </c>
      <c r="D213" s="21">
        <v>106776.0</v>
      </c>
      <c r="E213" s="37">
        <v>10922.0</v>
      </c>
      <c r="F213" s="25">
        <v>17869.0</v>
      </c>
      <c r="G213" s="25">
        <v>38527.0</v>
      </c>
      <c r="H213" s="25">
        <v>32179.0</v>
      </c>
      <c r="I213" s="21">
        <v>34634.0</v>
      </c>
      <c r="J213" s="37">
        <v>38842.0</v>
      </c>
      <c r="K213" s="37">
        <v>27264.0</v>
      </c>
      <c r="L213" s="37">
        <v>11546.0</v>
      </c>
      <c r="M213" s="21">
        <v>6409.0</v>
      </c>
    </row>
    <row r="214">
      <c r="A214" s="8">
        <v>44419.0</v>
      </c>
      <c r="B214" s="37">
        <v>216206.0</v>
      </c>
      <c r="C214" s="37">
        <v>110353.0</v>
      </c>
      <c r="D214" s="21">
        <v>105853.0</v>
      </c>
      <c r="E214" s="37">
        <v>10800.0</v>
      </c>
      <c r="F214" s="25">
        <v>17643.0</v>
      </c>
      <c r="G214" s="25">
        <v>38037.0</v>
      </c>
      <c r="H214" s="25">
        <v>31848.0</v>
      </c>
      <c r="I214" s="21">
        <v>34356.0</v>
      </c>
      <c r="J214" s="37">
        <v>38523.0</v>
      </c>
      <c r="K214" s="37">
        <v>27120.0</v>
      </c>
      <c r="L214" s="37">
        <v>11494.0</v>
      </c>
      <c r="M214" s="21">
        <v>6385.0</v>
      </c>
    </row>
    <row r="215">
      <c r="A215" s="8">
        <v>44418.0</v>
      </c>
      <c r="B215" s="37">
        <v>213987.0</v>
      </c>
      <c r="C215" s="37">
        <v>109250.0</v>
      </c>
      <c r="D215" s="21">
        <v>104737.0</v>
      </c>
      <c r="E215" s="37">
        <v>10675.0</v>
      </c>
      <c r="F215" s="25">
        <v>17431.0</v>
      </c>
      <c r="G215" s="25">
        <v>37478.0</v>
      </c>
      <c r="H215" s="25">
        <v>31464.0</v>
      </c>
      <c r="I215" s="21">
        <v>34014.0</v>
      </c>
      <c r="J215" s="37">
        <v>38167.0</v>
      </c>
      <c r="K215" s="37">
        <v>26954.0</v>
      </c>
      <c r="L215" s="37">
        <v>11441.0</v>
      </c>
      <c r="M215" s="21">
        <v>6363.0</v>
      </c>
    </row>
    <row r="216">
      <c r="A216" s="8">
        <v>44417.0</v>
      </c>
      <c r="B216" s="37">
        <v>212448.0</v>
      </c>
      <c r="C216" s="37">
        <v>108471.0</v>
      </c>
      <c r="D216" s="21">
        <v>103977.0</v>
      </c>
      <c r="E216" s="37">
        <v>10573.0</v>
      </c>
      <c r="F216" s="25">
        <v>17235.0</v>
      </c>
      <c r="G216" s="25">
        <v>37146.0</v>
      </c>
      <c r="H216" s="25">
        <v>31226.0</v>
      </c>
      <c r="I216" s="21">
        <v>33755.0</v>
      </c>
      <c r="J216" s="37">
        <v>37933.0</v>
      </c>
      <c r="K216" s="37">
        <v>26829.0</v>
      </c>
      <c r="L216" s="37">
        <v>11409.0</v>
      </c>
      <c r="M216" s="21">
        <v>6342.0</v>
      </c>
    </row>
    <row r="217">
      <c r="A217" s="8">
        <v>44416.0</v>
      </c>
      <c r="B217" s="37">
        <v>210956.0</v>
      </c>
      <c r="C217" s="37">
        <v>107715.0</v>
      </c>
      <c r="D217" s="21">
        <v>103241.0</v>
      </c>
      <c r="E217" s="37">
        <v>10471.0</v>
      </c>
      <c r="F217" s="25">
        <v>17072.0</v>
      </c>
      <c r="G217" s="25">
        <v>36800.0</v>
      </c>
      <c r="H217" s="25">
        <v>30988.0</v>
      </c>
      <c r="I217" s="21">
        <v>33539.0</v>
      </c>
      <c r="J217" s="37">
        <v>37691.0</v>
      </c>
      <c r="K217" s="37">
        <v>26701.0</v>
      </c>
      <c r="L217" s="37">
        <v>11373.0</v>
      </c>
      <c r="M217" s="21">
        <v>6321.0</v>
      </c>
    </row>
    <row r="218">
      <c r="A218" s="8">
        <v>44415.0</v>
      </c>
      <c r="B218" s="37">
        <v>209228.0</v>
      </c>
      <c r="C218" s="37">
        <v>106803.0</v>
      </c>
      <c r="D218" s="21">
        <v>102425.0</v>
      </c>
      <c r="E218" s="37">
        <v>10353.0</v>
      </c>
      <c r="F218" s="25">
        <v>16902.0</v>
      </c>
      <c r="G218" s="25">
        <v>36418.0</v>
      </c>
      <c r="H218" s="25">
        <v>30685.0</v>
      </c>
      <c r="I218" s="21">
        <v>33290.0</v>
      </c>
      <c r="J218" s="37">
        <v>37410.0</v>
      </c>
      <c r="K218" s="37">
        <v>26543.0</v>
      </c>
      <c r="L218" s="37">
        <v>11325.0</v>
      </c>
      <c r="M218" s="21">
        <v>6302.0</v>
      </c>
    </row>
    <row r="219">
      <c r="A219" s="8">
        <v>44414.0</v>
      </c>
      <c r="B219" s="37">
        <v>207406.0</v>
      </c>
      <c r="C219" s="37">
        <v>105862.0</v>
      </c>
      <c r="D219" s="21">
        <v>101544.0</v>
      </c>
      <c r="E219" s="37">
        <v>10230.0</v>
      </c>
      <c r="F219" s="25">
        <v>16732.0</v>
      </c>
      <c r="G219" s="25">
        <v>36023.0</v>
      </c>
      <c r="H219" s="25">
        <v>30414.0</v>
      </c>
      <c r="I219" s="21">
        <v>33013.0</v>
      </c>
      <c r="J219" s="37">
        <v>37095.0</v>
      </c>
      <c r="K219" s="37">
        <v>26377.0</v>
      </c>
      <c r="L219" s="37">
        <v>11270.0</v>
      </c>
      <c r="M219" s="21">
        <v>6252.0</v>
      </c>
    </row>
    <row r="220">
      <c r="A220" s="8">
        <v>44413.0</v>
      </c>
      <c r="B220" s="37">
        <v>205702.0</v>
      </c>
      <c r="C220" s="37">
        <v>104948.0</v>
      </c>
      <c r="D220" s="21">
        <v>100754.0</v>
      </c>
      <c r="E220" s="37">
        <v>10102.0</v>
      </c>
      <c r="F220" s="25">
        <v>16538.0</v>
      </c>
      <c r="G220" s="25">
        <v>35662.0</v>
      </c>
      <c r="H220" s="25">
        <v>30137.0</v>
      </c>
      <c r="I220" s="21">
        <v>32759.0</v>
      </c>
      <c r="J220" s="37">
        <v>36810.0</v>
      </c>
      <c r="K220" s="37">
        <v>26228.0</v>
      </c>
      <c r="L220" s="37">
        <v>11219.0</v>
      </c>
      <c r="M220" s="21">
        <v>6247.0</v>
      </c>
    </row>
    <row r="221">
      <c r="A221" s="8">
        <v>44412.0</v>
      </c>
      <c r="B221" s="37">
        <v>203926.0</v>
      </c>
      <c r="C221" s="37">
        <v>104005.0</v>
      </c>
      <c r="D221" s="21">
        <v>99921.0</v>
      </c>
      <c r="E221" s="37">
        <v>10006.0</v>
      </c>
      <c r="F221" s="25">
        <v>16334.0</v>
      </c>
      <c r="G221" s="25">
        <v>35238.0</v>
      </c>
      <c r="H221" s="25">
        <v>29877.0</v>
      </c>
      <c r="I221" s="21">
        <v>32469.0</v>
      </c>
      <c r="J221" s="37">
        <v>36518.0</v>
      </c>
      <c r="K221" s="37">
        <v>26080.0</v>
      </c>
      <c r="L221" s="37">
        <v>11173.0</v>
      </c>
      <c r="M221" s="21">
        <v>6231.0</v>
      </c>
    </row>
    <row r="222">
      <c r="A222" s="8">
        <v>44411.0</v>
      </c>
      <c r="B222" s="37">
        <v>202203.0</v>
      </c>
      <c r="C222" s="37">
        <v>103102.0</v>
      </c>
      <c r="D222" s="21">
        <v>99101.0</v>
      </c>
      <c r="E222" s="37">
        <v>9910.0</v>
      </c>
      <c r="F222" s="25">
        <v>16146.0</v>
      </c>
      <c r="G222" s="25">
        <v>34837.0</v>
      </c>
      <c r="H222" s="25">
        <v>29596.0</v>
      </c>
      <c r="I222" s="21">
        <v>32189.0</v>
      </c>
      <c r="J222" s="37">
        <v>36217.0</v>
      </c>
      <c r="K222" s="37">
        <v>25954.0</v>
      </c>
      <c r="L222" s="37">
        <v>11134.0</v>
      </c>
      <c r="M222" s="21">
        <v>6220.0</v>
      </c>
    </row>
    <row r="223">
      <c r="A223" s="8">
        <v>44410.0</v>
      </c>
      <c r="B223" s="37">
        <v>201002.0</v>
      </c>
      <c r="C223" s="37">
        <v>102503.0</v>
      </c>
      <c r="D223" s="21">
        <v>98499.0</v>
      </c>
      <c r="E223" s="37">
        <v>9811.0</v>
      </c>
      <c r="F223" s="25">
        <v>16008.0</v>
      </c>
      <c r="G223" s="25">
        <v>34603.0</v>
      </c>
      <c r="H223" s="25">
        <v>29411.0</v>
      </c>
      <c r="I223" s="21">
        <v>31991.0</v>
      </c>
      <c r="J223" s="37">
        <v>36012.0</v>
      </c>
      <c r="K223" s="37">
        <v>25853.0</v>
      </c>
      <c r="L223" s="37">
        <v>11103.0</v>
      </c>
      <c r="M223" s="21">
        <v>6210.0</v>
      </c>
    </row>
    <row r="224">
      <c r="A224" s="8">
        <v>44409.0</v>
      </c>
      <c r="B224" s="37">
        <v>199787.0</v>
      </c>
      <c r="C224" s="37">
        <v>101912.0</v>
      </c>
      <c r="D224" s="21">
        <v>97875.0</v>
      </c>
      <c r="E224" s="37">
        <v>9727.0</v>
      </c>
      <c r="F224" s="25">
        <v>15852.0</v>
      </c>
      <c r="G224" s="25">
        <v>34350.0</v>
      </c>
      <c r="H224" s="25">
        <v>29231.0</v>
      </c>
      <c r="I224" s="21">
        <v>31772.0</v>
      </c>
      <c r="J224" s="37">
        <v>35817.0</v>
      </c>
      <c r="K224" s="37">
        <v>25775.0</v>
      </c>
      <c r="L224" s="37">
        <v>11072.0</v>
      </c>
      <c r="M224" s="21">
        <v>6191.0</v>
      </c>
    </row>
    <row r="225">
      <c r="A225" s="8">
        <v>44408.0</v>
      </c>
      <c r="B225" s="37">
        <v>198345.0</v>
      </c>
      <c r="C225" s="37">
        <v>101181.0</v>
      </c>
      <c r="D225" s="21">
        <v>97164.0</v>
      </c>
      <c r="E225" s="37">
        <v>9633.0</v>
      </c>
      <c r="F225" s="25">
        <v>15678.0</v>
      </c>
      <c r="G225" s="25">
        <v>34037.0</v>
      </c>
      <c r="H225" s="25">
        <v>29018.0</v>
      </c>
      <c r="I225" s="21">
        <v>31534.0</v>
      </c>
      <c r="J225" s="37">
        <v>35572.0</v>
      </c>
      <c r="K225" s="37">
        <v>25660.0</v>
      </c>
      <c r="L225" s="37">
        <v>11036.0</v>
      </c>
      <c r="M225" s="21">
        <v>6177.0</v>
      </c>
    </row>
    <row r="226">
      <c r="A226" s="8">
        <v>44407.0</v>
      </c>
      <c r="B226" s="37">
        <v>196806.0</v>
      </c>
      <c r="C226" s="37">
        <v>100383.0</v>
      </c>
      <c r="D226" s="21">
        <v>96423.0</v>
      </c>
      <c r="E226" s="37">
        <v>9536.0</v>
      </c>
      <c r="F226" s="25">
        <v>15500.0</v>
      </c>
      <c r="G226" s="25">
        <v>33689.0</v>
      </c>
      <c r="H226" s="25">
        <v>28776.0</v>
      </c>
      <c r="I226" s="21">
        <v>31270.0</v>
      </c>
      <c r="J226" s="37">
        <v>35333.0</v>
      </c>
      <c r="K226" s="37">
        <v>25528.0</v>
      </c>
      <c r="L226" s="37">
        <v>11008.0</v>
      </c>
      <c r="M226" s="21">
        <v>6166.0</v>
      </c>
    </row>
    <row r="227">
      <c r="A227" s="8">
        <v>44406.0</v>
      </c>
      <c r="B227" s="37">
        <v>195099.0</v>
      </c>
      <c r="C227" s="37">
        <v>99489.0</v>
      </c>
      <c r="D227" s="21">
        <v>95610.0</v>
      </c>
      <c r="E227" s="37">
        <v>9436.0</v>
      </c>
      <c r="F227" s="25">
        <v>15318.0</v>
      </c>
      <c r="G227" s="25">
        <v>33336.0</v>
      </c>
      <c r="H227" s="25">
        <v>28506.0</v>
      </c>
      <c r="I227" s="21">
        <v>30963.0</v>
      </c>
      <c r="J227" s="37">
        <v>35027.0</v>
      </c>
      <c r="K227" s="37">
        <v>25408.0</v>
      </c>
      <c r="L227" s="37">
        <v>10959.0</v>
      </c>
      <c r="M227" s="21">
        <v>6146.0</v>
      </c>
    </row>
    <row r="228">
      <c r="A228" s="8">
        <v>44405.0</v>
      </c>
      <c r="B228" s="37">
        <v>193427.0</v>
      </c>
      <c r="C228" s="37">
        <v>98646.0</v>
      </c>
      <c r="D228" s="21">
        <v>94781.0</v>
      </c>
      <c r="E228" s="37">
        <v>9312.0</v>
      </c>
      <c r="F228" s="25">
        <v>15133.0</v>
      </c>
      <c r="G228" s="25">
        <v>32938.0</v>
      </c>
      <c r="H228" s="25">
        <v>28265.0</v>
      </c>
      <c r="I228" s="21">
        <v>30667.0</v>
      </c>
      <c r="J228" s="37">
        <v>34763.0</v>
      </c>
      <c r="K228" s="37">
        <v>25294.0</v>
      </c>
      <c r="L228" s="37">
        <v>10923.0</v>
      </c>
      <c r="M228" s="21">
        <v>6132.0</v>
      </c>
    </row>
    <row r="229">
      <c r="A229" s="8">
        <v>44404.0</v>
      </c>
      <c r="B229" s="37">
        <v>191531.0</v>
      </c>
      <c r="C229" s="37">
        <v>97695.0</v>
      </c>
      <c r="D229" s="21">
        <v>93836.0</v>
      </c>
      <c r="E229" s="37">
        <v>9185.0</v>
      </c>
      <c r="F229" s="25">
        <v>14917.0</v>
      </c>
      <c r="G229" s="25">
        <v>32543.0</v>
      </c>
      <c r="H229" s="25">
        <v>27960.0</v>
      </c>
      <c r="I229" s="21">
        <v>30341.0</v>
      </c>
      <c r="J229" s="37">
        <v>34430.0</v>
      </c>
      <c r="K229" s="37">
        <v>25160.0</v>
      </c>
      <c r="L229" s="37">
        <v>10882.0</v>
      </c>
      <c r="M229" s="21">
        <v>6113.0</v>
      </c>
    </row>
    <row r="230">
      <c r="A230" s="8">
        <v>44403.0</v>
      </c>
      <c r="B230" s="37">
        <v>190166.0</v>
      </c>
      <c r="C230" s="37">
        <v>96952.0</v>
      </c>
      <c r="D230" s="21">
        <v>93214.0</v>
      </c>
      <c r="E230" s="37">
        <v>9078.0</v>
      </c>
      <c r="F230" s="25">
        <v>14766.0</v>
      </c>
      <c r="G230" s="25">
        <v>32218.0</v>
      </c>
      <c r="H230" s="25">
        <v>27756.0</v>
      </c>
      <c r="I230" s="21">
        <v>30101.0</v>
      </c>
      <c r="J230" s="37">
        <v>34213.0</v>
      </c>
      <c r="K230" s="37">
        <v>25064.0</v>
      </c>
      <c r="L230" s="37">
        <v>10864.0</v>
      </c>
      <c r="M230" s="21">
        <v>6106.0</v>
      </c>
    </row>
    <row r="231">
      <c r="A231" s="8">
        <v>44402.0</v>
      </c>
      <c r="B231" s="37">
        <v>188848.0</v>
      </c>
      <c r="C231" s="37">
        <v>96241.0</v>
      </c>
      <c r="D231" s="21">
        <v>92607.0</v>
      </c>
      <c r="E231" s="37">
        <v>8994.0</v>
      </c>
      <c r="F231" s="25">
        <v>14616.0</v>
      </c>
      <c r="G231" s="25">
        <v>31939.0</v>
      </c>
      <c r="H231" s="25">
        <v>27528.0</v>
      </c>
      <c r="I231" s="21">
        <v>29884.0</v>
      </c>
      <c r="J231" s="37">
        <v>33989.0</v>
      </c>
      <c r="K231" s="37">
        <v>24961.0</v>
      </c>
      <c r="L231" s="37">
        <v>10837.0</v>
      </c>
      <c r="M231" s="21">
        <v>6100.0</v>
      </c>
    </row>
    <row r="232">
      <c r="A232" s="8">
        <v>44401.0</v>
      </c>
      <c r="B232" s="37">
        <v>187362.0</v>
      </c>
      <c r="C232" s="37">
        <v>95441.0</v>
      </c>
      <c r="D232" s="21">
        <v>91921.0</v>
      </c>
      <c r="E232" s="37">
        <v>8915.0</v>
      </c>
      <c r="F232" s="25">
        <v>14406.0</v>
      </c>
      <c r="G232" s="25">
        <v>31613.0</v>
      </c>
      <c r="H232" s="25">
        <v>27273.0</v>
      </c>
      <c r="I232" s="21">
        <v>29640.0</v>
      </c>
      <c r="J232" s="37">
        <v>33778.0</v>
      </c>
      <c r="K232" s="37">
        <v>24848.0</v>
      </c>
      <c r="L232" s="37">
        <v>10802.0</v>
      </c>
      <c r="M232" s="21">
        <v>6087.0</v>
      </c>
    </row>
    <row r="233">
      <c r="A233" s="8">
        <v>44400.0</v>
      </c>
      <c r="B233" s="37">
        <v>185733.0</v>
      </c>
      <c r="C233" s="37">
        <v>94574.0</v>
      </c>
      <c r="D233" s="21">
        <v>91159.0</v>
      </c>
      <c r="E233" s="37">
        <v>8811.0</v>
      </c>
      <c r="F233" s="25">
        <v>14246.0</v>
      </c>
      <c r="G233" s="25">
        <v>31215.0</v>
      </c>
      <c r="H233" s="25">
        <v>27030.0</v>
      </c>
      <c r="I233" s="21">
        <v>29367.0</v>
      </c>
      <c r="J233" s="37">
        <v>33495.0</v>
      </c>
      <c r="K233" s="37">
        <v>24737.0</v>
      </c>
      <c r="L233" s="37">
        <v>10760.0</v>
      </c>
      <c r="M233" s="21">
        <v>6072.0</v>
      </c>
    </row>
    <row r="234">
      <c r="A234" s="8">
        <v>44399.0</v>
      </c>
      <c r="B234" s="37">
        <v>184103.0</v>
      </c>
      <c r="C234" s="37">
        <v>93702.0</v>
      </c>
      <c r="D234" s="21">
        <v>90401.0</v>
      </c>
      <c r="E234" s="37">
        <v>8700.0</v>
      </c>
      <c r="F234" s="25">
        <v>14082.0</v>
      </c>
      <c r="G234" s="25">
        <v>30838.0</v>
      </c>
      <c r="H234" s="25">
        <v>26743.0</v>
      </c>
      <c r="I234" s="21">
        <v>29097.0</v>
      </c>
      <c r="J234" s="37">
        <v>33236.0</v>
      </c>
      <c r="K234" s="37">
        <v>24619.0</v>
      </c>
      <c r="L234" s="37">
        <v>10728.0</v>
      </c>
      <c r="M234" s="21">
        <v>6060.0</v>
      </c>
    </row>
    <row r="235">
      <c r="A235" s="8">
        <v>44398.0</v>
      </c>
      <c r="B235" s="37">
        <v>182265.0</v>
      </c>
      <c r="C235" s="37">
        <v>92648.0</v>
      </c>
      <c r="D235" s="21">
        <v>89617.0</v>
      </c>
      <c r="E235" s="37">
        <v>8581.0</v>
      </c>
      <c r="F235" s="25">
        <v>13905.0</v>
      </c>
      <c r="G235" s="25">
        <v>30335.0</v>
      </c>
      <c r="H235" s="25">
        <v>26442.0</v>
      </c>
      <c r="I235" s="21">
        <v>28768.0</v>
      </c>
      <c r="J235" s="37">
        <v>32951.0</v>
      </c>
      <c r="K235" s="37">
        <v>24531.0</v>
      </c>
      <c r="L235" s="37">
        <v>10701.0</v>
      </c>
      <c r="M235" s="21">
        <v>6051.0</v>
      </c>
    </row>
    <row r="236">
      <c r="A236" s="8">
        <v>44397.0</v>
      </c>
      <c r="B236" s="37">
        <v>180481.0</v>
      </c>
      <c r="C236" s="37">
        <v>91695.0</v>
      </c>
      <c r="D236" s="21">
        <v>88786.0</v>
      </c>
      <c r="E236" s="37">
        <v>8458.0</v>
      </c>
      <c r="F236" s="25">
        <v>13693.0</v>
      </c>
      <c r="G236" s="25">
        <v>29932.0</v>
      </c>
      <c r="H236" s="25">
        <v>26147.0</v>
      </c>
      <c r="I236" s="21">
        <v>28446.0</v>
      </c>
      <c r="J236" s="37">
        <v>32665.0</v>
      </c>
      <c r="K236" s="37">
        <v>24428.0</v>
      </c>
      <c r="L236" s="37">
        <v>10671.0</v>
      </c>
      <c r="M236" s="21">
        <v>6041.0</v>
      </c>
    </row>
    <row r="237">
      <c r="A237" s="8">
        <v>44396.0</v>
      </c>
      <c r="B237" s="37">
        <v>179203.0</v>
      </c>
      <c r="C237" s="37">
        <v>91036.0</v>
      </c>
      <c r="D237" s="21">
        <v>88167.0</v>
      </c>
      <c r="E237" s="37">
        <v>8362.0</v>
      </c>
      <c r="F237" s="25">
        <v>13563.0</v>
      </c>
      <c r="G237" s="25">
        <v>29662.0</v>
      </c>
      <c r="H237" s="25">
        <v>25939.0</v>
      </c>
      <c r="I237" s="21">
        <v>28203.0</v>
      </c>
      <c r="J237" s="37">
        <v>32447.0</v>
      </c>
      <c r="K237" s="37">
        <v>24344.0</v>
      </c>
      <c r="L237" s="37">
        <v>10650.0</v>
      </c>
      <c r="M237" s="21">
        <v>6033.0</v>
      </c>
    </row>
    <row r="238">
      <c r="A238" s="8">
        <v>44395.0</v>
      </c>
      <c r="B238" s="37">
        <v>177951.0</v>
      </c>
      <c r="C238" s="37">
        <v>90367.0</v>
      </c>
      <c r="D238" s="21">
        <v>87584.0</v>
      </c>
      <c r="E238" s="37">
        <v>8241.0</v>
      </c>
      <c r="F238" s="25">
        <v>13431.0</v>
      </c>
      <c r="G238" s="25">
        <v>29374.0</v>
      </c>
      <c r="H238" s="25">
        <v>25741.0</v>
      </c>
      <c r="I238" s="21">
        <v>28000.0</v>
      </c>
      <c r="J238" s="37">
        <v>32242.0</v>
      </c>
      <c r="K238" s="37">
        <v>24269.0</v>
      </c>
      <c r="L238" s="37">
        <v>10629.0</v>
      </c>
      <c r="M238" s="21">
        <v>6024.0</v>
      </c>
    </row>
    <row r="239">
      <c r="A239" s="8">
        <v>44394.0</v>
      </c>
      <c r="B239" s="37">
        <v>176500.0</v>
      </c>
      <c r="C239" s="37">
        <v>89574.0</v>
      </c>
      <c r="D239" s="21">
        <v>86926.0</v>
      </c>
      <c r="E239" s="37">
        <v>8154.0</v>
      </c>
      <c r="F239" s="25">
        <v>13286.0</v>
      </c>
      <c r="G239" s="25">
        <v>29022.0</v>
      </c>
      <c r="H239" s="25">
        <v>25503.0</v>
      </c>
      <c r="I239" s="21">
        <v>27754.0</v>
      </c>
      <c r="J239" s="37">
        <v>31986.0</v>
      </c>
      <c r="K239" s="37">
        <v>24177.0</v>
      </c>
      <c r="L239" s="37">
        <v>10600.0</v>
      </c>
      <c r="M239" s="21">
        <v>6018.0</v>
      </c>
    </row>
    <row r="240">
      <c r="A240" s="8">
        <v>44393.0</v>
      </c>
      <c r="B240" s="37">
        <v>175046.0</v>
      </c>
      <c r="C240" s="37">
        <v>88796.0</v>
      </c>
      <c r="D240" s="21">
        <v>86250.0</v>
      </c>
      <c r="E240" s="37">
        <v>8077.0</v>
      </c>
      <c r="F240" s="25">
        <v>13149.0</v>
      </c>
      <c r="G240" s="25">
        <v>28645.0</v>
      </c>
      <c r="H240" s="25">
        <v>25285.0</v>
      </c>
      <c r="I240" s="21">
        <v>27509.0</v>
      </c>
      <c r="J240" s="37">
        <v>31725.0</v>
      </c>
      <c r="K240" s="37">
        <v>24074.0</v>
      </c>
      <c r="L240" s="37">
        <v>10575.0</v>
      </c>
      <c r="M240" s="21">
        <v>6007.0</v>
      </c>
    </row>
    <row r="241">
      <c r="A241" s="8">
        <v>44392.0</v>
      </c>
      <c r="B241" s="37">
        <v>173511.0</v>
      </c>
      <c r="C241" s="37">
        <v>87966.0</v>
      </c>
      <c r="D241" s="21">
        <v>85545.0</v>
      </c>
      <c r="E241" s="37">
        <v>7996.0</v>
      </c>
      <c r="F241" s="25">
        <v>13015.0</v>
      </c>
      <c r="G241" s="25">
        <v>28265.0</v>
      </c>
      <c r="H241" s="25">
        <v>24986.0</v>
      </c>
      <c r="I241" s="21">
        <v>27241.0</v>
      </c>
      <c r="J241" s="37">
        <v>31483.0</v>
      </c>
      <c r="K241" s="37">
        <v>23965.0</v>
      </c>
      <c r="L241" s="37">
        <v>10561.0</v>
      </c>
      <c r="M241" s="21">
        <v>5999.0</v>
      </c>
    </row>
    <row r="242">
      <c r="A242" s="8">
        <v>44391.0</v>
      </c>
      <c r="B242" s="37">
        <v>171911.0</v>
      </c>
      <c r="C242" s="37">
        <v>87097.0</v>
      </c>
      <c r="D242" s="21">
        <v>84814.0</v>
      </c>
      <c r="E242" s="37">
        <v>7893.0</v>
      </c>
      <c r="F242" s="25">
        <v>12860.0</v>
      </c>
      <c r="G242" s="25">
        <v>27877.0</v>
      </c>
      <c r="H242" s="25">
        <v>24683.0</v>
      </c>
      <c r="I242" s="21">
        <v>26949.0</v>
      </c>
      <c r="J242" s="37">
        <v>31244.0</v>
      </c>
      <c r="K242" s="37">
        <v>23876.0</v>
      </c>
      <c r="L242" s="37">
        <v>10542.0</v>
      </c>
      <c r="M242" s="21">
        <v>5987.0</v>
      </c>
    </row>
    <row r="243">
      <c r="A243" s="8">
        <v>44390.0</v>
      </c>
      <c r="B243" s="37">
        <v>170296.0</v>
      </c>
      <c r="C243" s="37">
        <v>86207.0</v>
      </c>
      <c r="D243" s="21">
        <v>84089.0</v>
      </c>
      <c r="E243" s="37">
        <v>7815.0</v>
      </c>
      <c r="F243" s="25">
        <v>12681.0</v>
      </c>
      <c r="G243" s="25">
        <v>27450.0</v>
      </c>
      <c r="H243" s="25">
        <v>24376.0</v>
      </c>
      <c r="I243" s="21">
        <v>26670.0</v>
      </c>
      <c r="J243" s="37">
        <v>31001.0</v>
      </c>
      <c r="K243" s="37">
        <v>23802.0</v>
      </c>
      <c r="L243" s="37">
        <v>10521.0</v>
      </c>
      <c r="M243" s="21">
        <v>5980.0</v>
      </c>
    </row>
    <row r="244">
      <c r="A244" s="8">
        <v>44389.0</v>
      </c>
      <c r="B244" s="37">
        <v>169146.0</v>
      </c>
      <c r="C244" s="37">
        <v>85587.0</v>
      </c>
      <c r="D244" s="21">
        <v>83559.0</v>
      </c>
      <c r="E244" s="37">
        <v>7728.0</v>
      </c>
      <c r="F244" s="25">
        <v>12576.0</v>
      </c>
      <c r="G244" s="25">
        <v>27157.0</v>
      </c>
      <c r="H244" s="25">
        <v>24167.0</v>
      </c>
      <c r="I244" s="21">
        <v>26464.0</v>
      </c>
      <c r="J244" s="37">
        <v>30827.0</v>
      </c>
      <c r="K244" s="37">
        <v>23744.0</v>
      </c>
      <c r="L244" s="37">
        <v>10506.0</v>
      </c>
      <c r="M244" s="21">
        <v>5977.0</v>
      </c>
    </row>
    <row r="245">
      <c r="A245" s="8">
        <v>44388.0</v>
      </c>
      <c r="B245" s="37">
        <v>168046.0</v>
      </c>
      <c r="C245" s="37">
        <v>85005.0</v>
      </c>
      <c r="D245" s="21">
        <v>83041.0</v>
      </c>
      <c r="E245" s="37">
        <v>7663.0</v>
      </c>
      <c r="F245" s="25">
        <v>12468.0</v>
      </c>
      <c r="G245" s="25">
        <v>26882.0</v>
      </c>
      <c r="H245" s="25">
        <v>23998.0</v>
      </c>
      <c r="I245" s="21">
        <v>26276.0</v>
      </c>
      <c r="J245" s="37">
        <v>30607.0</v>
      </c>
      <c r="K245" s="37">
        <v>23694.0</v>
      </c>
      <c r="L245" s="37">
        <v>10488.0</v>
      </c>
      <c r="M245" s="21">
        <v>5970.0</v>
      </c>
    </row>
    <row r="246">
      <c r="A246" s="8">
        <v>44387.0</v>
      </c>
      <c r="B246" s="37">
        <v>166722.0</v>
      </c>
      <c r="C246" s="37">
        <v>84259.0</v>
      </c>
      <c r="D246" s="21">
        <v>82463.0</v>
      </c>
      <c r="E246" s="37">
        <v>7606.0</v>
      </c>
      <c r="F246" s="25">
        <v>12340.0</v>
      </c>
      <c r="G246" s="25">
        <v>26559.0</v>
      </c>
      <c r="H246" s="25">
        <v>23755.0</v>
      </c>
      <c r="I246" s="21">
        <v>26041.0</v>
      </c>
      <c r="J246" s="37">
        <v>30367.0</v>
      </c>
      <c r="K246" s="37">
        <v>23626.0</v>
      </c>
      <c r="L246" s="37">
        <v>10464.0</v>
      </c>
      <c r="M246" s="21">
        <v>5964.0</v>
      </c>
    </row>
    <row r="247">
      <c r="A247" s="8">
        <v>44386.0</v>
      </c>
      <c r="B247" s="21">
        <v>165344.0</v>
      </c>
      <c r="C247" s="21">
        <v>83555.0</v>
      </c>
      <c r="D247" s="21">
        <v>81789.0</v>
      </c>
      <c r="E247" s="21">
        <v>7553.0</v>
      </c>
      <c r="F247" s="37">
        <v>12193.0</v>
      </c>
      <c r="G247" s="37">
        <v>26239.0</v>
      </c>
      <c r="H247" s="37">
        <v>23525.0</v>
      </c>
      <c r="I247" s="37">
        <v>25784.0</v>
      </c>
      <c r="J247" s="37">
        <v>30123.0</v>
      </c>
      <c r="K247" s="37">
        <v>23547.0</v>
      </c>
      <c r="L247" s="37">
        <v>10437.0</v>
      </c>
      <c r="M247" s="21">
        <v>5943.0</v>
      </c>
    </row>
    <row r="248">
      <c r="A248" s="8">
        <v>44385.0</v>
      </c>
      <c r="B248" s="21">
        <v>164028.0</v>
      </c>
      <c r="C248" s="21">
        <v>82860.0</v>
      </c>
      <c r="D248" s="21">
        <v>81168.0</v>
      </c>
      <c r="E248" s="21">
        <v>7487.0</v>
      </c>
      <c r="F248" s="37">
        <v>12060.0</v>
      </c>
      <c r="G248" s="37">
        <v>25916.0</v>
      </c>
      <c r="H248" s="37">
        <v>23287.0</v>
      </c>
      <c r="I248" s="37">
        <v>25549.0</v>
      </c>
      <c r="J248" s="37">
        <v>29901.0</v>
      </c>
      <c r="K248" s="37">
        <v>23470.0</v>
      </c>
      <c r="L248" s="37">
        <v>10422.0</v>
      </c>
      <c r="M248" s="21">
        <v>5936.0</v>
      </c>
    </row>
    <row r="249">
      <c r="A249" s="8">
        <v>44384.0</v>
      </c>
      <c r="B249" s="21">
        <v>162753.0</v>
      </c>
      <c r="C249" s="21">
        <v>82163.0</v>
      </c>
      <c r="D249" s="21">
        <v>80590.0</v>
      </c>
      <c r="E249" s="21">
        <v>7430.0</v>
      </c>
      <c r="F249" s="37">
        <v>11941.0</v>
      </c>
      <c r="G249" s="37">
        <v>25564.0</v>
      </c>
      <c r="H249" s="37">
        <v>23060.0</v>
      </c>
      <c r="I249" s="37">
        <v>25330.0</v>
      </c>
      <c r="J249" s="37">
        <v>29687.0</v>
      </c>
      <c r="K249" s="37">
        <v>23408.0</v>
      </c>
      <c r="L249" s="37">
        <v>10401.0</v>
      </c>
      <c r="M249" s="21">
        <v>5932.0</v>
      </c>
    </row>
    <row r="250">
      <c r="A250" s="8">
        <v>44383.0</v>
      </c>
      <c r="B250" s="21">
        <v>161541.0</v>
      </c>
      <c r="C250" s="21">
        <v>81534.0</v>
      </c>
      <c r="D250" s="21">
        <v>80007.0</v>
      </c>
      <c r="E250" s="21">
        <v>7397.0</v>
      </c>
      <c r="F250" s="37">
        <v>11820.0</v>
      </c>
      <c r="G250" s="37">
        <v>25229.0</v>
      </c>
      <c r="H250" s="37">
        <v>22846.0</v>
      </c>
      <c r="I250" s="37">
        <v>25103.0</v>
      </c>
      <c r="J250" s="37">
        <v>29493.0</v>
      </c>
      <c r="K250" s="37">
        <v>23346.0</v>
      </c>
      <c r="L250" s="37">
        <v>10381.0</v>
      </c>
      <c r="M250" s="21">
        <v>5926.0</v>
      </c>
    </row>
    <row r="251">
      <c r="A251" s="8">
        <v>44382.0</v>
      </c>
      <c r="B251" s="21">
        <v>160795.0</v>
      </c>
      <c r="C251" s="21">
        <v>81148.0</v>
      </c>
      <c r="D251" s="21">
        <v>79647.0</v>
      </c>
      <c r="E251" s="21">
        <v>7355.0</v>
      </c>
      <c r="F251" s="37">
        <v>11746.0</v>
      </c>
      <c r="G251" s="37">
        <v>25058.0</v>
      </c>
      <c r="H251" s="37">
        <v>22718.0</v>
      </c>
      <c r="I251" s="37">
        <v>24955.0</v>
      </c>
      <c r="J251" s="37">
        <v>29369.0</v>
      </c>
      <c r="K251" s="37">
        <v>23308.0</v>
      </c>
      <c r="L251" s="37">
        <v>10367.0</v>
      </c>
      <c r="M251" s="21">
        <v>5919.0</v>
      </c>
    </row>
    <row r="252">
      <c r="A252" s="8">
        <v>44381.0</v>
      </c>
      <c r="B252" s="21">
        <v>160084.0</v>
      </c>
      <c r="C252" s="21">
        <v>80788.0</v>
      </c>
      <c r="D252" s="21">
        <v>79296.0</v>
      </c>
      <c r="E252" s="37">
        <v>7312.0</v>
      </c>
      <c r="F252" s="37">
        <v>11674.0</v>
      </c>
      <c r="G252" s="37">
        <v>24899.0</v>
      </c>
      <c r="H252" s="37">
        <v>22589.0</v>
      </c>
      <c r="I252" s="37">
        <v>24822.0</v>
      </c>
      <c r="J252" s="37">
        <v>29240.0</v>
      </c>
      <c r="K252" s="37">
        <v>23275.0</v>
      </c>
      <c r="L252" s="37">
        <v>10363.0</v>
      </c>
      <c r="M252" s="21">
        <v>5910.0</v>
      </c>
    </row>
    <row r="253">
      <c r="A253" s="8">
        <v>44380.0</v>
      </c>
      <c r="B253" s="21">
        <v>159342.0</v>
      </c>
      <c r="C253" s="21">
        <v>80386.0</v>
      </c>
      <c r="D253" s="21">
        <v>78956.0</v>
      </c>
      <c r="E253" s="37">
        <v>7285.0</v>
      </c>
      <c r="F253" s="37">
        <v>11595.0</v>
      </c>
      <c r="G253" s="37">
        <v>24728.0</v>
      </c>
      <c r="H253" s="37">
        <v>22478.0</v>
      </c>
      <c r="I253" s="37">
        <v>24664.0</v>
      </c>
      <c r="J253" s="37">
        <v>29118.0</v>
      </c>
      <c r="K253" s="37">
        <v>23218.0</v>
      </c>
      <c r="L253" s="37">
        <v>10353.0</v>
      </c>
      <c r="M253" s="21">
        <v>5903.0</v>
      </c>
    </row>
    <row r="254">
      <c r="A254" s="8">
        <v>44379.0</v>
      </c>
      <c r="B254" s="21">
        <v>158549.0</v>
      </c>
      <c r="C254" s="21">
        <v>79974.0</v>
      </c>
      <c r="D254" s="21">
        <v>78575.0</v>
      </c>
      <c r="E254" s="37">
        <v>7237.0</v>
      </c>
      <c r="F254" s="37">
        <v>11496.0</v>
      </c>
      <c r="G254" s="37">
        <v>24518.0</v>
      </c>
      <c r="H254" s="37">
        <v>22340.0</v>
      </c>
      <c r="I254" s="37">
        <v>24521.0</v>
      </c>
      <c r="J254" s="37">
        <v>29018.0</v>
      </c>
      <c r="K254" s="37">
        <v>23172.0</v>
      </c>
      <c r="L254" s="37">
        <v>10344.0</v>
      </c>
      <c r="M254" s="21">
        <v>5903.0</v>
      </c>
    </row>
    <row r="255">
      <c r="A255" s="8">
        <v>44378.0</v>
      </c>
      <c r="B255" s="21">
        <v>157723.0</v>
      </c>
      <c r="C255" s="21">
        <v>79526.0</v>
      </c>
      <c r="D255" s="21">
        <v>78197.0</v>
      </c>
      <c r="E255" s="37">
        <v>7189.0</v>
      </c>
      <c r="F255" s="37">
        <v>11422.0</v>
      </c>
      <c r="G255" s="37">
        <v>24314.0</v>
      </c>
      <c r="H255" s="37">
        <v>22204.0</v>
      </c>
      <c r="I255" s="37">
        <v>24363.0</v>
      </c>
      <c r="J255" s="37">
        <v>28874.0</v>
      </c>
      <c r="K255" s="37">
        <v>23120.0</v>
      </c>
      <c r="L255" s="37">
        <v>10336.0</v>
      </c>
      <c r="M255" s="21">
        <v>5901.0</v>
      </c>
    </row>
    <row r="256">
      <c r="A256" s="8">
        <v>44377.0</v>
      </c>
      <c r="B256" s="21">
        <v>156961.0</v>
      </c>
      <c r="C256" s="21">
        <v>79091.0</v>
      </c>
      <c r="D256" s="21">
        <v>77870.0</v>
      </c>
      <c r="E256" s="37">
        <v>7154.0</v>
      </c>
      <c r="F256" s="37">
        <v>11344.0</v>
      </c>
      <c r="G256" s="37">
        <v>24143.0</v>
      </c>
      <c r="H256" s="37">
        <v>22048.0</v>
      </c>
      <c r="I256" s="37">
        <v>24225.0</v>
      </c>
      <c r="J256" s="37">
        <v>28760.0</v>
      </c>
      <c r="K256" s="37">
        <v>23069.0</v>
      </c>
      <c r="L256" s="37">
        <v>10322.0</v>
      </c>
      <c r="M256" s="21">
        <v>5896.0</v>
      </c>
    </row>
    <row r="257">
      <c r="A257" s="8">
        <v>44376.0</v>
      </c>
      <c r="B257" s="21">
        <v>156167.0</v>
      </c>
      <c r="C257" s="21">
        <v>78686.0</v>
      </c>
      <c r="D257" s="21">
        <v>77481.0</v>
      </c>
      <c r="E257" s="37">
        <v>7120.0</v>
      </c>
      <c r="F257" s="37">
        <v>11286.0</v>
      </c>
      <c r="G257" s="37">
        <v>23948.0</v>
      </c>
      <c r="H257" s="37">
        <v>21907.0</v>
      </c>
      <c r="I257" s="37">
        <v>24057.0</v>
      </c>
      <c r="J257" s="37">
        <v>28622.0</v>
      </c>
      <c r="K257" s="37">
        <v>23027.0</v>
      </c>
      <c r="L257" s="37">
        <v>10307.0</v>
      </c>
      <c r="M257" s="21">
        <v>5893.0</v>
      </c>
    </row>
    <row r="258">
      <c r="A258" s="8">
        <v>44375.0</v>
      </c>
      <c r="B258" s="21">
        <v>155572.0</v>
      </c>
      <c r="C258" s="21">
        <v>78366.0</v>
      </c>
      <c r="D258" s="21">
        <v>77206.0</v>
      </c>
      <c r="E258" s="37">
        <v>7093.0</v>
      </c>
      <c r="F258" s="37">
        <v>11220.0</v>
      </c>
      <c r="G258" s="37">
        <v>23809.0</v>
      </c>
      <c r="H258" s="37">
        <v>21792.0</v>
      </c>
      <c r="I258" s="37">
        <v>23961.0</v>
      </c>
      <c r="J258" s="37">
        <v>28528.0</v>
      </c>
      <c r="K258" s="37">
        <v>22987.0</v>
      </c>
      <c r="L258" s="37">
        <v>10294.0</v>
      </c>
      <c r="M258" s="21">
        <v>5888.0</v>
      </c>
    </row>
    <row r="259">
      <c r="A259" s="8">
        <v>44374.0</v>
      </c>
      <c r="B259" s="21">
        <v>155071.0</v>
      </c>
      <c r="C259" s="21">
        <v>78085.0</v>
      </c>
      <c r="D259" s="21">
        <v>76986.0</v>
      </c>
      <c r="E259" s="37">
        <v>7057.0</v>
      </c>
      <c r="F259" s="37">
        <v>11187.0</v>
      </c>
      <c r="G259" s="37">
        <v>23697.0</v>
      </c>
      <c r="H259" s="37">
        <v>21710.0</v>
      </c>
      <c r="I259" s="37">
        <v>23874.0</v>
      </c>
      <c r="J259" s="37">
        <v>28442.0</v>
      </c>
      <c r="K259" s="37">
        <v>22939.0</v>
      </c>
      <c r="L259" s="37">
        <v>10281.0</v>
      </c>
      <c r="M259" s="21">
        <v>5884.0</v>
      </c>
    </row>
    <row r="260">
      <c r="A260" s="8">
        <v>44373.0</v>
      </c>
      <c r="B260" s="21">
        <v>154457.0</v>
      </c>
      <c r="C260" s="21">
        <v>77749.0</v>
      </c>
      <c r="D260" s="21">
        <v>76708.0</v>
      </c>
      <c r="E260" s="37">
        <v>7005.0</v>
      </c>
      <c r="F260" s="37">
        <v>11142.0</v>
      </c>
      <c r="G260" s="37">
        <v>23564.0</v>
      </c>
      <c r="H260" s="37">
        <v>21608.0</v>
      </c>
      <c r="I260" s="37">
        <v>23755.0</v>
      </c>
      <c r="J260" s="37">
        <v>28348.0</v>
      </c>
      <c r="K260" s="37">
        <v>22880.0</v>
      </c>
      <c r="L260" s="37">
        <v>10274.0</v>
      </c>
      <c r="M260" s="21">
        <v>5881.0</v>
      </c>
    </row>
    <row r="261">
      <c r="A261" s="8">
        <v>44372.0</v>
      </c>
      <c r="B261" s="21">
        <v>153789.0</v>
      </c>
      <c r="C261" s="21">
        <v>77386.0</v>
      </c>
      <c r="D261" s="21">
        <v>76403.0</v>
      </c>
      <c r="E261" s="37">
        <v>6956.0</v>
      </c>
      <c r="F261" s="37">
        <v>11084.0</v>
      </c>
      <c r="G261" s="37">
        <v>23433.0</v>
      </c>
      <c r="H261" s="37">
        <v>21475.0</v>
      </c>
      <c r="I261" s="37">
        <v>23650.0</v>
      </c>
      <c r="J261" s="37">
        <v>28223.0</v>
      </c>
      <c r="K261" s="37">
        <v>22828.0</v>
      </c>
      <c r="L261" s="37">
        <v>10261.0</v>
      </c>
      <c r="M261" s="21">
        <v>5879.0</v>
      </c>
    </row>
    <row r="262">
      <c r="A262" s="8">
        <v>44371.0</v>
      </c>
      <c r="B262" s="21">
        <v>153155.0</v>
      </c>
      <c r="C262" s="21">
        <v>77015.0</v>
      </c>
      <c r="D262" s="21">
        <v>76140.0</v>
      </c>
      <c r="E262" s="37">
        <v>6895.0</v>
      </c>
      <c r="F262" s="37">
        <v>11019.0</v>
      </c>
      <c r="G262" s="37">
        <v>23307.0</v>
      </c>
      <c r="H262" s="37">
        <v>21376.0</v>
      </c>
      <c r="I262" s="37">
        <v>23546.0</v>
      </c>
      <c r="J262" s="37">
        <v>28122.0</v>
      </c>
      <c r="K262" s="37">
        <v>22773.0</v>
      </c>
      <c r="L262" s="37">
        <v>10247.0</v>
      </c>
      <c r="M262" s="21">
        <v>5870.0</v>
      </c>
    </row>
    <row r="263">
      <c r="A263" s="8">
        <v>44370.0</v>
      </c>
      <c r="B263" s="21">
        <v>152545.0</v>
      </c>
      <c r="C263" s="21">
        <v>76675.0</v>
      </c>
      <c r="D263" s="21">
        <v>75870.0</v>
      </c>
      <c r="E263" s="37">
        <v>6862.0</v>
      </c>
      <c r="F263" s="37">
        <v>10969.0</v>
      </c>
      <c r="G263" s="37">
        <v>23187.0</v>
      </c>
      <c r="H263" s="37">
        <v>21272.0</v>
      </c>
      <c r="I263" s="37">
        <v>23420.0</v>
      </c>
      <c r="J263" s="37">
        <v>28029.0</v>
      </c>
      <c r="K263" s="37">
        <v>22711.0</v>
      </c>
      <c r="L263" s="37">
        <v>10226.0</v>
      </c>
      <c r="M263" s="21">
        <v>5869.0</v>
      </c>
    </row>
    <row r="264">
      <c r="A264" s="8">
        <v>44369.0</v>
      </c>
      <c r="B264" s="21">
        <v>151901.0</v>
      </c>
      <c r="C264" s="21">
        <v>76319.0</v>
      </c>
      <c r="D264" s="21">
        <v>75582.0</v>
      </c>
      <c r="E264" s="37">
        <v>6823.0</v>
      </c>
      <c r="F264" s="37">
        <v>10902.0</v>
      </c>
      <c r="G264" s="37">
        <v>23066.0</v>
      </c>
      <c r="H264" s="37">
        <v>21175.0</v>
      </c>
      <c r="I264" s="37">
        <v>23301.0</v>
      </c>
      <c r="J264" s="37">
        <v>27908.0</v>
      </c>
      <c r="K264" s="37">
        <v>22653.0</v>
      </c>
      <c r="L264" s="37">
        <v>10210.0</v>
      </c>
      <c r="M264" s="21">
        <v>5863.0</v>
      </c>
    </row>
    <row r="265">
      <c r="A265" s="8">
        <v>44368.0</v>
      </c>
      <c r="B265" s="21">
        <v>151506.0</v>
      </c>
      <c r="C265" s="21">
        <v>76109.0</v>
      </c>
      <c r="D265" s="21">
        <v>75397.0</v>
      </c>
      <c r="E265" s="37">
        <v>6805.0</v>
      </c>
      <c r="F265" s="37">
        <v>10864.0</v>
      </c>
      <c r="G265" s="37">
        <v>23005.0</v>
      </c>
      <c r="H265" s="37">
        <v>21107.0</v>
      </c>
      <c r="I265" s="37">
        <v>23225.0</v>
      </c>
      <c r="J265" s="37">
        <v>27821.0</v>
      </c>
      <c r="K265" s="37">
        <v>22621.0</v>
      </c>
      <c r="L265" s="37">
        <v>10199.0</v>
      </c>
      <c r="M265" s="37">
        <v>5859.0</v>
      </c>
    </row>
    <row r="266">
      <c r="A266" s="8">
        <v>44367.0</v>
      </c>
      <c r="B266" s="21">
        <v>151149.0</v>
      </c>
      <c r="C266" s="21">
        <v>75930.0</v>
      </c>
      <c r="D266" s="21">
        <v>75219.0</v>
      </c>
      <c r="E266" s="37">
        <v>6784.0</v>
      </c>
      <c r="F266" s="37">
        <v>10825.0</v>
      </c>
      <c r="G266" s="37">
        <v>22955.0</v>
      </c>
      <c r="H266" s="37">
        <v>21059.0</v>
      </c>
      <c r="I266" s="37">
        <v>23151.0</v>
      </c>
      <c r="J266" s="37">
        <v>27751.0</v>
      </c>
      <c r="K266" s="37">
        <v>22582.0</v>
      </c>
      <c r="L266" s="37">
        <v>10186.0</v>
      </c>
      <c r="M266" s="37">
        <v>5856.0</v>
      </c>
    </row>
    <row r="267">
      <c r="A267" s="8">
        <v>44366.0</v>
      </c>
      <c r="B267" s="21">
        <v>150720.0</v>
      </c>
      <c r="C267" s="21">
        <v>75712.0</v>
      </c>
      <c r="D267" s="21">
        <v>75008.0</v>
      </c>
      <c r="E267" s="37">
        <v>6764.0</v>
      </c>
      <c r="F267" s="37">
        <v>10799.0</v>
      </c>
      <c r="G267" s="37">
        <v>22876.0</v>
      </c>
      <c r="H267" s="37">
        <v>20984.0</v>
      </c>
      <c r="I267" s="37">
        <v>23077.0</v>
      </c>
      <c r="J267" s="37">
        <v>27671.0</v>
      </c>
      <c r="K267" s="37">
        <v>22524.0</v>
      </c>
      <c r="L267" s="37">
        <v>10175.0</v>
      </c>
      <c r="M267" s="37">
        <v>5850.0</v>
      </c>
    </row>
    <row r="268">
      <c r="A268" s="8">
        <v>44365.0</v>
      </c>
      <c r="B268" s="21">
        <v>150238.0</v>
      </c>
      <c r="C268" s="21">
        <v>75464.0</v>
      </c>
      <c r="D268" s="21">
        <v>74774.0</v>
      </c>
      <c r="E268" s="37">
        <v>6733.0</v>
      </c>
      <c r="F268" s="37">
        <v>10755.0</v>
      </c>
      <c r="G268" s="37">
        <v>22788.0</v>
      </c>
      <c r="H268" s="37">
        <v>20919.0</v>
      </c>
      <c r="I268" s="37">
        <v>22993.0</v>
      </c>
      <c r="J268" s="37">
        <v>27580.0</v>
      </c>
      <c r="K268" s="37">
        <v>22467.0</v>
      </c>
      <c r="L268" s="37">
        <v>10154.0</v>
      </c>
      <c r="M268" s="37">
        <v>5849.0</v>
      </c>
    </row>
    <row r="269">
      <c r="A269" s="8">
        <v>44364.0</v>
      </c>
      <c r="B269" s="21">
        <v>149731.0</v>
      </c>
      <c r="C269" s="21">
        <v>75191.0</v>
      </c>
      <c r="D269" s="21">
        <v>74540.0</v>
      </c>
      <c r="E269" s="37">
        <v>6704.0</v>
      </c>
      <c r="F269" s="37">
        <v>10717.0</v>
      </c>
      <c r="G269" s="37">
        <v>22691.0</v>
      </c>
      <c r="H269" s="37">
        <v>20833.0</v>
      </c>
      <c r="I269" s="37">
        <v>22899.0</v>
      </c>
      <c r="J269" s="37">
        <v>27500.0</v>
      </c>
      <c r="K269" s="37">
        <v>22397.0</v>
      </c>
      <c r="L269" s="37">
        <v>10144.0</v>
      </c>
      <c r="M269" s="37">
        <v>5846.0</v>
      </c>
    </row>
    <row r="270">
      <c r="A270" s="8">
        <v>44363.0</v>
      </c>
      <c r="B270" s="21">
        <v>149191.0</v>
      </c>
      <c r="C270" s="21">
        <v>74910.0</v>
      </c>
      <c r="D270" s="21">
        <v>74281.0</v>
      </c>
      <c r="E270" s="37">
        <v>6678.0</v>
      </c>
      <c r="F270" s="37">
        <v>10680.0</v>
      </c>
      <c r="G270" s="37">
        <v>22600.0</v>
      </c>
      <c r="H270" s="37">
        <v>20739.0</v>
      </c>
      <c r="I270" s="37">
        <v>22806.0</v>
      </c>
      <c r="J270" s="37">
        <v>27400.0</v>
      </c>
      <c r="K270" s="37">
        <v>22323.0</v>
      </c>
      <c r="L270" s="37">
        <v>10122.0</v>
      </c>
      <c r="M270" s="37">
        <v>5843.0</v>
      </c>
    </row>
    <row r="271">
      <c r="A271" s="8">
        <v>44362.0</v>
      </c>
      <c r="B271" s="21">
        <v>148647.0</v>
      </c>
      <c r="C271" s="21">
        <v>74650.0</v>
      </c>
      <c r="D271" s="21">
        <v>73997.0</v>
      </c>
      <c r="E271" s="37">
        <v>6631.0</v>
      </c>
      <c r="F271" s="37">
        <v>10628.0</v>
      </c>
      <c r="G271" s="37">
        <v>22499.0</v>
      </c>
      <c r="H271" s="37">
        <v>20654.0</v>
      </c>
      <c r="I271" s="37">
        <v>22697.0</v>
      </c>
      <c r="J271" s="37">
        <v>27325.0</v>
      </c>
      <c r="K271" s="37">
        <v>22268.0</v>
      </c>
      <c r="L271" s="37">
        <v>10108.0</v>
      </c>
      <c r="M271" s="37">
        <v>5837.0</v>
      </c>
    </row>
    <row r="272">
      <c r="A272" s="8">
        <v>44361.0</v>
      </c>
      <c r="B272" s="21">
        <v>148273.0</v>
      </c>
      <c r="C272" s="21">
        <v>74457.0</v>
      </c>
      <c r="D272" s="21">
        <v>73816.0</v>
      </c>
      <c r="E272" s="37">
        <v>6609.0</v>
      </c>
      <c r="F272" s="37">
        <v>10604.0</v>
      </c>
      <c r="G272" s="37">
        <v>22440.0</v>
      </c>
      <c r="H272" s="37">
        <v>20588.0</v>
      </c>
      <c r="I272" s="37">
        <v>22624.0</v>
      </c>
      <c r="J272" s="37">
        <v>27244.0</v>
      </c>
      <c r="K272" s="37">
        <v>22236.0</v>
      </c>
      <c r="L272" s="37">
        <v>10097.0</v>
      </c>
      <c r="M272" s="37">
        <v>5831.0</v>
      </c>
    </row>
    <row r="273">
      <c r="A273" s="8">
        <v>44360.0</v>
      </c>
      <c r="B273" s="21">
        <v>147874.0</v>
      </c>
      <c r="C273" s="21">
        <v>74246.0</v>
      </c>
      <c r="D273" s="21">
        <v>73628.0</v>
      </c>
      <c r="E273" s="37">
        <v>6594.0</v>
      </c>
      <c r="F273" s="37">
        <v>10572.0</v>
      </c>
      <c r="G273" s="37">
        <v>22372.0</v>
      </c>
      <c r="H273" s="37">
        <v>20515.0</v>
      </c>
      <c r="I273" s="37">
        <v>22547.0</v>
      </c>
      <c r="J273" s="37">
        <v>27170.0</v>
      </c>
      <c r="K273" s="37">
        <v>22196.0</v>
      </c>
      <c r="L273" s="37">
        <v>10080.0</v>
      </c>
      <c r="M273" s="37">
        <v>5828.0</v>
      </c>
    </row>
    <row r="274">
      <c r="A274" s="8">
        <v>44359.0</v>
      </c>
      <c r="B274" s="21">
        <v>147422.0</v>
      </c>
      <c r="C274" s="21">
        <v>74001.0</v>
      </c>
      <c r="D274" s="21">
        <v>73421.0</v>
      </c>
      <c r="E274" s="37">
        <v>6570.0</v>
      </c>
      <c r="F274" s="37">
        <v>10541.0</v>
      </c>
      <c r="G274" s="37">
        <v>22303.0</v>
      </c>
      <c r="H274" s="37">
        <v>20446.0</v>
      </c>
      <c r="I274" s="37">
        <v>22472.0</v>
      </c>
      <c r="J274" s="37">
        <v>27088.0</v>
      </c>
      <c r="K274" s="37">
        <v>22124.0</v>
      </c>
      <c r="L274" s="37">
        <v>10057.0</v>
      </c>
      <c r="M274" s="37">
        <v>5821.0</v>
      </c>
    </row>
    <row r="275">
      <c r="A275" s="8">
        <v>44358.0</v>
      </c>
      <c r="B275" s="21">
        <v>146859.0</v>
      </c>
      <c r="C275" s="21">
        <v>73706.0</v>
      </c>
      <c r="D275" s="21">
        <v>73153.0</v>
      </c>
      <c r="E275" s="37">
        <v>6529.0</v>
      </c>
      <c r="F275" s="37">
        <v>10495.0</v>
      </c>
      <c r="G275" s="37">
        <v>22209.0</v>
      </c>
      <c r="H275" s="37">
        <v>20348.0</v>
      </c>
      <c r="I275" s="37">
        <v>22359.0</v>
      </c>
      <c r="J275" s="37">
        <v>27006.0</v>
      </c>
      <c r="K275" s="37">
        <v>22057.0</v>
      </c>
      <c r="L275" s="37">
        <v>10041.0</v>
      </c>
      <c r="M275" s="37">
        <v>5815.0</v>
      </c>
    </row>
    <row r="276">
      <c r="A276" s="8">
        <v>44357.0</v>
      </c>
      <c r="B276" s="21">
        <v>146303.0</v>
      </c>
      <c r="C276" s="21">
        <v>73405.0</v>
      </c>
      <c r="D276" s="21">
        <v>72898.0</v>
      </c>
      <c r="E276" s="37">
        <v>6504.0</v>
      </c>
      <c r="F276" s="37">
        <v>10453.0</v>
      </c>
      <c r="G276" s="37">
        <v>22096.0</v>
      </c>
      <c r="H276" s="37">
        <v>20249.0</v>
      </c>
      <c r="I276" s="37">
        <v>22264.0</v>
      </c>
      <c r="J276" s="37">
        <v>26904.0</v>
      </c>
      <c r="K276" s="37">
        <v>21999.0</v>
      </c>
      <c r="L276" s="37">
        <v>10028.0</v>
      </c>
      <c r="M276" s="37">
        <v>5806.0</v>
      </c>
    </row>
    <row r="277">
      <c r="A277" s="8">
        <v>44356.0</v>
      </c>
      <c r="B277" s="21">
        <v>145692.0</v>
      </c>
      <c r="C277" s="21">
        <v>73083.0</v>
      </c>
      <c r="D277" s="21">
        <v>72609.0</v>
      </c>
      <c r="E277" s="37">
        <v>6469.0</v>
      </c>
      <c r="F277" s="37">
        <v>10421.0</v>
      </c>
      <c r="G277" s="37">
        <v>21987.0</v>
      </c>
      <c r="H277" s="37">
        <v>20142.0</v>
      </c>
      <c r="I277" s="37">
        <v>22133.0</v>
      </c>
      <c r="J277" s="37">
        <v>26801.0</v>
      </c>
      <c r="K277" s="37">
        <v>21930.0</v>
      </c>
      <c r="L277" s="37">
        <v>10009.0</v>
      </c>
      <c r="M277" s="37">
        <v>5800.0</v>
      </c>
    </row>
    <row r="278">
      <c r="A278" s="8">
        <v>44355.0</v>
      </c>
      <c r="B278" s="21">
        <v>145091.0</v>
      </c>
      <c r="C278" s="21">
        <v>72759.0</v>
      </c>
      <c r="D278" s="21">
        <v>72332.0</v>
      </c>
      <c r="E278" s="37">
        <v>6436.0</v>
      </c>
      <c r="F278" s="37">
        <v>10388.0</v>
      </c>
      <c r="G278" s="37">
        <v>21888.0</v>
      </c>
      <c r="H278" s="37">
        <v>20043.0</v>
      </c>
      <c r="I278" s="37">
        <v>21989.0</v>
      </c>
      <c r="J278" s="37">
        <v>26691.0</v>
      </c>
      <c r="K278" s="37">
        <v>21874.0</v>
      </c>
      <c r="L278" s="37">
        <v>9986.0</v>
      </c>
      <c r="M278" s="37">
        <v>5796.0</v>
      </c>
    </row>
    <row r="279">
      <c r="A279" s="8">
        <v>44354.0</v>
      </c>
      <c r="B279" s="21">
        <v>144637.0</v>
      </c>
      <c r="C279" s="21">
        <v>72503.0</v>
      </c>
      <c r="D279" s="21">
        <v>72134.0</v>
      </c>
      <c r="E279" s="37">
        <v>6411.0</v>
      </c>
      <c r="F279" s="37">
        <v>10354.0</v>
      </c>
      <c r="G279" s="37">
        <v>21808.0</v>
      </c>
      <c r="H279" s="37">
        <v>19964.0</v>
      </c>
      <c r="I279" s="37">
        <v>21906.0</v>
      </c>
      <c r="J279" s="37">
        <v>26607.0</v>
      </c>
      <c r="K279" s="37">
        <v>21821.0</v>
      </c>
      <c r="L279" s="37">
        <v>9976.0</v>
      </c>
      <c r="M279" s="37">
        <v>5790.0</v>
      </c>
    </row>
    <row r="280">
      <c r="A280" s="8">
        <v>44353.0</v>
      </c>
      <c r="B280" s="21">
        <v>144152.0</v>
      </c>
      <c r="C280" s="21">
        <v>72236.0</v>
      </c>
      <c r="D280" s="21">
        <v>71916.0</v>
      </c>
      <c r="E280" s="37">
        <v>6386.0</v>
      </c>
      <c r="F280" s="37">
        <v>10323.0</v>
      </c>
      <c r="G280" s="37">
        <v>21718.0</v>
      </c>
      <c r="H280" s="37">
        <v>19883.0</v>
      </c>
      <c r="I280" s="37">
        <v>21822.0</v>
      </c>
      <c r="J280" s="37">
        <v>26524.0</v>
      </c>
      <c r="K280" s="37">
        <v>21753.0</v>
      </c>
      <c r="L280" s="37">
        <v>9959.0</v>
      </c>
      <c r="M280" s="37">
        <v>5784.0</v>
      </c>
    </row>
    <row r="281">
      <c r="A281" s="8">
        <v>44352.0</v>
      </c>
      <c r="B281" s="21">
        <v>143596.0</v>
      </c>
      <c r="C281" s="21">
        <v>71939.0</v>
      </c>
      <c r="D281" s="21">
        <v>71657.0</v>
      </c>
      <c r="E281" s="37">
        <v>6361.0</v>
      </c>
      <c r="F281" s="37">
        <v>10276.0</v>
      </c>
      <c r="G281" s="37">
        <v>21606.0</v>
      </c>
      <c r="H281" s="37">
        <v>19809.0</v>
      </c>
      <c r="I281" s="37">
        <v>21709.0</v>
      </c>
      <c r="J281" s="37">
        <v>26432.0</v>
      </c>
      <c r="K281" s="37">
        <v>21693.0</v>
      </c>
      <c r="L281" s="37">
        <v>9931.0</v>
      </c>
      <c r="M281" s="37">
        <v>5779.0</v>
      </c>
    </row>
    <row r="282">
      <c r="A282" s="8">
        <v>44351.0</v>
      </c>
      <c r="B282" s="37">
        <v>142852.0</v>
      </c>
      <c r="C282" s="37">
        <v>71544.0</v>
      </c>
      <c r="D282" s="37">
        <v>71308.0</v>
      </c>
      <c r="E282" s="37">
        <v>6321.0</v>
      </c>
      <c r="F282" s="37">
        <v>10216.0</v>
      </c>
      <c r="G282" s="37">
        <v>21481.0</v>
      </c>
      <c r="H282" s="37">
        <v>19693.0</v>
      </c>
      <c r="I282" s="37">
        <v>21590.0</v>
      </c>
      <c r="J282" s="37">
        <v>26295.0</v>
      </c>
      <c r="K282" s="37">
        <v>21590.0</v>
      </c>
      <c r="L282" s="37">
        <v>9898.0</v>
      </c>
      <c r="M282" s="37">
        <v>5768.0</v>
      </c>
    </row>
    <row r="283">
      <c r="A283" s="8">
        <v>44350.0</v>
      </c>
      <c r="B283" s="37">
        <v>142157.0</v>
      </c>
      <c r="C283" s="37">
        <v>71163.0</v>
      </c>
      <c r="D283" s="37">
        <v>70994.0</v>
      </c>
      <c r="E283" s="37">
        <v>6278.0</v>
      </c>
      <c r="F283" s="37">
        <v>10164.0</v>
      </c>
      <c r="G283" s="37">
        <v>21366.0</v>
      </c>
      <c r="H283" s="37">
        <v>19569.0</v>
      </c>
      <c r="I283" s="37">
        <v>21461.0</v>
      </c>
      <c r="J283" s="37">
        <v>26179.0</v>
      </c>
      <c r="K283" s="37">
        <v>21505.0</v>
      </c>
      <c r="L283" s="37">
        <v>9882.0</v>
      </c>
      <c r="M283" s="37">
        <v>5753.0</v>
      </c>
    </row>
    <row r="284">
      <c r="A284" s="8">
        <v>44349.0</v>
      </c>
      <c r="B284" s="37">
        <v>141476.0</v>
      </c>
      <c r="C284" s="37">
        <v>70825.0</v>
      </c>
      <c r="D284" s="37">
        <v>70651.0</v>
      </c>
      <c r="E284" s="37">
        <v>6248.0</v>
      </c>
      <c r="F284" s="37">
        <v>10107.0</v>
      </c>
      <c r="G284" s="37">
        <v>21252.0</v>
      </c>
      <c r="H284" s="37">
        <v>19457.0</v>
      </c>
      <c r="I284" s="37">
        <v>21340.0</v>
      </c>
      <c r="J284" s="37">
        <v>26049.0</v>
      </c>
      <c r="K284" s="37">
        <v>21427.0</v>
      </c>
      <c r="L284" s="37">
        <v>9852.0</v>
      </c>
      <c r="M284" s="37">
        <v>5744.0</v>
      </c>
    </row>
    <row r="285">
      <c r="A285" s="8">
        <v>44348.0</v>
      </c>
      <c r="B285" s="37">
        <v>140799.0</v>
      </c>
      <c r="C285" s="37">
        <v>70474.0</v>
      </c>
      <c r="D285" s="37">
        <v>70325.0</v>
      </c>
      <c r="E285" s="37">
        <v>6220.0</v>
      </c>
      <c r="F285" s="37">
        <v>10064.0</v>
      </c>
      <c r="G285" s="37">
        <v>21150.0</v>
      </c>
      <c r="H285" s="37">
        <v>19339.0</v>
      </c>
      <c r="I285" s="37">
        <v>21207.0</v>
      </c>
      <c r="J285" s="37">
        <v>25901.0</v>
      </c>
      <c r="K285" s="37">
        <v>21357.0</v>
      </c>
      <c r="L285" s="37">
        <v>9825.0</v>
      </c>
      <c r="M285" s="37">
        <v>5736.0</v>
      </c>
    </row>
    <row r="286">
      <c r="A286" s="8">
        <v>44347.0</v>
      </c>
      <c r="B286" s="37">
        <v>140340.0</v>
      </c>
      <c r="C286" s="37">
        <v>70204.0</v>
      </c>
      <c r="D286" s="37">
        <v>70136.0</v>
      </c>
      <c r="E286" s="37">
        <v>6195.0</v>
      </c>
      <c r="F286" s="37">
        <v>9999.0</v>
      </c>
      <c r="G286" s="37">
        <v>21081.0</v>
      </c>
      <c r="H286" s="37">
        <v>19268.0</v>
      </c>
      <c r="I286" s="37">
        <v>21139.0</v>
      </c>
      <c r="J286" s="37">
        <v>25822.0</v>
      </c>
      <c r="K286" s="37">
        <v>21298.0</v>
      </c>
      <c r="L286" s="37">
        <v>9807.0</v>
      </c>
      <c r="M286" s="37">
        <v>5731.0</v>
      </c>
    </row>
    <row r="287">
      <c r="A287" s="8">
        <v>44346.0</v>
      </c>
      <c r="B287" s="37">
        <v>139910.0</v>
      </c>
      <c r="C287" s="37">
        <v>70002.0</v>
      </c>
      <c r="D287" s="37">
        <v>69908.0</v>
      </c>
      <c r="E287" s="37">
        <v>6181.0</v>
      </c>
      <c r="F287" s="37">
        <v>9973.0</v>
      </c>
      <c r="G287" s="37">
        <v>20992.0</v>
      </c>
      <c r="H287" s="37">
        <v>19200.0</v>
      </c>
      <c r="I287" s="37">
        <v>21073.0</v>
      </c>
      <c r="J287" s="37">
        <v>25747.0</v>
      </c>
      <c r="K287" s="37">
        <v>21238.0</v>
      </c>
      <c r="L287" s="37">
        <v>9784.0</v>
      </c>
      <c r="M287" s="37">
        <v>5722.0</v>
      </c>
    </row>
    <row r="288">
      <c r="A288" s="8">
        <v>44345.0</v>
      </c>
      <c r="B288" s="37">
        <v>139431.0</v>
      </c>
      <c r="C288" s="37">
        <v>69754.0</v>
      </c>
      <c r="D288" s="37">
        <v>69677.0</v>
      </c>
      <c r="E288" s="37">
        <v>6165.0</v>
      </c>
      <c r="F288" s="37">
        <v>9930.0</v>
      </c>
      <c r="G288" s="37">
        <v>20902.0</v>
      </c>
      <c r="H288" s="37">
        <v>19126.0</v>
      </c>
      <c r="I288" s="37">
        <v>21004.0</v>
      </c>
      <c r="J288" s="37">
        <v>25657.0</v>
      </c>
      <c r="K288" s="37">
        <v>21170.0</v>
      </c>
      <c r="L288" s="37">
        <v>9761.0</v>
      </c>
      <c r="M288" s="37">
        <v>5716.0</v>
      </c>
    </row>
    <row r="289">
      <c r="A289" s="8">
        <v>44344.0</v>
      </c>
      <c r="B289" s="37">
        <v>138898.0</v>
      </c>
      <c r="C289" s="37">
        <v>69483.0</v>
      </c>
      <c r="D289" s="37">
        <v>69415.0</v>
      </c>
      <c r="E289" s="37">
        <v>6134.0</v>
      </c>
      <c r="F289" s="37">
        <v>9883.0</v>
      </c>
      <c r="G289" s="37">
        <v>20799.0</v>
      </c>
      <c r="H289" s="37">
        <v>19049.0</v>
      </c>
      <c r="I289" s="37">
        <v>20910.0</v>
      </c>
      <c r="J289" s="37">
        <v>25559.0</v>
      </c>
      <c r="K289" s="37">
        <v>21107.0</v>
      </c>
      <c r="L289" s="37">
        <v>9744.0</v>
      </c>
      <c r="M289" s="37">
        <v>5713.0</v>
      </c>
    </row>
    <row r="290">
      <c r="A290" s="8">
        <v>44343.0</v>
      </c>
      <c r="B290" s="37">
        <v>138311.0</v>
      </c>
      <c r="C290" s="37">
        <v>69164.0</v>
      </c>
      <c r="D290" s="37">
        <v>69147.0</v>
      </c>
      <c r="E290" s="37">
        <v>6122.0</v>
      </c>
      <c r="F290" s="37">
        <v>9833.0</v>
      </c>
      <c r="G290" s="37">
        <v>20682.0</v>
      </c>
      <c r="H290" s="37">
        <v>18959.0</v>
      </c>
      <c r="I290" s="37">
        <v>20795.0</v>
      </c>
      <c r="J290" s="37">
        <v>25472.0</v>
      </c>
      <c r="K290" s="37">
        <v>21030.0</v>
      </c>
      <c r="L290" s="37">
        <v>9720.0</v>
      </c>
      <c r="M290" s="37">
        <v>5698.0</v>
      </c>
    </row>
    <row r="291">
      <c r="A291" s="8">
        <v>44342.0</v>
      </c>
      <c r="B291" s="37">
        <v>137682.0</v>
      </c>
      <c r="C291" s="37">
        <v>68838.0</v>
      </c>
      <c r="D291" s="37">
        <v>68844.0</v>
      </c>
      <c r="E291" s="37">
        <v>6096.0</v>
      </c>
      <c r="F291" s="37">
        <v>9807.0</v>
      </c>
      <c r="G291" s="37">
        <v>20551.0</v>
      </c>
      <c r="H291" s="37">
        <v>18866.0</v>
      </c>
      <c r="I291" s="37">
        <v>20695.0</v>
      </c>
      <c r="J291" s="37">
        <v>25350.0</v>
      </c>
      <c r="K291" s="37">
        <v>20947.0</v>
      </c>
      <c r="L291" s="37">
        <v>9688.0</v>
      </c>
      <c r="M291" s="37">
        <v>5682.0</v>
      </c>
    </row>
    <row r="292">
      <c r="A292" s="8">
        <v>44341.0</v>
      </c>
      <c r="B292" s="37">
        <v>136983.0</v>
      </c>
      <c r="C292" s="37">
        <v>68485.0</v>
      </c>
      <c r="D292" s="37">
        <v>68498.0</v>
      </c>
      <c r="E292" s="37">
        <v>6052.0</v>
      </c>
      <c r="F292" s="37">
        <v>9761.0</v>
      </c>
      <c r="G292" s="37">
        <v>20449.0</v>
      </c>
      <c r="H292" s="37">
        <v>18748.0</v>
      </c>
      <c r="I292" s="37">
        <v>20567.0</v>
      </c>
      <c r="J292" s="37">
        <v>25223.0</v>
      </c>
      <c r="K292" s="37">
        <v>20856.0</v>
      </c>
      <c r="L292" s="37">
        <v>9659.0</v>
      </c>
      <c r="M292" s="37">
        <v>5668.0</v>
      </c>
    </row>
    <row r="293">
      <c r="A293" s="8">
        <v>44340.0</v>
      </c>
      <c r="B293" s="37">
        <v>136467.0</v>
      </c>
      <c r="C293" s="37">
        <v>68196.0</v>
      </c>
      <c r="D293" s="37">
        <v>68271.0</v>
      </c>
      <c r="E293" s="37">
        <v>6034.0</v>
      </c>
      <c r="F293" s="37">
        <v>9727.0</v>
      </c>
      <c r="G293" s="37">
        <v>20366.0</v>
      </c>
      <c r="H293" s="37">
        <v>18654.0</v>
      </c>
      <c r="I293" s="37">
        <v>20475.0</v>
      </c>
      <c r="J293" s="37">
        <v>25130.0</v>
      </c>
      <c r="K293" s="37">
        <v>20782.0</v>
      </c>
      <c r="L293" s="37">
        <v>9635.0</v>
      </c>
      <c r="M293" s="37">
        <v>5664.0</v>
      </c>
    </row>
    <row r="294">
      <c r="A294" s="8">
        <v>44339.0</v>
      </c>
      <c r="B294" s="37">
        <v>135929.0</v>
      </c>
      <c r="C294" s="37">
        <v>67907.0</v>
      </c>
      <c r="D294" s="37">
        <v>68022.0</v>
      </c>
      <c r="E294" s="37">
        <v>5999.0</v>
      </c>
      <c r="F294" s="37">
        <v>9685.0</v>
      </c>
      <c r="G294" s="37">
        <v>20291.0</v>
      </c>
      <c r="H294" s="37">
        <v>18560.0</v>
      </c>
      <c r="I294" s="37">
        <v>20383.0</v>
      </c>
      <c r="J294" s="37">
        <v>25034.0</v>
      </c>
      <c r="K294" s="37">
        <v>20707.0</v>
      </c>
      <c r="L294" s="37">
        <v>9610.0</v>
      </c>
      <c r="M294" s="37">
        <v>5660.0</v>
      </c>
    </row>
    <row r="295">
      <c r="A295" s="8">
        <v>44338.0</v>
      </c>
      <c r="B295" s="37">
        <v>135344.0</v>
      </c>
      <c r="C295" s="37">
        <v>67598.0</v>
      </c>
      <c r="D295" s="37">
        <v>67746.0</v>
      </c>
      <c r="E295" s="37">
        <v>5975.0</v>
      </c>
      <c r="F295" s="37">
        <v>9642.0</v>
      </c>
      <c r="G295" s="37">
        <v>20193.0</v>
      </c>
      <c r="H295" s="37">
        <v>18465.0</v>
      </c>
      <c r="I295" s="37">
        <v>20283.0</v>
      </c>
      <c r="J295" s="37">
        <v>24933.0</v>
      </c>
      <c r="K295" s="37">
        <v>20625.0</v>
      </c>
      <c r="L295" s="37">
        <v>9581.0</v>
      </c>
      <c r="M295" s="37">
        <v>5647.0</v>
      </c>
    </row>
    <row r="296">
      <c r="A296" s="8">
        <v>44337.0</v>
      </c>
      <c r="B296" s="37">
        <v>134678.0</v>
      </c>
      <c r="C296" s="37">
        <v>67252.0</v>
      </c>
      <c r="D296" s="37">
        <v>67426.0</v>
      </c>
      <c r="E296" s="37">
        <v>5948.0</v>
      </c>
      <c r="F296" s="37">
        <v>9594.0</v>
      </c>
      <c r="G296" s="37">
        <v>20062.0</v>
      </c>
      <c r="H296" s="37">
        <v>18353.0</v>
      </c>
      <c r="I296" s="37">
        <v>20169.0</v>
      </c>
      <c r="J296" s="37">
        <v>24833.0</v>
      </c>
      <c r="K296" s="37">
        <v>20540.0</v>
      </c>
      <c r="L296" s="37">
        <v>9544.0</v>
      </c>
      <c r="M296" s="37">
        <v>5635.0</v>
      </c>
    </row>
    <row r="297">
      <c r="A297" s="8">
        <v>44336.0</v>
      </c>
      <c r="B297" s="37">
        <v>134117.0</v>
      </c>
      <c r="C297" s="37">
        <v>66942.0</v>
      </c>
      <c r="D297" s="37">
        <v>67175.0</v>
      </c>
      <c r="E297" s="37">
        <v>5902.0</v>
      </c>
      <c r="F297" s="37">
        <v>9547.0</v>
      </c>
      <c r="G297" s="37">
        <v>19980.0</v>
      </c>
      <c r="H297" s="37">
        <v>18265.0</v>
      </c>
      <c r="I297" s="37">
        <v>20071.0</v>
      </c>
      <c r="J297" s="37">
        <v>24744.0</v>
      </c>
      <c r="K297" s="37">
        <v>20459.0</v>
      </c>
      <c r="L297" s="37">
        <v>9519.0</v>
      </c>
      <c r="M297" s="37">
        <v>5630.0</v>
      </c>
    </row>
    <row r="298">
      <c r="A298" s="8">
        <v>44335.0</v>
      </c>
      <c r="B298" s="37">
        <v>133471.0</v>
      </c>
      <c r="C298" s="37">
        <v>66634.0</v>
      </c>
      <c r="D298" s="37">
        <v>66837.0</v>
      </c>
      <c r="E298" s="37">
        <v>5871.0</v>
      </c>
      <c r="F298" s="37">
        <v>9476.0</v>
      </c>
      <c r="G298" s="37">
        <v>19878.0</v>
      </c>
      <c r="H298" s="37">
        <v>18161.0</v>
      </c>
      <c r="I298" s="37">
        <v>19948.0</v>
      </c>
      <c r="J298" s="37">
        <v>24648.0</v>
      </c>
      <c r="K298" s="37">
        <v>20384.0</v>
      </c>
      <c r="L298" s="37">
        <v>9486.0</v>
      </c>
      <c r="M298" s="37">
        <v>5619.0</v>
      </c>
    </row>
    <row r="299">
      <c r="A299" s="8">
        <v>44334.0</v>
      </c>
      <c r="B299" s="37">
        <v>132818.0</v>
      </c>
      <c r="C299" s="37">
        <v>66278.0</v>
      </c>
      <c r="D299" s="37">
        <v>66540.0</v>
      </c>
      <c r="E299" s="37">
        <v>5841.0</v>
      </c>
      <c r="F299" s="37">
        <v>9420.0</v>
      </c>
      <c r="G299" s="37">
        <v>19776.0</v>
      </c>
      <c r="H299" s="37">
        <v>18061.0</v>
      </c>
      <c r="I299" s="37">
        <v>19844.0</v>
      </c>
      <c r="J299" s="37">
        <v>24526.0</v>
      </c>
      <c r="K299" s="37">
        <v>20289.0</v>
      </c>
      <c r="L299" s="37">
        <v>9453.0</v>
      </c>
      <c r="M299" s="37">
        <v>5608.0</v>
      </c>
    </row>
    <row r="300">
      <c r="A300" s="8">
        <v>44333.0</v>
      </c>
      <c r="B300" s="37">
        <v>132290.0</v>
      </c>
      <c r="C300" s="37">
        <v>65995.0</v>
      </c>
      <c r="D300" s="37">
        <v>66295.0</v>
      </c>
      <c r="E300" s="37">
        <v>5810.0</v>
      </c>
      <c r="F300" s="37">
        <v>9370.0</v>
      </c>
      <c r="G300" s="37">
        <v>19686.0</v>
      </c>
      <c r="H300" s="37">
        <v>17978.0</v>
      </c>
      <c r="I300" s="37">
        <v>19763.0</v>
      </c>
      <c r="J300" s="37">
        <v>24440.0</v>
      </c>
      <c r="K300" s="37">
        <v>20214.0</v>
      </c>
      <c r="L300" s="37">
        <v>9428.0</v>
      </c>
      <c r="M300" s="37">
        <v>5601.0</v>
      </c>
    </row>
    <row r="301">
      <c r="A301" s="8">
        <v>44332.0</v>
      </c>
      <c r="B301" s="37">
        <v>131671.0</v>
      </c>
      <c r="C301" s="37">
        <v>65659.0</v>
      </c>
      <c r="D301" s="37">
        <v>66012.0</v>
      </c>
      <c r="E301" s="37">
        <v>5781.0</v>
      </c>
      <c r="F301" s="37">
        <v>9317.0</v>
      </c>
      <c r="G301" s="37">
        <v>19571.0</v>
      </c>
      <c r="H301" s="37">
        <v>17888.0</v>
      </c>
      <c r="I301" s="37">
        <v>19666.0</v>
      </c>
      <c r="J301" s="37">
        <v>24334.0</v>
      </c>
      <c r="K301" s="37">
        <v>20134.0</v>
      </c>
      <c r="L301" s="37">
        <v>9391.0</v>
      </c>
      <c r="M301" s="37">
        <v>5589.0</v>
      </c>
    </row>
    <row r="302">
      <c r="A302" s="8">
        <v>44331.0</v>
      </c>
      <c r="B302" s="37">
        <v>131061.0</v>
      </c>
      <c r="C302" s="37">
        <v>65347.0</v>
      </c>
      <c r="D302" s="37">
        <v>65714.0</v>
      </c>
      <c r="E302" s="37">
        <v>5735.0</v>
      </c>
      <c r="F302" s="37">
        <v>9274.0</v>
      </c>
      <c r="G302" s="37">
        <v>19481.0</v>
      </c>
      <c r="H302" s="37">
        <v>17806.0</v>
      </c>
      <c r="I302" s="37">
        <v>19572.0</v>
      </c>
      <c r="J302" s="37">
        <v>24219.0</v>
      </c>
      <c r="K302" s="37">
        <v>20051.0</v>
      </c>
      <c r="L302" s="37">
        <v>9349.0</v>
      </c>
      <c r="M302" s="37">
        <v>5574.0</v>
      </c>
    </row>
    <row r="303">
      <c r="A303" s="8">
        <v>44330.0</v>
      </c>
      <c r="B303" s="37">
        <v>130380.0</v>
      </c>
      <c r="C303" s="37">
        <v>64987.0</v>
      </c>
      <c r="D303" s="37">
        <v>65393.0</v>
      </c>
      <c r="E303" s="37">
        <v>5700.0</v>
      </c>
      <c r="F303" s="37">
        <v>9213.0</v>
      </c>
      <c r="G303" s="37">
        <v>19385.0</v>
      </c>
      <c r="H303" s="37">
        <v>17697.0</v>
      </c>
      <c r="I303" s="37">
        <v>19461.0</v>
      </c>
      <c r="J303" s="37">
        <v>24088.0</v>
      </c>
      <c r="K303" s="37">
        <v>19967.0</v>
      </c>
      <c r="L303" s="37">
        <v>9307.0</v>
      </c>
      <c r="M303" s="37">
        <v>5562.0</v>
      </c>
    </row>
    <row r="304">
      <c r="A304" s="8">
        <v>44329.0</v>
      </c>
      <c r="B304" s="37">
        <v>129633.0</v>
      </c>
      <c r="C304" s="37">
        <v>64621.0</v>
      </c>
      <c r="D304" s="37">
        <v>65012.0</v>
      </c>
      <c r="E304" s="37">
        <v>5668.0</v>
      </c>
      <c r="F304" s="37">
        <v>9153.0</v>
      </c>
      <c r="G304" s="37">
        <v>19284.0</v>
      </c>
      <c r="H304" s="37">
        <v>17586.0</v>
      </c>
      <c r="I304" s="37">
        <v>19328.0</v>
      </c>
      <c r="J304" s="37">
        <v>23969.0</v>
      </c>
      <c r="K304" s="37">
        <v>19848.0</v>
      </c>
      <c r="L304" s="37">
        <v>9266.0</v>
      </c>
      <c r="M304" s="37">
        <v>5531.0</v>
      </c>
    </row>
    <row r="305">
      <c r="A305" s="8">
        <v>44328.0</v>
      </c>
      <c r="B305" s="37">
        <v>128918.0</v>
      </c>
      <c r="C305" s="37">
        <v>64247.0</v>
      </c>
      <c r="D305" s="37">
        <v>64671.0</v>
      </c>
      <c r="E305" s="37">
        <v>5633.0</v>
      </c>
      <c r="F305" s="37">
        <v>9089.0</v>
      </c>
      <c r="G305" s="37">
        <v>19190.0</v>
      </c>
      <c r="H305" s="37">
        <v>17472.0</v>
      </c>
      <c r="I305" s="37">
        <v>19201.0</v>
      </c>
      <c r="J305" s="37">
        <v>23836.0</v>
      </c>
      <c r="K305" s="37">
        <v>19754.0</v>
      </c>
      <c r="L305" s="37">
        <v>9228.0</v>
      </c>
      <c r="M305" s="37">
        <v>5515.0</v>
      </c>
    </row>
    <row r="306">
      <c r="A306" s="8">
        <v>44327.0</v>
      </c>
      <c r="B306" s="37">
        <v>128283.0</v>
      </c>
      <c r="C306" s="37">
        <v>63921.0</v>
      </c>
      <c r="D306" s="37">
        <v>64362.0</v>
      </c>
      <c r="E306" s="37">
        <v>5595.0</v>
      </c>
      <c r="F306" s="37">
        <v>9050.0</v>
      </c>
      <c r="G306" s="37">
        <v>19100.0</v>
      </c>
      <c r="H306" s="37">
        <v>17384.0</v>
      </c>
      <c r="I306" s="37">
        <v>19087.0</v>
      </c>
      <c r="J306" s="37">
        <v>23716.0</v>
      </c>
      <c r="K306" s="37">
        <v>19667.0</v>
      </c>
      <c r="L306" s="37">
        <v>9184.0</v>
      </c>
      <c r="M306" s="37">
        <v>5500.0</v>
      </c>
    </row>
    <row r="307">
      <c r="A307" s="8">
        <v>44326.0</v>
      </c>
      <c r="B307" s="37">
        <v>127772.0</v>
      </c>
      <c r="C307" s="37">
        <v>63668.0</v>
      </c>
      <c r="D307" s="37">
        <v>64104.0</v>
      </c>
      <c r="E307" s="37">
        <v>5577.0</v>
      </c>
      <c r="F307" s="37">
        <v>9009.0</v>
      </c>
      <c r="G307" s="37">
        <v>19009.0</v>
      </c>
      <c r="H307" s="37">
        <v>17304.0</v>
      </c>
      <c r="I307" s="37">
        <v>18985.0</v>
      </c>
      <c r="J307" s="37">
        <v>23637.0</v>
      </c>
      <c r="K307" s="37">
        <v>19604.0</v>
      </c>
      <c r="L307" s="37">
        <v>9156.0</v>
      </c>
      <c r="M307" s="37">
        <v>5491.0</v>
      </c>
    </row>
    <row r="308">
      <c r="A308" s="8">
        <v>44325.0</v>
      </c>
      <c r="B308" s="37">
        <v>127309.0</v>
      </c>
      <c r="C308" s="37">
        <v>63432.0</v>
      </c>
      <c r="D308" s="37">
        <v>63877.0</v>
      </c>
      <c r="E308" s="37">
        <v>5561.0</v>
      </c>
      <c r="F308" s="37">
        <v>8956.0</v>
      </c>
      <c r="G308" s="37">
        <v>18938.0</v>
      </c>
      <c r="H308" s="37">
        <v>17240.0</v>
      </c>
      <c r="I308" s="37">
        <v>18912.0</v>
      </c>
      <c r="J308" s="37">
        <v>23569.0</v>
      </c>
      <c r="K308" s="37">
        <v>19529.0</v>
      </c>
      <c r="L308" s="37">
        <v>9121.0</v>
      </c>
      <c r="M308" s="37">
        <v>5483.0</v>
      </c>
    </row>
    <row r="309">
      <c r="A309" s="8">
        <v>44324.0</v>
      </c>
      <c r="B309" s="37">
        <v>126745.0</v>
      </c>
      <c r="C309" s="37">
        <v>63139.0</v>
      </c>
      <c r="D309" s="37">
        <v>63606.0</v>
      </c>
      <c r="E309" s="37">
        <v>5521.0</v>
      </c>
      <c r="F309" s="37">
        <v>8907.0</v>
      </c>
      <c r="G309" s="37">
        <v>18860.0</v>
      </c>
      <c r="H309" s="37">
        <v>17158.0</v>
      </c>
      <c r="I309" s="37">
        <v>18840.0</v>
      </c>
      <c r="J309" s="37">
        <v>23461.0</v>
      </c>
      <c r="K309" s="37">
        <v>19453.0</v>
      </c>
      <c r="L309" s="37">
        <v>9083.0</v>
      </c>
      <c r="M309" s="37">
        <v>5462.0</v>
      </c>
    </row>
    <row r="310">
      <c r="A310" s="8">
        <v>44323.0</v>
      </c>
      <c r="B310" s="37">
        <v>126044.0</v>
      </c>
      <c r="C310" s="37">
        <v>62800.0</v>
      </c>
      <c r="D310" s="37">
        <v>63244.0</v>
      </c>
      <c r="E310" s="37">
        <v>5492.0</v>
      </c>
      <c r="F310" s="37">
        <v>8849.0</v>
      </c>
      <c r="G310" s="37">
        <v>18747.0</v>
      </c>
      <c r="H310" s="37">
        <v>17047.0</v>
      </c>
      <c r="I310" s="37">
        <v>18728.0</v>
      </c>
      <c r="J310" s="37">
        <v>23336.0</v>
      </c>
      <c r="K310" s="37">
        <v>19349.0</v>
      </c>
      <c r="L310" s="37">
        <v>9049.0</v>
      </c>
      <c r="M310" s="37">
        <v>5447.0</v>
      </c>
    </row>
    <row r="311">
      <c r="A311" s="8">
        <v>44322.0</v>
      </c>
      <c r="B311" s="37">
        <v>125519.0</v>
      </c>
      <c r="C311" s="37">
        <v>62542.0</v>
      </c>
      <c r="D311" s="37">
        <v>62977.0</v>
      </c>
      <c r="E311" s="37">
        <v>5460.0</v>
      </c>
      <c r="F311" s="37">
        <v>8797.0</v>
      </c>
      <c r="G311" s="37">
        <v>18671.0</v>
      </c>
      <c r="H311" s="37">
        <v>16978.0</v>
      </c>
      <c r="I311" s="37">
        <v>18658.0</v>
      </c>
      <c r="J311" s="37">
        <v>23230.0</v>
      </c>
      <c r="K311" s="37">
        <v>19270.0</v>
      </c>
      <c r="L311" s="37">
        <v>9019.0</v>
      </c>
      <c r="M311" s="37">
        <v>5436.0</v>
      </c>
    </row>
    <row r="312">
      <c r="A312" s="8">
        <v>44321.0</v>
      </c>
      <c r="B312" s="37">
        <v>124945.0</v>
      </c>
      <c r="C312" s="37">
        <v>62247.0</v>
      </c>
      <c r="D312" s="37">
        <v>62698.0</v>
      </c>
      <c r="E312" s="37">
        <v>5426.0</v>
      </c>
      <c r="F312" s="37">
        <v>8759.0</v>
      </c>
      <c r="G312" s="37">
        <v>18585.0</v>
      </c>
      <c r="H312" s="37">
        <v>16895.0</v>
      </c>
      <c r="I312" s="37">
        <v>18556.0</v>
      </c>
      <c r="J312" s="37">
        <v>23117.0</v>
      </c>
      <c r="K312" s="37">
        <v>19199.0</v>
      </c>
      <c r="L312" s="37">
        <v>8986.0</v>
      </c>
      <c r="M312" s="37">
        <v>5422.0</v>
      </c>
    </row>
    <row r="313">
      <c r="A313" s="8">
        <v>44320.0</v>
      </c>
      <c r="B313" s="37">
        <v>124269.0</v>
      </c>
      <c r="C313" s="37">
        <v>61879.0</v>
      </c>
      <c r="D313" s="37">
        <v>62390.0</v>
      </c>
      <c r="E313" s="37">
        <v>5394.0</v>
      </c>
      <c r="F313" s="37">
        <v>8702.0</v>
      </c>
      <c r="G313" s="37">
        <v>18487.0</v>
      </c>
      <c r="H313" s="37">
        <v>16790.0</v>
      </c>
      <c r="I313" s="37">
        <v>18439.0</v>
      </c>
      <c r="J313" s="37">
        <v>23001.0</v>
      </c>
      <c r="K313" s="37">
        <v>19097.0</v>
      </c>
      <c r="L313" s="37">
        <v>8951.0</v>
      </c>
      <c r="M313" s="37">
        <v>5408.0</v>
      </c>
    </row>
    <row r="314">
      <c r="A314" s="8">
        <v>44319.0</v>
      </c>
      <c r="B314" s="37">
        <v>123728.0</v>
      </c>
      <c r="C314" s="37">
        <v>61606.0</v>
      </c>
      <c r="D314" s="37">
        <v>62122.0</v>
      </c>
      <c r="E314" s="37">
        <v>5368.0</v>
      </c>
      <c r="F314" s="37">
        <v>8655.0</v>
      </c>
      <c r="G314" s="37">
        <v>18405.0</v>
      </c>
      <c r="H314" s="37">
        <v>16698.0</v>
      </c>
      <c r="I314" s="37">
        <v>18356.0</v>
      </c>
      <c r="J314" s="37">
        <v>22909.0</v>
      </c>
      <c r="K314" s="37">
        <v>19022.0</v>
      </c>
      <c r="L314" s="37">
        <v>8928.0</v>
      </c>
      <c r="M314" s="37">
        <v>5387.0</v>
      </c>
    </row>
    <row r="315">
      <c r="A315" s="8">
        <v>44318.0</v>
      </c>
      <c r="B315" s="37">
        <v>123240.0</v>
      </c>
      <c r="C315" s="37">
        <v>61370.0</v>
      </c>
      <c r="D315" s="37">
        <v>61870.0</v>
      </c>
      <c r="E315" s="37">
        <v>5336.0</v>
      </c>
      <c r="F315" s="37">
        <v>8622.0</v>
      </c>
      <c r="G315" s="37">
        <v>18345.0</v>
      </c>
      <c r="H315" s="37">
        <v>16623.0</v>
      </c>
      <c r="I315" s="37">
        <v>18269.0</v>
      </c>
      <c r="J315" s="37">
        <v>22815.0</v>
      </c>
      <c r="K315" s="37">
        <v>18962.0</v>
      </c>
      <c r="L315" s="37">
        <v>8895.0</v>
      </c>
      <c r="M315" s="37">
        <v>5373.0</v>
      </c>
    </row>
    <row r="316">
      <c r="A316" s="8">
        <v>44317.0</v>
      </c>
      <c r="B316" s="37">
        <v>122634.0</v>
      </c>
      <c r="C316" s="37">
        <v>61060.0</v>
      </c>
      <c r="D316" s="37">
        <v>61574.0</v>
      </c>
      <c r="E316" s="37">
        <v>5313.0</v>
      </c>
      <c r="F316" s="37">
        <v>8578.0</v>
      </c>
      <c r="G316" s="37">
        <v>18271.0</v>
      </c>
      <c r="H316" s="37">
        <v>16524.0</v>
      </c>
      <c r="I316" s="37">
        <v>18178.0</v>
      </c>
      <c r="J316" s="37">
        <v>22689.0</v>
      </c>
      <c r="K316" s="37">
        <v>18873.0</v>
      </c>
      <c r="L316" s="37">
        <v>8861.0</v>
      </c>
      <c r="M316" s="37">
        <v>5347.0</v>
      </c>
    </row>
    <row r="317">
      <c r="A317" s="8">
        <v>44316.0</v>
      </c>
      <c r="B317" s="37">
        <v>122007.0</v>
      </c>
      <c r="C317" s="37">
        <v>60745.0</v>
      </c>
      <c r="D317" s="37">
        <v>61262.0</v>
      </c>
      <c r="E317" s="37">
        <v>5283.0</v>
      </c>
      <c r="F317" s="37">
        <v>8530.0</v>
      </c>
      <c r="G317" s="37">
        <v>18196.0</v>
      </c>
      <c r="H317" s="37">
        <v>16432.0</v>
      </c>
      <c r="I317" s="37">
        <v>18068.0</v>
      </c>
      <c r="J317" s="37">
        <v>22568.0</v>
      </c>
      <c r="K317" s="37">
        <v>18783.0</v>
      </c>
      <c r="L317" s="37">
        <v>8822.0</v>
      </c>
      <c r="M317" s="37">
        <v>5325.0</v>
      </c>
    </row>
    <row r="318">
      <c r="A318" s="8">
        <v>44315.0</v>
      </c>
      <c r="B318" s="37">
        <v>121351.0</v>
      </c>
      <c r="C318" s="37">
        <v>60397.0</v>
      </c>
      <c r="D318" s="37">
        <v>60954.0</v>
      </c>
      <c r="E318" s="37">
        <v>5253.0</v>
      </c>
      <c r="F318" s="37">
        <v>8487.0</v>
      </c>
      <c r="G318" s="37">
        <v>18093.0</v>
      </c>
      <c r="H318" s="37">
        <v>16333.0</v>
      </c>
      <c r="I318" s="37">
        <v>17960.0</v>
      </c>
      <c r="J318" s="37">
        <v>22466.0</v>
      </c>
      <c r="K318" s="37">
        <v>18687.0</v>
      </c>
      <c r="L318" s="37">
        <v>8782.0</v>
      </c>
      <c r="M318" s="37">
        <v>5290.0</v>
      </c>
    </row>
    <row r="319">
      <c r="A319" s="8">
        <v>44314.0</v>
      </c>
      <c r="B319" s="37">
        <v>120673.0</v>
      </c>
      <c r="C319" s="37">
        <v>60070.0</v>
      </c>
      <c r="D319" s="37">
        <v>60603.0</v>
      </c>
      <c r="E319" s="37">
        <v>5204.0</v>
      </c>
      <c r="F319" s="37">
        <v>8439.0</v>
      </c>
      <c r="G319" s="37">
        <v>17999.0</v>
      </c>
      <c r="H319" s="37">
        <v>16232.0</v>
      </c>
      <c r="I319" s="37">
        <v>17854.0</v>
      </c>
      <c r="J319" s="37">
        <v>22356.0</v>
      </c>
      <c r="K319" s="37">
        <v>18574.0</v>
      </c>
      <c r="L319" s="37">
        <v>8745.0</v>
      </c>
      <c r="M319" s="37">
        <v>5270.0</v>
      </c>
    </row>
    <row r="320">
      <c r="A320" s="8">
        <v>44313.0</v>
      </c>
      <c r="B320" s="37">
        <v>119898.0</v>
      </c>
      <c r="C320" s="37">
        <v>59689.0</v>
      </c>
      <c r="D320" s="37">
        <v>60209.0</v>
      </c>
      <c r="E320" s="37">
        <v>5173.0</v>
      </c>
      <c r="F320" s="37">
        <v>8393.0</v>
      </c>
      <c r="G320" s="37">
        <v>17891.0</v>
      </c>
      <c r="H320" s="37">
        <v>16123.0</v>
      </c>
      <c r="I320" s="37">
        <v>17733.0</v>
      </c>
      <c r="J320" s="37">
        <v>22217.0</v>
      </c>
      <c r="K320" s="37">
        <v>18441.0</v>
      </c>
      <c r="L320" s="37">
        <v>8677.0</v>
      </c>
      <c r="M320" s="37">
        <v>5250.0</v>
      </c>
    </row>
    <row r="321">
      <c r="A321" s="8">
        <v>44312.0</v>
      </c>
      <c r="B321" s="37">
        <v>119387.0</v>
      </c>
      <c r="C321" s="37">
        <v>59420.0</v>
      </c>
      <c r="D321" s="37">
        <v>59967.0</v>
      </c>
      <c r="E321" s="37">
        <v>5147.0</v>
      </c>
      <c r="F321" s="37">
        <v>8357.0</v>
      </c>
      <c r="G321" s="37">
        <v>17810.0</v>
      </c>
      <c r="H321" s="37">
        <v>16051.0</v>
      </c>
      <c r="I321" s="37">
        <v>17654.0</v>
      </c>
      <c r="J321" s="37">
        <v>22116.0</v>
      </c>
      <c r="K321" s="37">
        <v>18361.0</v>
      </c>
      <c r="L321" s="37">
        <v>8650.0</v>
      </c>
      <c r="M321" s="37">
        <v>5241.0</v>
      </c>
    </row>
    <row r="322">
      <c r="A322" s="8">
        <v>44311.0</v>
      </c>
      <c r="B322" s="37">
        <v>118887.0</v>
      </c>
      <c r="C322" s="37">
        <v>59166.0</v>
      </c>
      <c r="D322" s="37">
        <v>59721.0</v>
      </c>
      <c r="E322" s="37">
        <v>5123.0</v>
      </c>
      <c r="F322" s="37">
        <v>8326.0</v>
      </c>
      <c r="G322" s="37">
        <v>17719.0</v>
      </c>
      <c r="H322" s="37">
        <v>15994.0</v>
      </c>
      <c r="I322" s="37">
        <v>17577.0</v>
      </c>
      <c r="J322" s="37">
        <v>22022.0</v>
      </c>
      <c r="K322" s="37">
        <v>18280.0</v>
      </c>
      <c r="L322" s="37">
        <v>8621.0</v>
      </c>
      <c r="M322" s="37">
        <v>5225.0</v>
      </c>
    </row>
    <row r="323">
      <c r="A323" s="8">
        <v>44310.0</v>
      </c>
      <c r="B323" s="37">
        <v>118243.0</v>
      </c>
      <c r="C323" s="37">
        <v>58843.0</v>
      </c>
      <c r="D323" s="37">
        <v>59400.0</v>
      </c>
      <c r="E323" s="37">
        <v>5096.0</v>
      </c>
      <c r="F323" s="37">
        <v>8268.0</v>
      </c>
      <c r="G323" s="37">
        <v>17609.0</v>
      </c>
      <c r="H323" s="37">
        <v>15900.0</v>
      </c>
      <c r="I323" s="37">
        <v>17484.0</v>
      </c>
      <c r="J323" s="37">
        <v>21909.0</v>
      </c>
      <c r="K323" s="37">
        <v>18196.0</v>
      </c>
      <c r="L323" s="37">
        <v>8574.0</v>
      </c>
      <c r="M323" s="37">
        <v>5207.0</v>
      </c>
    </row>
    <row r="324">
      <c r="A324" s="8">
        <v>44309.0</v>
      </c>
      <c r="B324" s="37">
        <v>117458.0</v>
      </c>
      <c r="C324" s="37">
        <v>58438.0</v>
      </c>
      <c r="D324" s="37">
        <v>59020.0</v>
      </c>
      <c r="E324" s="37">
        <v>5064.0</v>
      </c>
      <c r="F324" s="37">
        <v>8192.0</v>
      </c>
      <c r="G324" s="37">
        <v>17454.0</v>
      </c>
      <c r="H324" s="37">
        <v>15796.0</v>
      </c>
      <c r="I324" s="37">
        <v>17372.0</v>
      </c>
      <c r="J324" s="37">
        <v>21766.0</v>
      </c>
      <c r="K324" s="37">
        <v>18097.0</v>
      </c>
      <c r="L324" s="37">
        <v>8529.0</v>
      </c>
      <c r="M324" s="37">
        <v>5188.0</v>
      </c>
    </row>
    <row r="325">
      <c r="A325" s="8">
        <v>44308.0</v>
      </c>
      <c r="B325" s="37">
        <v>116661.0</v>
      </c>
      <c r="C325" s="37">
        <v>58048.0</v>
      </c>
      <c r="D325" s="37">
        <v>58613.0</v>
      </c>
      <c r="E325" s="37">
        <v>5011.0</v>
      </c>
      <c r="F325" s="37">
        <v>8137.0</v>
      </c>
      <c r="G325" s="37">
        <v>17342.0</v>
      </c>
      <c r="H325" s="37">
        <v>15684.0</v>
      </c>
      <c r="I325" s="37">
        <v>17253.0</v>
      </c>
      <c r="J325" s="37">
        <v>21626.0</v>
      </c>
      <c r="K325" s="37">
        <v>18002.0</v>
      </c>
      <c r="L325" s="37">
        <v>8473.0</v>
      </c>
      <c r="M325" s="37">
        <v>5133.0</v>
      </c>
    </row>
    <row r="326">
      <c r="A326" s="8">
        <v>44307.0</v>
      </c>
      <c r="B326" s="37">
        <v>115926.0</v>
      </c>
      <c r="C326" s="37">
        <v>57662.0</v>
      </c>
      <c r="D326" s="37">
        <v>58264.0</v>
      </c>
      <c r="E326" s="37">
        <v>4982.0</v>
      </c>
      <c r="F326" s="37">
        <v>8079.0</v>
      </c>
      <c r="G326" s="37">
        <v>17246.0</v>
      </c>
      <c r="H326" s="37">
        <v>15582.0</v>
      </c>
      <c r="I326" s="37">
        <v>17121.0</v>
      </c>
      <c r="J326" s="37">
        <v>21472.0</v>
      </c>
      <c r="K326" s="37">
        <v>17895.0</v>
      </c>
      <c r="L326" s="37">
        <v>8434.0</v>
      </c>
      <c r="M326" s="37">
        <v>5115.0</v>
      </c>
    </row>
    <row r="327">
      <c r="A327" s="8">
        <v>44306.0</v>
      </c>
      <c r="B327" s="37">
        <v>115195.0</v>
      </c>
      <c r="C327" s="37">
        <v>57296.0</v>
      </c>
      <c r="D327" s="37">
        <v>57899.0</v>
      </c>
      <c r="E327" s="37">
        <v>4943.0</v>
      </c>
      <c r="F327" s="37">
        <v>8008.0</v>
      </c>
      <c r="G327" s="37">
        <v>17132.0</v>
      </c>
      <c r="H327" s="37">
        <v>15481.0</v>
      </c>
      <c r="I327" s="37">
        <v>16993.0</v>
      </c>
      <c r="J327" s="37">
        <v>21342.0</v>
      </c>
      <c r="K327" s="37">
        <v>17801.0</v>
      </c>
      <c r="L327" s="37">
        <v>8399.0</v>
      </c>
      <c r="M327" s="37">
        <v>5096.0</v>
      </c>
    </row>
    <row r="328">
      <c r="A328" s="8">
        <v>44305.0</v>
      </c>
      <c r="B328" s="37">
        <v>114646.0</v>
      </c>
      <c r="C328" s="37">
        <v>57001.0</v>
      </c>
      <c r="D328" s="37">
        <v>57645.0</v>
      </c>
      <c r="E328" s="37">
        <v>4922.0</v>
      </c>
      <c r="F328" s="37">
        <v>7946.0</v>
      </c>
      <c r="G328" s="37">
        <v>17073.0</v>
      </c>
      <c r="H328" s="37">
        <v>15409.0</v>
      </c>
      <c r="I328" s="37">
        <v>16882.0</v>
      </c>
      <c r="J328" s="37">
        <v>21241.0</v>
      </c>
      <c r="K328" s="37">
        <v>17725.0</v>
      </c>
      <c r="L328" s="37">
        <v>8365.0</v>
      </c>
      <c r="M328" s="37">
        <v>5083.0</v>
      </c>
    </row>
    <row r="329">
      <c r="A329" s="8">
        <v>44304.0</v>
      </c>
      <c r="B329" s="37">
        <v>114115.0</v>
      </c>
      <c r="C329" s="37">
        <v>56723.0</v>
      </c>
      <c r="D329" s="37">
        <v>57392.0</v>
      </c>
      <c r="E329" s="37">
        <v>4887.0</v>
      </c>
      <c r="F329" s="37">
        <v>7910.0</v>
      </c>
      <c r="G329" s="37">
        <v>17012.0</v>
      </c>
      <c r="H329" s="37">
        <v>15340.0</v>
      </c>
      <c r="I329" s="37">
        <v>16804.0</v>
      </c>
      <c r="J329" s="37">
        <v>21128.0</v>
      </c>
      <c r="K329" s="37">
        <v>17638.0</v>
      </c>
      <c r="L329" s="37">
        <v>8325.0</v>
      </c>
      <c r="M329" s="37">
        <v>5071.0</v>
      </c>
    </row>
    <row r="330">
      <c r="A330" s="8">
        <v>44303.0</v>
      </c>
      <c r="B330" s="37">
        <v>113444.0</v>
      </c>
      <c r="C330" s="37">
        <v>56379.0</v>
      </c>
      <c r="D330" s="37">
        <v>57065.0</v>
      </c>
      <c r="E330" s="37">
        <v>4857.0</v>
      </c>
      <c r="F330" s="37">
        <v>7857.0</v>
      </c>
      <c r="G330" s="37">
        <v>16909.0</v>
      </c>
      <c r="H330" s="37">
        <v>15247.0</v>
      </c>
      <c r="I330" s="37">
        <v>16695.0</v>
      </c>
      <c r="J330" s="37">
        <v>21026.0</v>
      </c>
      <c r="K330" s="37">
        <v>17525.0</v>
      </c>
      <c r="L330" s="37">
        <v>8278.0</v>
      </c>
      <c r="M330" s="37">
        <v>5050.0</v>
      </c>
    </row>
    <row r="331">
      <c r="A331" s="8">
        <v>44302.0</v>
      </c>
      <c r="B331" s="37">
        <v>112789.0</v>
      </c>
      <c r="C331" s="37">
        <v>56055.0</v>
      </c>
      <c r="D331" s="37">
        <v>56734.0</v>
      </c>
      <c r="E331" s="37">
        <v>4837.0</v>
      </c>
      <c r="F331" s="37">
        <v>7813.0</v>
      </c>
      <c r="G331" s="37">
        <v>16817.0</v>
      </c>
      <c r="H331" s="37">
        <v>15161.0</v>
      </c>
      <c r="I331" s="37">
        <v>16586.0</v>
      </c>
      <c r="J331" s="37">
        <v>20887.0</v>
      </c>
      <c r="K331" s="37">
        <v>17431.0</v>
      </c>
      <c r="L331" s="37">
        <v>8232.0</v>
      </c>
      <c r="M331" s="37">
        <v>5025.0</v>
      </c>
    </row>
    <row r="332">
      <c r="A332" s="8">
        <v>44301.0</v>
      </c>
      <c r="B332" s="37">
        <v>112117.0</v>
      </c>
      <c r="C332" s="37">
        <v>55733.0</v>
      </c>
      <c r="D332" s="37">
        <v>56384.0</v>
      </c>
      <c r="E332" s="37">
        <v>4802.0</v>
      </c>
      <c r="F332" s="37">
        <v>7761.0</v>
      </c>
      <c r="G332" s="37">
        <v>16730.0</v>
      </c>
      <c r="H332" s="37">
        <v>15074.0</v>
      </c>
      <c r="I332" s="37">
        <v>16476.0</v>
      </c>
      <c r="J332" s="37">
        <v>20747.0</v>
      </c>
      <c r="K332" s="37">
        <v>17326.0</v>
      </c>
      <c r="L332" s="37">
        <v>8192.0</v>
      </c>
      <c r="M332" s="37">
        <v>5009.0</v>
      </c>
    </row>
    <row r="333">
      <c r="A333" s="8">
        <v>44300.0</v>
      </c>
      <c r="B333" s="37">
        <v>111419.0</v>
      </c>
      <c r="C333" s="37">
        <v>55380.0</v>
      </c>
      <c r="D333" s="37">
        <v>56039.0</v>
      </c>
      <c r="E333" s="37">
        <v>4777.0</v>
      </c>
      <c r="F333" s="37">
        <v>7717.0</v>
      </c>
      <c r="G333" s="37">
        <v>16622.0</v>
      </c>
      <c r="H333" s="37">
        <v>14970.0</v>
      </c>
      <c r="I333" s="37">
        <v>16358.0</v>
      </c>
      <c r="J333" s="37">
        <v>20602.0</v>
      </c>
      <c r="K333" s="37">
        <v>17241.0</v>
      </c>
      <c r="L333" s="37">
        <v>8145.0</v>
      </c>
      <c r="M333" s="37">
        <v>4987.0</v>
      </c>
    </row>
    <row r="334">
      <c r="A334" s="8">
        <v>44299.0</v>
      </c>
      <c r="B334" s="37">
        <v>110688.0</v>
      </c>
      <c r="C334" s="37">
        <v>55001.0</v>
      </c>
      <c r="D334" s="37">
        <v>55687.0</v>
      </c>
      <c r="E334" s="37">
        <v>4745.0</v>
      </c>
      <c r="F334" s="37">
        <v>7667.0</v>
      </c>
      <c r="G334" s="37">
        <v>16512.0</v>
      </c>
      <c r="H334" s="37">
        <v>14857.0</v>
      </c>
      <c r="I334" s="37">
        <v>16244.0</v>
      </c>
      <c r="J334" s="37">
        <v>20454.0</v>
      </c>
      <c r="K334" s="37">
        <v>17134.0</v>
      </c>
      <c r="L334" s="37">
        <v>8114.0</v>
      </c>
      <c r="M334" s="37">
        <v>4961.0</v>
      </c>
    </row>
    <row r="335">
      <c r="A335" s="8">
        <v>44298.0</v>
      </c>
      <c r="B335" s="37">
        <v>110146.0</v>
      </c>
      <c r="C335" s="37">
        <v>54720.0</v>
      </c>
      <c r="D335" s="37">
        <v>55426.0</v>
      </c>
      <c r="E335" s="37">
        <v>4719.0</v>
      </c>
      <c r="F335" s="37">
        <v>7623.0</v>
      </c>
      <c r="G335" s="37">
        <v>16447.0</v>
      </c>
      <c r="H335" s="37">
        <v>14788.0</v>
      </c>
      <c r="I335" s="37">
        <v>16164.0</v>
      </c>
      <c r="J335" s="37">
        <v>20323.0</v>
      </c>
      <c r="K335" s="37">
        <v>17062.0</v>
      </c>
      <c r="L335" s="37">
        <v>8077.0</v>
      </c>
      <c r="M335" s="37">
        <v>4943.0</v>
      </c>
    </row>
    <row r="336">
      <c r="A336" s="8">
        <v>44297.0</v>
      </c>
      <c r="B336" s="37">
        <v>109559.0</v>
      </c>
      <c r="C336" s="37">
        <v>54420.0</v>
      </c>
      <c r="D336" s="37">
        <v>55139.0</v>
      </c>
      <c r="E336" s="37">
        <v>4691.0</v>
      </c>
      <c r="F336" s="37">
        <v>7582.0</v>
      </c>
      <c r="G336" s="37">
        <v>16376.0</v>
      </c>
      <c r="H336" s="37">
        <v>14709.0</v>
      </c>
      <c r="I336" s="37">
        <v>16070.0</v>
      </c>
      <c r="J336" s="37">
        <v>20197.0</v>
      </c>
      <c r="K336" s="37">
        <v>16967.0</v>
      </c>
      <c r="L336" s="37">
        <v>8045.0</v>
      </c>
      <c r="M336" s="37">
        <v>4922.0</v>
      </c>
    </row>
    <row r="337">
      <c r="A337" s="8">
        <v>44296.0</v>
      </c>
      <c r="B337" s="37">
        <v>108945.0</v>
      </c>
      <c r="C337" s="37">
        <v>54081.0</v>
      </c>
      <c r="D337" s="37">
        <v>54864.0</v>
      </c>
      <c r="E337" s="37">
        <v>4657.0</v>
      </c>
      <c r="F337" s="37">
        <v>7524.0</v>
      </c>
      <c r="G337" s="37">
        <v>16290.0</v>
      </c>
      <c r="H337" s="37">
        <v>14629.0</v>
      </c>
      <c r="I337" s="37">
        <v>15980.0</v>
      </c>
      <c r="J337" s="37">
        <v>20084.0</v>
      </c>
      <c r="K337" s="37">
        <v>16875.0</v>
      </c>
      <c r="L337" s="37">
        <v>8000.0</v>
      </c>
      <c r="M337" s="37">
        <v>4906.0</v>
      </c>
    </row>
    <row r="338">
      <c r="A338" s="8">
        <v>44295.0</v>
      </c>
      <c r="B338" s="37">
        <v>108269.0</v>
      </c>
      <c r="C338" s="37">
        <v>53746.0</v>
      </c>
      <c r="D338" s="37">
        <v>54523.0</v>
      </c>
      <c r="E338" s="37">
        <v>4623.0</v>
      </c>
      <c r="F338" s="37">
        <v>7454.0</v>
      </c>
      <c r="G338" s="37">
        <v>16202.0</v>
      </c>
      <c r="H338" s="37">
        <v>14553.0</v>
      </c>
      <c r="I338" s="37">
        <v>15854.0</v>
      </c>
      <c r="J338" s="37">
        <v>19968.0</v>
      </c>
      <c r="K338" s="37">
        <v>16780.0</v>
      </c>
      <c r="L338" s="37">
        <v>7959.0</v>
      </c>
      <c r="M338" s="37">
        <v>4876.0</v>
      </c>
    </row>
    <row r="339">
      <c r="A339" s="8">
        <v>44294.0</v>
      </c>
      <c r="B339" s="37">
        <v>107598.0</v>
      </c>
      <c r="C339" s="37">
        <v>53414.0</v>
      </c>
      <c r="D339" s="37">
        <v>54184.0</v>
      </c>
      <c r="E339" s="37">
        <v>4586.0</v>
      </c>
      <c r="F339" s="37">
        <v>7404.0</v>
      </c>
      <c r="G339" s="37">
        <v>16107.0</v>
      </c>
      <c r="H339" s="37">
        <v>14469.0</v>
      </c>
      <c r="I339" s="37">
        <v>15729.0</v>
      </c>
      <c r="J339" s="37">
        <v>19836.0</v>
      </c>
      <c r="K339" s="37">
        <v>16681.0</v>
      </c>
      <c r="L339" s="37">
        <v>7922.0</v>
      </c>
      <c r="M339" s="37">
        <v>4864.0</v>
      </c>
    </row>
    <row r="340">
      <c r="A340" s="8">
        <v>44293.0</v>
      </c>
      <c r="B340" s="37">
        <v>106898.0</v>
      </c>
      <c r="C340" s="37">
        <v>53071.0</v>
      </c>
      <c r="D340" s="37">
        <v>53827.0</v>
      </c>
      <c r="E340" s="37">
        <v>4551.0</v>
      </c>
      <c r="F340" s="37">
        <v>7331.0</v>
      </c>
      <c r="G340" s="37">
        <v>16013.0</v>
      </c>
      <c r="H340" s="37">
        <v>14353.0</v>
      </c>
      <c r="I340" s="37">
        <v>15619.0</v>
      </c>
      <c r="J340" s="37">
        <v>19711.0</v>
      </c>
      <c r="K340" s="37">
        <v>16594.0</v>
      </c>
      <c r="L340" s="37">
        <v>7874.0</v>
      </c>
      <c r="M340" s="37">
        <v>4852.0</v>
      </c>
    </row>
    <row r="341">
      <c r="A341" s="8">
        <v>44292.0</v>
      </c>
      <c r="B341" s="37">
        <v>106230.0</v>
      </c>
      <c r="C341" s="37">
        <v>52737.0</v>
      </c>
      <c r="D341" s="37">
        <v>53493.0</v>
      </c>
      <c r="E341" s="37">
        <v>4523.0</v>
      </c>
      <c r="F341" s="37">
        <v>7257.0</v>
      </c>
      <c r="G341" s="37">
        <v>15923.0</v>
      </c>
      <c r="H341" s="37">
        <v>14265.0</v>
      </c>
      <c r="I341" s="37">
        <v>15505.0</v>
      </c>
      <c r="J341" s="37">
        <v>19581.0</v>
      </c>
      <c r="K341" s="37">
        <v>16496.0</v>
      </c>
      <c r="L341" s="37">
        <v>7839.0</v>
      </c>
      <c r="M341" s="37">
        <v>4841.0</v>
      </c>
    </row>
    <row r="342">
      <c r="A342" s="8">
        <v>44291.0</v>
      </c>
      <c r="B342" s="37">
        <v>105752.0</v>
      </c>
      <c r="C342" s="37">
        <v>52505.0</v>
      </c>
      <c r="D342" s="37">
        <v>53247.0</v>
      </c>
      <c r="E342" s="37">
        <v>4494.0</v>
      </c>
      <c r="F342" s="37">
        <v>7219.0</v>
      </c>
      <c r="G342" s="37">
        <v>15866.0</v>
      </c>
      <c r="H342" s="37">
        <v>14213.0</v>
      </c>
      <c r="I342" s="37">
        <v>15423.0</v>
      </c>
      <c r="J342" s="37">
        <v>19473.0</v>
      </c>
      <c r="K342" s="37">
        <v>16429.0</v>
      </c>
      <c r="L342" s="37">
        <v>7804.0</v>
      </c>
      <c r="M342" s="37">
        <v>4831.0</v>
      </c>
    </row>
    <row r="343">
      <c r="A343" s="8">
        <v>44290.0</v>
      </c>
      <c r="B343" s="37">
        <v>105279.0</v>
      </c>
      <c r="C343" s="37">
        <v>52278.0</v>
      </c>
      <c r="D343" s="37">
        <v>53001.0</v>
      </c>
      <c r="E343" s="37">
        <v>4477.0</v>
      </c>
      <c r="F343" s="37">
        <v>7177.0</v>
      </c>
      <c r="G343" s="37">
        <v>15805.0</v>
      </c>
      <c r="H343" s="37">
        <v>14163.0</v>
      </c>
      <c r="I343" s="37">
        <v>15350.0</v>
      </c>
      <c r="J343" s="37">
        <v>19389.0</v>
      </c>
      <c r="K343" s="37">
        <v>16336.0</v>
      </c>
      <c r="L343" s="37">
        <v>7767.0</v>
      </c>
      <c r="M343" s="37">
        <v>4815.0</v>
      </c>
    </row>
    <row r="344">
      <c r="A344" s="8">
        <v>44289.0</v>
      </c>
      <c r="B344" s="37">
        <v>104736.0</v>
      </c>
      <c r="C344" s="37">
        <v>52032.0</v>
      </c>
      <c r="D344" s="37">
        <v>52704.0</v>
      </c>
      <c r="E344" s="37">
        <v>4456.0</v>
      </c>
      <c r="F344" s="37">
        <v>7137.0</v>
      </c>
      <c r="G344" s="37">
        <v>15724.0</v>
      </c>
      <c r="H344" s="37">
        <v>14076.0</v>
      </c>
      <c r="I344" s="37">
        <v>15270.0</v>
      </c>
      <c r="J344" s="37">
        <v>19294.0</v>
      </c>
      <c r="K344" s="37">
        <v>16234.0</v>
      </c>
      <c r="L344" s="37">
        <v>7739.0</v>
      </c>
      <c r="M344" s="37">
        <v>4806.0</v>
      </c>
    </row>
    <row r="345">
      <c r="A345" s="8">
        <v>44288.0</v>
      </c>
      <c r="B345" s="37">
        <v>104194.0</v>
      </c>
      <c r="C345" s="37">
        <v>51759.0</v>
      </c>
      <c r="D345" s="37">
        <v>52435.0</v>
      </c>
      <c r="E345" s="37">
        <v>4432.0</v>
      </c>
      <c r="F345" s="37">
        <v>7094.0</v>
      </c>
      <c r="G345" s="37">
        <v>15646.0</v>
      </c>
      <c r="H345" s="37">
        <v>14000.0</v>
      </c>
      <c r="I345" s="37">
        <v>15173.0</v>
      </c>
      <c r="J345" s="37">
        <v>19206.0</v>
      </c>
      <c r="K345" s="37">
        <v>16141.0</v>
      </c>
      <c r="L345" s="37">
        <v>7710.0</v>
      </c>
      <c r="M345" s="37">
        <v>4792.0</v>
      </c>
    </row>
    <row r="346">
      <c r="A346" s="8">
        <v>44287.0</v>
      </c>
      <c r="B346" s="37">
        <v>103639.0</v>
      </c>
      <c r="C346" s="37">
        <v>51465.0</v>
      </c>
      <c r="D346" s="37">
        <v>52174.0</v>
      </c>
      <c r="E346" s="37">
        <v>4409.0</v>
      </c>
      <c r="F346" s="37">
        <v>7058.0</v>
      </c>
      <c r="G346" s="37">
        <v>15555.0</v>
      </c>
      <c r="H346" s="37">
        <v>13910.0</v>
      </c>
      <c r="I346" s="37">
        <v>15088.0</v>
      </c>
      <c r="J346" s="37">
        <v>19113.0</v>
      </c>
      <c r="K346" s="37">
        <v>16073.0</v>
      </c>
      <c r="L346" s="37">
        <v>7663.0</v>
      </c>
      <c r="M346" s="37">
        <v>4770.0</v>
      </c>
    </row>
    <row r="347">
      <c r="A347" s="8">
        <v>44286.0</v>
      </c>
      <c r="B347" s="37">
        <v>103088.0</v>
      </c>
      <c r="C347" s="37">
        <v>51183.0</v>
      </c>
      <c r="D347" s="37">
        <v>51905.0</v>
      </c>
      <c r="E347" s="37">
        <v>4371.0</v>
      </c>
      <c r="F347" s="37">
        <v>7010.0</v>
      </c>
      <c r="G347" s="37">
        <v>15464.0</v>
      </c>
      <c r="H347" s="37">
        <v>13839.0</v>
      </c>
      <c r="I347" s="37">
        <v>15007.0</v>
      </c>
      <c r="J347" s="37">
        <v>19016.0</v>
      </c>
      <c r="K347" s="37">
        <v>15992.0</v>
      </c>
      <c r="L347" s="37">
        <v>7636.0</v>
      </c>
      <c r="M347" s="37">
        <v>4753.0</v>
      </c>
    </row>
    <row r="348">
      <c r="A348" s="8">
        <v>44285.0</v>
      </c>
      <c r="B348" s="37">
        <v>102582.0</v>
      </c>
      <c r="C348" s="37">
        <v>50945.0</v>
      </c>
      <c r="D348" s="37">
        <v>51637.0</v>
      </c>
      <c r="E348" s="37">
        <v>4337.0</v>
      </c>
      <c r="F348" s="37">
        <v>6972.0</v>
      </c>
      <c r="G348" s="37">
        <v>15396.0</v>
      </c>
      <c r="H348" s="37">
        <v>13766.0</v>
      </c>
      <c r="I348" s="37">
        <v>14906.0</v>
      </c>
      <c r="J348" s="37">
        <v>18935.0</v>
      </c>
      <c r="K348" s="37">
        <v>15927.0</v>
      </c>
      <c r="L348" s="37">
        <v>7609.0</v>
      </c>
      <c r="M348" s="37">
        <v>4734.0</v>
      </c>
    </row>
    <row r="349">
      <c r="A349" s="8">
        <v>44284.0</v>
      </c>
      <c r="B349" s="37">
        <v>102141.0</v>
      </c>
      <c r="C349" s="37">
        <v>50707.0</v>
      </c>
      <c r="D349" s="37">
        <v>51434.0</v>
      </c>
      <c r="E349" s="37">
        <v>4317.0</v>
      </c>
      <c r="F349" s="37">
        <v>6934.0</v>
      </c>
      <c r="G349" s="37">
        <v>15329.0</v>
      </c>
      <c r="H349" s="37">
        <v>13703.0</v>
      </c>
      <c r="I349" s="37">
        <v>14822.0</v>
      </c>
      <c r="J349" s="37">
        <v>18859.0</v>
      </c>
      <c r="K349" s="37">
        <v>15868.0</v>
      </c>
      <c r="L349" s="37">
        <v>7584.0</v>
      </c>
      <c r="M349" s="37">
        <v>4725.0</v>
      </c>
    </row>
    <row r="350">
      <c r="A350" s="8">
        <v>44283.0</v>
      </c>
      <c r="B350" s="37">
        <v>101757.0</v>
      </c>
      <c r="C350" s="37">
        <v>50508.0</v>
      </c>
      <c r="D350" s="37">
        <v>51249.0</v>
      </c>
      <c r="E350" s="37">
        <v>4304.0</v>
      </c>
      <c r="F350" s="37">
        <v>6901.0</v>
      </c>
      <c r="G350" s="37">
        <v>15276.0</v>
      </c>
      <c r="H350" s="37">
        <v>13658.0</v>
      </c>
      <c r="I350" s="37">
        <v>14755.0</v>
      </c>
      <c r="J350" s="37">
        <v>18778.0</v>
      </c>
      <c r="K350" s="37">
        <v>15809.0</v>
      </c>
      <c r="L350" s="37">
        <v>7560.0</v>
      </c>
      <c r="M350" s="37">
        <v>4716.0</v>
      </c>
    </row>
    <row r="351">
      <c r="A351" s="8">
        <v>44282.0</v>
      </c>
      <c r="B351" s="37">
        <v>101275.0</v>
      </c>
      <c r="C351" s="37">
        <v>50254.0</v>
      </c>
      <c r="D351" s="37">
        <v>51021.0</v>
      </c>
      <c r="E351" s="37">
        <v>4276.0</v>
      </c>
      <c r="F351" s="37">
        <v>6861.0</v>
      </c>
      <c r="G351" s="37">
        <v>15195.0</v>
      </c>
      <c r="H351" s="37">
        <v>13596.0</v>
      </c>
      <c r="I351" s="37">
        <v>14692.0</v>
      </c>
      <c r="J351" s="37">
        <v>18712.0</v>
      </c>
      <c r="K351" s="37">
        <v>15732.0</v>
      </c>
      <c r="L351" s="37">
        <v>7525.0</v>
      </c>
      <c r="M351" s="37">
        <v>4686.0</v>
      </c>
    </row>
    <row r="352">
      <c r="A352" s="8">
        <v>44281.0</v>
      </c>
      <c r="B352" s="37">
        <v>100770.0</v>
      </c>
      <c r="C352" s="37">
        <v>50011.0</v>
      </c>
      <c r="D352" s="37">
        <v>50759.0</v>
      </c>
      <c r="E352" s="37">
        <v>4248.0</v>
      </c>
      <c r="F352" s="37">
        <v>6813.0</v>
      </c>
      <c r="G352" s="37">
        <v>15133.0</v>
      </c>
      <c r="H352" s="37">
        <v>13521.0</v>
      </c>
      <c r="I352" s="37">
        <v>14614.0</v>
      </c>
      <c r="J352" s="37">
        <v>18626.0</v>
      </c>
      <c r="K352" s="37">
        <v>15651.0</v>
      </c>
      <c r="L352" s="37">
        <v>7488.0</v>
      </c>
      <c r="M352" s="37">
        <v>4676.0</v>
      </c>
    </row>
    <row r="353">
      <c r="A353" s="8">
        <v>44280.0</v>
      </c>
      <c r="B353" s="37">
        <v>100276.0</v>
      </c>
      <c r="C353" s="37">
        <v>49772.0</v>
      </c>
      <c r="D353" s="37">
        <v>50504.0</v>
      </c>
      <c r="E353" s="37">
        <v>4200.0</v>
      </c>
      <c r="F353" s="37">
        <v>6784.0</v>
      </c>
      <c r="G353" s="37">
        <v>15060.0</v>
      </c>
      <c r="H353" s="37">
        <v>13446.0</v>
      </c>
      <c r="I353" s="37">
        <v>14530.0</v>
      </c>
      <c r="J353" s="37">
        <v>18547.0</v>
      </c>
      <c r="K353" s="37">
        <v>15581.0</v>
      </c>
      <c r="L353" s="37">
        <v>7461.0</v>
      </c>
      <c r="M353" s="37">
        <v>4667.0</v>
      </c>
    </row>
    <row r="354">
      <c r="A354" s="8">
        <v>44279.0</v>
      </c>
      <c r="B354" s="37">
        <v>99846.0</v>
      </c>
      <c r="C354" s="37">
        <v>49546.0</v>
      </c>
      <c r="D354" s="37">
        <v>50300.0</v>
      </c>
      <c r="E354" s="37">
        <v>4179.0</v>
      </c>
      <c r="F354" s="37">
        <v>6752.0</v>
      </c>
      <c r="G354" s="37">
        <v>14990.0</v>
      </c>
      <c r="H354" s="37">
        <v>13373.0</v>
      </c>
      <c r="I354" s="37">
        <v>14462.0</v>
      </c>
      <c r="J354" s="37">
        <v>18460.0</v>
      </c>
      <c r="K354" s="37">
        <v>15528.0</v>
      </c>
      <c r="L354" s="37">
        <v>7443.0</v>
      </c>
      <c r="M354" s="37">
        <v>4659.0</v>
      </c>
    </row>
    <row r="355">
      <c r="A355" s="8">
        <v>44278.0</v>
      </c>
      <c r="B355" s="37">
        <v>99421.0</v>
      </c>
      <c r="C355" s="37">
        <v>49320.0</v>
      </c>
      <c r="D355" s="37">
        <v>50101.0</v>
      </c>
      <c r="E355" s="37">
        <v>4154.0</v>
      </c>
      <c r="F355" s="37">
        <v>6713.0</v>
      </c>
      <c r="G355" s="37">
        <v>14923.0</v>
      </c>
      <c r="H355" s="37">
        <v>13297.0</v>
      </c>
      <c r="I355" s="37">
        <v>14396.0</v>
      </c>
      <c r="J355" s="37">
        <v>18398.0</v>
      </c>
      <c r="K355" s="37">
        <v>15472.0</v>
      </c>
      <c r="L355" s="37">
        <v>7419.0</v>
      </c>
      <c r="M355" s="37">
        <v>4649.0</v>
      </c>
    </row>
    <row r="356">
      <c r="A356" s="8">
        <v>44277.0</v>
      </c>
      <c r="B356" s="37">
        <v>99075.0</v>
      </c>
      <c r="C356" s="37">
        <v>49163.0</v>
      </c>
      <c r="D356" s="37">
        <v>49912.0</v>
      </c>
      <c r="E356" s="37">
        <v>4130.0</v>
      </c>
      <c r="F356" s="37">
        <v>6687.0</v>
      </c>
      <c r="G356" s="37">
        <v>14872.0</v>
      </c>
      <c r="H356" s="37">
        <v>13252.0</v>
      </c>
      <c r="I356" s="37">
        <v>14343.0</v>
      </c>
      <c r="J356" s="37">
        <v>18349.0</v>
      </c>
      <c r="K356" s="37">
        <v>15420.0</v>
      </c>
      <c r="L356" s="37">
        <v>7381.0</v>
      </c>
      <c r="M356" s="37">
        <v>4641.0</v>
      </c>
    </row>
    <row r="357">
      <c r="A357" s="8">
        <v>44276.0</v>
      </c>
      <c r="B357" s="37">
        <v>98665.0</v>
      </c>
      <c r="C357" s="37">
        <v>48958.0</v>
      </c>
      <c r="D357" s="37">
        <v>49707.0</v>
      </c>
      <c r="E357" s="37">
        <v>4107.0</v>
      </c>
      <c r="F357" s="37">
        <v>6666.0</v>
      </c>
      <c r="G357" s="37">
        <v>14815.0</v>
      </c>
      <c r="H357" s="37">
        <v>13173.0</v>
      </c>
      <c r="I357" s="37">
        <v>14277.0</v>
      </c>
      <c r="J357" s="37">
        <v>18273.0</v>
      </c>
      <c r="K357" s="37">
        <v>15362.0</v>
      </c>
      <c r="L357" s="37">
        <v>7357.0</v>
      </c>
      <c r="M357" s="37">
        <v>4635.0</v>
      </c>
    </row>
    <row r="358">
      <c r="A358" s="8">
        <v>44275.0</v>
      </c>
      <c r="B358" s="37">
        <v>98209.0</v>
      </c>
      <c r="C358" s="37">
        <v>48712.0</v>
      </c>
      <c r="D358" s="37">
        <v>49497.0</v>
      </c>
      <c r="E358" s="37">
        <v>4086.0</v>
      </c>
      <c r="F358" s="37">
        <v>6644.0</v>
      </c>
      <c r="G358" s="37">
        <v>14744.0</v>
      </c>
      <c r="H358" s="37">
        <v>13104.0</v>
      </c>
      <c r="I358" s="37">
        <v>14205.0</v>
      </c>
      <c r="J358" s="37">
        <v>18202.0</v>
      </c>
      <c r="K358" s="37">
        <v>15278.0</v>
      </c>
      <c r="L358" s="37">
        <v>7322.0</v>
      </c>
      <c r="M358" s="37">
        <v>4624.0</v>
      </c>
    </row>
    <row r="359">
      <c r="A359" s="8">
        <v>44274.0</v>
      </c>
      <c r="B359" s="37">
        <v>97757.0</v>
      </c>
      <c r="C359" s="37">
        <v>48471.0</v>
      </c>
      <c r="D359" s="37">
        <v>49286.0</v>
      </c>
      <c r="E359" s="37">
        <v>4065.0</v>
      </c>
      <c r="F359" s="37">
        <v>6619.0</v>
      </c>
      <c r="G359" s="37">
        <v>14659.0</v>
      </c>
      <c r="H359" s="37">
        <v>13036.0</v>
      </c>
      <c r="I359" s="37">
        <v>14133.0</v>
      </c>
      <c r="J359" s="37">
        <v>18123.0</v>
      </c>
      <c r="K359" s="37">
        <v>15200.0</v>
      </c>
      <c r="L359" s="37">
        <v>7306.0</v>
      </c>
      <c r="M359" s="37">
        <v>4616.0</v>
      </c>
    </row>
    <row r="360">
      <c r="A360" s="8">
        <v>44273.0</v>
      </c>
      <c r="B360" s="37">
        <v>97294.0</v>
      </c>
      <c r="C360" s="37">
        <v>48241.0</v>
      </c>
      <c r="D360" s="37">
        <v>49053.0</v>
      </c>
      <c r="E360" s="37">
        <v>4039.0</v>
      </c>
      <c r="F360" s="37">
        <v>6589.0</v>
      </c>
      <c r="G360" s="37">
        <v>14613.0</v>
      </c>
      <c r="H360" s="37">
        <v>12962.0</v>
      </c>
      <c r="I360" s="37">
        <v>14058.0</v>
      </c>
      <c r="J360" s="37">
        <v>18035.0</v>
      </c>
      <c r="K360" s="37">
        <v>15120.0</v>
      </c>
      <c r="L360" s="37">
        <v>7278.0</v>
      </c>
      <c r="M360" s="37">
        <v>4600.0</v>
      </c>
    </row>
    <row r="361">
      <c r="A361" s="8">
        <v>44272.0</v>
      </c>
      <c r="B361" s="37">
        <v>96849.0</v>
      </c>
      <c r="C361" s="37">
        <v>47996.0</v>
      </c>
      <c r="D361" s="37">
        <v>48853.0</v>
      </c>
      <c r="E361" s="37">
        <v>4017.0</v>
      </c>
      <c r="F361" s="37">
        <v>6564.0</v>
      </c>
      <c r="G361" s="37">
        <v>14546.0</v>
      </c>
      <c r="H361" s="37">
        <v>12887.0</v>
      </c>
      <c r="I361" s="37">
        <v>13976.0</v>
      </c>
      <c r="J361" s="37">
        <v>17957.0</v>
      </c>
      <c r="K361" s="37">
        <v>15055.0</v>
      </c>
      <c r="L361" s="37">
        <v>7260.0</v>
      </c>
      <c r="M361" s="37">
        <v>4587.0</v>
      </c>
    </row>
    <row r="362">
      <c r="A362" s="8">
        <v>44271.0</v>
      </c>
      <c r="B362" s="37">
        <v>96380.0</v>
      </c>
      <c r="C362" s="37">
        <v>47754.0</v>
      </c>
      <c r="D362" s="37">
        <v>48626.0</v>
      </c>
      <c r="E362" s="37">
        <v>3999.0</v>
      </c>
      <c r="F362" s="37">
        <v>6534.0</v>
      </c>
      <c r="G362" s="37">
        <v>14478.0</v>
      </c>
      <c r="H362" s="37">
        <v>12816.0</v>
      </c>
      <c r="I362" s="37">
        <v>13891.0</v>
      </c>
      <c r="J362" s="37">
        <v>17868.0</v>
      </c>
      <c r="K362" s="37">
        <v>14982.0</v>
      </c>
      <c r="L362" s="37">
        <v>7231.0</v>
      </c>
      <c r="M362" s="37">
        <v>4581.0</v>
      </c>
    </row>
    <row r="363">
      <c r="A363" s="8">
        <v>44270.0</v>
      </c>
      <c r="B363" s="37">
        <v>96017.0</v>
      </c>
      <c r="C363" s="37">
        <v>47568.0</v>
      </c>
      <c r="D363" s="37">
        <v>48449.0</v>
      </c>
      <c r="E363" s="37">
        <v>3979.0</v>
      </c>
      <c r="F363" s="37">
        <v>6513.0</v>
      </c>
      <c r="G363" s="37">
        <v>14443.0</v>
      </c>
      <c r="H363" s="37">
        <v>12757.0</v>
      </c>
      <c r="I363" s="37">
        <v>13843.0</v>
      </c>
      <c r="J363" s="37">
        <v>17778.0</v>
      </c>
      <c r="K363" s="37">
        <v>14923.0</v>
      </c>
      <c r="L363" s="37">
        <v>7208.0</v>
      </c>
      <c r="M363" s="37">
        <v>4573.0</v>
      </c>
    </row>
    <row r="364">
      <c r="A364" s="8">
        <v>44269.0</v>
      </c>
      <c r="B364" s="37">
        <v>95635.0</v>
      </c>
      <c r="C364" s="37">
        <v>47354.0</v>
      </c>
      <c r="D364" s="37">
        <v>48281.0</v>
      </c>
      <c r="E364" s="37">
        <v>3960.0</v>
      </c>
      <c r="F364" s="37">
        <v>6489.0</v>
      </c>
      <c r="G364" s="37">
        <v>14386.0</v>
      </c>
      <c r="H364" s="37">
        <v>12691.0</v>
      </c>
      <c r="I364" s="37">
        <v>13790.0</v>
      </c>
      <c r="J364" s="37">
        <v>17696.0</v>
      </c>
      <c r="K364" s="37">
        <v>14867.0</v>
      </c>
      <c r="L364" s="37">
        <v>7189.0</v>
      </c>
      <c r="M364" s="37">
        <v>4567.0</v>
      </c>
    </row>
    <row r="365">
      <c r="A365" s="8">
        <v>44268.0</v>
      </c>
      <c r="B365" s="37">
        <v>95176.0</v>
      </c>
      <c r="C365" s="37">
        <v>47117.0</v>
      </c>
      <c r="D365" s="37">
        <v>48059.0</v>
      </c>
      <c r="E365" s="37">
        <v>3945.0</v>
      </c>
      <c r="F365" s="37">
        <v>6463.0</v>
      </c>
      <c r="G365" s="37">
        <v>14316.0</v>
      </c>
      <c r="H365" s="37">
        <v>12606.0</v>
      </c>
      <c r="I365" s="37">
        <v>13716.0</v>
      </c>
      <c r="J365" s="37">
        <v>17614.0</v>
      </c>
      <c r="K365" s="37">
        <v>14803.0</v>
      </c>
      <c r="L365" s="37">
        <v>7163.0</v>
      </c>
      <c r="M365" s="37">
        <v>4550.0</v>
      </c>
    </row>
    <row r="366">
      <c r="A366" s="8">
        <v>44267.0</v>
      </c>
      <c r="B366" s="37">
        <v>94686.0</v>
      </c>
      <c r="C366" s="37">
        <v>46883.0</v>
      </c>
      <c r="D366" s="37">
        <v>47803.0</v>
      </c>
      <c r="E366" s="37">
        <v>3926.0</v>
      </c>
      <c r="F366" s="37">
        <v>6436.0</v>
      </c>
      <c r="G366" s="37">
        <v>14267.0</v>
      </c>
      <c r="H366" s="37">
        <v>12533.0</v>
      </c>
      <c r="I366" s="37">
        <v>13641.0</v>
      </c>
      <c r="J366" s="37">
        <v>17509.0</v>
      </c>
      <c r="K366" s="37">
        <v>14718.0</v>
      </c>
      <c r="L366" s="37">
        <v>7128.0</v>
      </c>
      <c r="M366" s="37">
        <v>4528.0</v>
      </c>
    </row>
    <row r="367">
      <c r="A367" s="8">
        <v>44266.0</v>
      </c>
      <c r="B367" s="37">
        <v>94198.0</v>
      </c>
      <c r="C367" s="37">
        <v>46632.0</v>
      </c>
      <c r="D367" s="37">
        <v>47566.0</v>
      </c>
      <c r="E367" s="37">
        <v>3894.0</v>
      </c>
      <c r="F367" s="37">
        <v>6398.0</v>
      </c>
      <c r="G367" s="37">
        <v>14198.0</v>
      </c>
      <c r="H367" s="37">
        <v>12458.0</v>
      </c>
      <c r="I367" s="37">
        <v>13573.0</v>
      </c>
      <c r="J367" s="37">
        <v>17436.0</v>
      </c>
      <c r="K367" s="37">
        <v>14643.0</v>
      </c>
      <c r="L367" s="37">
        <v>7085.0</v>
      </c>
      <c r="M367" s="37">
        <v>4513.0</v>
      </c>
    </row>
    <row r="368">
      <c r="A368" s="8">
        <v>44265.0</v>
      </c>
      <c r="B368" s="37">
        <v>93733.0</v>
      </c>
      <c r="C368" s="37">
        <v>46399.0</v>
      </c>
      <c r="D368" s="37">
        <v>47334.0</v>
      </c>
      <c r="E368" s="37">
        <v>3866.0</v>
      </c>
      <c r="F368" s="37">
        <v>6355.0</v>
      </c>
      <c r="G368" s="37">
        <v>14145.0</v>
      </c>
      <c r="H368" s="37">
        <v>12380.0</v>
      </c>
      <c r="I368" s="37">
        <v>13498.0</v>
      </c>
      <c r="J368" s="37">
        <v>17370.0</v>
      </c>
      <c r="K368" s="37">
        <v>14562.0</v>
      </c>
      <c r="L368" s="37">
        <v>7058.0</v>
      </c>
      <c r="M368" s="37">
        <v>4499.0</v>
      </c>
    </row>
    <row r="369">
      <c r="A369" s="8">
        <v>44264.0</v>
      </c>
      <c r="B369" s="126">
        <v>93263.0</v>
      </c>
      <c r="C369" s="126">
        <v>46146.0</v>
      </c>
      <c r="D369" s="126">
        <v>47117.0</v>
      </c>
      <c r="E369" s="126">
        <v>3840.0</v>
      </c>
      <c r="F369" s="126">
        <v>6316.0</v>
      </c>
      <c r="G369" s="126">
        <v>14088.0</v>
      </c>
      <c r="H369" s="126">
        <v>12285.0</v>
      </c>
      <c r="I369" s="126">
        <v>13429.0</v>
      </c>
      <c r="J369" s="126">
        <v>17301.0</v>
      </c>
      <c r="K369" s="126">
        <v>14499.0</v>
      </c>
      <c r="L369" s="126">
        <v>7028.0</v>
      </c>
      <c r="M369" s="126">
        <v>4477.0</v>
      </c>
    </row>
    <row r="370">
      <c r="A370" s="8">
        <v>44263.0</v>
      </c>
      <c r="B370" s="127">
        <v>92817.0</v>
      </c>
      <c r="C370" s="127">
        <v>45917.0</v>
      </c>
      <c r="D370" s="127">
        <v>46900.0</v>
      </c>
      <c r="E370" s="127">
        <v>3812.0</v>
      </c>
      <c r="F370" s="127">
        <v>6293.0</v>
      </c>
      <c r="G370" s="127">
        <v>14033.0</v>
      </c>
      <c r="H370" s="127">
        <v>12217.0</v>
      </c>
      <c r="I370" s="127">
        <v>13346.0</v>
      </c>
      <c r="J370" s="127">
        <v>17228.0</v>
      </c>
      <c r="K370" s="127">
        <v>14423.0</v>
      </c>
      <c r="L370" s="127">
        <v>6997.0</v>
      </c>
      <c r="M370" s="127">
        <v>4468.0</v>
      </c>
    </row>
    <row r="371">
      <c r="A371" s="8">
        <v>44262.0</v>
      </c>
      <c r="B371" s="127">
        <v>92471.0</v>
      </c>
      <c r="C371" s="127">
        <v>45720.0</v>
      </c>
      <c r="D371" s="127">
        <v>46751.0</v>
      </c>
      <c r="E371" s="127">
        <v>3793.0</v>
      </c>
      <c r="F371" s="127">
        <v>6260.0</v>
      </c>
      <c r="G371" s="127">
        <v>13982.0</v>
      </c>
      <c r="H371" s="127">
        <v>12160.0</v>
      </c>
      <c r="I371" s="127">
        <v>13298.0</v>
      </c>
      <c r="J371" s="127">
        <v>17161.0</v>
      </c>
      <c r="K371" s="127">
        <v>14381.0</v>
      </c>
      <c r="L371" s="127">
        <v>6973.0</v>
      </c>
      <c r="M371" s="127">
        <v>4463.0</v>
      </c>
    </row>
    <row r="372">
      <c r="A372" s="8">
        <v>44261.0</v>
      </c>
      <c r="B372" s="127">
        <v>92055.0</v>
      </c>
      <c r="C372" s="127">
        <v>45502.0</v>
      </c>
      <c r="D372" s="127">
        <v>46553.0</v>
      </c>
      <c r="E372" s="127">
        <v>3775.0</v>
      </c>
      <c r="F372" s="127">
        <v>6229.0</v>
      </c>
      <c r="G372" s="127">
        <v>13905.0</v>
      </c>
      <c r="H372" s="127">
        <v>12095.0</v>
      </c>
      <c r="I372" s="127">
        <v>13245.0</v>
      </c>
      <c r="J372" s="127">
        <v>17095.0</v>
      </c>
      <c r="K372" s="127">
        <v>14328.0</v>
      </c>
      <c r="L372" s="127">
        <v>6936.0</v>
      </c>
      <c r="M372" s="127">
        <v>4447.0</v>
      </c>
    </row>
    <row r="373">
      <c r="A373" s="8">
        <v>44260.0</v>
      </c>
      <c r="B373" s="127">
        <v>91638.0</v>
      </c>
      <c r="C373" s="127">
        <v>45277.0</v>
      </c>
      <c r="D373" s="127">
        <v>46361.0</v>
      </c>
      <c r="E373" s="127">
        <v>3754.0</v>
      </c>
      <c r="F373" s="127">
        <v>6201.0</v>
      </c>
      <c r="G373" s="127">
        <v>13821.0</v>
      </c>
      <c r="H373" s="127">
        <v>12031.0</v>
      </c>
      <c r="I373" s="127">
        <v>13180.0</v>
      </c>
      <c r="J373" s="127">
        <v>17030.0</v>
      </c>
      <c r="K373" s="127">
        <v>14270.0</v>
      </c>
      <c r="L373" s="127">
        <v>6913.0</v>
      </c>
      <c r="M373" s="127">
        <v>4438.0</v>
      </c>
    </row>
    <row r="374">
      <c r="A374" s="8">
        <v>44259.0</v>
      </c>
      <c r="B374" s="127">
        <v>91240.0</v>
      </c>
      <c r="C374" s="127">
        <v>45065.0</v>
      </c>
      <c r="D374" s="127">
        <v>46175.0</v>
      </c>
      <c r="E374" s="127">
        <v>3742.0</v>
      </c>
      <c r="F374" s="127">
        <v>6176.0</v>
      </c>
      <c r="G374" s="127">
        <v>13759.0</v>
      </c>
      <c r="H374" s="127">
        <v>11973.0</v>
      </c>
      <c r="I374" s="127">
        <v>13107.0</v>
      </c>
      <c r="J374" s="127">
        <v>16955.0</v>
      </c>
      <c r="K374" s="127">
        <v>14216.0</v>
      </c>
      <c r="L374" s="127">
        <v>6888.0</v>
      </c>
      <c r="M374" s="127">
        <v>4424.0</v>
      </c>
    </row>
    <row r="375">
      <c r="A375" s="8">
        <v>44258.0</v>
      </c>
      <c r="B375" s="127">
        <v>90816.0</v>
      </c>
      <c r="C375" s="127">
        <v>44835.0</v>
      </c>
      <c r="D375" s="127">
        <v>45981.0</v>
      </c>
      <c r="E375" s="127">
        <v>3730.0</v>
      </c>
      <c r="F375" s="127">
        <v>6132.0</v>
      </c>
      <c r="G375" s="127">
        <v>13693.0</v>
      </c>
      <c r="H375" s="127">
        <v>11895.0</v>
      </c>
      <c r="I375" s="127">
        <v>13032.0</v>
      </c>
      <c r="J375" s="127">
        <v>16883.0</v>
      </c>
      <c r="K375" s="127">
        <v>14170.0</v>
      </c>
      <c r="L375" s="127">
        <v>6868.0</v>
      </c>
      <c r="M375" s="127">
        <v>4413.0</v>
      </c>
    </row>
    <row r="376">
      <c r="A376" s="8">
        <v>44257.0</v>
      </c>
      <c r="B376" s="127">
        <v>90372.0</v>
      </c>
      <c r="C376" s="127">
        <v>44576.0</v>
      </c>
      <c r="D376" s="127">
        <v>45796.0</v>
      </c>
      <c r="E376" s="127">
        <v>3683.0</v>
      </c>
      <c r="F376" s="127">
        <v>6090.0</v>
      </c>
      <c r="G376" s="127">
        <v>13635.0</v>
      </c>
      <c r="H376" s="127">
        <v>11827.0</v>
      </c>
      <c r="I376" s="127">
        <v>12952.0</v>
      </c>
      <c r="J376" s="127">
        <v>16817.0</v>
      </c>
      <c r="K376" s="127">
        <v>14120.0</v>
      </c>
      <c r="L376" s="127">
        <v>6847.0</v>
      </c>
      <c r="M376" s="127">
        <v>4401.0</v>
      </c>
    </row>
    <row r="377">
      <c r="A377" s="8">
        <v>44256.0</v>
      </c>
      <c r="B377" s="127">
        <v>90029.0</v>
      </c>
      <c r="C377" s="127">
        <v>44405.0</v>
      </c>
      <c r="D377" s="127">
        <v>45624.0</v>
      </c>
      <c r="E377" s="127">
        <v>3653.0</v>
      </c>
      <c r="F377" s="127">
        <v>6061.0</v>
      </c>
      <c r="G377" s="127">
        <v>13586.0</v>
      </c>
      <c r="H377" s="127">
        <v>11768.0</v>
      </c>
      <c r="I377" s="127">
        <v>12900.0</v>
      </c>
      <c r="J377" s="127">
        <v>16761.0</v>
      </c>
      <c r="K377" s="127">
        <v>14082.0</v>
      </c>
      <c r="L377" s="127">
        <v>6828.0</v>
      </c>
      <c r="M377" s="127">
        <v>4390.0</v>
      </c>
    </row>
    <row r="378">
      <c r="A378" s="8">
        <v>44255.0</v>
      </c>
      <c r="B378" s="127">
        <v>89676.0</v>
      </c>
      <c r="C378" s="127">
        <v>44222.0</v>
      </c>
      <c r="D378" s="127">
        <v>45454.0</v>
      </c>
      <c r="E378" s="127">
        <v>3622.0</v>
      </c>
      <c r="F378" s="127">
        <v>6031.0</v>
      </c>
      <c r="G378" s="127">
        <v>13543.0</v>
      </c>
      <c r="H378" s="127">
        <v>11711.0</v>
      </c>
      <c r="I378" s="127">
        <v>12855.0</v>
      </c>
      <c r="J378" s="127">
        <v>16697.0</v>
      </c>
      <c r="K378" s="127">
        <v>14029.0</v>
      </c>
      <c r="L378" s="127">
        <v>6812.0</v>
      </c>
      <c r="M378" s="127">
        <v>4377.0</v>
      </c>
    </row>
    <row r="379">
      <c r="A379" s="8">
        <v>44254.0</v>
      </c>
      <c r="B379" s="127">
        <v>89321.0</v>
      </c>
      <c r="C379" s="127">
        <v>44040.0</v>
      </c>
      <c r="D379" s="127">
        <v>45281.0</v>
      </c>
      <c r="E379" s="127">
        <v>3610.0</v>
      </c>
      <c r="F379" s="127">
        <v>6002.0</v>
      </c>
      <c r="G379" s="127">
        <v>13496.0</v>
      </c>
      <c r="H379" s="127">
        <v>11667.0</v>
      </c>
      <c r="I379" s="127">
        <v>12800.0</v>
      </c>
      <c r="J379" s="127">
        <v>16618.0</v>
      </c>
      <c r="K379" s="127">
        <v>13977.0</v>
      </c>
      <c r="L379" s="127">
        <v>6787.0</v>
      </c>
      <c r="M379" s="127">
        <v>4364.0</v>
      </c>
    </row>
    <row r="380">
      <c r="A380" s="8">
        <v>44253.0</v>
      </c>
      <c r="B380" s="127">
        <v>88922.0</v>
      </c>
      <c r="C380" s="127">
        <v>43838.0</v>
      </c>
      <c r="D380" s="127">
        <v>45084.0</v>
      </c>
      <c r="E380" s="127">
        <v>3588.0</v>
      </c>
      <c r="F380" s="127">
        <v>5972.0</v>
      </c>
      <c r="G380" s="127">
        <v>13428.0</v>
      </c>
      <c r="H380" s="127">
        <v>11596.0</v>
      </c>
      <c r="I380" s="127">
        <v>12741.0</v>
      </c>
      <c r="J380" s="127">
        <v>16550.0</v>
      </c>
      <c r="K380" s="127">
        <v>13928.0</v>
      </c>
      <c r="L380" s="127">
        <v>6764.0</v>
      </c>
      <c r="M380" s="127">
        <v>4355.0</v>
      </c>
    </row>
    <row r="381">
      <c r="A381" s="8">
        <v>44252.0</v>
      </c>
      <c r="B381" s="5">
        <v>88516.0</v>
      </c>
      <c r="C381" s="21">
        <v>43633.0</v>
      </c>
      <c r="D381" s="21">
        <v>44883.0</v>
      </c>
      <c r="E381" s="5">
        <v>3575.0</v>
      </c>
      <c r="F381" s="5">
        <v>5944.0</v>
      </c>
      <c r="G381" s="5">
        <v>13372.0</v>
      </c>
      <c r="H381" s="5">
        <v>11529.0</v>
      </c>
      <c r="I381" s="5">
        <v>12683.0</v>
      </c>
      <c r="J381" s="5">
        <v>16471.0</v>
      </c>
      <c r="K381" s="5">
        <v>13862.0</v>
      </c>
      <c r="L381" s="5">
        <v>6740.0</v>
      </c>
      <c r="M381" s="5">
        <v>4340.0</v>
      </c>
    </row>
    <row r="382">
      <c r="A382" s="8">
        <v>44251.0</v>
      </c>
      <c r="B382" s="5">
        <v>88120.0</v>
      </c>
      <c r="C382" s="21">
        <v>43433.0</v>
      </c>
      <c r="D382" s="21">
        <v>44687.0</v>
      </c>
      <c r="E382" s="5">
        <v>3551.0</v>
      </c>
      <c r="F382" s="5">
        <v>5913.0</v>
      </c>
      <c r="G382" s="5">
        <v>13310.0</v>
      </c>
      <c r="H382" s="5">
        <v>11461.0</v>
      </c>
      <c r="I382" s="5">
        <v>12616.0</v>
      </c>
      <c r="J382" s="5">
        <v>16403.0</v>
      </c>
      <c r="K382" s="5">
        <v>13816.0</v>
      </c>
      <c r="L382" s="5">
        <v>6721.0</v>
      </c>
      <c r="M382" s="5">
        <v>4329.0</v>
      </c>
    </row>
    <row r="383">
      <c r="A383" s="8">
        <v>44250.0</v>
      </c>
      <c r="B383" s="5">
        <v>87681.0</v>
      </c>
      <c r="C383" s="21">
        <v>43226.0</v>
      </c>
      <c r="D383" s="21">
        <v>44455.0</v>
      </c>
      <c r="E383" s="5">
        <v>3530.0</v>
      </c>
      <c r="F383" s="5">
        <v>5883.0</v>
      </c>
      <c r="G383" s="5">
        <v>13240.0</v>
      </c>
      <c r="H383" s="5">
        <v>11391.0</v>
      </c>
      <c r="I383" s="5">
        <v>12551.0</v>
      </c>
      <c r="J383" s="5">
        <v>16333.0</v>
      </c>
      <c r="K383" s="5">
        <v>13754.0</v>
      </c>
      <c r="L383" s="5">
        <v>6687.0</v>
      </c>
      <c r="M383" s="5">
        <v>4312.0</v>
      </c>
    </row>
    <row r="384">
      <c r="A384" s="8">
        <v>44249.0</v>
      </c>
      <c r="B384" s="5">
        <v>87324.0</v>
      </c>
      <c r="C384" s="21">
        <v>43034.0</v>
      </c>
      <c r="D384" s="21">
        <v>44290.0</v>
      </c>
      <c r="E384" s="5">
        <v>3510.0</v>
      </c>
      <c r="F384" s="5">
        <v>5861.0</v>
      </c>
      <c r="G384" s="5">
        <v>13182.0</v>
      </c>
      <c r="H384" s="5">
        <v>11333.0</v>
      </c>
      <c r="I384" s="5">
        <v>12504.0</v>
      </c>
      <c r="J384" s="5">
        <v>16270.0</v>
      </c>
      <c r="K384" s="5">
        <v>13699.0</v>
      </c>
      <c r="L384" s="5">
        <v>6669.0</v>
      </c>
      <c r="M384" s="5">
        <v>4296.0</v>
      </c>
    </row>
    <row r="385">
      <c r="A385" s="8">
        <v>44248.0</v>
      </c>
      <c r="B385" s="5">
        <v>86992.0</v>
      </c>
      <c r="C385" s="21">
        <v>42873.0</v>
      </c>
      <c r="D385" s="21">
        <v>44119.0</v>
      </c>
      <c r="E385" s="5">
        <v>3488.0</v>
      </c>
      <c r="F385" s="5">
        <v>5831.0</v>
      </c>
      <c r="G385" s="5">
        <v>13125.0</v>
      </c>
      <c r="H385" s="5">
        <v>11285.0</v>
      </c>
      <c r="I385" s="5">
        <v>12476.0</v>
      </c>
      <c r="J385" s="5">
        <v>16216.0</v>
      </c>
      <c r="K385" s="5">
        <v>13644.0</v>
      </c>
      <c r="L385" s="5">
        <v>6646.0</v>
      </c>
      <c r="M385" s="5">
        <v>4281.0</v>
      </c>
    </row>
    <row r="386">
      <c r="A386" s="8">
        <v>44247.0</v>
      </c>
      <c r="B386" s="5">
        <v>86576.0</v>
      </c>
      <c r="C386" s="21">
        <v>42669.0</v>
      </c>
      <c r="D386" s="21">
        <v>43907.0</v>
      </c>
      <c r="E386" s="5">
        <v>3465.0</v>
      </c>
      <c r="F386" s="5">
        <v>5800.0</v>
      </c>
      <c r="G386" s="5">
        <v>13063.0</v>
      </c>
      <c r="H386" s="5">
        <v>11218.0</v>
      </c>
      <c r="I386" s="5">
        <v>12432.0</v>
      </c>
      <c r="J386" s="5">
        <v>16151.0</v>
      </c>
      <c r="K386" s="5">
        <v>13579.0</v>
      </c>
      <c r="L386" s="5">
        <v>6609.0</v>
      </c>
      <c r="M386" s="5">
        <v>4259.0</v>
      </c>
    </row>
    <row r="387">
      <c r="A387" s="8">
        <v>44246.0</v>
      </c>
      <c r="B387" s="5">
        <v>86128.0</v>
      </c>
      <c r="C387" s="21">
        <v>42430.0</v>
      </c>
      <c r="D387" s="21">
        <v>43698.0</v>
      </c>
      <c r="E387" s="5">
        <v>3430.0</v>
      </c>
      <c r="F387" s="5">
        <v>5771.0</v>
      </c>
      <c r="G387" s="5">
        <v>13004.0</v>
      </c>
      <c r="H387" s="5">
        <v>11145.0</v>
      </c>
      <c r="I387" s="5">
        <v>12362.0</v>
      </c>
      <c r="J387" s="5">
        <v>16083.0</v>
      </c>
      <c r="K387" s="5">
        <v>13511.0</v>
      </c>
      <c r="L387" s="5">
        <v>6582.0</v>
      </c>
      <c r="M387" s="5">
        <v>4240.0</v>
      </c>
    </row>
    <row r="388">
      <c r="A388" s="8">
        <v>44245.0</v>
      </c>
      <c r="B388" s="5">
        <v>85567.0</v>
      </c>
      <c r="C388" s="21">
        <v>42164.0</v>
      </c>
      <c r="D388" s="21">
        <v>43403.0</v>
      </c>
      <c r="E388" s="5">
        <v>3395.0</v>
      </c>
      <c r="F388" s="5">
        <v>5733.0</v>
      </c>
      <c r="G388" s="5">
        <v>12914.0</v>
      </c>
      <c r="H388" s="5">
        <v>11060.0</v>
      </c>
      <c r="I388" s="5">
        <v>12283.0</v>
      </c>
      <c r="J388" s="5">
        <v>15990.0</v>
      </c>
      <c r="K388" s="5">
        <v>13439.0</v>
      </c>
      <c r="L388" s="5">
        <v>6549.0</v>
      </c>
      <c r="M388" s="5">
        <v>4204.0</v>
      </c>
    </row>
    <row r="389">
      <c r="A389" s="8">
        <v>44244.0</v>
      </c>
      <c r="B389" s="5">
        <v>84946.0</v>
      </c>
      <c r="C389" s="21">
        <v>41842.0</v>
      </c>
      <c r="D389" s="21">
        <v>43104.0</v>
      </c>
      <c r="E389" s="5">
        <v>3358.0</v>
      </c>
      <c r="F389" s="5">
        <v>5705.0</v>
      </c>
      <c r="G389" s="5">
        <v>12831.0</v>
      </c>
      <c r="H389" s="5">
        <v>10933.0</v>
      </c>
      <c r="I389" s="5">
        <v>12205.0</v>
      </c>
      <c r="J389" s="5">
        <v>15865.0</v>
      </c>
      <c r="K389" s="5">
        <v>13343.0</v>
      </c>
      <c r="L389" s="5">
        <v>6521.0</v>
      </c>
      <c r="M389" s="5">
        <v>4185.0</v>
      </c>
    </row>
    <row r="390">
      <c r="A390" s="8">
        <v>44243.0</v>
      </c>
      <c r="B390" s="5">
        <v>84325.0</v>
      </c>
      <c r="C390" s="21">
        <v>41537.0</v>
      </c>
      <c r="D390" s="21">
        <v>42788.0</v>
      </c>
      <c r="E390" s="5">
        <v>3326.0</v>
      </c>
      <c r="F390" s="5">
        <v>5666.0</v>
      </c>
      <c r="G390" s="5">
        <v>12737.0</v>
      </c>
      <c r="H390" s="5">
        <v>10810.0</v>
      </c>
      <c r="I390" s="5">
        <v>12118.0</v>
      </c>
      <c r="J390" s="5">
        <v>15765.0</v>
      </c>
      <c r="K390" s="5">
        <v>13248.0</v>
      </c>
      <c r="L390" s="5">
        <v>6485.0</v>
      </c>
      <c r="M390" s="5">
        <v>4170.0</v>
      </c>
    </row>
    <row r="391">
      <c r="A391" s="8">
        <v>44242.0</v>
      </c>
      <c r="B391" s="5">
        <v>83869.0</v>
      </c>
      <c r="C391" s="21">
        <v>41290.0</v>
      </c>
      <c r="D391" s="21">
        <v>42579.0</v>
      </c>
      <c r="E391" s="5">
        <v>3301.0</v>
      </c>
      <c r="F391" s="5">
        <v>5635.0</v>
      </c>
      <c r="G391" s="5">
        <v>12673.0</v>
      </c>
      <c r="H391" s="5">
        <v>10734.0</v>
      </c>
      <c r="I391" s="5">
        <v>12040.0</v>
      </c>
      <c r="J391" s="5">
        <v>15692.0</v>
      </c>
      <c r="K391" s="5">
        <v>13181.0</v>
      </c>
      <c r="L391" s="5">
        <v>6458.0</v>
      </c>
      <c r="M391" s="5">
        <v>4155.0</v>
      </c>
    </row>
    <row r="392">
      <c r="A392" s="8">
        <v>44241.0</v>
      </c>
      <c r="B392" s="5">
        <v>83525.0</v>
      </c>
      <c r="C392" s="21">
        <v>41123.0</v>
      </c>
      <c r="D392" s="21">
        <v>42402.0</v>
      </c>
      <c r="E392" s="5">
        <v>3282.0</v>
      </c>
      <c r="F392" s="5">
        <v>5606.0</v>
      </c>
      <c r="G392" s="5">
        <v>12630.0</v>
      </c>
      <c r="H392" s="5">
        <v>10685.0</v>
      </c>
      <c r="I392" s="5">
        <v>11993.0</v>
      </c>
      <c r="J392" s="5">
        <v>15639.0</v>
      </c>
      <c r="K392" s="5">
        <v>13130.0</v>
      </c>
      <c r="L392" s="5">
        <v>6426.0</v>
      </c>
      <c r="M392" s="5">
        <v>4134.0</v>
      </c>
    </row>
    <row r="393">
      <c r="A393" s="8">
        <v>44240.0</v>
      </c>
      <c r="B393" s="5">
        <v>83199.0</v>
      </c>
      <c r="C393" s="21">
        <v>40963.0</v>
      </c>
      <c r="D393" s="21">
        <v>42236.0</v>
      </c>
      <c r="E393" s="5">
        <v>3262.0</v>
      </c>
      <c r="F393" s="5">
        <v>5585.0</v>
      </c>
      <c r="G393" s="5">
        <v>12581.0</v>
      </c>
      <c r="H393" s="5">
        <v>10644.0</v>
      </c>
      <c r="I393" s="5">
        <v>11953.0</v>
      </c>
      <c r="J393" s="5">
        <v>15587.0</v>
      </c>
      <c r="K393" s="5">
        <v>13078.0</v>
      </c>
      <c r="L393" s="5">
        <v>6387.0</v>
      </c>
      <c r="M393" s="5">
        <v>4122.0</v>
      </c>
    </row>
    <row r="394">
      <c r="A394" s="8">
        <v>44239.0</v>
      </c>
      <c r="B394" s="5">
        <v>82837.0</v>
      </c>
      <c r="C394" s="21">
        <v>40776.0</v>
      </c>
      <c r="D394" s="21">
        <v>42061.0</v>
      </c>
      <c r="E394" s="5">
        <v>3241.0</v>
      </c>
      <c r="F394" s="5">
        <v>5561.0</v>
      </c>
      <c r="G394" s="5">
        <v>12525.0</v>
      </c>
      <c r="H394" s="5">
        <v>10596.0</v>
      </c>
      <c r="I394" s="5">
        <v>11904.0</v>
      </c>
      <c r="J394" s="5">
        <v>15533.0</v>
      </c>
      <c r="K394" s="5">
        <v>13022.0</v>
      </c>
      <c r="L394" s="5">
        <v>6353.0</v>
      </c>
      <c r="M394" s="5">
        <v>4102.0</v>
      </c>
    </row>
    <row r="395">
      <c r="A395" s="8">
        <v>44238.0</v>
      </c>
      <c r="B395" s="5">
        <v>82434.0</v>
      </c>
      <c r="C395" s="21">
        <v>40576.0</v>
      </c>
      <c r="D395" s="21">
        <v>41858.0</v>
      </c>
      <c r="E395" s="5">
        <v>3221.0</v>
      </c>
      <c r="F395" s="5">
        <v>5531.0</v>
      </c>
      <c r="G395" s="5">
        <v>12481.0</v>
      </c>
      <c r="H395" s="5">
        <v>10532.0</v>
      </c>
      <c r="I395" s="5">
        <v>11857.0</v>
      </c>
      <c r="J395" s="5">
        <v>15457.0</v>
      </c>
      <c r="K395" s="5">
        <v>12950.0</v>
      </c>
      <c r="L395" s="5">
        <v>6315.0</v>
      </c>
      <c r="M395" s="5">
        <v>4090.0</v>
      </c>
    </row>
    <row r="396">
      <c r="A396" s="8">
        <v>44237.0</v>
      </c>
      <c r="B396" s="5">
        <v>81930.0</v>
      </c>
      <c r="C396" s="21">
        <v>40330.0</v>
      </c>
      <c r="D396" s="21">
        <v>41600.0</v>
      </c>
      <c r="E396" s="5">
        <v>3194.0</v>
      </c>
      <c r="F396" s="5">
        <v>5503.0</v>
      </c>
      <c r="G396" s="5">
        <v>12411.0</v>
      </c>
      <c r="H396" s="5">
        <v>10471.0</v>
      </c>
      <c r="I396" s="5">
        <v>11793.0</v>
      </c>
      <c r="J396" s="5">
        <v>15360.0</v>
      </c>
      <c r="K396" s="5">
        <v>12859.0</v>
      </c>
      <c r="L396" s="5">
        <v>6274.0</v>
      </c>
      <c r="M396" s="5">
        <v>4065.0</v>
      </c>
    </row>
    <row r="397">
      <c r="A397" s="8">
        <v>44236.0</v>
      </c>
      <c r="B397" s="5">
        <v>81487.0</v>
      </c>
      <c r="C397" s="21">
        <v>40082.0</v>
      </c>
      <c r="D397" s="21">
        <v>41405.0</v>
      </c>
      <c r="E397" s="5">
        <v>3172.0</v>
      </c>
      <c r="F397" s="5">
        <v>5451.0</v>
      </c>
      <c r="G397" s="5">
        <v>12358.0</v>
      </c>
      <c r="H397" s="5">
        <v>10403.0</v>
      </c>
      <c r="I397" s="5">
        <v>11723.0</v>
      </c>
      <c r="J397" s="5">
        <v>15276.0</v>
      </c>
      <c r="K397" s="5">
        <v>12805.0</v>
      </c>
      <c r="L397" s="5">
        <v>6244.0</v>
      </c>
      <c r="M397" s="5">
        <v>4055.0</v>
      </c>
    </row>
    <row r="398">
      <c r="A398" s="8">
        <v>44235.0</v>
      </c>
      <c r="B398" s="5">
        <v>81185.0</v>
      </c>
      <c r="C398" s="21">
        <v>39925.0</v>
      </c>
      <c r="D398" s="21">
        <v>41260.0</v>
      </c>
      <c r="E398" s="5">
        <v>3157.0</v>
      </c>
      <c r="F398" s="5">
        <v>5426.0</v>
      </c>
      <c r="G398" s="5">
        <v>12325.0</v>
      </c>
      <c r="H398" s="5">
        <v>10362.0</v>
      </c>
      <c r="I398" s="5">
        <v>11671.0</v>
      </c>
      <c r="J398" s="5">
        <v>15217.0</v>
      </c>
      <c r="K398" s="5">
        <v>12767.0</v>
      </c>
      <c r="L398" s="5">
        <v>6216.0</v>
      </c>
      <c r="M398" s="5">
        <v>4044.0</v>
      </c>
    </row>
    <row r="399">
      <c r="A399" s="8">
        <v>44234.0</v>
      </c>
      <c r="B399" s="5">
        <v>80896.0</v>
      </c>
      <c r="C399" s="21">
        <v>39772.0</v>
      </c>
      <c r="D399" s="21">
        <v>41124.0</v>
      </c>
      <c r="E399" s="5">
        <v>3138.0</v>
      </c>
      <c r="F399" s="5">
        <v>5417.0</v>
      </c>
      <c r="G399" s="5">
        <v>12290.0</v>
      </c>
      <c r="H399" s="5">
        <v>10331.0</v>
      </c>
      <c r="I399" s="5">
        <v>11618.0</v>
      </c>
      <c r="J399" s="5">
        <v>15165.0</v>
      </c>
      <c r="K399" s="5">
        <v>12708.0</v>
      </c>
      <c r="L399" s="5">
        <v>6194.0</v>
      </c>
      <c r="M399" s="5">
        <v>4035.0</v>
      </c>
    </row>
    <row r="400">
      <c r="A400" s="8">
        <v>44233.0</v>
      </c>
      <c r="B400" s="5">
        <v>80524.0</v>
      </c>
      <c r="C400" s="21">
        <v>39556.0</v>
      </c>
      <c r="D400" s="21">
        <v>40968.0</v>
      </c>
      <c r="E400" s="5">
        <v>3117.0</v>
      </c>
      <c r="F400" s="5">
        <v>5390.0</v>
      </c>
      <c r="G400" s="5">
        <v>12239.0</v>
      </c>
      <c r="H400" s="5">
        <v>10284.0</v>
      </c>
      <c r="I400" s="5">
        <v>11574.0</v>
      </c>
      <c r="J400" s="5">
        <v>15086.0</v>
      </c>
      <c r="K400" s="5">
        <v>12642.0</v>
      </c>
      <c r="L400" s="5">
        <v>6168.0</v>
      </c>
      <c r="M400" s="5">
        <v>4024.0</v>
      </c>
    </row>
    <row r="401">
      <c r="A401" s="8">
        <v>44232.0</v>
      </c>
      <c r="B401" s="5">
        <v>80131.0</v>
      </c>
      <c r="C401" s="21">
        <v>39357.0</v>
      </c>
      <c r="D401" s="21">
        <v>40774.0</v>
      </c>
      <c r="E401" s="5">
        <v>3092.0</v>
      </c>
      <c r="F401" s="5">
        <v>5359.0</v>
      </c>
      <c r="G401" s="5">
        <v>12186.0</v>
      </c>
      <c r="H401" s="5">
        <v>10243.0</v>
      </c>
      <c r="I401" s="5">
        <v>11514.0</v>
      </c>
      <c r="J401" s="5">
        <v>15009.0</v>
      </c>
      <c r="K401" s="5">
        <v>12579.0</v>
      </c>
      <c r="L401" s="5">
        <v>6138.0</v>
      </c>
      <c r="M401" s="5">
        <v>4011.0</v>
      </c>
    </row>
    <row r="402">
      <c r="A402" s="8">
        <v>44231.0</v>
      </c>
      <c r="B402" s="5">
        <v>79762.0</v>
      </c>
      <c r="C402" s="21">
        <v>39172.0</v>
      </c>
      <c r="D402" s="21">
        <v>40590.0</v>
      </c>
      <c r="E402" s="5">
        <v>3062.0</v>
      </c>
      <c r="F402" s="5">
        <v>5331.0</v>
      </c>
      <c r="G402" s="5">
        <v>12156.0</v>
      </c>
      <c r="H402" s="5">
        <v>10183.0</v>
      </c>
      <c r="I402" s="5">
        <v>11472.0</v>
      </c>
      <c r="J402" s="5">
        <v>14944.0</v>
      </c>
      <c r="K402" s="5">
        <v>12504.0</v>
      </c>
      <c r="L402" s="5">
        <v>6113.0</v>
      </c>
      <c r="M402" s="5">
        <v>3997.0</v>
      </c>
    </row>
    <row r="403">
      <c r="A403" s="8">
        <v>44230.0</v>
      </c>
      <c r="B403" s="5">
        <v>79311.0</v>
      </c>
      <c r="C403" s="21">
        <v>38961.0</v>
      </c>
      <c r="D403" s="21">
        <v>40350.0</v>
      </c>
      <c r="E403" s="5">
        <v>3035.0</v>
      </c>
      <c r="F403" s="5">
        <v>5304.0</v>
      </c>
      <c r="G403" s="5">
        <v>12106.0</v>
      </c>
      <c r="H403" s="5">
        <v>10119.0</v>
      </c>
      <c r="I403" s="5">
        <v>11396.0</v>
      </c>
      <c r="J403" s="5">
        <v>14869.0</v>
      </c>
      <c r="K403" s="5">
        <v>12435.0</v>
      </c>
      <c r="L403" s="5">
        <v>6076.0</v>
      </c>
      <c r="M403" s="5">
        <v>3971.0</v>
      </c>
    </row>
    <row r="404">
      <c r="A404" s="8">
        <v>44229.0</v>
      </c>
      <c r="B404" s="5">
        <v>78844.0</v>
      </c>
      <c r="C404" s="21">
        <v>38709.0</v>
      </c>
      <c r="D404" s="21">
        <v>40135.0</v>
      </c>
      <c r="E404" s="5">
        <v>3013.0</v>
      </c>
      <c r="F404" s="5">
        <v>5263.0</v>
      </c>
      <c r="G404" s="5">
        <v>12031.0</v>
      </c>
      <c r="H404" s="5">
        <v>10055.0</v>
      </c>
      <c r="I404" s="5">
        <v>11304.0</v>
      </c>
      <c r="J404" s="5">
        <v>14799.0</v>
      </c>
      <c r="K404" s="5">
        <v>12373.0</v>
      </c>
      <c r="L404" s="5">
        <v>6047.0</v>
      </c>
      <c r="M404" s="5">
        <v>3959.0</v>
      </c>
    </row>
    <row r="405">
      <c r="A405" s="8">
        <v>44228.0</v>
      </c>
      <c r="B405" s="5">
        <v>78508.0</v>
      </c>
      <c r="C405" s="21">
        <v>38522.0</v>
      </c>
      <c r="D405" s="21">
        <v>39986.0</v>
      </c>
      <c r="E405" s="5">
        <v>3004.0</v>
      </c>
      <c r="F405" s="5">
        <v>5233.0</v>
      </c>
      <c r="G405" s="5">
        <v>11981.0</v>
      </c>
      <c r="H405" s="5">
        <v>10018.0</v>
      </c>
      <c r="I405" s="5">
        <v>11252.0</v>
      </c>
      <c r="J405" s="5">
        <v>14729.0</v>
      </c>
      <c r="K405" s="5">
        <v>12318.0</v>
      </c>
      <c r="L405" s="5">
        <v>6028.0</v>
      </c>
      <c r="M405" s="5">
        <v>3945.0</v>
      </c>
    </row>
    <row r="406">
      <c r="A406" s="8">
        <v>44227.0</v>
      </c>
      <c r="B406" s="5">
        <v>78205.0</v>
      </c>
      <c r="C406" s="21">
        <v>38375.0</v>
      </c>
      <c r="D406" s="21">
        <v>39830.0</v>
      </c>
      <c r="E406" s="5">
        <v>2984.0</v>
      </c>
      <c r="F406" s="5">
        <v>5203.0</v>
      </c>
      <c r="G406" s="5">
        <v>11946.0</v>
      </c>
      <c r="H406" s="5">
        <v>9974.0</v>
      </c>
      <c r="I406" s="5">
        <v>11213.0</v>
      </c>
      <c r="J406" s="5">
        <v>14676.0</v>
      </c>
      <c r="K406" s="5">
        <v>12273.0</v>
      </c>
      <c r="L406" s="5">
        <v>6010.0</v>
      </c>
      <c r="M406" s="5">
        <v>3926.0</v>
      </c>
    </row>
    <row r="407">
      <c r="A407" s="8">
        <v>44226.0</v>
      </c>
      <c r="B407" s="5">
        <v>77850.0</v>
      </c>
      <c r="C407" s="21">
        <v>38192.0</v>
      </c>
      <c r="D407" s="21">
        <v>39658.0</v>
      </c>
      <c r="E407" s="5">
        <v>2967.0</v>
      </c>
      <c r="F407" s="5">
        <v>5183.0</v>
      </c>
      <c r="G407" s="5">
        <v>11900.0</v>
      </c>
      <c r="H407" s="5">
        <v>9925.0</v>
      </c>
      <c r="I407" s="5">
        <v>11167.0</v>
      </c>
      <c r="J407" s="5">
        <v>14602.0</v>
      </c>
      <c r="K407" s="5">
        <v>12216.0</v>
      </c>
      <c r="L407" s="5">
        <v>5990.0</v>
      </c>
      <c r="M407" s="5">
        <v>3900.0</v>
      </c>
    </row>
    <row r="408">
      <c r="A408" s="8">
        <v>44225.0</v>
      </c>
      <c r="B408" s="5">
        <v>77395.0</v>
      </c>
      <c r="C408" s="21">
        <v>37970.0</v>
      </c>
      <c r="D408" s="21">
        <v>39425.0</v>
      </c>
      <c r="E408" s="5">
        <v>2940.0</v>
      </c>
      <c r="F408" s="5">
        <v>5135.0</v>
      </c>
      <c r="G408" s="5">
        <v>11854.0</v>
      </c>
      <c r="H408" s="5">
        <v>9876.0</v>
      </c>
      <c r="I408" s="5">
        <v>11100.0</v>
      </c>
      <c r="J408" s="5">
        <v>14525.0</v>
      </c>
      <c r="K408" s="5">
        <v>12143.0</v>
      </c>
      <c r="L408" s="5">
        <v>5955.0</v>
      </c>
      <c r="M408" s="5">
        <v>3867.0</v>
      </c>
    </row>
    <row r="409">
      <c r="A409" s="8">
        <v>44224.0</v>
      </c>
      <c r="B409" s="5">
        <v>76926.0</v>
      </c>
      <c r="C409" s="21">
        <v>37755.0</v>
      </c>
      <c r="D409" s="21">
        <v>39171.0</v>
      </c>
      <c r="E409" s="5">
        <v>2918.0</v>
      </c>
      <c r="F409" s="5">
        <v>5096.0</v>
      </c>
      <c r="G409" s="5">
        <v>11807.0</v>
      </c>
      <c r="H409" s="5">
        <v>9823.0</v>
      </c>
      <c r="I409" s="5">
        <v>11026.0</v>
      </c>
      <c r="J409" s="5">
        <v>14437.0</v>
      </c>
      <c r="K409" s="5">
        <v>12070.0</v>
      </c>
      <c r="L409" s="5">
        <v>5925.0</v>
      </c>
      <c r="M409" s="5">
        <v>3824.0</v>
      </c>
    </row>
    <row r="410">
      <c r="A410" s="8">
        <v>44223.0</v>
      </c>
      <c r="B410" s="5">
        <v>76429.0</v>
      </c>
      <c r="C410" s="21">
        <v>37481.0</v>
      </c>
      <c r="D410" s="21">
        <v>38948.0</v>
      </c>
      <c r="E410" s="5">
        <v>2883.0</v>
      </c>
      <c r="F410" s="5">
        <v>5051.0</v>
      </c>
      <c r="G410" s="5">
        <v>11743.0</v>
      </c>
      <c r="H410" s="5">
        <v>9765.0</v>
      </c>
      <c r="I410" s="5">
        <v>10946.0</v>
      </c>
      <c r="J410" s="5">
        <v>14349.0</v>
      </c>
      <c r="K410" s="5">
        <v>12001.0</v>
      </c>
      <c r="L410" s="5">
        <v>5892.0</v>
      </c>
      <c r="M410" s="5">
        <v>3799.0</v>
      </c>
    </row>
    <row r="411">
      <c r="A411" s="8">
        <v>44222.0</v>
      </c>
      <c r="B411" s="5">
        <v>75875.0</v>
      </c>
      <c r="C411" s="21">
        <v>37208.0</v>
      </c>
      <c r="D411" s="21">
        <v>38667.0</v>
      </c>
      <c r="E411" s="5">
        <v>2843.0</v>
      </c>
      <c r="F411" s="5">
        <v>4952.0</v>
      </c>
      <c r="G411" s="5">
        <v>11677.0</v>
      </c>
      <c r="H411" s="5">
        <v>9694.0</v>
      </c>
      <c r="I411" s="5">
        <v>10863.0</v>
      </c>
      <c r="J411" s="5">
        <v>14271.0</v>
      </c>
      <c r="K411" s="5">
        <v>11932.0</v>
      </c>
      <c r="L411" s="5">
        <v>5866.0</v>
      </c>
      <c r="M411" s="5">
        <v>3777.0</v>
      </c>
    </row>
    <row r="412">
      <c r="A412" s="8">
        <v>44221.0</v>
      </c>
      <c r="B412" s="5">
        <v>75521.0</v>
      </c>
      <c r="C412" s="21">
        <v>37051.0</v>
      </c>
      <c r="D412" s="21">
        <v>38470.0</v>
      </c>
      <c r="E412" s="5">
        <v>2828.0</v>
      </c>
      <c r="F412" s="5">
        <v>4922.0</v>
      </c>
      <c r="G412" s="5">
        <v>11612.0</v>
      </c>
      <c r="H412" s="5">
        <v>9650.0</v>
      </c>
      <c r="I412" s="5">
        <v>10811.0</v>
      </c>
      <c r="J412" s="5">
        <v>14211.0</v>
      </c>
      <c r="K412" s="5">
        <v>11877.0</v>
      </c>
      <c r="L412" s="5">
        <v>5852.0</v>
      </c>
      <c r="M412" s="5">
        <v>3758.0</v>
      </c>
    </row>
    <row r="413">
      <c r="A413" s="8">
        <v>44220.0</v>
      </c>
      <c r="B413" s="5">
        <v>75084.0</v>
      </c>
      <c r="C413" s="21">
        <v>36817.0</v>
      </c>
      <c r="D413" s="21">
        <v>38267.0</v>
      </c>
      <c r="E413" s="5">
        <v>2814.0</v>
      </c>
      <c r="F413" s="5">
        <v>4784.0</v>
      </c>
      <c r="G413" s="5">
        <v>11568.0</v>
      </c>
      <c r="H413" s="5">
        <v>9608.0</v>
      </c>
      <c r="I413" s="5">
        <v>10765.0</v>
      </c>
      <c r="J413" s="5">
        <v>14139.0</v>
      </c>
      <c r="K413" s="5">
        <v>11826.0</v>
      </c>
      <c r="L413" s="5">
        <v>5835.0</v>
      </c>
      <c r="M413" s="5">
        <v>3745.0</v>
      </c>
    </row>
    <row r="414">
      <c r="A414" s="8">
        <v>44219.0</v>
      </c>
      <c r="B414" s="5">
        <v>74692.0</v>
      </c>
      <c r="C414" s="21">
        <v>36619.0</v>
      </c>
      <c r="D414" s="21">
        <v>38073.0</v>
      </c>
      <c r="E414" s="5">
        <v>2796.0</v>
      </c>
      <c r="F414" s="5">
        <v>4766.0</v>
      </c>
      <c r="G414" s="5">
        <v>11500.0</v>
      </c>
      <c r="H414" s="5">
        <v>9558.0</v>
      </c>
      <c r="I414" s="5">
        <v>10705.0</v>
      </c>
      <c r="J414" s="5">
        <v>14060.0</v>
      </c>
      <c r="K414" s="5">
        <v>11765.0</v>
      </c>
      <c r="L414" s="5">
        <v>5814.0</v>
      </c>
      <c r="M414" s="5">
        <v>3728.0</v>
      </c>
    </row>
    <row r="415">
      <c r="A415" s="8">
        <v>44218.0</v>
      </c>
      <c r="B415" s="5">
        <v>74262.0</v>
      </c>
      <c r="C415" s="21">
        <v>36412.0</v>
      </c>
      <c r="D415" s="21">
        <v>37850.0</v>
      </c>
      <c r="E415" s="5">
        <v>2775.0</v>
      </c>
      <c r="F415" s="5">
        <v>4736.0</v>
      </c>
      <c r="G415" s="5">
        <v>11450.0</v>
      </c>
      <c r="H415" s="5">
        <v>9501.0</v>
      </c>
      <c r="I415" s="5">
        <v>10646.0</v>
      </c>
      <c r="J415" s="5">
        <v>13975.0</v>
      </c>
      <c r="K415" s="5">
        <v>11703.0</v>
      </c>
      <c r="L415" s="5">
        <v>5771.0</v>
      </c>
      <c r="M415" s="5">
        <v>3705.0</v>
      </c>
    </row>
    <row r="416">
      <c r="A416" s="8">
        <v>44217.0</v>
      </c>
      <c r="B416" s="5">
        <v>73918.0</v>
      </c>
      <c r="C416" s="21">
        <v>36246.0</v>
      </c>
      <c r="D416" s="21">
        <v>37672.0</v>
      </c>
      <c r="E416" s="5">
        <v>2757.0</v>
      </c>
      <c r="F416" s="5">
        <v>4715.0</v>
      </c>
      <c r="G416" s="5">
        <v>11397.0</v>
      </c>
      <c r="H416" s="5">
        <v>9458.0</v>
      </c>
      <c r="I416" s="5">
        <v>10594.0</v>
      </c>
      <c r="J416" s="5">
        <v>13910.0</v>
      </c>
      <c r="K416" s="5">
        <v>11641.0</v>
      </c>
      <c r="L416" s="5">
        <v>5754.0</v>
      </c>
      <c r="M416" s="5">
        <v>3692.0</v>
      </c>
    </row>
    <row r="417">
      <c r="A417" s="8">
        <v>44216.0</v>
      </c>
      <c r="B417" s="5">
        <v>73518.0</v>
      </c>
      <c r="C417" s="21">
        <v>36062.0</v>
      </c>
      <c r="D417" s="21">
        <v>37456.0</v>
      </c>
      <c r="E417" s="5">
        <v>2742.0</v>
      </c>
      <c r="F417" s="5">
        <v>4688.0</v>
      </c>
      <c r="G417" s="5">
        <v>11351.0</v>
      </c>
      <c r="H417" s="5">
        <v>9408.0</v>
      </c>
      <c r="I417" s="5">
        <v>10541.0</v>
      </c>
      <c r="J417" s="5">
        <v>13826.0</v>
      </c>
      <c r="K417" s="5">
        <v>11580.0</v>
      </c>
      <c r="L417" s="5">
        <v>5714.0</v>
      </c>
      <c r="M417" s="5">
        <v>3668.0</v>
      </c>
    </row>
    <row r="418">
      <c r="A418" s="8">
        <v>44215.0</v>
      </c>
      <c r="B418" s="5">
        <v>73115.0</v>
      </c>
      <c r="C418" s="21">
        <v>35861.0</v>
      </c>
      <c r="D418" s="21">
        <v>37254.0</v>
      </c>
      <c r="E418" s="5">
        <v>2715.0</v>
      </c>
      <c r="F418" s="5">
        <v>4661.0</v>
      </c>
      <c r="G418" s="5">
        <v>11295.0</v>
      </c>
      <c r="H418" s="5">
        <v>9361.0</v>
      </c>
      <c r="I418" s="5">
        <v>10483.0</v>
      </c>
      <c r="J418" s="5">
        <v>13750.0</v>
      </c>
      <c r="K418" s="5">
        <v>11519.0</v>
      </c>
      <c r="L418" s="5">
        <v>5684.0</v>
      </c>
      <c r="M418" s="5">
        <v>3647.0</v>
      </c>
    </row>
    <row r="419">
      <c r="A419" s="8">
        <v>44214.0</v>
      </c>
      <c r="B419" s="5">
        <v>72729.0</v>
      </c>
      <c r="C419" s="21">
        <v>35665.0</v>
      </c>
      <c r="D419" s="21">
        <v>37064.0</v>
      </c>
      <c r="E419" s="5">
        <v>2693.0</v>
      </c>
      <c r="F419" s="5">
        <v>4634.0</v>
      </c>
      <c r="G419" s="5">
        <v>11243.0</v>
      </c>
      <c r="H419" s="5">
        <v>9303.0</v>
      </c>
      <c r="I419" s="5">
        <v>10411.0</v>
      </c>
      <c r="J419" s="5">
        <v>13677.0</v>
      </c>
      <c r="K419" s="5">
        <v>11476.0</v>
      </c>
      <c r="L419" s="5">
        <v>5653.0</v>
      </c>
      <c r="M419" s="5">
        <v>3639.0</v>
      </c>
    </row>
    <row r="420">
      <c r="A420" s="8">
        <v>44213.0</v>
      </c>
      <c r="B420" s="5">
        <v>72340.0</v>
      </c>
      <c r="C420" s="21">
        <v>35471.0</v>
      </c>
      <c r="D420" s="21">
        <v>36869.0</v>
      </c>
      <c r="E420" s="5">
        <v>2676.0</v>
      </c>
      <c r="F420" s="5">
        <v>4603.0</v>
      </c>
      <c r="G420" s="5">
        <v>11195.0</v>
      </c>
      <c r="H420" s="5">
        <v>9250.0</v>
      </c>
      <c r="I420" s="5">
        <v>10345.0</v>
      </c>
      <c r="J420" s="5">
        <v>13602.0</v>
      </c>
      <c r="K420" s="5">
        <v>11427.0</v>
      </c>
      <c r="L420" s="5">
        <v>5623.0</v>
      </c>
      <c r="M420" s="5">
        <v>3619.0</v>
      </c>
    </row>
    <row r="421">
      <c r="A421" s="8">
        <v>44212.0</v>
      </c>
      <c r="B421" s="5">
        <v>71820.0</v>
      </c>
      <c r="C421" s="21">
        <v>35216.0</v>
      </c>
      <c r="D421" s="21">
        <v>36604.0</v>
      </c>
      <c r="E421" s="5">
        <v>2649.0</v>
      </c>
      <c r="F421" s="5">
        <v>4574.0</v>
      </c>
      <c r="G421" s="5">
        <v>11121.0</v>
      </c>
      <c r="H421" s="5">
        <v>9176.0</v>
      </c>
      <c r="I421" s="5">
        <v>10263.0</v>
      </c>
      <c r="J421" s="5">
        <v>13515.0</v>
      </c>
      <c r="K421" s="5">
        <v>11357.0</v>
      </c>
      <c r="L421" s="5">
        <v>5585.0</v>
      </c>
      <c r="M421" s="5">
        <v>3580.0</v>
      </c>
    </row>
    <row r="422">
      <c r="A422" s="8">
        <v>44211.0</v>
      </c>
      <c r="B422" s="5">
        <v>71241.0</v>
      </c>
      <c r="C422" s="21">
        <v>34937.0</v>
      </c>
      <c r="D422" s="21">
        <v>36304.0</v>
      </c>
      <c r="E422" s="5">
        <v>2618.0</v>
      </c>
      <c r="F422" s="5">
        <v>4514.0</v>
      </c>
      <c r="G422" s="5">
        <v>11067.0</v>
      </c>
      <c r="H422" s="5">
        <v>9102.0</v>
      </c>
      <c r="I422" s="5">
        <v>10185.0</v>
      </c>
      <c r="J422" s="5">
        <v>13409.0</v>
      </c>
      <c r="K422" s="5">
        <v>11249.0</v>
      </c>
      <c r="L422" s="5">
        <v>5543.0</v>
      </c>
      <c r="M422" s="5">
        <v>3554.0</v>
      </c>
    </row>
    <row r="423">
      <c r="A423" s="8">
        <v>44210.0</v>
      </c>
      <c r="B423" s="5">
        <v>70728.0</v>
      </c>
      <c r="C423" s="21">
        <v>34677.0</v>
      </c>
      <c r="D423" s="21">
        <v>36051.0</v>
      </c>
      <c r="E423" s="5">
        <v>2576.0</v>
      </c>
      <c r="F423" s="5">
        <v>4477.0</v>
      </c>
      <c r="G423" s="5">
        <v>11005.0</v>
      </c>
      <c r="H423" s="5">
        <v>9032.0</v>
      </c>
      <c r="I423" s="5">
        <v>10104.0</v>
      </c>
      <c r="J423" s="5">
        <v>13312.0</v>
      </c>
      <c r="K423" s="5">
        <v>11158.0</v>
      </c>
      <c r="L423" s="5">
        <v>5521.0</v>
      </c>
      <c r="M423" s="5">
        <v>3543.0</v>
      </c>
    </row>
    <row r="424">
      <c r="A424" s="8">
        <v>44209.0</v>
      </c>
      <c r="B424" s="5">
        <v>70212.0</v>
      </c>
      <c r="C424" s="21">
        <v>34411.0</v>
      </c>
      <c r="D424" s="21">
        <v>35801.0</v>
      </c>
      <c r="E424" s="5">
        <v>2551.0</v>
      </c>
      <c r="F424" s="5">
        <v>4432.0</v>
      </c>
      <c r="G424" s="5">
        <v>10945.0</v>
      </c>
      <c r="H424" s="5">
        <v>8965.0</v>
      </c>
      <c r="I424" s="5">
        <v>10022.0</v>
      </c>
      <c r="J424" s="5">
        <v>13214.0</v>
      </c>
      <c r="K424" s="5">
        <v>11087.0</v>
      </c>
      <c r="L424" s="5">
        <v>5482.0</v>
      </c>
      <c r="M424" s="5">
        <v>3514.0</v>
      </c>
    </row>
    <row r="425">
      <c r="A425" s="8">
        <v>44208.0</v>
      </c>
      <c r="B425" s="5">
        <v>69651.0</v>
      </c>
      <c r="C425" s="21">
        <v>34135.0</v>
      </c>
      <c r="D425" s="21">
        <v>35516.0</v>
      </c>
      <c r="E425" s="5">
        <v>2527.0</v>
      </c>
      <c r="F425" s="5">
        <v>4404.0</v>
      </c>
      <c r="G425" s="5">
        <v>10879.0</v>
      </c>
      <c r="H425" s="5">
        <v>8884.0</v>
      </c>
      <c r="I425" s="5">
        <v>9939.0</v>
      </c>
      <c r="J425" s="5">
        <v>13085.0</v>
      </c>
      <c r="K425" s="5">
        <v>11000.0</v>
      </c>
      <c r="L425" s="5">
        <v>5435.0</v>
      </c>
      <c r="M425" s="5">
        <v>3498.0</v>
      </c>
    </row>
    <row r="426">
      <c r="A426" s="8">
        <v>44207.0</v>
      </c>
      <c r="B426" s="5">
        <v>69114.0</v>
      </c>
      <c r="C426" s="21">
        <v>33867.0</v>
      </c>
      <c r="D426" s="21">
        <v>35247.0</v>
      </c>
      <c r="E426" s="5">
        <v>2495.0</v>
      </c>
      <c r="F426" s="5">
        <v>4370.0</v>
      </c>
      <c r="G426" s="5">
        <v>10808.0</v>
      </c>
      <c r="H426" s="5">
        <v>8825.0</v>
      </c>
      <c r="I426" s="5">
        <v>9848.0</v>
      </c>
      <c r="J426" s="5">
        <v>12983.0</v>
      </c>
      <c r="K426" s="5">
        <v>10926.0</v>
      </c>
      <c r="L426" s="5">
        <v>5396.0</v>
      </c>
      <c r="M426" s="5">
        <v>3463.0</v>
      </c>
    </row>
    <row r="427">
      <c r="A427" s="8">
        <v>44206.0</v>
      </c>
      <c r="B427" s="5">
        <v>68664.0</v>
      </c>
      <c r="C427" s="21">
        <v>33627.0</v>
      </c>
      <c r="D427" s="21">
        <v>35037.0</v>
      </c>
      <c r="E427" s="5">
        <v>2476.0</v>
      </c>
      <c r="F427" s="5">
        <v>4334.0</v>
      </c>
      <c r="G427" s="5">
        <v>10761.0</v>
      </c>
      <c r="H427" s="5">
        <v>8771.0</v>
      </c>
      <c r="I427" s="5">
        <v>9787.0</v>
      </c>
      <c r="J427" s="5">
        <v>12904.0</v>
      </c>
      <c r="K427" s="5">
        <v>10847.0</v>
      </c>
      <c r="L427" s="5">
        <v>5352.0</v>
      </c>
      <c r="M427" s="5">
        <v>3432.0</v>
      </c>
    </row>
    <row r="428">
      <c r="A428" s="8">
        <v>44205.0</v>
      </c>
      <c r="B428" s="5">
        <v>67999.0</v>
      </c>
      <c r="C428" s="21">
        <v>33284.0</v>
      </c>
      <c r="D428" s="21">
        <v>34715.0</v>
      </c>
      <c r="E428" s="5">
        <v>2440.0</v>
      </c>
      <c r="F428" s="5">
        <v>4278.0</v>
      </c>
      <c r="G428" s="5">
        <v>10674.0</v>
      </c>
      <c r="H428" s="5">
        <v>8692.0</v>
      </c>
      <c r="I428" s="5">
        <v>9693.0</v>
      </c>
      <c r="J428" s="5">
        <v>12761.0</v>
      </c>
      <c r="K428" s="5">
        <v>10760.0</v>
      </c>
      <c r="L428" s="5">
        <v>5303.0</v>
      </c>
      <c r="M428" s="5">
        <v>3398.0</v>
      </c>
    </row>
    <row r="429">
      <c r="A429" s="8">
        <v>44204.0</v>
      </c>
      <c r="B429" s="5">
        <v>67358.0</v>
      </c>
      <c r="C429" s="21">
        <v>32962.0</v>
      </c>
      <c r="D429" s="21">
        <v>34396.0</v>
      </c>
      <c r="E429" s="5">
        <v>2408.0</v>
      </c>
      <c r="F429" s="5">
        <v>4228.0</v>
      </c>
      <c r="G429" s="5">
        <v>10574.0</v>
      </c>
      <c r="H429" s="5">
        <v>8601.0</v>
      </c>
      <c r="I429" s="5">
        <v>9604.0</v>
      </c>
      <c r="J429" s="5">
        <v>12637.0</v>
      </c>
      <c r="K429" s="5">
        <v>10680.0</v>
      </c>
      <c r="L429" s="5">
        <v>5253.0</v>
      </c>
      <c r="M429" s="5">
        <v>3373.0</v>
      </c>
    </row>
    <row r="430">
      <c r="A430" s="8">
        <v>44203.0</v>
      </c>
      <c r="B430" s="5">
        <v>66686.0</v>
      </c>
      <c r="C430" s="21">
        <v>32643.0</v>
      </c>
      <c r="D430" s="21">
        <v>34043.0</v>
      </c>
      <c r="E430" s="5">
        <v>2374.0</v>
      </c>
      <c r="F430" s="5">
        <v>4185.0</v>
      </c>
      <c r="G430" s="5">
        <v>10483.0</v>
      </c>
      <c r="H430" s="5">
        <v>8515.0</v>
      </c>
      <c r="I430" s="5">
        <v>9521.0</v>
      </c>
      <c r="J430" s="5">
        <v>12513.0</v>
      </c>
      <c r="K430" s="5">
        <v>10555.0</v>
      </c>
      <c r="L430" s="5">
        <v>5204.0</v>
      </c>
      <c r="M430" s="5">
        <v>3336.0</v>
      </c>
    </row>
    <row r="431">
      <c r="A431" s="8">
        <v>44202.0</v>
      </c>
      <c r="B431" s="5">
        <v>65818.0</v>
      </c>
      <c r="C431" s="21">
        <v>32185.0</v>
      </c>
      <c r="D431" s="21">
        <v>33633.0</v>
      </c>
      <c r="E431" s="5">
        <v>2333.0</v>
      </c>
      <c r="F431" s="5">
        <v>4131.0</v>
      </c>
      <c r="G431" s="5">
        <v>10360.0</v>
      </c>
      <c r="H431" s="5">
        <v>8395.0</v>
      </c>
      <c r="I431" s="5">
        <v>9366.0</v>
      </c>
      <c r="J431" s="5">
        <v>12337.0</v>
      </c>
      <c r="K431" s="5">
        <v>10442.0</v>
      </c>
      <c r="L431" s="5">
        <v>5145.0</v>
      </c>
      <c r="M431" s="5">
        <v>3309.0</v>
      </c>
    </row>
    <row r="432">
      <c r="A432" s="8">
        <v>44201.0</v>
      </c>
      <c r="B432" s="5">
        <v>64979.0</v>
      </c>
      <c r="C432" s="21">
        <v>31779.0</v>
      </c>
      <c r="D432" s="21">
        <v>33200.0</v>
      </c>
      <c r="E432" s="5">
        <v>2288.0</v>
      </c>
      <c r="F432" s="5">
        <v>4071.0</v>
      </c>
      <c r="G432" s="5">
        <v>10254.0</v>
      </c>
      <c r="H432" s="5">
        <v>8289.0</v>
      </c>
      <c r="I432" s="5">
        <v>9256.0</v>
      </c>
      <c r="J432" s="5">
        <v>12197.0</v>
      </c>
      <c r="K432" s="5">
        <v>10294.0</v>
      </c>
      <c r="L432" s="5">
        <v>5072.0</v>
      </c>
      <c r="M432" s="5">
        <v>3258.0</v>
      </c>
    </row>
    <row r="433">
      <c r="A433" s="8">
        <v>44200.0</v>
      </c>
      <c r="B433" s="5">
        <v>64264.0</v>
      </c>
      <c r="C433" s="21">
        <v>31423.0</v>
      </c>
      <c r="D433" s="21">
        <v>32841.0</v>
      </c>
      <c r="E433" s="5">
        <v>2243.0</v>
      </c>
      <c r="F433" s="5">
        <v>4027.0</v>
      </c>
      <c r="G433" s="5">
        <v>10147.0</v>
      </c>
      <c r="H433" s="5">
        <v>8184.0</v>
      </c>
      <c r="I433" s="5">
        <v>9144.0</v>
      </c>
      <c r="J433" s="5">
        <v>12073.0</v>
      </c>
      <c r="K433" s="5">
        <v>10186.0</v>
      </c>
      <c r="L433" s="5">
        <v>5028.0</v>
      </c>
      <c r="M433" s="5">
        <v>3232.0</v>
      </c>
    </row>
    <row r="434">
      <c r="A434" s="8">
        <v>44199.0</v>
      </c>
      <c r="B434" s="5">
        <v>63244.0</v>
      </c>
      <c r="C434" s="21">
        <v>30887.0</v>
      </c>
      <c r="D434" s="21">
        <v>32357.0</v>
      </c>
      <c r="E434" s="5">
        <v>2203.0</v>
      </c>
      <c r="F434" s="5">
        <v>3956.0</v>
      </c>
      <c r="G434" s="5">
        <v>10027.0</v>
      </c>
      <c r="H434" s="5">
        <v>8057.0</v>
      </c>
      <c r="I434" s="5">
        <v>8972.0</v>
      </c>
      <c r="J434" s="5">
        <v>11886.0</v>
      </c>
      <c r="K434" s="5">
        <v>10033.0</v>
      </c>
      <c r="L434" s="5">
        <v>4959.0</v>
      </c>
      <c r="M434" s="5">
        <v>3151.0</v>
      </c>
    </row>
    <row r="435">
      <c r="A435" s="8">
        <v>44198.0</v>
      </c>
      <c r="B435" s="5">
        <v>62593.0</v>
      </c>
      <c r="C435" s="21">
        <v>30591.0</v>
      </c>
      <c r="D435" s="21">
        <v>32002.0</v>
      </c>
      <c r="E435" s="5">
        <v>2171.0</v>
      </c>
      <c r="F435" s="5">
        <v>3910.0</v>
      </c>
      <c r="G435" s="5">
        <v>9947.0</v>
      </c>
      <c r="H435" s="5">
        <v>7982.0</v>
      </c>
      <c r="I435" s="5">
        <v>8884.0</v>
      </c>
      <c r="J435" s="5">
        <v>11762.0</v>
      </c>
      <c r="K435" s="5">
        <v>9916.0</v>
      </c>
      <c r="L435" s="5">
        <v>4908.0</v>
      </c>
      <c r="M435" s="5">
        <v>3113.0</v>
      </c>
    </row>
    <row r="436">
      <c r="A436" s="8">
        <v>44197.0</v>
      </c>
      <c r="B436" s="5">
        <v>61769.0</v>
      </c>
      <c r="C436" s="21">
        <v>30169.0</v>
      </c>
      <c r="D436" s="21">
        <v>31600.0</v>
      </c>
      <c r="E436" s="5">
        <v>2132.0</v>
      </c>
      <c r="F436" s="5">
        <v>3844.0</v>
      </c>
      <c r="G436" s="5">
        <v>9836.0</v>
      </c>
      <c r="H436" s="5">
        <v>7873.0</v>
      </c>
      <c r="I436" s="5">
        <v>8778.0</v>
      </c>
      <c r="J436" s="5">
        <v>11602.0</v>
      </c>
      <c r="K436" s="5">
        <v>9791.0</v>
      </c>
      <c r="L436" s="5">
        <v>4849.0</v>
      </c>
      <c r="M436" s="5">
        <v>3064.0</v>
      </c>
    </row>
    <row r="437">
      <c r="A437" s="8">
        <v>44196.0</v>
      </c>
      <c r="B437" s="5">
        <v>60740.0</v>
      </c>
      <c r="C437" s="21">
        <v>29612.0</v>
      </c>
      <c r="D437" s="21">
        <v>31128.0</v>
      </c>
      <c r="E437" s="5">
        <v>2091.0</v>
      </c>
      <c r="F437" s="5">
        <v>3770.0</v>
      </c>
      <c r="G437" s="5">
        <v>9705.0</v>
      </c>
      <c r="H437" s="5">
        <v>7782.0</v>
      </c>
      <c r="I437" s="5">
        <v>8624.0</v>
      </c>
      <c r="J437" s="5">
        <v>11398.0</v>
      </c>
      <c r="K437" s="5">
        <v>9632.0</v>
      </c>
      <c r="L437" s="5">
        <v>4769.0</v>
      </c>
      <c r="M437" s="5">
        <v>3023.0</v>
      </c>
    </row>
    <row r="438">
      <c r="A438" s="8">
        <v>44195.0</v>
      </c>
      <c r="B438" s="5">
        <v>59773.0</v>
      </c>
      <c r="C438" s="21">
        <v>29107.0</v>
      </c>
      <c r="D438" s="21">
        <v>30666.0</v>
      </c>
      <c r="E438" s="5">
        <v>2042.0</v>
      </c>
      <c r="F438" s="5">
        <v>3703.0</v>
      </c>
      <c r="G438" s="5">
        <v>9612.0</v>
      </c>
      <c r="H438" s="5">
        <v>7596.0</v>
      </c>
      <c r="I438" s="5">
        <v>8490.0</v>
      </c>
      <c r="J438" s="5">
        <v>11212.0</v>
      </c>
      <c r="K438" s="5">
        <v>9458.0</v>
      </c>
      <c r="L438" s="5">
        <v>4702.0</v>
      </c>
      <c r="M438" s="5">
        <v>2958.0</v>
      </c>
    </row>
    <row r="439">
      <c r="A439" s="8">
        <v>44194.0</v>
      </c>
      <c r="B439" s="5">
        <v>58725.0</v>
      </c>
      <c r="C439" s="21">
        <v>28587.0</v>
      </c>
      <c r="D439" s="21">
        <v>30138.0</v>
      </c>
      <c r="E439" s="5">
        <v>2003.0</v>
      </c>
      <c r="F439" s="5">
        <v>3646.0</v>
      </c>
      <c r="G439" s="5">
        <v>9497.0</v>
      </c>
      <c r="H439" s="5">
        <v>7484.0</v>
      </c>
      <c r="I439" s="5">
        <v>8327.0</v>
      </c>
      <c r="J439" s="5">
        <v>11014.0</v>
      </c>
      <c r="K439" s="5">
        <v>9254.0</v>
      </c>
      <c r="L439" s="5">
        <v>4610.0</v>
      </c>
      <c r="M439" s="5">
        <v>2890.0</v>
      </c>
    </row>
    <row r="440">
      <c r="A440" s="8">
        <v>44193.0</v>
      </c>
      <c r="B440" s="5">
        <v>57680.0</v>
      </c>
      <c r="C440" s="21">
        <v>27966.0</v>
      </c>
      <c r="D440" s="21">
        <v>29714.0</v>
      </c>
      <c r="E440" s="5">
        <v>1962.0</v>
      </c>
      <c r="F440" s="5">
        <v>3594.0</v>
      </c>
      <c r="G440" s="5">
        <v>9358.0</v>
      </c>
      <c r="H440" s="5">
        <v>7340.0</v>
      </c>
      <c r="I440" s="5">
        <v>8153.0</v>
      </c>
      <c r="J440" s="5">
        <v>10820.0</v>
      </c>
      <c r="K440" s="5">
        <v>9068.0</v>
      </c>
      <c r="L440" s="5">
        <v>4534.0</v>
      </c>
      <c r="M440" s="5">
        <v>2851.0</v>
      </c>
    </row>
    <row r="441">
      <c r="A441" s="8">
        <v>44192.0</v>
      </c>
      <c r="B441" s="5">
        <v>56872.0</v>
      </c>
      <c r="C441" s="21">
        <v>27571.0</v>
      </c>
      <c r="D441" s="21">
        <v>29301.0</v>
      </c>
      <c r="E441" s="5">
        <v>1927.0</v>
      </c>
      <c r="F441" s="5">
        <v>3544.0</v>
      </c>
      <c r="G441" s="5">
        <v>9281.0</v>
      </c>
      <c r="H441" s="5">
        <v>7226.0</v>
      </c>
      <c r="I441" s="5">
        <v>8033.0</v>
      </c>
      <c r="J441" s="5">
        <v>10648.0</v>
      </c>
      <c r="K441" s="5">
        <v>8939.0</v>
      </c>
      <c r="L441" s="5">
        <v>4472.0</v>
      </c>
      <c r="M441" s="5">
        <v>2802.0</v>
      </c>
    </row>
    <row r="442">
      <c r="A442" s="8">
        <v>44191.0</v>
      </c>
      <c r="B442" s="5">
        <v>55902.0</v>
      </c>
      <c r="C442" s="5">
        <v>27100.0</v>
      </c>
      <c r="D442" s="5">
        <v>28802.0</v>
      </c>
      <c r="E442" s="5">
        <v>1891.0</v>
      </c>
      <c r="F442" s="5">
        <v>3483.0</v>
      </c>
      <c r="G442" s="5">
        <v>9170.0</v>
      </c>
      <c r="H442" s="5">
        <v>7095.0</v>
      </c>
      <c r="I442" s="5">
        <v>7874.0</v>
      </c>
      <c r="J442" s="5">
        <v>10457.0</v>
      </c>
      <c r="K442" s="5">
        <v>8760.0</v>
      </c>
      <c r="L442" s="5">
        <v>4411.0</v>
      </c>
      <c r="M442" s="5">
        <v>2761.0</v>
      </c>
    </row>
    <row r="443">
      <c r="A443" s="8">
        <v>44190.0</v>
      </c>
      <c r="B443" s="5">
        <v>54770.0</v>
      </c>
      <c r="C443" s="5">
        <v>26535.0</v>
      </c>
      <c r="D443" s="5">
        <v>28235.0</v>
      </c>
      <c r="E443" s="5">
        <v>1844.0</v>
      </c>
      <c r="F443" s="5">
        <v>3403.0</v>
      </c>
      <c r="G443" s="5">
        <v>9042.0</v>
      </c>
      <c r="H443" s="5">
        <v>6948.0</v>
      </c>
      <c r="I443" s="5">
        <v>7695.0</v>
      </c>
      <c r="J443" s="5">
        <v>10248.0</v>
      </c>
      <c r="K443" s="5">
        <v>8589.0</v>
      </c>
      <c r="L443" s="5">
        <v>4321.0</v>
      </c>
      <c r="M443" s="5">
        <v>2680.0</v>
      </c>
    </row>
    <row r="444">
      <c r="A444" s="8">
        <v>44189.0</v>
      </c>
      <c r="B444" s="5">
        <v>53533.0</v>
      </c>
      <c r="C444" s="5">
        <v>25765.0</v>
      </c>
      <c r="D444" s="5">
        <v>27768.0</v>
      </c>
      <c r="E444" s="5">
        <v>1797.0</v>
      </c>
      <c r="F444" s="5">
        <v>3337.0</v>
      </c>
      <c r="G444" s="5">
        <v>8886.0</v>
      </c>
      <c r="H444" s="5">
        <v>6778.0</v>
      </c>
      <c r="I444" s="5">
        <v>7499.0</v>
      </c>
      <c r="J444" s="5">
        <v>10010.0</v>
      </c>
      <c r="K444" s="5">
        <v>8375.0</v>
      </c>
      <c r="L444" s="5">
        <v>4235.0</v>
      </c>
      <c r="M444" s="5">
        <v>2616.0</v>
      </c>
    </row>
    <row r="445">
      <c r="A445" s="8">
        <v>44188.0</v>
      </c>
      <c r="B445" s="5">
        <v>52550.0</v>
      </c>
      <c r="C445" s="127">
        <v>25282.0</v>
      </c>
      <c r="D445" s="127">
        <v>27268.0</v>
      </c>
      <c r="E445" s="5">
        <v>1761.0</v>
      </c>
      <c r="F445" s="5">
        <v>3268.0</v>
      </c>
      <c r="G445" s="5">
        <v>8758.0</v>
      </c>
      <c r="H445" s="5">
        <v>6642.0</v>
      </c>
      <c r="I445" s="5">
        <v>7367.0</v>
      </c>
      <c r="J445" s="5">
        <v>9827.0</v>
      </c>
      <c r="K445" s="5">
        <v>8204.0</v>
      </c>
      <c r="L445" s="5">
        <v>4161.0</v>
      </c>
      <c r="M445" s="5">
        <v>2562.0</v>
      </c>
    </row>
    <row r="446">
      <c r="A446" s="8">
        <v>44187.0</v>
      </c>
      <c r="B446" s="5">
        <v>51460.0</v>
      </c>
      <c r="C446" s="127">
        <v>24752.0</v>
      </c>
      <c r="D446" s="127">
        <v>26708.0</v>
      </c>
      <c r="E446" s="5">
        <v>1715.0</v>
      </c>
      <c r="F446" s="5">
        <v>3206.0</v>
      </c>
      <c r="G446" s="5">
        <v>8657.0</v>
      </c>
      <c r="H446" s="5">
        <v>6518.0</v>
      </c>
      <c r="I446" s="5">
        <v>7223.0</v>
      </c>
      <c r="J446" s="5">
        <v>9582.0</v>
      </c>
      <c r="K446" s="5">
        <v>8015.0</v>
      </c>
      <c r="L446" s="5">
        <v>4065.0</v>
      </c>
      <c r="M446" s="5">
        <v>2479.0</v>
      </c>
    </row>
    <row r="447">
      <c r="A447" s="8">
        <v>44186.0</v>
      </c>
      <c r="B447" s="16">
        <v>50591.0</v>
      </c>
      <c r="C447" s="16">
        <v>24329.0</v>
      </c>
      <c r="D447" s="16">
        <v>26262.0</v>
      </c>
      <c r="E447" s="16">
        <v>1684.0</v>
      </c>
      <c r="F447" s="16">
        <v>3150.0</v>
      </c>
      <c r="G447" s="16">
        <v>8552.0</v>
      </c>
      <c r="H447" s="16">
        <v>6414.0</v>
      </c>
      <c r="I447" s="16">
        <v>7099.0</v>
      </c>
      <c r="J447" s="16">
        <v>9402.0</v>
      </c>
      <c r="K447" s="16">
        <v>7883.0</v>
      </c>
      <c r="L447" s="16">
        <v>3979.0</v>
      </c>
      <c r="M447" s="16">
        <v>2428.0</v>
      </c>
    </row>
    <row r="448">
      <c r="A448" s="8">
        <v>44185.0</v>
      </c>
      <c r="B448" s="16">
        <v>49665.0</v>
      </c>
      <c r="C448" s="16">
        <v>23868.0</v>
      </c>
      <c r="D448" s="16">
        <v>25797.0</v>
      </c>
      <c r="E448" s="16">
        <v>1638.0</v>
      </c>
      <c r="F448" s="16">
        <v>3105.0</v>
      </c>
      <c r="G448" s="16">
        <v>8455.0</v>
      </c>
      <c r="H448" s="16">
        <v>6297.0</v>
      </c>
      <c r="I448" s="16">
        <v>6975.0</v>
      </c>
      <c r="J448" s="16">
        <v>9207.0</v>
      </c>
      <c r="K448" s="16">
        <v>7722.0</v>
      </c>
      <c r="L448" s="16">
        <v>3892.0</v>
      </c>
      <c r="M448" s="16">
        <v>2374.0</v>
      </c>
    </row>
    <row r="449">
      <c r="A449" s="8">
        <v>44184.0</v>
      </c>
      <c r="B449" s="16">
        <v>48570.0</v>
      </c>
      <c r="C449" s="16">
        <v>23245.0</v>
      </c>
      <c r="D449" s="16">
        <v>25325.0</v>
      </c>
      <c r="E449" s="16">
        <v>1591.0</v>
      </c>
      <c r="F449" s="16">
        <v>3035.0</v>
      </c>
      <c r="G449" s="16">
        <v>8318.0</v>
      </c>
      <c r="H449" s="16">
        <v>6155.0</v>
      </c>
      <c r="I449" s="16">
        <v>6823.0</v>
      </c>
      <c r="J449" s="16">
        <v>8974.0</v>
      </c>
      <c r="K449" s="16">
        <v>7534.0</v>
      </c>
      <c r="L449" s="16">
        <v>3813.0</v>
      </c>
      <c r="M449" s="16">
        <v>2327.0</v>
      </c>
    </row>
    <row r="450">
      <c r="A450" s="8">
        <v>44183.0</v>
      </c>
      <c r="B450" s="16">
        <v>47515.0</v>
      </c>
      <c r="C450" s="16">
        <v>22771.0</v>
      </c>
      <c r="D450" s="16">
        <v>24744.0</v>
      </c>
      <c r="E450" s="16">
        <v>1558.0</v>
      </c>
      <c r="F450" s="16">
        <v>2969.0</v>
      </c>
      <c r="G450" s="16">
        <v>8183.0</v>
      </c>
      <c r="H450" s="16">
        <v>6044.0</v>
      </c>
      <c r="I450" s="16">
        <v>6669.0</v>
      </c>
      <c r="J450" s="16">
        <v>8754.0</v>
      </c>
      <c r="K450" s="16">
        <v>7358.0</v>
      </c>
      <c r="L450" s="16">
        <v>3730.0</v>
      </c>
      <c r="M450" s="16">
        <v>2250.0</v>
      </c>
    </row>
    <row r="451">
      <c r="A451" s="8">
        <v>44182.0</v>
      </c>
      <c r="B451" s="16">
        <v>46453.0</v>
      </c>
      <c r="C451" s="16">
        <v>22287.0</v>
      </c>
      <c r="D451" s="16">
        <v>24166.0</v>
      </c>
      <c r="E451" s="16">
        <v>1518.0</v>
      </c>
      <c r="F451" s="16">
        <v>2903.0</v>
      </c>
      <c r="G451" s="16">
        <v>8060.0</v>
      </c>
      <c r="H451" s="16">
        <v>5912.0</v>
      </c>
      <c r="I451" s="16">
        <v>6535.0</v>
      </c>
      <c r="J451" s="16">
        <v>8529.0</v>
      </c>
      <c r="K451" s="16">
        <v>7172.0</v>
      </c>
      <c r="L451" s="16">
        <v>3640.0</v>
      </c>
      <c r="M451" s="16">
        <v>2184.0</v>
      </c>
    </row>
    <row r="452">
      <c r="A452" s="8">
        <v>44181.0</v>
      </c>
      <c r="B452" s="16">
        <v>45442.0</v>
      </c>
      <c r="C452" s="16">
        <v>21814.0</v>
      </c>
      <c r="D452" s="16">
        <v>23628.0</v>
      </c>
      <c r="E452" s="16">
        <v>1462.0</v>
      </c>
      <c r="F452" s="16">
        <v>2849.0</v>
      </c>
      <c r="G452" s="16">
        <v>7953.0</v>
      </c>
      <c r="H452" s="16">
        <v>5790.0</v>
      </c>
      <c r="I452" s="16">
        <v>6394.0</v>
      </c>
      <c r="J452" s="16">
        <v>8315.0</v>
      </c>
      <c r="K452" s="16">
        <v>6999.0</v>
      </c>
      <c r="L452" s="16">
        <v>3555.0</v>
      </c>
      <c r="M452" s="16">
        <v>2125.0</v>
      </c>
    </row>
    <row r="453">
      <c r="A453" s="8">
        <v>44180.0</v>
      </c>
      <c r="B453" s="16">
        <v>44364.0</v>
      </c>
      <c r="C453" s="16">
        <v>21258.0</v>
      </c>
      <c r="D453" s="16">
        <v>23106.0</v>
      </c>
      <c r="E453" s="16">
        <v>1417.0</v>
      </c>
      <c r="F453" s="16">
        <v>2780.0</v>
      </c>
      <c r="G453" s="16">
        <v>7800.0</v>
      </c>
      <c r="H453" s="16">
        <v>5686.0</v>
      </c>
      <c r="I453" s="16">
        <v>6252.0</v>
      </c>
      <c r="J453" s="16">
        <v>8100.0</v>
      </c>
      <c r="K453" s="16">
        <v>6808.0</v>
      </c>
      <c r="L453" s="16">
        <v>3464.0</v>
      </c>
      <c r="M453" s="16">
        <v>2057.0</v>
      </c>
    </row>
    <row r="454">
      <c r="A454" s="8">
        <v>44179.0</v>
      </c>
      <c r="B454" s="16">
        <v>43484.0</v>
      </c>
      <c r="C454" s="16">
        <v>20843.0</v>
      </c>
      <c r="D454" s="16">
        <v>22641.0</v>
      </c>
      <c r="E454" s="16">
        <v>1377.0</v>
      </c>
      <c r="F454" s="16">
        <v>2726.0</v>
      </c>
      <c r="G454" s="16">
        <v>7700.0</v>
      </c>
      <c r="H454" s="16">
        <v>5573.0</v>
      </c>
      <c r="I454" s="16">
        <v>6127.0</v>
      </c>
      <c r="J454" s="16">
        <v>7949.0</v>
      </c>
      <c r="K454" s="16">
        <v>6676.0</v>
      </c>
      <c r="L454" s="16">
        <v>3385.0</v>
      </c>
      <c r="M454" s="16">
        <v>1971.0</v>
      </c>
    </row>
    <row r="455">
      <c r="A455" s="8">
        <v>44178.0</v>
      </c>
      <c r="B455" s="16">
        <v>42766.0</v>
      </c>
      <c r="C455" s="16">
        <v>20513.0</v>
      </c>
      <c r="D455" s="16">
        <v>22253.0</v>
      </c>
      <c r="E455" s="16">
        <v>1346.0</v>
      </c>
      <c r="F455" s="16">
        <v>2672.0</v>
      </c>
      <c r="G455" s="16">
        <v>7602.0</v>
      </c>
      <c r="H455" s="16">
        <v>5500.0</v>
      </c>
      <c r="I455" s="16">
        <v>6006.0</v>
      </c>
      <c r="J455" s="16">
        <v>7811.0</v>
      </c>
      <c r="K455" s="16">
        <v>6568.0</v>
      </c>
      <c r="L455" s="16">
        <v>3336.0</v>
      </c>
      <c r="M455" s="16">
        <v>1925.0</v>
      </c>
    </row>
    <row r="456">
      <c r="A456" s="8">
        <v>44177.0</v>
      </c>
      <c r="B456" s="16">
        <v>41736.0</v>
      </c>
      <c r="C456" s="16">
        <v>20029.0</v>
      </c>
      <c r="D456" s="16">
        <v>21707.0</v>
      </c>
      <c r="E456" s="16">
        <v>1310.0</v>
      </c>
      <c r="F456" s="16">
        <v>2598.0</v>
      </c>
      <c r="G456" s="16">
        <v>7492.0</v>
      </c>
      <c r="H456" s="16">
        <v>5391.0</v>
      </c>
      <c r="I456" s="16">
        <v>5856.0</v>
      </c>
      <c r="J456" s="16">
        <v>7619.0</v>
      </c>
      <c r="K456" s="16">
        <v>6385.0</v>
      </c>
      <c r="L456" s="16">
        <v>3231.0</v>
      </c>
      <c r="M456" s="16">
        <v>1854.0</v>
      </c>
    </row>
    <row r="457">
      <c r="A457" s="8">
        <v>44176.0</v>
      </c>
      <c r="B457" s="16">
        <v>40786.0</v>
      </c>
      <c r="C457" s="16">
        <v>19593.0</v>
      </c>
      <c r="D457" s="16">
        <v>21193.0</v>
      </c>
      <c r="E457" s="16">
        <v>1258.0</v>
      </c>
      <c r="F457" s="16">
        <v>2512.0</v>
      </c>
      <c r="G457" s="16">
        <v>7395.0</v>
      </c>
      <c r="H457" s="16">
        <v>5277.0</v>
      </c>
      <c r="I457" s="16">
        <v>5714.0</v>
      </c>
      <c r="J457" s="16">
        <v>7445.0</v>
      </c>
      <c r="K457" s="16">
        <v>6237.0</v>
      </c>
      <c r="L457" s="16">
        <v>3162.0</v>
      </c>
      <c r="M457" s="16">
        <v>1786.0</v>
      </c>
    </row>
    <row r="458">
      <c r="A458" s="8">
        <v>44175.0</v>
      </c>
      <c r="B458" s="16">
        <v>40098.0</v>
      </c>
      <c r="C458" s="16">
        <v>19257.0</v>
      </c>
      <c r="D458" s="16">
        <v>20841.0</v>
      </c>
      <c r="E458" s="16">
        <v>1223.0</v>
      </c>
      <c r="F458" s="16">
        <v>2466.0</v>
      </c>
      <c r="G458" s="16">
        <v>7310.0</v>
      </c>
      <c r="H458" s="16">
        <v>5196.0</v>
      </c>
      <c r="I458" s="16">
        <v>5615.0</v>
      </c>
      <c r="J458" s="16">
        <v>7320.0</v>
      </c>
      <c r="K458" s="16">
        <v>6137.0</v>
      </c>
      <c r="L458" s="16">
        <v>3100.0</v>
      </c>
      <c r="M458" s="16">
        <v>1731.0</v>
      </c>
    </row>
    <row r="459">
      <c r="A459" s="8">
        <v>44174.0</v>
      </c>
      <c r="B459" s="16">
        <v>39432.0</v>
      </c>
      <c r="C459" s="16">
        <v>18914.0</v>
      </c>
      <c r="D459" s="16">
        <v>20518.0</v>
      </c>
      <c r="E459" s="16">
        <v>1186.0</v>
      </c>
      <c r="F459" s="16">
        <v>2416.0</v>
      </c>
      <c r="G459" s="16">
        <v>7230.0</v>
      </c>
      <c r="H459" s="16">
        <v>5085.0</v>
      </c>
      <c r="I459" s="16">
        <v>5524.0</v>
      </c>
      <c r="J459" s="16">
        <v>7214.0</v>
      </c>
      <c r="K459" s="16">
        <v>6024.0</v>
      </c>
      <c r="L459" s="16">
        <v>3050.0</v>
      </c>
      <c r="M459" s="16">
        <v>1701.0</v>
      </c>
    </row>
    <row r="460">
      <c r="A460" s="8">
        <v>44173.0</v>
      </c>
      <c r="B460" s="16">
        <v>38755.0</v>
      </c>
      <c r="C460" s="16">
        <v>18579.0</v>
      </c>
      <c r="D460" s="16">
        <v>20176.0</v>
      </c>
      <c r="E460" s="16">
        <v>1162.0</v>
      </c>
      <c r="F460" s="16">
        <v>2373.0</v>
      </c>
      <c r="G460" s="16">
        <v>7167.0</v>
      </c>
      <c r="H460" s="16">
        <v>4992.0</v>
      </c>
      <c r="I460" s="16">
        <v>5428.0</v>
      </c>
      <c r="J460" s="16">
        <v>7089.0</v>
      </c>
      <c r="K460" s="16">
        <v>5899.0</v>
      </c>
      <c r="L460" s="16">
        <v>2976.0</v>
      </c>
      <c r="M460" s="16">
        <v>1669.0</v>
      </c>
    </row>
    <row r="461">
      <c r="A461" s="8">
        <v>44172.0</v>
      </c>
      <c r="B461" s="16">
        <v>38161.0</v>
      </c>
      <c r="C461" s="16">
        <v>18305.0</v>
      </c>
      <c r="D461" s="16">
        <v>19856.0</v>
      </c>
      <c r="E461" s="16">
        <v>1142.0</v>
      </c>
      <c r="F461" s="16">
        <v>2340.0</v>
      </c>
      <c r="G461" s="16">
        <v>7093.0</v>
      </c>
      <c r="H461" s="16">
        <v>4917.0</v>
      </c>
      <c r="I461" s="16">
        <v>5346.0</v>
      </c>
      <c r="J461" s="16">
        <v>6980.0</v>
      </c>
      <c r="K461" s="16">
        <v>5808.0</v>
      </c>
      <c r="L461" s="16">
        <v>2919.0</v>
      </c>
      <c r="M461" s="16">
        <v>1616.0</v>
      </c>
    </row>
    <row r="462">
      <c r="A462" s="8">
        <v>44171.0</v>
      </c>
      <c r="B462" s="16">
        <v>37546.0</v>
      </c>
      <c r="C462" s="16">
        <v>18007.0</v>
      </c>
      <c r="D462" s="16">
        <v>19539.0</v>
      </c>
      <c r="E462" s="16">
        <v>1128.0</v>
      </c>
      <c r="F462" s="16">
        <v>2309.0</v>
      </c>
      <c r="G462" s="16">
        <v>7009.0</v>
      </c>
      <c r="H462" s="16">
        <v>4842.0</v>
      </c>
      <c r="I462" s="16">
        <v>5272.0</v>
      </c>
      <c r="J462" s="16">
        <v>6841.0</v>
      </c>
      <c r="K462" s="16">
        <v>5709.0</v>
      </c>
      <c r="L462" s="16">
        <v>2860.0</v>
      </c>
      <c r="M462" s="16">
        <v>1576.0</v>
      </c>
    </row>
    <row r="463">
      <c r="A463" s="8">
        <v>44170.0</v>
      </c>
      <c r="B463" s="16">
        <v>36915.0</v>
      </c>
      <c r="C463" s="16">
        <v>17668.0</v>
      </c>
      <c r="D463" s="16">
        <v>19247.0</v>
      </c>
      <c r="E463" s="16">
        <v>1106.0</v>
      </c>
      <c r="F463" s="16">
        <v>2279.0</v>
      </c>
      <c r="G463" s="16">
        <v>6937.0</v>
      </c>
      <c r="H463" s="16">
        <v>4752.0</v>
      </c>
      <c r="I463" s="16">
        <v>5199.0</v>
      </c>
      <c r="J463" s="16">
        <v>6718.0</v>
      </c>
      <c r="K463" s="16">
        <v>5598.0</v>
      </c>
      <c r="L463" s="16">
        <v>2792.0</v>
      </c>
      <c r="M463" s="16">
        <v>1534.0</v>
      </c>
    </row>
    <row r="464">
      <c r="A464" s="8">
        <v>44169.0</v>
      </c>
      <c r="B464" s="16">
        <v>36332.0</v>
      </c>
      <c r="C464" s="16">
        <v>17380.0</v>
      </c>
      <c r="D464" s="16">
        <v>18952.0</v>
      </c>
      <c r="E464" s="16">
        <v>1083.0</v>
      </c>
      <c r="F464" s="16">
        <v>2227.0</v>
      </c>
      <c r="G464" s="16">
        <v>6837.0</v>
      </c>
      <c r="H464" s="16">
        <v>4686.0</v>
      </c>
      <c r="I464" s="16">
        <v>5121.0</v>
      </c>
      <c r="J464" s="16">
        <v>6625.0</v>
      </c>
      <c r="K464" s="16">
        <v>5508.0</v>
      </c>
      <c r="L464" s="16">
        <v>2742.0</v>
      </c>
      <c r="M464" s="16">
        <v>1503.0</v>
      </c>
    </row>
    <row r="465">
      <c r="A465" s="8">
        <v>44168.0</v>
      </c>
      <c r="B465" s="16">
        <v>35703.0</v>
      </c>
      <c r="C465" s="16">
        <v>17092.0</v>
      </c>
      <c r="D465" s="16">
        <v>18611.0</v>
      </c>
      <c r="E465" s="16">
        <v>1058.0</v>
      </c>
      <c r="F465" s="16">
        <v>2181.0</v>
      </c>
      <c r="G465" s="16">
        <v>6737.0</v>
      </c>
      <c r="H465" s="16">
        <v>4604.0</v>
      </c>
      <c r="I465" s="16">
        <v>5032.0</v>
      </c>
      <c r="J465" s="16">
        <v>6506.0</v>
      </c>
      <c r="K465" s="16">
        <v>5415.0</v>
      </c>
      <c r="L465" s="16">
        <v>2699.0</v>
      </c>
      <c r="M465" s="16">
        <v>1471.0</v>
      </c>
    </row>
    <row r="466">
      <c r="A466" s="8">
        <v>44167.0</v>
      </c>
      <c r="B466" s="16">
        <v>35163.0</v>
      </c>
      <c r="C466" s="16">
        <v>16819.0</v>
      </c>
      <c r="D466" s="16">
        <v>18344.0</v>
      </c>
      <c r="E466" s="16">
        <v>1027.0</v>
      </c>
      <c r="F466" s="16">
        <v>2140.0</v>
      </c>
      <c r="G466" s="16">
        <v>6633.0</v>
      </c>
      <c r="H466" s="16">
        <v>4536.0</v>
      </c>
      <c r="I466" s="16">
        <v>4939.0</v>
      </c>
      <c r="J466" s="16">
        <v>6411.0</v>
      </c>
      <c r="K466" s="16">
        <v>5340.0</v>
      </c>
      <c r="L466" s="16">
        <v>2672.0</v>
      </c>
      <c r="M466" s="16">
        <v>1465.0</v>
      </c>
    </row>
    <row r="467">
      <c r="A467" s="8">
        <v>44166.0</v>
      </c>
      <c r="B467" s="16">
        <v>34652.0</v>
      </c>
      <c r="C467" s="16">
        <v>16557.0</v>
      </c>
      <c r="D467" s="16">
        <v>18095.0</v>
      </c>
      <c r="E467" s="16">
        <v>1008.0</v>
      </c>
      <c r="F467" s="16">
        <v>2097.0</v>
      </c>
      <c r="G467" s="16">
        <v>6548.0</v>
      </c>
      <c r="H467" s="16">
        <v>4447.0</v>
      </c>
      <c r="I467" s="16">
        <v>4860.0</v>
      </c>
      <c r="J467" s="16">
        <v>6312.0</v>
      </c>
      <c r="K467" s="16">
        <v>5283.0</v>
      </c>
      <c r="L467" s="16">
        <v>2649.0</v>
      </c>
      <c r="M467" s="16">
        <v>1448.0</v>
      </c>
    </row>
    <row r="468">
      <c r="A468" s="8">
        <v>44165.0</v>
      </c>
      <c r="B468" s="16">
        <v>34201.0</v>
      </c>
      <c r="C468" s="16">
        <v>16323.0</v>
      </c>
      <c r="D468" s="16">
        <v>17878.0</v>
      </c>
      <c r="E468" s="16">
        <v>993.0</v>
      </c>
      <c r="F468" s="16">
        <v>2050.0</v>
      </c>
      <c r="G468" s="16">
        <v>6466.0</v>
      </c>
      <c r="H468" s="16">
        <v>4381.0</v>
      </c>
      <c r="I468" s="16">
        <v>4797.0</v>
      </c>
      <c r="J468" s="16">
        <v>6218.0</v>
      </c>
      <c r="K468" s="16">
        <v>5240.0</v>
      </c>
      <c r="L468" s="16">
        <v>2622.0</v>
      </c>
      <c r="M468" s="16">
        <v>1434.0</v>
      </c>
    </row>
    <row r="469">
      <c r="A469" s="8">
        <v>44164.0</v>
      </c>
      <c r="B469" s="16">
        <v>33824.0</v>
      </c>
      <c r="C469" s="16">
        <v>16167.0</v>
      </c>
      <c r="D469" s="16">
        <v>17657.0</v>
      </c>
      <c r="E469" s="16">
        <v>977.0</v>
      </c>
      <c r="F469" s="16">
        <v>1996.0</v>
      </c>
      <c r="G469" s="16">
        <v>6412.0</v>
      </c>
      <c r="H469" s="16">
        <v>4349.0</v>
      </c>
      <c r="I469" s="16">
        <v>4759.0</v>
      </c>
      <c r="J469" s="16">
        <v>6142.0</v>
      </c>
      <c r="K469" s="16">
        <v>5183.0</v>
      </c>
      <c r="L469" s="16">
        <v>2598.0</v>
      </c>
      <c r="M469" s="16">
        <v>1408.0</v>
      </c>
    </row>
    <row r="470">
      <c r="A470" s="8">
        <v>44163.0</v>
      </c>
      <c r="B470" s="16">
        <v>33375.0</v>
      </c>
      <c r="C470" s="16">
        <v>15934.0</v>
      </c>
      <c r="D470" s="16">
        <v>17441.0</v>
      </c>
      <c r="E470" s="16">
        <v>959.0</v>
      </c>
      <c r="F470" s="16">
        <v>1959.0</v>
      </c>
      <c r="G470" s="16">
        <v>6319.0</v>
      </c>
      <c r="H470" s="16">
        <v>4284.0</v>
      </c>
      <c r="I470" s="16">
        <v>4690.0</v>
      </c>
      <c r="J470" s="16">
        <v>6060.0</v>
      </c>
      <c r="K470" s="16">
        <v>5137.0</v>
      </c>
      <c r="L470" s="16">
        <v>2572.0</v>
      </c>
      <c r="M470" s="16">
        <v>1395.0</v>
      </c>
    </row>
    <row r="471">
      <c r="A471" s="8">
        <v>44162.0</v>
      </c>
      <c r="B471" s="16">
        <v>32887.0</v>
      </c>
      <c r="C471" s="16">
        <v>15688.0</v>
      </c>
      <c r="D471" s="16">
        <v>17199.0</v>
      </c>
      <c r="E471" s="16">
        <v>946.0</v>
      </c>
      <c r="F471" s="16">
        <v>1922.0</v>
      </c>
      <c r="G471" s="16">
        <v>6251.0</v>
      </c>
      <c r="H471" s="16">
        <v>4212.0</v>
      </c>
      <c r="I471" s="16">
        <v>4598.0</v>
      </c>
      <c r="J471" s="16">
        <v>5982.0</v>
      </c>
      <c r="K471" s="16">
        <v>5055.0</v>
      </c>
      <c r="L471" s="16">
        <v>2542.0</v>
      </c>
      <c r="M471" s="16">
        <v>1379.0</v>
      </c>
    </row>
    <row r="472">
      <c r="A472" s="8">
        <v>44161.0</v>
      </c>
      <c r="B472" s="16">
        <v>32318.0</v>
      </c>
      <c r="C472" s="16">
        <v>15376.0</v>
      </c>
      <c r="D472" s="16">
        <v>16942.0</v>
      </c>
      <c r="E472" s="16">
        <v>925.0</v>
      </c>
      <c r="F472" s="16">
        <v>1882.0</v>
      </c>
      <c r="G472" s="16">
        <v>6165.0</v>
      </c>
      <c r="H472" s="16">
        <v>4127.0</v>
      </c>
      <c r="I472" s="16">
        <v>4499.0</v>
      </c>
      <c r="J472" s="16">
        <v>5865.0</v>
      </c>
      <c r="K472" s="16">
        <v>4987.0</v>
      </c>
      <c r="L472" s="16">
        <v>2515.0</v>
      </c>
      <c r="M472" s="16">
        <v>1353.0</v>
      </c>
    </row>
    <row r="473">
      <c r="A473" s="8">
        <v>44160.0</v>
      </c>
      <c r="B473" s="16">
        <v>31735.0</v>
      </c>
      <c r="C473" s="16">
        <v>15079.0</v>
      </c>
      <c r="D473" s="16">
        <v>16656.0</v>
      </c>
      <c r="E473" s="16">
        <v>904.0</v>
      </c>
      <c r="F473" s="16">
        <v>1825.0</v>
      </c>
      <c r="G473" s="16">
        <v>6040.0</v>
      </c>
      <c r="H473" s="16">
        <v>4044.0</v>
      </c>
      <c r="I473" s="16">
        <v>4406.0</v>
      </c>
      <c r="J473" s="16">
        <v>5770.0</v>
      </c>
      <c r="K473" s="16">
        <v>4915.0</v>
      </c>
      <c r="L473" s="16">
        <v>2487.0</v>
      </c>
      <c r="M473" s="16">
        <v>1344.0</v>
      </c>
    </row>
    <row r="474">
      <c r="A474" s="8">
        <v>44159.0</v>
      </c>
      <c r="B474" s="16">
        <v>31353.0</v>
      </c>
      <c r="C474" s="16">
        <v>14873.0</v>
      </c>
      <c r="D474" s="16">
        <v>16480.0</v>
      </c>
      <c r="E474" s="16">
        <v>893.0</v>
      </c>
      <c r="F474" s="16">
        <v>1794.0</v>
      </c>
      <c r="G474" s="16">
        <v>5989.0</v>
      </c>
      <c r="H474" s="16">
        <v>3983.0</v>
      </c>
      <c r="I474" s="16">
        <v>4331.0</v>
      </c>
      <c r="J474" s="16">
        <v>5698.0</v>
      </c>
      <c r="K474" s="16">
        <v>4869.0</v>
      </c>
      <c r="L474" s="16">
        <v>2463.0</v>
      </c>
      <c r="M474" s="16">
        <v>1334.0</v>
      </c>
    </row>
    <row r="475">
      <c r="A475" s="8">
        <v>44158.0</v>
      </c>
      <c r="B475" s="16">
        <v>31004.0</v>
      </c>
      <c r="C475" s="16">
        <v>14683.0</v>
      </c>
      <c r="D475" s="16">
        <v>16321.0</v>
      </c>
      <c r="E475" s="16">
        <v>877.0</v>
      </c>
      <c r="F475" s="16">
        <v>1776.0</v>
      </c>
      <c r="G475" s="16">
        <v>5921.0</v>
      </c>
      <c r="H475" s="16">
        <v>3930.0</v>
      </c>
      <c r="I475" s="16">
        <v>4271.0</v>
      </c>
      <c r="J475" s="16">
        <v>5638.0</v>
      </c>
      <c r="K475" s="16">
        <v>4826.0</v>
      </c>
      <c r="L475" s="16">
        <v>2438.0</v>
      </c>
      <c r="M475" s="16">
        <v>1327.0</v>
      </c>
    </row>
    <row r="476">
      <c r="A476" s="8">
        <v>44157.0</v>
      </c>
      <c r="B476" s="16">
        <v>30733.0</v>
      </c>
      <c r="C476" s="16">
        <v>14555.0</v>
      </c>
      <c r="D476" s="16">
        <v>16178.0</v>
      </c>
      <c r="E476" s="16">
        <v>854.0</v>
      </c>
      <c r="F476" s="16">
        <v>1755.0</v>
      </c>
      <c r="G476" s="16">
        <v>5880.0</v>
      </c>
      <c r="H476" s="16">
        <v>3889.0</v>
      </c>
      <c r="I476" s="16">
        <v>4222.0</v>
      </c>
      <c r="J476" s="16">
        <v>5588.0</v>
      </c>
      <c r="K476" s="16">
        <v>4806.0</v>
      </c>
      <c r="L476" s="16">
        <v>2421.0</v>
      </c>
      <c r="M476" s="16">
        <v>1318.0</v>
      </c>
    </row>
    <row r="477">
      <c r="A477" s="8">
        <v>44156.0</v>
      </c>
      <c r="B477" s="16">
        <v>30403.0</v>
      </c>
      <c r="C477" s="16">
        <v>14382.0</v>
      </c>
      <c r="D477" s="16">
        <v>16021.0</v>
      </c>
      <c r="E477" s="16">
        <v>837.0</v>
      </c>
      <c r="F477" s="16">
        <v>1735.0</v>
      </c>
      <c r="G477" s="16">
        <v>5815.0</v>
      </c>
      <c r="H477" s="16">
        <v>3842.0</v>
      </c>
      <c r="I477" s="16">
        <v>4158.0</v>
      </c>
      <c r="J477" s="16">
        <v>5532.0</v>
      </c>
      <c r="K477" s="16">
        <v>4774.0</v>
      </c>
      <c r="L477" s="16">
        <v>2403.0</v>
      </c>
      <c r="M477" s="16">
        <v>1307.0</v>
      </c>
    </row>
    <row r="478">
      <c r="A478" s="8">
        <v>44155.0</v>
      </c>
      <c r="B478" s="16">
        <v>30017.0</v>
      </c>
      <c r="C478" s="16">
        <v>14172.0</v>
      </c>
      <c r="D478" s="16">
        <v>15845.0</v>
      </c>
      <c r="E478" s="16">
        <v>822.0</v>
      </c>
      <c r="F478" s="16">
        <v>1699.0</v>
      </c>
      <c r="G478" s="16">
        <v>5707.0</v>
      </c>
      <c r="H478" s="16">
        <v>3793.0</v>
      </c>
      <c r="I478" s="16">
        <v>4102.0</v>
      </c>
      <c r="J478" s="16">
        <v>5476.0</v>
      </c>
      <c r="K478" s="16">
        <v>4737.0</v>
      </c>
      <c r="L478" s="16">
        <v>2380.0</v>
      </c>
      <c r="M478" s="16">
        <v>1301.0</v>
      </c>
    </row>
    <row r="479">
      <c r="A479" s="8">
        <v>44154.0</v>
      </c>
      <c r="B479" s="16">
        <v>29654.0</v>
      </c>
      <c r="C479" s="16">
        <v>13981.0</v>
      </c>
      <c r="D479" s="16">
        <v>15673.0</v>
      </c>
      <c r="E479" s="16">
        <v>811.0</v>
      </c>
      <c r="F479" s="16">
        <v>1664.0</v>
      </c>
      <c r="G479" s="16">
        <v>5642.0</v>
      </c>
      <c r="H479" s="16">
        <v>3744.0</v>
      </c>
      <c r="I479" s="16">
        <v>4043.0</v>
      </c>
      <c r="J479" s="16">
        <v>5416.0</v>
      </c>
      <c r="K479" s="16">
        <v>4692.0</v>
      </c>
      <c r="L479" s="16">
        <v>2352.0</v>
      </c>
      <c r="M479" s="16">
        <v>1290.0</v>
      </c>
    </row>
    <row r="480">
      <c r="A480" s="8">
        <v>44153.0</v>
      </c>
      <c r="B480" s="16">
        <v>29311.0</v>
      </c>
      <c r="C480" s="16">
        <v>13800.0</v>
      </c>
      <c r="D480" s="16">
        <v>15511.0</v>
      </c>
      <c r="E480" s="16">
        <v>789.0</v>
      </c>
      <c r="F480" s="16">
        <v>1621.0</v>
      </c>
      <c r="G480" s="16">
        <v>5594.0</v>
      </c>
      <c r="H480" s="16">
        <v>3697.0</v>
      </c>
      <c r="I480" s="16">
        <v>3987.0</v>
      </c>
      <c r="J480" s="16">
        <v>5361.0</v>
      </c>
      <c r="K480" s="16">
        <v>4648.0</v>
      </c>
      <c r="L480" s="16">
        <v>2335.0</v>
      </c>
      <c r="M480" s="16">
        <v>1279.0</v>
      </c>
    </row>
    <row r="481">
      <c r="A481" s="8">
        <v>44152.0</v>
      </c>
      <c r="B481" s="16">
        <v>28998.0</v>
      </c>
      <c r="C481" s="16">
        <v>13616.0</v>
      </c>
      <c r="D481" s="16">
        <v>15382.0</v>
      </c>
      <c r="E481" s="16">
        <v>785.0</v>
      </c>
      <c r="F481" s="16">
        <v>1605.0</v>
      </c>
      <c r="G481" s="16">
        <v>5547.0</v>
      </c>
      <c r="H481" s="16">
        <v>3650.0</v>
      </c>
      <c r="I481" s="16">
        <v>3926.0</v>
      </c>
      <c r="J481" s="16">
        <v>5306.0</v>
      </c>
      <c r="K481" s="16">
        <v>4607.0</v>
      </c>
      <c r="L481" s="16">
        <v>2315.0</v>
      </c>
      <c r="M481" s="16">
        <v>1258.0</v>
      </c>
    </row>
    <row r="482">
      <c r="A482" s="8">
        <v>44151.0</v>
      </c>
      <c r="B482" s="16">
        <v>28769.0</v>
      </c>
      <c r="C482" s="16">
        <v>13499.0</v>
      </c>
      <c r="D482" s="16">
        <v>15270.0</v>
      </c>
      <c r="E482" s="16">
        <v>774.0</v>
      </c>
      <c r="F482" s="16">
        <v>1593.0</v>
      </c>
      <c r="G482" s="16">
        <v>5510.0</v>
      </c>
      <c r="H482" s="16">
        <v>3624.0</v>
      </c>
      <c r="I482" s="16">
        <v>3890.0</v>
      </c>
      <c r="J482" s="16">
        <v>5262.0</v>
      </c>
      <c r="K482" s="16">
        <v>4569.0</v>
      </c>
      <c r="L482" s="16">
        <v>2297.0</v>
      </c>
      <c r="M482" s="16">
        <v>1250.0</v>
      </c>
    </row>
    <row r="483">
      <c r="A483" s="8">
        <v>44150.0</v>
      </c>
      <c r="B483" s="16">
        <v>28546.0</v>
      </c>
      <c r="C483" s="16">
        <v>13381.0</v>
      </c>
      <c r="D483" s="16">
        <v>15165.0</v>
      </c>
      <c r="E483" s="16">
        <v>768.0</v>
      </c>
      <c r="F483" s="16">
        <v>1581.0</v>
      </c>
      <c r="G483" s="16">
        <v>5473.0</v>
      </c>
      <c r="H483" s="16">
        <v>3597.0</v>
      </c>
      <c r="I483" s="16">
        <v>3861.0</v>
      </c>
      <c r="J483" s="16">
        <v>5222.0</v>
      </c>
      <c r="K483" s="16">
        <v>4516.0</v>
      </c>
      <c r="L483" s="16">
        <v>2282.0</v>
      </c>
      <c r="M483" s="16">
        <v>1246.0</v>
      </c>
    </row>
    <row r="484">
      <c r="A484" s="8">
        <v>44149.0</v>
      </c>
      <c r="B484" s="16">
        <v>28338.0</v>
      </c>
      <c r="C484" s="16">
        <v>13281.0</v>
      </c>
      <c r="D484" s="16">
        <v>15057.0</v>
      </c>
      <c r="E484" s="16">
        <v>760.0</v>
      </c>
      <c r="F484" s="16">
        <v>1568.0</v>
      </c>
      <c r="G484" s="16">
        <v>5447.0</v>
      </c>
      <c r="H484" s="16">
        <v>3570.0</v>
      </c>
      <c r="I484" s="16">
        <v>3834.0</v>
      </c>
      <c r="J484" s="16">
        <v>5173.0</v>
      </c>
      <c r="K484" s="16">
        <v>4476.0</v>
      </c>
      <c r="L484" s="16">
        <v>2269.0</v>
      </c>
      <c r="M484" s="16">
        <v>1241.0</v>
      </c>
    </row>
    <row r="485">
      <c r="A485" s="8">
        <v>44148.0</v>
      </c>
      <c r="B485" s="128">
        <v>28133.0</v>
      </c>
      <c r="C485" s="128">
        <v>13176.0</v>
      </c>
      <c r="D485" s="128">
        <v>14957.0</v>
      </c>
      <c r="E485" s="128">
        <v>748.0</v>
      </c>
      <c r="F485" s="128">
        <v>1554.0</v>
      </c>
      <c r="G485" s="128">
        <v>5411.0</v>
      </c>
      <c r="H485" s="128">
        <v>3538.0</v>
      </c>
      <c r="I485" s="128">
        <v>3805.0</v>
      </c>
      <c r="J485" s="128">
        <v>5137.0</v>
      </c>
      <c r="K485" s="128">
        <v>4444.0</v>
      </c>
      <c r="L485" s="128">
        <v>2262.0</v>
      </c>
      <c r="M485" s="128">
        <v>1234.0</v>
      </c>
    </row>
    <row r="486">
      <c r="A486" s="8">
        <v>44147.0</v>
      </c>
      <c r="B486" s="128">
        <v>27942.0</v>
      </c>
      <c r="C486" s="128">
        <v>13085.0</v>
      </c>
      <c r="D486" s="128">
        <v>14857.0</v>
      </c>
      <c r="E486" s="128">
        <v>741.0</v>
      </c>
      <c r="F486" s="128">
        <v>1545.0</v>
      </c>
      <c r="G486" s="128">
        <v>5383.0</v>
      </c>
      <c r="H486" s="128">
        <v>3519.0</v>
      </c>
      <c r="I486" s="128">
        <v>3782.0</v>
      </c>
      <c r="J486" s="128">
        <v>5095.0</v>
      </c>
      <c r="K486" s="128">
        <v>4416.0</v>
      </c>
      <c r="L486" s="128">
        <v>2245.0</v>
      </c>
      <c r="M486" s="128">
        <v>1216.0</v>
      </c>
    </row>
    <row r="487">
      <c r="A487" s="8">
        <v>44146.0</v>
      </c>
      <c r="B487" s="128">
        <v>27799.0</v>
      </c>
      <c r="C487" s="128">
        <v>13008.0</v>
      </c>
      <c r="D487" s="128">
        <v>14791.0</v>
      </c>
      <c r="E487" s="128">
        <v>735.0</v>
      </c>
      <c r="F487" s="128">
        <v>1532.0</v>
      </c>
      <c r="G487" s="128">
        <v>5357.0</v>
      </c>
      <c r="H487" s="128">
        <v>3496.0</v>
      </c>
      <c r="I487" s="128">
        <v>3760.0</v>
      </c>
      <c r="J487" s="128">
        <v>5070.0</v>
      </c>
      <c r="K487" s="128">
        <v>4401.0</v>
      </c>
      <c r="L487" s="128">
        <v>2236.0</v>
      </c>
      <c r="M487" s="128">
        <v>1212.0</v>
      </c>
    </row>
    <row r="488">
      <c r="A488" s="8">
        <v>44145.0</v>
      </c>
      <c r="B488" s="16">
        <v>27653.0</v>
      </c>
      <c r="C488" s="16">
        <v>12940.0</v>
      </c>
      <c r="D488" s="16">
        <v>14713.0</v>
      </c>
      <c r="E488" s="16">
        <v>729.0</v>
      </c>
      <c r="F488" s="16">
        <v>1527.0</v>
      </c>
      <c r="G488" s="16">
        <v>5337.0</v>
      </c>
      <c r="H488" s="16">
        <v>3478.0</v>
      </c>
      <c r="I488" s="5">
        <v>3748.0</v>
      </c>
      <c r="J488" s="16">
        <v>5049.0</v>
      </c>
      <c r="K488" s="16">
        <v>4371.0</v>
      </c>
      <c r="L488" s="16">
        <v>2217.0</v>
      </c>
      <c r="M488" s="16">
        <v>1197.0</v>
      </c>
    </row>
    <row r="489">
      <c r="A489" s="8">
        <v>44144.0</v>
      </c>
      <c r="B489" s="16">
        <v>27553.0</v>
      </c>
      <c r="C489" s="16">
        <v>12884.0</v>
      </c>
      <c r="D489" s="16">
        <v>14669.0</v>
      </c>
      <c r="E489" s="16">
        <v>726.0</v>
      </c>
      <c r="F489" s="16">
        <v>1518.0</v>
      </c>
      <c r="G489" s="16">
        <v>5316.0</v>
      </c>
      <c r="H489" s="16">
        <v>3465.0</v>
      </c>
      <c r="I489" s="16">
        <v>3736.0</v>
      </c>
      <c r="J489" s="16">
        <v>5036.0</v>
      </c>
      <c r="K489" s="16">
        <v>4356.0</v>
      </c>
      <c r="L489" s="16">
        <v>2208.0</v>
      </c>
      <c r="M489" s="16">
        <v>1192.0</v>
      </c>
    </row>
    <row r="490">
      <c r="A490" s="8">
        <v>44143.0</v>
      </c>
      <c r="B490" s="16">
        <v>27427.0</v>
      </c>
      <c r="C490" s="16">
        <v>12827.0</v>
      </c>
      <c r="D490" s="16">
        <v>14600.0</v>
      </c>
      <c r="E490" s="16">
        <v>723.0</v>
      </c>
      <c r="F490" s="16">
        <v>1512.0</v>
      </c>
      <c r="G490" s="16">
        <v>5301.0</v>
      </c>
      <c r="H490" s="16">
        <v>3440.0</v>
      </c>
      <c r="I490" s="16">
        <v>3717.0</v>
      </c>
      <c r="J490" s="16">
        <v>5017.0</v>
      </c>
      <c r="K490" s="16">
        <v>4341.0</v>
      </c>
      <c r="L490" s="16">
        <v>2193.0</v>
      </c>
      <c r="M490" s="16">
        <v>1183.0</v>
      </c>
    </row>
    <row r="491">
      <c r="A491" s="8">
        <v>44142.0</v>
      </c>
      <c r="B491" s="16">
        <v>27284.0</v>
      </c>
      <c r="C491" s="16">
        <v>12751.0</v>
      </c>
      <c r="D491" s="16">
        <v>14533.0</v>
      </c>
      <c r="E491" s="16">
        <v>720.0</v>
      </c>
      <c r="F491" s="16">
        <v>1508.0</v>
      </c>
      <c r="G491" s="16">
        <v>5292.0</v>
      </c>
      <c r="H491" s="16">
        <v>3414.0</v>
      </c>
      <c r="I491" s="16">
        <v>3695.0</v>
      </c>
      <c r="J491" s="16">
        <v>4995.0</v>
      </c>
      <c r="K491" s="16">
        <v>4317.0</v>
      </c>
      <c r="L491" s="16">
        <v>2169.0</v>
      </c>
      <c r="M491" s="16">
        <v>1174.0</v>
      </c>
    </row>
    <row r="492">
      <c r="A492" s="8">
        <v>44141.0</v>
      </c>
      <c r="B492" s="16">
        <v>27195.0</v>
      </c>
      <c r="C492" s="16">
        <v>12701.0</v>
      </c>
      <c r="D492" s="16">
        <v>14494.0</v>
      </c>
      <c r="E492" s="16">
        <v>719.0</v>
      </c>
      <c r="F492" s="16">
        <v>1503.0</v>
      </c>
      <c r="G492" s="16">
        <v>5282.0</v>
      </c>
      <c r="H492" s="16">
        <v>3399.0</v>
      </c>
      <c r="I492" s="16">
        <v>3674.0</v>
      </c>
      <c r="J492" s="16">
        <v>4986.0</v>
      </c>
      <c r="K492" s="16">
        <v>4304.0</v>
      </c>
      <c r="L492" s="16">
        <v>2158.0</v>
      </c>
      <c r="M492" s="16">
        <v>1170.0</v>
      </c>
    </row>
    <row r="493">
      <c r="A493" s="8">
        <v>44140.0</v>
      </c>
      <c r="B493" s="16">
        <v>27050.0</v>
      </c>
      <c r="C493" s="16">
        <v>12627.0</v>
      </c>
      <c r="D493" s="16">
        <v>14423.0</v>
      </c>
      <c r="E493" s="16">
        <v>710.0</v>
      </c>
      <c r="F493" s="16">
        <v>1496.0</v>
      </c>
      <c r="G493" s="16">
        <v>5258.0</v>
      </c>
      <c r="H493" s="16">
        <v>3375.0</v>
      </c>
      <c r="I493" s="16">
        <v>3648.0</v>
      </c>
      <c r="J493" s="16">
        <v>4958.0</v>
      </c>
      <c r="K493" s="16">
        <v>4291.0</v>
      </c>
      <c r="L493" s="16">
        <v>2149.0</v>
      </c>
      <c r="M493" s="16">
        <v>1165.0</v>
      </c>
    </row>
    <row r="494">
      <c r="A494" s="8">
        <v>44139.0</v>
      </c>
      <c r="B494" s="16">
        <v>26925.0</v>
      </c>
      <c r="C494" s="16">
        <v>12564.0</v>
      </c>
      <c r="D494" s="16">
        <v>14361.0</v>
      </c>
      <c r="E494" s="16">
        <v>709.0</v>
      </c>
      <c r="F494" s="16">
        <v>1488.0</v>
      </c>
      <c r="G494" s="16">
        <v>5237.0</v>
      </c>
      <c r="H494" s="16">
        <v>3355.0</v>
      </c>
      <c r="I494" s="16">
        <v>3625.0</v>
      </c>
      <c r="J494" s="16">
        <v>4929.0</v>
      </c>
      <c r="K494" s="16">
        <v>4276.0</v>
      </c>
      <c r="L494" s="16">
        <v>2143.0</v>
      </c>
      <c r="M494" s="16">
        <v>1163.0</v>
      </c>
    </row>
    <row r="495">
      <c r="A495" s="8">
        <v>44138.0</v>
      </c>
      <c r="B495" s="16">
        <v>26807.0</v>
      </c>
      <c r="C495" s="16">
        <v>12503.0</v>
      </c>
      <c r="D495" s="16">
        <v>14304.0</v>
      </c>
      <c r="E495" s="16">
        <v>707.0</v>
      </c>
      <c r="F495" s="16">
        <v>1485.0</v>
      </c>
      <c r="G495" s="16">
        <v>5218.0</v>
      </c>
      <c r="H495" s="16">
        <v>3330.0</v>
      </c>
      <c r="I495" s="16">
        <v>3614.0</v>
      </c>
      <c r="J495" s="16">
        <v>4909.0</v>
      </c>
      <c r="K495" s="16">
        <v>4253.0</v>
      </c>
      <c r="L495" s="16">
        <v>2133.0</v>
      </c>
      <c r="M495" s="16">
        <v>1158.0</v>
      </c>
    </row>
    <row r="496">
      <c r="A496" s="8">
        <v>44137.0</v>
      </c>
      <c r="B496" s="128">
        <v>26732.0</v>
      </c>
      <c r="C496" s="128">
        <v>12460.0</v>
      </c>
      <c r="D496" s="128">
        <v>14272.0</v>
      </c>
      <c r="E496" s="128">
        <v>704.0</v>
      </c>
      <c r="F496" s="128">
        <v>1480.0</v>
      </c>
      <c r="G496" s="128">
        <v>5201.0</v>
      </c>
      <c r="H496" s="128">
        <v>3317.0</v>
      </c>
      <c r="I496" s="128">
        <v>3607.0</v>
      </c>
      <c r="J496" s="16">
        <v>4894.0</v>
      </c>
      <c r="K496" s="16">
        <v>4242.0</v>
      </c>
      <c r="L496" s="128">
        <v>2130.0</v>
      </c>
      <c r="M496" s="128">
        <v>1157.0</v>
      </c>
    </row>
    <row r="497">
      <c r="A497" s="8">
        <v>44136.0</v>
      </c>
      <c r="B497" s="128">
        <v>26635.0</v>
      </c>
      <c r="C497" s="128">
        <v>12412.0</v>
      </c>
      <c r="D497" s="128">
        <v>14223.0</v>
      </c>
      <c r="E497" s="128">
        <v>697.0</v>
      </c>
      <c r="F497" s="128">
        <v>1471.0</v>
      </c>
      <c r="G497" s="128">
        <v>5192.0</v>
      </c>
      <c r="H497" s="128">
        <v>3304.0</v>
      </c>
      <c r="I497" s="128">
        <v>3588.0</v>
      </c>
      <c r="J497" s="128">
        <v>4884.0</v>
      </c>
      <c r="K497" s="128">
        <v>4224.0</v>
      </c>
      <c r="L497" s="128">
        <v>2122.0</v>
      </c>
      <c r="M497" s="128">
        <v>1153.0</v>
      </c>
    </row>
    <row r="498">
      <c r="A498" s="8">
        <v>44135.0</v>
      </c>
      <c r="B498" s="5">
        <v>26511.0</v>
      </c>
      <c r="C498" s="5">
        <v>12352.0</v>
      </c>
      <c r="D498" s="5">
        <v>14159.0</v>
      </c>
      <c r="E498" s="5">
        <v>692.0</v>
      </c>
      <c r="F498" s="5">
        <v>1457.0</v>
      </c>
      <c r="G498" s="16">
        <v>5168.0</v>
      </c>
      <c r="H498" s="16">
        <v>3285.0</v>
      </c>
      <c r="I498" s="16">
        <v>3563.0</v>
      </c>
      <c r="J498" s="16">
        <v>4871.0</v>
      </c>
      <c r="K498" s="16">
        <v>4209.0</v>
      </c>
      <c r="L498" s="16">
        <v>2116.0</v>
      </c>
      <c r="M498" s="16">
        <v>1150.0</v>
      </c>
    </row>
    <row r="499">
      <c r="A499" s="8">
        <v>44134.0</v>
      </c>
      <c r="B499" s="5">
        <v>26385.0</v>
      </c>
      <c r="C499" s="5">
        <v>12289.0</v>
      </c>
      <c r="D499" s="5">
        <v>14096.0</v>
      </c>
      <c r="E499" s="5">
        <v>685.0</v>
      </c>
      <c r="F499" s="5">
        <v>1452.0</v>
      </c>
      <c r="G499" s="16">
        <v>5147.0</v>
      </c>
      <c r="H499" s="16">
        <v>3263.0</v>
      </c>
      <c r="I499" s="16">
        <v>3545.0</v>
      </c>
      <c r="J499" s="16">
        <v>4845.0</v>
      </c>
      <c r="K499" s="16">
        <v>4202.0</v>
      </c>
      <c r="L499" s="16">
        <v>2106.0</v>
      </c>
      <c r="M499" s="16">
        <v>1140.0</v>
      </c>
    </row>
    <row r="500">
      <c r="A500" s="8">
        <v>44133.0</v>
      </c>
      <c r="B500" s="5">
        <v>26271.0</v>
      </c>
      <c r="C500" s="5">
        <v>12235.0</v>
      </c>
      <c r="D500" s="5">
        <v>14036.0</v>
      </c>
      <c r="E500" s="5">
        <v>677.0</v>
      </c>
      <c r="F500" s="5">
        <v>1443.0</v>
      </c>
      <c r="G500" s="16">
        <v>5131.0</v>
      </c>
      <c r="H500" s="16">
        <v>3247.0</v>
      </c>
      <c r="I500" s="16">
        <v>3526.0</v>
      </c>
      <c r="J500" s="16">
        <v>4829.0</v>
      </c>
      <c r="K500" s="16">
        <v>4182.0</v>
      </c>
      <c r="L500" s="16">
        <v>2100.0</v>
      </c>
      <c r="M500" s="16">
        <v>1136.0</v>
      </c>
    </row>
    <row r="501">
      <c r="A501" s="8">
        <v>44132.0</v>
      </c>
      <c r="B501" s="5">
        <v>26146.0</v>
      </c>
      <c r="C501" s="5">
        <v>12167.0</v>
      </c>
      <c r="D501" s="5">
        <v>13979.0</v>
      </c>
      <c r="E501" s="5">
        <v>666.0</v>
      </c>
      <c r="F501" s="5">
        <v>1435.0</v>
      </c>
      <c r="G501" s="16">
        <v>5118.0</v>
      </c>
      <c r="H501" s="16">
        <v>3224.0</v>
      </c>
      <c r="I501" s="16">
        <v>3512.0</v>
      </c>
      <c r="J501" s="16">
        <v>4812.0</v>
      </c>
      <c r="K501" s="16">
        <v>4157.0</v>
      </c>
      <c r="L501" s="16">
        <v>2090.0</v>
      </c>
      <c r="M501" s="16">
        <v>1132.0</v>
      </c>
    </row>
    <row r="502">
      <c r="A502" s="8">
        <v>44131.0</v>
      </c>
      <c r="B502" s="5">
        <v>26043.0</v>
      </c>
      <c r="C502" s="5">
        <v>12121.0</v>
      </c>
      <c r="D502" s="5">
        <v>13922.0</v>
      </c>
      <c r="E502" s="5">
        <v>662.0</v>
      </c>
      <c r="F502" s="5">
        <v>1429.0</v>
      </c>
      <c r="G502" s="16">
        <v>5098.0</v>
      </c>
      <c r="H502" s="16">
        <v>3209.0</v>
      </c>
      <c r="I502" s="16">
        <v>3495.0</v>
      </c>
      <c r="J502" s="16">
        <v>4792.0</v>
      </c>
      <c r="K502" s="16">
        <v>4148.0</v>
      </c>
      <c r="L502" s="16">
        <v>2083.0</v>
      </c>
      <c r="M502" s="16">
        <v>1127.0</v>
      </c>
    </row>
    <row r="503">
      <c r="A503" s="8">
        <v>44130.0</v>
      </c>
      <c r="B503" s="5">
        <v>25955.0</v>
      </c>
      <c r="C503" s="5">
        <v>12080.0</v>
      </c>
      <c r="D503" s="5">
        <v>13875.0</v>
      </c>
      <c r="E503" s="5">
        <v>660.0</v>
      </c>
      <c r="F503" s="5">
        <v>1422.0</v>
      </c>
      <c r="G503" s="16">
        <v>5086.0</v>
      </c>
      <c r="H503" s="16">
        <v>3200.0</v>
      </c>
      <c r="I503" s="16">
        <v>3481.0</v>
      </c>
      <c r="J503" s="16">
        <v>4769.0</v>
      </c>
      <c r="K503" s="16">
        <v>4135.0</v>
      </c>
      <c r="L503" s="16">
        <v>2079.0</v>
      </c>
      <c r="M503" s="16">
        <v>1123.0</v>
      </c>
    </row>
    <row r="504">
      <c r="A504" s="8">
        <v>44129.0</v>
      </c>
      <c r="B504" s="5">
        <v>25836.0</v>
      </c>
      <c r="C504" s="5">
        <v>12029.0</v>
      </c>
      <c r="D504" s="5">
        <v>13807.0</v>
      </c>
      <c r="E504" s="5">
        <v>654.0</v>
      </c>
      <c r="F504" s="5">
        <v>1417.0</v>
      </c>
      <c r="G504" s="16">
        <v>5065.0</v>
      </c>
      <c r="H504" s="16">
        <v>3175.0</v>
      </c>
      <c r="I504" s="16">
        <v>3459.0</v>
      </c>
      <c r="J504" s="16">
        <v>4747.0</v>
      </c>
      <c r="K504" s="16">
        <v>4124.0</v>
      </c>
      <c r="L504" s="16">
        <v>2076.0</v>
      </c>
      <c r="M504" s="16">
        <v>1119.0</v>
      </c>
    </row>
    <row r="505">
      <c r="A505" s="8">
        <v>44128.0</v>
      </c>
      <c r="B505" s="5">
        <v>25775.0</v>
      </c>
      <c r="C505" s="5">
        <v>12003.0</v>
      </c>
      <c r="D505" s="5">
        <v>13772.0</v>
      </c>
      <c r="E505" s="5">
        <v>649.0</v>
      </c>
      <c r="F505" s="5">
        <v>1410.0</v>
      </c>
      <c r="G505" s="16">
        <v>5055.0</v>
      </c>
      <c r="H505" s="16">
        <v>3167.0</v>
      </c>
      <c r="I505" s="16">
        <v>3448.0</v>
      </c>
      <c r="J505" s="16">
        <v>4738.0</v>
      </c>
      <c r="K505" s="16">
        <v>4118.0</v>
      </c>
      <c r="L505" s="16">
        <v>2075.0</v>
      </c>
      <c r="M505" s="16">
        <v>1115.0</v>
      </c>
    </row>
    <row r="506">
      <c r="A506" s="8">
        <v>44127.0</v>
      </c>
      <c r="B506" s="5">
        <v>25698.0</v>
      </c>
      <c r="C506" s="5">
        <v>11962.0</v>
      </c>
      <c r="D506" s="5">
        <v>13736.0</v>
      </c>
      <c r="E506" s="5">
        <v>642.0</v>
      </c>
      <c r="F506" s="5">
        <v>1403.0</v>
      </c>
      <c r="G506" s="16">
        <v>5043.0</v>
      </c>
      <c r="H506" s="16">
        <v>3163.0</v>
      </c>
      <c r="I506" s="16">
        <v>3439.0</v>
      </c>
      <c r="J506" s="16">
        <v>4724.0</v>
      </c>
      <c r="K506" s="16">
        <v>4104.0</v>
      </c>
      <c r="L506" s="16">
        <v>2070.0</v>
      </c>
      <c r="M506" s="16">
        <v>1110.0</v>
      </c>
    </row>
    <row r="507">
      <c r="A507" s="8">
        <v>44126.0</v>
      </c>
      <c r="B507" s="5">
        <v>25543.0</v>
      </c>
      <c r="C507" s="5">
        <v>11889.0</v>
      </c>
      <c r="D507" s="5">
        <v>13654.0</v>
      </c>
      <c r="E507" s="5">
        <v>640.0</v>
      </c>
      <c r="F507" s="5">
        <v>1392.0</v>
      </c>
      <c r="G507" s="16">
        <v>5033.0</v>
      </c>
      <c r="H507" s="16">
        <v>3145.0</v>
      </c>
      <c r="I507" s="16">
        <v>3418.0</v>
      </c>
      <c r="J507" s="16">
        <v>4698.0</v>
      </c>
      <c r="K507" s="16">
        <v>4078.0</v>
      </c>
      <c r="L507" s="16">
        <v>2057.0</v>
      </c>
      <c r="M507" s="16">
        <v>1082.0</v>
      </c>
    </row>
    <row r="508">
      <c r="A508" s="8">
        <v>44125.0</v>
      </c>
      <c r="B508" s="5">
        <v>25424.0</v>
      </c>
      <c r="C508" s="5">
        <v>11830.0</v>
      </c>
      <c r="D508" s="5">
        <v>13594.0</v>
      </c>
      <c r="E508" s="5">
        <v>638.0</v>
      </c>
      <c r="F508" s="5">
        <v>1390.0</v>
      </c>
      <c r="G508" s="16">
        <v>5015.0</v>
      </c>
      <c r="H508" s="16">
        <v>3135.0</v>
      </c>
      <c r="I508" s="16">
        <v>3400.0</v>
      </c>
      <c r="J508" s="16">
        <v>4674.0</v>
      </c>
      <c r="K508" s="16">
        <v>4052.0</v>
      </c>
      <c r="L508" s="16">
        <v>2046.0</v>
      </c>
      <c r="M508" s="16">
        <v>1074.0</v>
      </c>
    </row>
    <row r="509">
      <c r="A509" s="8">
        <v>44124.0</v>
      </c>
      <c r="B509" s="5">
        <v>25333.0</v>
      </c>
      <c r="C509" s="5">
        <v>11783.0</v>
      </c>
      <c r="D509" s="5">
        <v>13550.0</v>
      </c>
      <c r="E509" s="5">
        <v>637.0</v>
      </c>
      <c r="F509" s="5">
        <v>1386.0</v>
      </c>
      <c r="G509" s="16">
        <v>5003.0</v>
      </c>
      <c r="H509" s="16">
        <v>3123.0</v>
      </c>
      <c r="I509" s="16">
        <v>3382.0</v>
      </c>
      <c r="J509" s="16">
        <v>4659.0</v>
      </c>
      <c r="K509" s="16">
        <v>4038.0</v>
      </c>
      <c r="L509" s="16">
        <v>2041.0</v>
      </c>
      <c r="M509" s="16">
        <v>1064.0</v>
      </c>
    </row>
    <row r="510">
      <c r="A510" s="8">
        <v>44123.0</v>
      </c>
      <c r="B510" s="5">
        <v>25275.0</v>
      </c>
      <c r="C510" s="5">
        <v>11745.0</v>
      </c>
      <c r="D510" s="5">
        <v>13530.0</v>
      </c>
      <c r="E510" s="5">
        <v>634.0</v>
      </c>
      <c r="F510" s="5">
        <v>1383.0</v>
      </c>
      <c r="G510" s="16">
        <v>4992.0</v>
      </c>
      <c r="H510" s="16">
        <v>3116.0</v>
      </c>
      <c r="I510" s="16">
        <v>3370.0</v>
      </c>
      <c r="J510" s="16">
        <v>4650.0</v>
      </c>
      <c r="K510" s="16">
        <v>4029.0</v>
      </c>
      <c r="L510" s="16">
        <v>2038.0</v>
      </c>
      <c r="M510" s="16">
        <v>1063.0</v>
      </c>
    </row>
    <row r="511">
      <c r="A511" s="8">
        <v>44122.0</v>
      </c>
      <c r="B511" s="5">
        <v>25199.0</v>
      </c>
      <c r="C511" s="5">
        <v>11711.0</v>
      </c>
      <c r="D511" s="5">
        <v>13488.0</v>
      </c>
      <c r="E511" s="5">
        <v>632.0</v>
      </c>
      <c r="F511" s="5">
        <v>1380.0</v>
      </c>
      <c r="G511" s="16">
        <v>4979.0</v>
      </c>
      <c r="H511" s="16">
        <v>3109.0</v>
      </c>
      <c r="I511" s="16">
        <v>3355.0</v>
      </c>
      <c r="J511" s="16">
        <v>4637.0</v>
      </c>
      <c r="K511" s="16">
        <v>4022.0</v>
      </c>
      <c r="L511" s="16">
        <v>2031.0</v>
      </c>
      <c r="M511" s="16">
        <v>1054.0</v>
      </c>
    </row>
    <row r="512">
      <c r="A512" s="8">
        <v>44121.0</v>
      </c>
      <c r="B512" s="5">
        <v>25108.0</v>
      </c>
      <c r="C512" s="5">
        <v>11662.0</v>
      </c>
      <c r="D512" s="5">
        <v>13446.0</v>
      </c>
      <c r="E512" s="5">
        <v>630.0</v>
      </c>
      <c r="F512" s="5">
        <v>1376.0</v>
      </c>
      <c r="G512" s="16">
        <v>4967.0</v>
      </c>
      <c r="H512" s="16">
        <v>3095.0</v>
      </c>
      <c r="I512" s="16">
        <v>3342.0</v>
      </c>
      <c r="J512" s="16">
        <v>4615.0</v>
      </c>
      <c r="K512" s="16">
        <v>4007.0</v>
      </c>
      <c r="L512" s="16">
        <v>2023.0</v>
      </c>
      <c r="M512" s="16">
        <v>1053.0</v>
      </c>
    </row>
    <row r="513">
      <c r="A513" s="8">
        <v>44120.0</v>
      </c>
      <c r="B513" s="5">
        <v>25035.0</v>
      </c>
      <c r="C513" s="5">
        <v>11636.0</v>
      </c>
      <c r="D513" s="5">
        <v>13399.0</v>
      </c>
      <c r="E513" s="5">
        <v>628.0</v>
      </c>
      <c r="F513" s="5">
        <v>1374.0</v>
      </c>
      <c r="G513" s="16">
        <v>4962.0</v>
      </c>
      <c r="H513" s="16">
        <v>3079.0</v>
      </c>
      <c r="I513" s="16">
        <v>3336.0</v>
      </c>
      <c r="J513" s="16">
        <v>4596.0</v>
      </c>
      <c r="K513" s="16">
        <v>3990.0</v>
      </c>
      <c r="L513" s="16">
        <v>2021.0</v>
      </c>
      <c r="M513" s="16">
        <v>1049.0</v>
      </c>
    </row>
    <row r="514">
      <c r="A514" s="8">
        <v>44119.0</v>
      </c>
      <c r="B514" s="5">
        <v>24988.0</v>
      </c>
      <c r="C514" s="5">
        <v>11615.0</v>
      </c>
      <c r="D514" s="5">
        <v>13373.0</v>
      </c>
      <c r="E514" s="5">
        <v>628.0</v>
      </c>
      <c r="F514" s="5">
        <v>1372.0</v>
      </c>
      <c r="G514" s="16">
        <v>4955.0</v>
      </c>
      <c r="H514" s="16">
        <v>3070.0</v>
      </c>
      <c r="I514" s="16">
        <v>3326.0</v>
      </c>
      <c r="J514" s="16">
        <v>4588.0</v>
      </c>
      <c r="K514" s="16">
        <v>3983.0</v>
      </c>
      <c r="L514" s="16">
        <v>2019.0</v>
      </c>
      <c r="M514" s="16">
        <v>1047.0</v>
      </c>
    </row>
    <row r="515">
      <c r="A515" s="8">
        <v>44118.0</v>
      </c>
      <c r="B515" s="5">
        <v>24889.0</v>
      </c>
      <c r="C515" s="5">
        <v>11594.0</v>
      </c>
      <c r="D515" s="5">
        <v>13295.0</v>
      </c>
      <c r="E515" s="5">
        <v>623.0</v>
      </c>
      <c r="F515" s="5">
        <v>1369.0</v>
      </c>
      <c r="G515" s="16">
        <v>4942.0</v>
      </c>
      <c r="H515" s="16">
        <v>3060.0</v>
      </c>
      <c r="I515" s="16">
        <v>3318.0</v>
      </c>
      <c r="J515" s="16">
        <v>4583.0</v>
      </c>
      <c r="K515" s="16">
        <v>3970.0</v>
      </c>
      <c r="L515" s="16">
        <v>2008.0</v>
      </c>
      <c r="M515" s="16">
        <v>1016.0</v>
      </c>
    </row>
    <row r="516">
      <c r="A516" s="8">
        <v>44117.0</v>
      </c>
      <c r="B516" s="5">
        <v>24805.0</v>
      </c>
      <c r="C516" s="5">
        <v>11543.0</v>
      </c>
      <c r="D516" s="5">
        <v>13262.0</v>
      </c>
      <c r="E516" s="5">
        <v>619.0</v>
      </c>
      <c r="F516" s="5">
        <v>1362.0</v>
      </c>
      <c r="G516" s="16">
        <v>4912.0</v>
      </c>
      <c r="H516" s="16">
        <v>3049.0</v>
      </c>
      <c r="I516" s="16">
        <v>3307.0</v>
      </c>
      <c r="J516" s="16">
        <v>4574.0</v>
      </c>
      <c r="K516" s="16">
        <v>3962.0</v>
      </c>
      <c r="L516" s="16">
        <v>2006.0</v>
      </c>
      <c r="M516" s="16">
        <v>1014.0</v>
      </c>
    </row>
    <row r="517">
      <c r="A517" s="8">
        <v>44116.0</v>
      </c>
      <c r="B517" s="5">
        <v>24703.0</v>
      </c>
      <c r="C517" s="5">
        <v>11479.0</v>
      </c>
      <c r="D517" s="5">
        <v>13224.0</v>
      </c>
      <c r="E517" s="5">
        <v>614.0</v>
      </c>
      <c r="F517" s="5">
        <v>1355.0</v>
      </c>
      <c r="G517" s="16">
        <v>4891.0</v>
      </c>
      <c r="H517" s="16">
        <v>3033.0</v>
      </c>
      <c r="I517" s="16">
        <v>3287.0</v>
      </c>
      <c r="J517" s="16">
        <v>4561.0</v>
      </c>
      <c r="K517" s="16">
        <v>3950.0</v>
      </c>
      <c r="L517" s="16">
        <v>1999.0</v>
      </c>
      <c r="M517" s="16">
        <v>1013.0</v>
      </c>
    </row>
    <row r="518">
      <c r="A518" s="8">
        <v>44115.0</v>
      </c>
      <c r="B518" s="5">
        <v>24606.0</v>
      </c>
      <c r="C518" s="5">
        <v>11423.0</v>
      </c>
      <c r="D518" s="5">
        <v>13183.0</v>
      </c>
      <c r="E518" s="5">
        <v>606.0</v>
      </c>
      <c r="F518" s="5">
        <v>1353.0</v>
      </c>
      <c r="G518" s="16">
        <v>4872.0</v>
      </c>
      <c r="H518" s="16">
        <v>3014.0</v>
      </c>
      <c r="I518" s="16">
        <v>3271.0</v>
      </c>
      <c r="J518" s="16">
        <v>4549.0</v>
      </c>
      <c r="K518" s="16">
        <v>3939.0</v>
      </c>
      <c r="L518" s="16">
        <v>1991.0</v>
      </c>
      <c r="M518" s="16">
        <v>1011.0</v>
      </c>
    </row>
    <row r="519">
      <c r="A519" s="8">
        <v>44114.0</v>
      </c>
      <c r="B519" s="5">
        <v>24548.0</v>
      </c>
      <c r="C519" s="5">
        <v>11389.0</v>
      </c>
      <c r="D519" s="5">
        <v>13159.0</v>
      </c>
      <c r="E519" s="5">
        <v>602.0</v>
      </c>
      <c r="F519" s="5">
        <v>1353.0</v>
      </c>
      <c r="G519" s="16">
        <v>4861.0</v>
      </c>
      <c r="H519" s="16">
        <v>3000.0</v>
      </c>
      <c r="I519" s="16">
        <v>3263.0</v>
      </c>
      <c r="J519" s="16">
        <v>4543.0</v>
      </c>
      <c r="K519" s="16">
        <v>3933.0</v>
      </c>
      <c r="L519" s="16">
        <v>1985.0</v>
      </c>
      <c r="M519" s="16">
        <v>1008.0</v>
      </c>
    </row>
    <row r="520">
      <c r="A520" s="8">
        <v>44113.0</v>
      </c>
      <c r="B520" s="16">
        <v>24476.0</v>
      </c>
      <c r="C520" s="16">
        <v>11349.0</v>
      </c>
      <c r="D520" s="16">
        <v>13127.0</v>
      </c>
      <c r="E520" s="16">
        <v>601.0</v>
      </c>
      <c r="F520" s="16">
        <v>1350.0</v>
      </c>
      <c r="G520" s="16">
        <v>4850.0</v>
      </c>
      <c r="H520" s="16">
        <v>2993.0</v>
      </c>
      <c r="I520" s="16">
        <v>3257.0</v>
      </c>
      <c r="J520" s="16">
        <v>4532.0</v>
      </c>
      <c r="K520" s="16">
        <v>3911.0</v>
      </c>
      <c r="L520" s="16">
        <v>1978.0</v>
      </c>
      <c r="M520" s="16">
        <v>1004.0</v>
      </c>
    </row>
    <row r="521">
      <c r="A521" s="8">
        <v>44112.0</v>
      </c>
      <c r="B521" s="16">
        <v>24422.0</v>
      </c>
      <c r="C521" s="16">
        <v>11321.0</v>
      </c>
      <c r="D521" s="16">
        <v>13101.0</v>
      </c>
      <c r="E521" s="16">
        <v>600.0</v>
      </c>
      <c r="F521" s="16">
        <v>1339.0</v>
      </c>
      <c r="G521" s="16">
        <v>4842.0</v>
      </c>
      <c r="H521" s="16">
        <v>2986.0</v>
      </c>
      <c r="I521" s="16">
        <v>3251.0</v>
      </c>
      <c r="J521" s="16">
        <v>4527.0</v>
      </c>
      <c r="K521" s="16">
        <v>3901.0</v>
      </c>
      <c r="L521" s="16">
        <v>1974.0</v>
      </c>
      <c r="M521" s="16">
        <v>1002.0</v>
      </c>
    </row>
    <row r="522">
      <c r="A522" s="8">
        <v>44111.0</v>
      </c>
      <c r="B522" s="16">
        <v>24353.0</v>
      </c>
      <c r="C522" s="16">
        <v>11282.0</v>
      </c>
      <c r="D522" s="16">
        <v>13071.0</v>
      </c>
      <c r="E522" s="16">
        <v>594.0</v>
      </c>
      <c r="F522" s="16">
        <v>1334.0</v>
      </c>
      <c r="G522" s="16">
        <v>4836.0</v>
      </c>
      <c r="H522" s="16">
        <v>2979.0</v>
      </c>
      <c r="I522" s="16">
        <v>3242.0</v>
      </c>
      <c r="J522" s="16">
        <v>4515.0</v>
      </c>
      <c r="K522" s="16">
        <v>3890.0</v>
      </c>
      <c r="L522" s="16">
        <v>1964.0</v>
      </c>
      <c r="M522" s="16">
        <v>999.0</v>
      </c>
    </row>
    <row r="523">
      <c r="A523" s="8">
        <v>44110.0</v>
      </c>
      <c r="B523" s="128">
        <v>24239.0</v>
      </c>
      <c r="C523" s="128">
        <v>11229.0</v>
      </c>
      <c r="D523" s="128">
        <v>13010.0</v>
      </c>
      <c r="E523" s="128">
        <v>593.0</v>
      </c>
      <c r="F523" s="128">
        <v>1332.0</v>
      </c>
      <c r="G523" s="128">
        <v>4828.0</v>
      </c>
      <c r="H523" s="128">
        <v>2966.0</v>
      </c>
      <c r="I523" s="128">
        <v>3232.0</v>
      </c>
      <c r="J523" s="128">
        <v>4487.0</v>
      </c>
      <c r="K523" s="128">
        <v>3859.0</v>
      </c>
      <c r="L523" s="128">
        <v>1948.0</v>
      </c>
      <c r="M523" s="128">
        <v>994.0</v>
      </c>
    </row>
    <row r="524">
      <c r="A524" s="8">
        <v>44109.0</v>
      </c>
      <c r="B524" s="16">
        <v>24164.0</v>
      </c>
      <c r="C524" s="16">
        <v>11179.0</v>
      </c>
      <c r="D524" s="16">
        <v>12985.0</v>
      </c>
      <c r="E524" s="16">
        <v>588.0</v>
      </c>
      <c r="F524" s="16">
        <v>1324.0</v>
      </c>
      <c r="G524" s="16">
        <v>4802.0</v>
      </c>
      <c r="H524" s="16">
        <v>2958.0</v>
      </c>
      <c r="I524" s="16">
        <v>3230.0</v>
      </c>
      <c r="J524" s="16">
        <v>4476.0</v>
      </c>
      <c r="K524" s="16">
        <v>3850.0</v>
      </c>
      <c r="L524" s="16">
        <v>1944.0</v>
      </c>
      <c r="M524" s="16">
        <v>992.0</v>
      </c>
    </row>
    <row r="525">
      <c r="A525" s="8">
        <v>44108.0</v>
      </c>
      <c r="B525" s="16">
        <v>24091.0</v>
      </c>
      <c r="C525" s="16">
        <v>11132.0</v>
      </c>
      <c r="D525" s="16">
        <v>12959.0</v>
      </c>
      <c r="E525" s="16">
        <v>588.0</v>
      </c>
      <c r="F525" s="16">
        <v>1321.0</v>
      </c>
      <c r="G525" s="16">
        <v>4785.0</v>
      </c>
      <c r="H525" s="16">
        <v>2949.0</v>
      </c>
      <c r="I525" s="16">
        <v>3222.0</v>
      </c>
      <c r="J525" s="16">
        <v>4464.0</v>
      </c>
      <c r="K525" s="16">
        <v>3836.0</v>
      </c>
      <c r="L525" s="16">
        <v>1938.0</v>
      </c>
      <c r="M525" s="16">
        <v>988.0</v>
      </c>
    </row>
    <row r="526">
      <c r="A526" s="8">
        <v>44107.0</v>
      </c>
      <c r="B526" s="16">
        <v>24027.0</v>
      </c>
      <c r="C526" s="16">
        <v>11092.0</v>
      </c>
      <c r="D526" s="16">
        <v>12935.0</v>
      </c>
      <c r="E526" s="16">
        <v>588.0</v>
      </c>
      <c r="F526" s="16">
        <v>1317.0</v>
      </c>
      <c r="G526" s="16">
        <v>4781.0</v>
      </c>
      <c r="H526" s="16">
        <v>2940.0</v>
      </c>
      <c r="I526" s="16">
        <v>3209.0</v>
      </c>
      <c r="J526" s="16">
        <v>4456.0</v>
      </c>
      <c r="K526" s="16">
        <v>3824.0</v>
      </c>
      <c r="L526" s="16">
        <v>1930.0</v>
      </c>
      <c r="M526" s="16">
        <v>982.0</v>
      </c>
    </row>
    <row r="527">
      <c r="A527" s="8">
        <v>44106.0</v>
      </c>
      <c r="B527" s="16">
        <v>23952.0</v>
      </c>
      <c r="C527" s="16">
        <v>11045.0</v>
      </c>
      <c r="D527" s="16">
        <v>12907.0</v>
      </c>
      <c r="E527" s="16">
        <v>587.0</v>
      </c>
      <c r="F527" s="16">
        <v>1316.0</v>
      </c>
      <c r="G527" s="16">
        <v>4775.0</v>
      </c>
      <c r="H527" s="16">
        <v>2927.0</v>
      </c>
      <c r="I527" s="16">
        <v>3198.0</v>
      </c>
      <c r="J527" s="16">
        <v>4445.0</v>
      </c>
      <c r="K527" s="16">
        <v>3808.0</v>
      </c>
      <c r="L527" s="16">
        <v>1917.0</v>
      </c>
      <c r="M527" s="16">
        <v>979.0</v>
      </c>
    </row>
    <row r="528">
      <c r="A528" s="8">
        <v>44105.0</v>
      </c>
      <c r="B528" s="16">
        <v>23889.0</v>
      </c>
      <c r="C528" s="16">
        <v>11007.0</v>
      </c>
      <c r="D528" s="16">
        <v>12882.0</v>
      </c>
      <c r="E528" s="16">
        <v>584.0</v>
      </c>
      <c r="F528" s="16">
        <v>1310.0</v>
      </c>
      <c r="G528" s="16">
        <v>4769.0</v>
      </c>
      <c r="H528" s="16">
        <v>2917.0</v>
      </c>
      <c r="I528" s="16">
        <v>3192.0</v>
      </c>
      <c r="J528" s="16">
        <v>4434.0</v>
      </c>
      <c r="K528" s="16">
        <v>3795.0</v>
      </c>
      <c r="L528" s="16">
        <v>1913.0</v>
      </c>
      <c r="M528" s="16">
        <v>975.0</v>
      </c>
    </row>
    <row r="529">
      <c r="A529" s="8">
        <v>44104.0</v>
      </c>
      <c r="B529" s="16">
        <v>23812.0</v>
      </c>
      <c r="C529" s="16">
        <v>10964.0</v>
      </c>
      <c r="D529" s="16">
        <v>12848.0</v>
      </c>
      <c r="E529" s="16">
        <v>578.0</v>
      </c>
      <c r="F529" s="16">
        <v>1306.0</v>
      </c>
      <c r="G529" s="16">
        <v>4762.0</v>
      </c>
      <c r="H529" s="16">
        <v>2908.0</v>
      </c>
      <c r="I529" s="16">
        <v>3178.0</v>
      </c>
      <c r="J529" s="16">
        <v>4421.0</v>
      </c>
      <c r="K529" s="16">
        <v>3782.0</v>
      </c>
      <c r="L529" s="16">
        <v>1906.0</v>
      </c>
      <c r="M529" s="16">
        <v>971.0</v>
      </c>
    </row>
    <row r="530">
      <c r="A530" s="8">
        <v>44103.0</v>
      </c>
      <c r="B530" s="16">
        <v>23699.0</v>
      </c>
      <c r="C530" s="16">
        <v>10887.0</v>
      </c>
      <c r="D530" s="16">
        <v>12812.0</v>
      </c>
      <c r="E530" s="16">
        <v>573.0</v>
      </c>
      <c r="F530" s="16">
        <v>1301.0</v>
      </c>
      <c r="G530" s="16">
        <v>4754.0</v>
      </c>
      <c r="H530" s="16">
        <v>2888.0</v>
      </c>
      <c r="I530" s="16">
        <v>3158.0</v>
      </c>
      <c r="J530" s="16">
        <v>4395.0</v>
      </c>
      <c r="K530" s="16">
        <v>3764.0</v>
      </c>
      <c r="L530" s="16">
        <v>1897.0</v>
      </c>
      <c r="M530" s="16">
        <v>969.0</v>
      </c>
    </row>
    <row r="531">
      <c r="A531" s="8">
        <v>44102.0</v>
      </c>
      <c r="B531" s="16">
        <v>23661.0</v>
      </c>
      <c r="C531" s="16">
        <v>10860.0</v>
      </c>
      <c r="D531" s="16">
        <v>12801.0</v>
      </c>
      <c r="E531" s="16">
        <v>572.0</v>
      </c>
      <c r="F531" s="16">
        <v>1299.0</v>
      </c>
      <c r="G531" s="16">
        <v>4746.0</v>
      </c>
      <c r="H531" s="16">
        <v>2881.0</v>
      </c>
      <c r="I531" s="16">
        <v>3151.0</v>
      </c>
      <c r="J531" s="16">
        <v>4390.0</v>
      </c>
      <c r="K531" s="16">
        <v>3760.0</v>
      </c>
      <c r="L531" s="16">
        <v>1897.0</v>
      </c>
      <c r="M531" s="16">
        <v>965.0</v>
      </c>
    </row>
    <row r="532">
      <c r="A532" s="8">
        <v>44101.0</v>
      </c>
      <c r="B532" s="128">
        <v>23611.0</v>
      </c>
      <c r="C532" s="128">
        <v>10834.0</v>
      </c>
      <c r="D532" s="128">
        <v>12777.0</v>
      </c>
      <c r="E532" s="128">
        <v>568.0</v>
      </c>
      <c r="F532" s="128">
        <v>1295.0</v>
      </c>
      <c r="G532" s="128">
        <v>4741.0</v>
      </c>
      <c r="H532" s="128">
        <v>2878.0</v>
      </c>
      <c r="I532" s="128">
        <v>3146.0</v>
      </c>
      <c r="J532" s="128">
        <v>4380.0</v>
      </c>
      <c r="K532" s="128">
        <v>3748.0</v>
      </c>
      <c r="L532" s="128">
        <v>1894.0</v>
      </c>
      <c r="M532" s="128">
        <v>961.0</v>
      </c>
    </row>
    <row r="533">
      <c r="A533" s="8">
        <v>44100.0</v>
      </c>
      <c r="B533" s="128">
        <v>23516.0</v>
      </c>
      <c r="C533" s="128">
        <v>10792.0</v>
      </c>
      <c r="D533" s="128">
        <v>12724.0</v>
      </c>
      <c r="E533" s="128">
        <v>567.0</v>
      </c>
      <c r="F533" s="128">
        <v>1291.0</v>
      </c>
      <c r="G533" s="128">
        <v>4727.0</v>
      </c>
      <c r="H533" s="128">
        <v>2862.0</v>
      </c>
      <c r="I533" s="128">
        <v>3134.0</v>
      </c>
      <c r="J533" s="128">
        <v>4361.0</v>
      </c>
      <c r="K533" s="128">
        <v>3728.0</v>
      </c>
      <c r="L533" s="128">
        <v>1887.0</v>
      </c>
      <c r="M533" s="128">
        <v>959.0</v>
      </c>
    </row>
    <row r="534">
      <c r="A534" s="8">
        <v>44099.0</v>
      </c>
      <c r="B534" s="16">
        <v>23455.0</v>
      </c>
      <c r="C534" s="16">
        <v>10767.0</v>
      </c>
      <c r="D534" s="16">
        <v>12688.0</v>
      </c>
      <c r="E534" s="16">
        <v>566.0</v>
      </c>
      <c r="F534" s="16">
        <v>1285.0</v>
      </c>
      <c r="G534" s="16">
        <v>4720.0</v>
      </c>
      <c r="H534" s="16">
        <v>2855.0</v>
      </c>
      <c r="I534" s="16">
        <v>3129.0</v>
      </c>
      <c r="J534" s="16">
        <v>4351.0</v>
      </c>
      <c r="K534" s="16">
        <v>3712.0</v>
      </c>
      <c r="L534" s="16">
        <v>1878.0</v>
      </c>
      <c r="M534" s="16">
        <v>959.0</v>
      </c>
    </row>
    <row r="535">
      <c r="A535" s="8">
        <v>44098.0</v>
      </c>
      <c r="B535" s="16">
        <v>23341.0</v>
      </c>
      <c r="C535" s="16">
        <v>10713.0</v>
      </c>
      <c r="D535" s="16">
        <v>12628.0</v>
      </c>
      <c r="E535" s="16">
        <v>561.0</v>
      </c>
      <c r="F535" s="16">
        <v>1282.0</v>
      </c>
      <c r="G535" s="16">
        <v>4708.0</v>
      </c>
      <c r="H535" s="16">
        <v>2841.0</v>
      </c>
      <c r="I535" s="16">
        <v>3114.0</v>
      </c>
      <c r="J535" s="16">
        <v>4332.0</v>
      </c>
      <c r="K535" s="16">
        <v>3690.0</v>
      </c>
      <c r="L535" s="16">
        <v>1864.0</v>
      </c>
      <c r="M535" s="16">
        <v>949.0</v>
      </c>
    </row>
    <row r="536">
      <c r="A536" s="8">
        <v>44097.0</v>
      </c>
      <c r="B536" s="16">
        <v>23216.0</v>
      </c>
      <c r="C536" s="16">
        <v>10648.0</v>
      </c>
      <c r="D536" s="16">
        <v>12568.0</v>
      </c>
      <c r="E536" s="16">
        <v>555.0</v>
      </c>
      <c r="F536" s="16">
        <v>1278.0</v>
      </c>
      <c r="G536" s="16">
        <v>4693.0</v>
      </c>
      <c r="H536" s="16">
        <v>2832.0</v>
      </c>
      <c r="I536" s="16">
        <v>3097.0</v>
      </c>
      <c r="J536" s="16">
        <v>4303.0</v>
      </c>
      <c r="K536" s="16">
        <v>3663.0</v>
      </c>
      <c r="L536" s="16">
        <v>1855.0</v>
      </c>
      <c r="M536" s="16">
        <v>940.0</v>
      </c>
    </row>
    <row r="537">
      <c r="A537" s="8">
        <v>44096.0</v>
      </c>
      <c r="B537" s="16">
        <v>23106.0</v>
      </c>
      <c r="C537" s="16">
        <v>10589.0</v>
      </c>
      <c r="D537" s="16">
        <v>12517.0</v>
      </c>
      <c r="E537" s="16">
        <v>551.0</v>
      </c>
      <c r="F537" s="16">
        <v>1274.0</v>
      </c>
      <c r="G537" s="16">
        <v>4684.0</v>
      </c>
      <c r="H537" s="16">
        <v>2822.0</v>
      </c>
      <c r="I537" s="16">
        <v>3083.0</v>
      </c>
      <c r="J537" s="16">
        <v>4280.0</v>
      </c>
      <c r="K537" s="16">
        <v>3644.0</v>
      </c>
      <c r="L537" s="16">
        <v>1833.0</v>
      </c>
      <c r="M537" s="16">
        <v>935.0</v>
      </c>
    </row>
    <row r="538">
      <c r="A538" s="8">
        <v>44095.0</v>
      </c>
      <c r="B538" s="16">
        <v>23045.0</v>
      </c>
      <c r="C538" s="16">
        <v>10552.0</v>
      </c>
      <c r="D538" s="16">
        <v>12493.0</v>
      </c>
      <c r="E538" s="16">
        <v>550.0</v>
      </c>
      <c r="F538" s="16">
        <v>1272.0</v>
      </c>
      <c r="G538" s="16">
        <v>4678.0</v>
      </c>
      <c r="H538" s="16">
        <v>2812.0</v>
      </c>
      <c r="I538" s="16">
        <v>3073.0</v>
      </c>
      <c r="J538" s="16">
        <v>4264.0</v>
      </c>
      <c r="K538" s="16">
        <v>3634.0</v>
      </c>
      <c r="L538" s="16">
        <v>1828.0</v>
      </c>
      <c r="M538" s="16">
        <v>934.0</v>
      </c>
    </row>
    <row r="539">
      <c r="A539" s="8">
        <v>44094.0</v>
      </c>
      <c r="B539" s="16">
        <v>22975.0</v>
      </c>
      <c r="C539" s="16">
        <v>10516.0</v>
      </c>
      <c r="D539" s="16">
        <v>12459.0</v>
      </c>
      <c r="E539" s="16">
        <v>549.0</v>
      </c>
      <c r="F539" s="16">
        <v>1268.0</v>
      </c>
      <c r="G539" s="16">
        <v>4660.0</v>
      </c>
      <c r="H539" s="16">
        <v>2802.0</v>
      </c>
      <c r="I539" s="16">
        <v>3067.0</v>
      </c>
      <c r="J539" s="16">
        <v>4251.0</v>
      </c>
      <c r="K539" s="16">
        <v>3625.0</v>
      </c>
      <c r="L539" s="16">
        <v>1819.0</v>
      </c>
      <c r="M539" s="16">
        <v>934.0</v>
      </c>
    </row>
    <row r="540">
      <c r="A540" s="8">
        <v>44093.0</v>
      </c>
      <c r="B540" s="16">
        <v>22893.0</v>
      </c>
      <c r="C540" s="16">
        <v>10468.0</v>
      </c>
      <c r="D540" s="16">
        <v>12425.0</v>
      </c>
      <c r="E540" s="16">
        <v>548.0</v>
      </c>
      <c r="F540" s="16">
        <v>1264.0</v>
      </c>
      <c r="G540" s="16">
        <v>4653.0</v>
      </c>
      <c r="H540" s="16">
        <v>2792.0</v>
      </c>
      <c r="I540" s="16">
        <v>3053.0</v>
      </c>
      <c r="J540" s="16">
        <v>4239.0</v>
      </c>
      <c r="K540" s="16">
        <v>3608.0</v>
      </c>
      <c r="L540" s="16">
        <v>1807.0</v>
      </c>
      <c r="M540" s="16">
        <v>929.0</v>
      </c>
    </row>
    <row r="541">
      <c r="A541" s="8">
        <v>44092.0</v>
      </c>
      <c r="B541" s="16">
        <v>22783.0</v>
      </c>
      <c r="C541" s="16">
        <v>10423.0</v>
      </c>
      <c r="D541" s="16">
        <v>12360.0</v>
      </c>
      <c r="E541" s="16">
        <v>547.0</v>
      </c>
      <c r="F541" s="16">
        <v>1259.0</v>
      </c>
      <c r="G541" s="16">
        <v>4647.0</v>
      </c>
      <c r="H541" s="16">
        <v>2785.0</v>
      </c>
      <c r="I541" s="16">
        <v>3044.0</v>
      </c>
      <c r="J541" s="16">
        <v>4204.0</v>
      </c>
      <c r="K541" s="16">
        <v>3582.0</v>
      </c>
      <c r="L541" s="16">
        <v>1792.0</v>
      </c>
      <c r="M541" s="16">
        <v>923.0</v>
      </c>
    </row>
    <row r="542">
      <c r="A542" s="8">
        <v>44091.0</v>
      </c>
      <c r="B542" s="16">
        <v>22657.0</v>
      </c>
      <c r="C542" s="16">
        <v>10366.0</v>
      </c>
      <c r="D542" s="16">
        <v>12291.0</v>
      </c>
      <c r="E542" s="16">
        <v>544.0</v>
      </c>
      <c r="F542" s="16">
        <v>1255.0</v>
      </c>
      <c r="G542" s="16">
        <v>4631.0</v>
      </c>
      <c r="H542" s="16">
        <v>2768.0</v>
      </c>
      <c r="I542" s="16">
        <v>3023.0</v>
      </c>
      <c r="J542" s="16">
        <v>4180.0</v>
      </c>
      <c r="K542" s="16">
        <v>3558.0</v>
      </c>
      <c r="L542" s="16">
        <v>1780.0</v>
      </c>
      <c r="M542" s="16">
        <v>918.0</v>
      </c>
    </row>
    <row r="543">
      <c r="A543" s="8">
        <v>44090.0</v>
      </c>
      <c r="B543" s="16">
        <v>22504.0</v>
      </c>
      <c r="C543" s="16">
        <v>10292.0</v>
      </c>
      <c r="D543" s="16">
        <v>12212.0</v>
      </c>
      <c r="E543" s="16">
        <v>539.0</v>
      </c>
      <c r="F543" s="16">
        <v>1247.0</v>
      </c>
      <c r="G543" s="16">
        <v>4606.0</v>
      </c>
      <c r="H543" s="16">
        <v>2757.0</v>
      </c>
      <c r="I543" s="16">
        <v>3003.0</v>
      </c>
      <c r="J543" s="16">
        <v>4144.0</v>
      </c>
      <c r="K543" s="16">
        <v>3531.0</v>
      </c>
      <c r="L543" s="16">
        <v>1763.0</v>
      </c>
      <c r="M543" s="16">
        <v>914.0</v>
      </c>
    </row>
    <row r="544">
      <c r="A544" s="8">
        <v>44089.0</v>
      </c>
      <c r="B544" s="16">
        <v>22391.0</v>
      </c>
      <c r="C544" s="16">
        <v>10225.0</v>
      </c>
      <c r="D544" s="16">
        <v>12166.0</v>
      </c>
      <c r="E544" s="16">
        <v>538.0</v>
      </c>
      <c r="F544" s="16">
        <v>1244.0</v>
      </c>
      <c r="G544" s="16">
        <v>4592.0</v>
      </c>
      <c r="H544" s="16">
        <v>2748.0</v>
      </c>
      <c r="I544" s="16">
        <v>2986.0</v>
      </c>
      <c r="J544" s="16">
        <v>4122.0</v>
      </c>
      <c r="K544" s="16">
        <v>3506.0</v>
      </c>
      <c r="L544" s="16">
        <v>1745.0</v>
      </c>
      <c r="M544" s="16">
        <v>910.0</v>
      </c>
    </row>
    <row r="545">
      <c r="A545" s="8">
        <v>44088.0</v>
      </c>
      <c r="B545" s="16">
        <v>22285.0</v>
      </c>
      <c r="C545" s="16">
        <v>10177.0</v>
      </c>
      <c r="D545" s="16">
        <v>12108.0</v>
      </c>
      <c r="E545" s="16">
        <v>532.0</v>
      </c>
      <c r="F545" s="16">
        <v>1236.0</v>
      </c>
      <c r="G545" s="16">
        <v>4584.0</v>
      </c>
      <c r="H545" s="16">
        <v>2738.0</v>
      </c>
      <c r="I545" s="16">
        <v>2968.0</v>
      </c>
      <c r="J545" s="16">
        <v>4104.0</v>
      </c>
      <c r="K545" s="16">
        <v>3481.0</v>
      </c>
      <c r="L545" s="16">
        <v>1734.0</v>
      </c>
      <c r="M545" s="16">
        <v>908.0</v>
      </c>
    </row>
    <row r="546">
      <c r="A546" s="8">
        <v>44087.0</v>
      </c>
      <c r="B546" s="16">
        <v>22176.0</v>
      </c>
      <c r="C546" s="16">
        <v>10126.0</v>
      </c>
      <c r="D546" s="16">
        <v>12050.0</v>
      </c>
      <c r="E546" s="16">
        <v>530.0</v>
      </c>
      <c r="F546" s="16">
        <v>1233.0</v>
      </c>
      <c r="G546" s="16">
        <v>4567.0</v>
      </c>
      <c r="H546" s="16">
        <v>2727.0</v>
      </c>
      <c r="I546" s="16">
        <v>2957.0</v>
      </c>
      <c r="J546" s="16">
        <v>4080.0</v>
      </c>
      <c r="K546" s="16">
        <v>3455.0</v>
      </c>
      <c r="L546" s="16">
        <v>1722.0</v>
      </c>
      <c r="M546" s="16">
        <v>905.0</v>
      </c>
    </row>
    <row r="547">
      <c r="A547" s="8">
        <v>44086.0</v>
      </c>
      <c r="B547" s="16">
        <v>22055.0</v>
      </c>
      <c r="C547" s="16">
        <v>10063.0</v>
      </c>
      <c r="D547" s="16">
        <v>11992.0</v>
      </c>
      <c r="E547" s="16">
        <v>526.0</v>
      </c>
      <c r="F547" s="16">
        <v>1230.0</v>
      </c>
      <c r="G547" s="16">
        <v>4543.0</v>
      </c>
      <c r="H547" s="16">
        <v>2713.0</v>
      </c>
      <c r="I547" s="16">
        <v>2946.0</v>
      </c>
      <c r="J547" s="16">
        <v>4061.0</v>
      </c>
      <c r="K547" s="16">
        <v>3425.0</v>
      </c>
      <c r="L547" s="16">
        <v>1710.0</v>
      </c>
      <c r="M547" s="16">
        <v>901.0</v>
      </c>
    </row>
    <row r="548">
      <c r="A548" s="8">
        <v>44085.0</v>
      </c>
      <c r="B548" s="16">
        <v>21919.0</v>
      </c>
      <c r="C548" s="16">
        <v>9982.0</v>
      </c>
      <c r="D548" s="16">
        <v>11937.0</v>
      </c>
      <c r="E548" s="16">
        <v>522.0</v>
      </c>
      <c r="F548" s="16">
        <v>1225.0</v>
      </c>
      <c r="G548" s="16">
        <v>4527.0</v>
      </c>
      <c r="H548" s="16">
        <v>2701.0</v>
      </c>
      <c r="I548" s="16">
        <v>2928.0</v>
      </c>
      <c r="J548" s="16">
        <v>4027.0</v>
      </c>
      <c r="K548" s="16">
        <v>3396.0</v>
      </c>
      <c r="L548" s="16">
        <v>1696.0</v>
      </c>
      <c r="M548" s="16">
        <v>897.0</v>
      </c>
    </row>
    <row r="549">
      <c r="A549" s="8">
        <v>44084.0</v>
      </c>
      <c r="B549" s="16">
        <v>21743.0</v>
      </c>
      <c r="C549" s="16">
        <v>9905.0</v>
      </c>
      <c r="D549" s="16">
        <v>11838.0</v>
      </c>
      <c r="E549" s="16">
        <v>519.0</v>
      </c>
      <c r="F549" s="16">
        <v>1222.0</v>
      </c>
      <c r="G549" s="16">
        <v>4505.0</v>
      </c>
      <c r="H549" s="16">
        <v>2682.0</v>
      </c>
      <c r="I549" s="16">
        <v>2906.0</v>
      </c>
      <c r="J549" s="16">
        <v>3993.0</v>
      </c>
      <c r="K549" s="16">
        <v>3356.0</v>
      </c>
      <c r="L549" s="16">
        <v>1680.0</v>
      </c>
      <c r="M549" s="16">
        <v>880.0</v>
      </c>
    </row>
    <row r="550">
      <c r="A550" s="8">
        <v>44083.0</v>
      </c>
      <c r="B550" s="16">
        <v>21588.0</v>
      </c>
      <c r="C550" s="16">
        <v>9829.0</v>
      </c>
      <c r="D550" s="16">
        <v>11759.0</v>
      </c>
      <c r="E550" s="16">
        <v>507.0</v>
      </c>
      <c r="F550" s="16">
        <v>1218.0</v>
      </c>
      <c r="G550" s="16">
        <v>4492.0</v>
      </c>
      <c r="H550" s="16">
        <v>2669.0</v>
      </c>
      <c r="I550" s="16">
        <v>2889.0</v>
      </c>
      <c r="J550" s="16">
        <v>3964.0</v>
      </c>
      <c r="K550" s="16">
        <v>3312.0</v>
      </c>
      <c r="L550" s="16">
        <v>1668.0</v>
      </c>
      <c r="M550" s="16">
        <v>869.0</v>
      </c>
    </row>
    <row r="551">
      <c r="A551" s="8">
        <v>44082.0</v>
      </c>
      <c r="B551" s="16">
        <v>21432.0</v>
      </c>
      <c r="C551" s="16">
        <v>9753.0</v>
      </c>
      <c r="D551" s="16">
        <v>11679.0</v>
      </c>
      <c r="E551" s="16">
        <v>501.0</v>
      </c>
      <c r="F551" s="16">
        <v>1210.0</v>
      </c>
      <c r="G551" s="16">
        <v>4485.0</v>
      </c>
      <c r="H551" s="16">
        <v>2653.0</v>
      </c>
      <c r="I551" s="16">
        <v>2874.0</v>
      </c>
      <c r="J551" s="16">
        <v>3936.0</v>
      </c>
      <c r="K551" s="16">
        <v>3264.0</v>
      </c>
      <c r="L551" s="16">
        <v>1646.0</v>
      </c>
      <c r="M551" s="16">
        <v>863.0</v>
      </c>
    </row>
    <row r="552">
      <c r="A552" s="8">
        <v>44081.0</v>
      </c>
      <c r="B552" s="16">
        <v>21296.0</v>
      </c>
      <c r="C552" s="16">
        <v>9680.0</v>
      </c>
      <c r="D552" s="16">
        <v>11616.0</v>
      </c>
      <c r="E552" s="16">
        <v>496.0</v>
      </c>
      <c r="F552" s="16">
        <v>1202.0</v>
      </c>
      <c r="G552" s="16">
        <v>4473.0</v>
      </c>
      <c r="H552" s="16">
        <v>2636.0</v>
      </c>
      <c r="I552" s="16">
        <v>2857.0</v>
      </c>
      <c r="J552" s="16">
        <v>3902.0</v>
      </c>
      <c r="K552" s="16">
        <v>3238.0</v>
      </c>
      <c r="L552" s="16">
        <v>1632.0</v>
      </c>
      <c r="M552" s="16">
        <v>860.0</v>
      </c>
    </row>
    <row r="553">
      <c r="A553" s="8">
        <v>44080.0</v>
      </c>
      <c r="B553" s="128">
        <v>21177.0</v>
      </c>
      <c r="C553" s="128">
        <v>9614.0</v>
      </c>
      <c r="D553" s="128">
        <v>11563.0</v>
      </c>
      <c r="E553" s="128">
        <v>493.0</v>
      </c>
      <c r="F553" s="128">
        <v>1197.0</v>
      </c>
      <c r="G553" s="128">
        <v>4460.0</v>
      </c>
      <c r="H553" s="128">
        <v>2619.0</v>
      </c>
      <c r="I553" s="128">
        <v>2841.0</v>
      </c>
      <c r="J553" s="128">
        <v>3880.0</v>
      </c>
      <c r="K553" s="16">
        <v>3217.0</v>
      </c>
      <c r="L553" s="128">
        <v>1612.0</v>
      </c>
      <c r="M553" s="128">
        <v>858.0</v>
      </c>
    </row>
    <row r="554">
      <c r="A554" s="8">
        <v>44079.0</v>
      </c>
      <c r="B554" s="16">
        <v>21010.0</v>
      </c>
      <c r="C554" s="16">
        <v>9535.0</v>
      </c>
      <c r="D554" s="16">
        <v>11475.0</v>
      </c>
      <c r="E554" s="16">
        <v>485.0</v>
      </c>
      <c r="F554" s="16">
        <v>1194.0</v>
      </c>
      <c r="G554" s="16">
        <v>4441.0</v>
      </c>
      <c r="H554" s="16">
        <v>2604.0</v>
      </c>
      <c r="I554" s="16">
        <v>2816.0</v>
      </c>
      <c r="J554" s="16">
        <v>3845.0</v>
      </c>
      <c r="K554" s="16">
        <v>3178.0</v>
      </c>
      <c r="L554" s="16">
        <v>1596.0</v>
      </c>
      <c r="M554" s="16">
        <v>851.0</v>
      </c>
    </row>
    <row r="555">
      <c r="A555" s="8">
        <v>44078.0</v>
      </c>
      <c r="B555" s="128">
        <v>20842.0</v>
      </c>
      <c r="C555" s="128">
        <v>9453.0</v>
      </c>
      <c r="D555" s="128">
        <v>11389.0</v>
      </c>
      <c r="E555" s="128">
        <v>482.0</v>
      </c>
      <c r="F555" s="128">
        <v>1188.0</v>
      </c>
      <c r="G555" s="128">
        <v>4427.0</v>
      </c>
      <c r="H555" s="128">
        <v>2585.0</v>
      </c>
      <c r="I555" s="128">
        <v>2797.0</v>
      </c>
      <c r="J555" s="128">
        <v>3807.0</v>
      </c>
      <c r="K555" s="128">
        <v>3136.0</v>
      </c>
      <c r="L555" s="128">
        <v>1578.0</v>
      </c>
      <c r="M555" s="128">
        <v>842.0</v>
      </c>
    </row>
    <row r="556">
      <c r="A556" s="8">
        <v>44077.0</v>
      </c>
      <c r="B556" s="16">
        <v>20644.0</v>
      </c>
      <c r="C556" s="16">
        <v>9359.0</v>
      </c>
      <c r="D556" s="5">
        <v>11285.0</v>
      </c>
      <c r="E556" s="16">
        <v>473.0</v>
      </c>
      <c r="F556" s="16">
        <v>1181.0</v>
      </c>
      <c r="G556" s="16">
        <v>4410.0</v>
      </c>
      <c r="H556" s="16">
        <v>2561.0</v>
      </c>
      <c r="I556" s="16">
        <v>2770.0</v>
      </c>
      <c r="J556" s="5">
        <v>3768.0</v>
      </c>
      <c r="K556" s="16">
        <v>3098.0</v>
      </c>
      <c r="L556" s="16">
        <v>1556.0</v>
      </c>
      <c r="M556" s="16">
        <v>827.0</v>
      </c>
    </row>
    <row r="557">
      <c r="A557" s="8">
        <v>44076.0</v>
      </c>
      <c r="B557" s="16">
        <v>20449.0</v>
      </c>
      <c r="C557" s="16">
        <v>9272.0</v>
      </c>
      <c r="D557" s="5">
        <v>11177.0</v>
      </c>
      <c r="E557" s="16">
        <v>466.0</v>
      </c>
      <c r="F557" s="16">
        <v>1174.0</v>
      </c>
      <c r="G557" s="16">
        <v>4388.0</v>
      </c>
      <c r="H557" s="16">
        <v>2540.0</v>
      </c>
      <c r="I557" s="16">
        <v>2741.0</v>
      </c>
      <c r="J557" s="5">
        <v>3732.0</v>
      </c>
      <c r="K557" s="16">
        <v>3064.0</v>
      </c>
      <c r="L557" s="16">
        <v>1534.0</v>
      </c>
      <c r="M557" s="16">
        <v>810.0</v>
      </c>
    </row>
    <row r="558">
      <c r="A558" s="8">
        <v>44075.0</v>
      </c>
      <c r="B558" s="16">
        <v>20182.0</v>
      </c>
      <c r="C558" s="16">
        <v>9139.0</v>
      </c>
      <c r="D558" s="5">
        <v>11043.0</v>
      </c>
      <c r="E558" s="16">
        <v>456.0</v>
      </c>
      <c r="F558" s="16">
        <v>1162.0</v>
      </c>
      <c r="G558" s="16">
        <v>4345.0</v>
      </c>
      <c r="H558" s="16">
        <v>2515.0</v>
      </c>
      <c r="I558" s="16">
        <v>2717.0</v>
      </c>
      <c r="J558" s="5">
        <v>3684.0</v>
      </c>
      <c r="K558" s="16">
        <v>3013.0</v>
      </c>
      <c r="L558" s="16">
        <v>1494.0</v>
      </c>
      <c r="M558" s="16">
        <v>796.0</v>
      </c>
    </row>
    <row r="559">
      <c r="A559" s="8">
        <v>44074.0</v>
      </c>
      <c r="B559" s="16">
        <v>19947.0</v>
      </c>
      <c r="C559" s="16">
        <v>9025.0</v>
      </c>
      <c r="D559" s="16">
        <v>10922.0</v>
      </c>
      <c r="E559" s="16">
        <v>442.0</v>
      </c>
      <c r="F559" s="16">
        <v>1145.0</v>
      </c>
      <c r="G559" s="16">
        <v>4320.0</v>
      </c>
      <c r="H559" s="16">
        <v>2491.0</v>
      </c>
      <c r="I559" s="5">
        <v>2692.0</v>
      </c>
      <c r="J559" s="16">
        <v>3639.0</v>
      </c>
      <c r="K559" s="16">
        <v>2968.0</v>
      </c>
      <c r="L559" s="16">
        <v>1464.0</v>
      </c>
      <c r="M559" s="16">
        <v>786.0</v>
      </c>
    </row>
    <row r="560">
      <c r="A560" s="8">
        <v>44073.0</v>
      </c>
      <c r="B560" s="16">
        <v>19699.0</v>
      </c>
      <c r="C560" s="16">
        <v>8911.0</v>
      </c>
      <c r="D560" s="16">
        <v>10788.0</v>
      </c>
      <c r="E560" s="16">
        <v>432.0</v>
      </c>
      <c r="F560" s="16">
        <v>1134.0</v>
      </c>
      <c r="G560" s="16">
        <v>4277.0</v>
      </c>
      <c r="H560" s="16">
        <v>2476.0</v>
      </c>
      <c r="I560" s="5">
        <v>2664.0</v>
      </c>
      <c r="J560" s="16">
        <v>3590.0</v>
      </c>
      <c r="K560" s="16">
        <v>2913.0</v>
      </c>
      <c r="L560" s="16">
        <v>1438.0</v>
      </c>
      <c r="M560" s="16">
        <v>775.0</v>
      </c>
    </row>
    <row r="561">
      <c r="A561" s="8">
        <v>44072.0</v>
      </c>
      <c r="B561" s="16">
        <v>19400.0</v>
      </c>
      <c r="C561" s="16">
        <v>8757.0</v>
      </c>
      <c r="D561" s="16">
        <v>10643.0</v>
      </c>
      <c r="E561" s="16">
        <v>422.0</v>
      </c>
      <c r="F561" s="16">
        <v>1122.0</v>
      </c>
      <c r="G561" s="16">
        <v>4233.0</v>
      </c>
      <c r="H561" s="16">
        <v>2437.0</v>
      </c>
      <c r="I561" s="5">
        <v>2627.0</v>
      </c>
      <c r="J561" s="16">
        <v>3535.0</v>
      </c>
      <c r="K561" s="16">
        <v>2840.0</v>
      </c>
      <c r="L561" s="16">
        <v>1417.0</v>
      </c>
      <c r="M561" s="16">
        <v>767.0</v>
      </c>
    </row>
    <row r="562">
      <c r="A562" s="8">
        <v>44071.0</v>
      </c>
      <c r="B562" s="16">
        <v>19077.0</v>
      </c>
      <c r="C562" s="16">
        <v>8616.0</v>
      </c>
      <c r="D562" s="16">
        <v>10461.0</v>
      </c>
      <c r="E562" s="16">
        <v>406.0</v>
      </c>
      <c r="F562" s="16">
        <v>1104.0</v>
      </c>
      <c r="G562" s="16">
        <v>4202.0</v>
      </c>
      <c r="H562" s="16">
        <v>2401.0</v>
      </c>
      <c r="I562" s="5">
        <v>2580.0</v>
      </c>
      <c r="J562" s="16">
        <v>3481.0</v>
      </c>
      <c r="K562" s="16">
        <v>2773.0</v>
      </c>
      <c r="L562" s="16">
        <v>1381.0</v>
      </c>
      <c r="M562" s="16">
        <v>749.0</v>
      </c>
    </row>
    <row r="563">
      <c r="A563" s="8">
        <v>44070.0</v>
      </c>
      <c r="B563" s="16">
        <v>18706.0</v>
      </c>
      <c r="C563" s="16">
        <v>8441.0</v>
      </c>
      <c r="D563" s="16">
        <v>10265.0</v>
      </c>
      <c r="E563" s="16">
        <v>390.0</v>
      </c>
      <c r="F563" s="16">
        <v>1087.0</v>
      </c>
      <c r="G563" s="16">
        <v>4170.0</v>
      </c>
      <c r="H563" s="16">
        <v>2353.0</v>
      </c>
      <c r="I563" s="5">
        <v>2527.0</v>
      </c>
      <c r="J563" s="16">
        <v>3408.0</v>
      </c>
      <c r="K563" s="16">
        <v>2709.0</v>
      </c>
      <c r="L563" s="16">
        <v>1333.0</v>
      </c>
      <c r="M563" s="16">
        <v>729.0</v>
      </c>
    </row>
    <row r="564">
      <c r="A564" s="8">
        <v>44069.0</v>
      </c>
      <c r="B564" s="16">
        <v>18265.0</v>
      </c>
      <c r="C564" s="16">
        <v>8234.0</v>
      </c>
      <c r="D564" s="16">
        <v>10031.0</v>
      </c>
      <c r="E564" s="16">
        <v>381.0</v>
      </c>
      <c r="F564" s="16">
        <v>1060.0</v>
      </c>
      <c r="G564" s="16">
        <v>4118.0</v>
      </c>
      <c r="H564" s="16">
        <v>2303.0</v>
      </c>
      <c r="I564" s="16">
        <v>2457.0</v>
      </c>
      <c r="J564" s="16">
        <v>3300.0</v>
      </c>
      <c r="K564" s="16">
        <v>2644.0</v>
      </c>
      <c r="L564" s="16">
        <v>1292.0</v>
      </c>
      <c r="M564" s="16">
        <v>710.0</v>
      </c>
    </row>
    <row r="565">
      <c r="A565" s="8">
        <v>44068.0</v>
      </c>
      <c r="B565" s="16">
        <v>17945.0</v>
      </c>
      <c r="C565" s="16">
        <v>8089.0</v>
      </c>
      <c r="D565" s="16">
        <v>9856.0</v>
      </c>
      <c r="E565" s="16">
        <v>368.0</v>
      </c>
      <c r="F565" s="16">
        <v>1047.0</v>
      </c>
      <c r="G565" s="16">
        <v>4081.0</v>
      </c>
      <c r="H565" s="16">
        <v>2256.0</v>
      </c>
      <c r="I565" s="16">
        <v>2415.0</v>
      </c>
      <c r="J565" s="16">
        <v>3240.0</v>
      </c>
      <c r="K565" s="16">
        <v>2587.0</v>
      </c>
      <c r="L565" s="16">
        <v>1258.0</v>
      </c>
      <c r="M565" s="16">
        <v>693.0</v>
      </c>
    </row>
    <row r="566">
      <c r="A566" s="8">
        <v>44067.0</v>
      </c>
      <c r="B566" s="16">
        <v>17665.0</v>
      </c>
      <c r="C566" s="16">
        <v>7952.0</v>
      </c>
      <c r="D566" s="16">
        <v>9713.0</v>
      </c>
      <c r="E566" s="16">
        <v>353.0</v>
      </c>
      <c r="F566" s="16">
        <v>1028.0</v>
      </c>
      <c r="G566" s="16">
        <v>4040.0</v>
      </c>
      <c r="H566" s="16">
        <v>2226.0</v>
      </c>
      <c r="I566" s="16">
        <v>2382.0</v>
      </c>
      <c r="J566" s="16">
        <v>3187.0</v>
      </c>
      <c r="K566" s="16">
        <v>2537.0</v>
      </c>
      <c r="L566" s="16">
        <v>1228.0</v>
      </c>
      <c r="M566" s="16">
        <v>684.0</v>
      </c>
    </row>
    <row r="567">
      <c r="A567" s="8">
        <v>44066.0</v>
      </c>
      <c r="B567" s="16">
        <v>17399.0</v>
      </c>
      <c r="C567" s="16">
        <v>7834.0</v>
      </c>
      <c r="D567" s="16">
        <v>9565.0</v>
      </c>
      <c r="E567" s="16">
        <v>344.0</v>
      </c>
      <c r="F567" s="16">
        <v>1015.0</v>
      </c>
      <c r="G567" s="16">
        <v>4010.0</v>
      </c>
      <c r="H567" s="16">
        <v>2191.0</v>
      </c>
      <c r="I567" s="16">
        <v>2343.0</v>
      </c>
      <c r="J567" s="16">
        <v>3139.0</v>
      </c>
      <c r="K567" s="16">
        <v>2485.0</v>
      </c>
      <c r="L567" s="16">
        <v>1204.0</v>
      </c>
      <c r="M567" s="16">
        <v>668.0</v>
      </c>
    </row>
    <row r="568">
      <c r="A568" s="8">
        <v>44065.0</v>
      </c>
      <c r="B568" s="16">
        <v>17002.0</v>
      </c>
      <c r="C568" s="16">
        <v>7677.0</v>
      </c>
      <c r="D568" s="16">
        <v>9325.0</v>
      </c>
      <c r="E568" s="16">
        <v>328.0</v>
      </c>
      <c r="F568" s="16">
        <v>980.0</v>
      </c>
      <c r="G568" s="16">
        <v>3976.0</v>
      </c>
      <c r="H568" s="16">
        <v>2151.0</v>
      </c>
      <c r="I568" s="16">
        <v>2281.0</v>
      </c>
      <c r="J568" s="16">
        <v>3057.0</v>
      </c>
      <c r="K568" s="16">
        <v>2398.0</v>
      </c>
      <c r="L568" s="16">
        <v>1177.0</v>
      </c>
      <c r="M568" s="16">
        <v>654.0</v>
      </c>
    </row>
    <row r="569">
      <c r="A569" s="8">
        <v>44064.0</v>
      </c>
      <c r="B569" s="16">
        <v>16670.0</v>
      </c>
      <c r="C569" s="16">
        <v>7532.0</v>
      </c>
      <c r="D569" s="16">
        <v>9138.0</v>
      </c>
      <c r="E569" s="16">
        <v>317.0</v>
      </c>
      <c r="F569" s="16">
        <v>961.0</v>
      </c>
      <c r="G569" s="16">
        <v>3921.0</v>
      </c>
      <c r="H569" s="16">
        <v>2111.0</v>
      </c>
      <c r="I569" s="16">
        <v>2233.0</v>
      </c>
      <c r="J569" s="16">
        <v>2991.0</v>
      </c>
      <c r="K569" s="16">
        <v>2342.0</v>
      </c>
      <c r="L569" s="16">
        <v>1143.0</v>
      </c>
      <c r="M569" s="16">
        <v>651.0</v>
      </c>
    </row>
    <row r="570">
      <c r="A570" s="8">
        <v>44063.0</v>
      </c>
      <c r="B570" s="16">
        <v>16346.0</v>
      </c>
      <c r="C570" s="16">
        <v>7384.0</v>
      </c>
      <c r="D570" s="16">
        <v>8962.0</v>
      </c>
      <c r="E570" s="16">
        <v>311.0</v>
      </c>
      <c r="F570" s="16">
        <v>942.0</v>
      </c>
      <c r="G570" s="16">
        <v>3879.0</v>
      </c>
      <c r="H570" s="16">
        <v>2071.0</v>
      </c>
      <c r="I570" s="16">
        <v>2191.0</v>
      </c>
      <c r="J570" s="16">
        <v>2930.0</v>
      </c>
      <c r="K570" s="16">
        <v>2268.0</v>
      </c>
      <c r="L570" s="16">
        <v>1109.0</v>
      </c>
      <c r="M570" s="16">
        <v>645.0</v>
      </c>
    </row>
    <row r="571">
      <c r="A571" s="8">
        <v>44062.0</v>
      </c>
      <c r="B571" s="16">
        <v>16058.0</v>
      </c>
      <c r="C571" s="16">
        <v>7251.0</v>
      </c>
      <c r="D571" s="16">
        <v>8807.0</v>
      </c>
      <c r="E571" s="16">
        <v>299.0</v>
      </c>
      <c r="F571" s="16">
        <v>907.0</v>
      </c>
      <c r="G571" s="16">
        <v>3849.0</v>
      </c>
      <c r="H571" s="16">
        <v>2036.0</v>
      </c>
      <c r="I571" s="16">
        <v>2159.0</v>
      </c>
      <c r="J571" s="16">
        <v>2875.0</v>
      </c>
      <c r="K571" s="16">
        <v>2220.0</v>
      </c>
      <c r="L571" s="16">
        <v>1079.0</v>
      </c>
      <c r="M571" s="16">
        <v>634.0</v>
      </c>
    </row>
    <row r="572">
      <c r="A572" s="8">
        <v>44061.0</v>
      </c>
      <c r="B572" s="128">
        <v>15761.0</v>
      </c>
      <c r="C572" s="128">
        <v>7142.0</v>
      </c>
      <c r="D572" s="128">
        <v>8619.0</v>
      </c>
      <c r="E572" s="128">
        <v>285.0</v>
      </c>
      <c r="F572" s="128">
        <v>890.0</v>
      </c>
      <c r="G572" s="128">
        <v>3820.0</v>
      </c>
      <c r="H572" s="128">
        <v>2004.0</v>
      </c>
      <c r="I572" s="128">
        <v>2120.0</v>
      </c>
      <c r="J572" s="128">
        <v>2817.0</v>
      </c>
      <c r="K572" s="128">
        <v>2148.0</v>
      </c>
      <c r="L572" s="128">
        <v>1050.0</v>
      </c>
      <c r="M572" s="128">
        <v>627.0</v>
      </c>
    </row>
    <row r="573">
      <c r="A573" s="8">
        <v>44060.0</v>
      </c>
      <c r="B573" s="16">
        <v>15515.0</v>
      </c>
      <c r="C573" s="16">
        <v>7052.0</v>
      </c>
      <c r="D573" s="16">
        <v>8463.0</v>
      </c>
      <c r="E573" s="16">
        <v>280.0</v>
      </c>
      <c r="F573" s="16">
        <v>872.0</v>
      </c>
      <c r="G573" s="16">
        <v>3803.0</v>
      </c>
      <c r="H573" s="16">
        <v>1977.0</v>
      </c>
      <c r="I573" s="16">
        <v>2093.0</v>
      </c>
      <c r="J573" s="16">
        <v>2756.0</v>
      </c>
      <c r="K573" s="16">
        <v>2081.0</v>
      </c>
      <c r="L573" s="16">
        <v>1028.0</v>
      </c>
      <c r="M573" s="16">
        <v>625.0</v>
      </c>
    </row>
    <row r="574">
      <c r="A574" s="8">
        <v>44059.0</v>
      </c>
      <c r="B574" s="128">
        <v>15318.0</v>
      </c>
      <c r="C574" s="128">
        <v>6977.0</v>
      </c>
      <c r="D574" s="128">
        <v>8341.0</v>
      </c>
      <c r="E574" s="128">
        <v>275.0</v>
      </c>
      <c r="F574" s="128">
        <v>859.0</v>
      </c>
      <c r="G574" s="128">
        <v>3781.0</v>
      </c>
      <c r="H574" s="128">
        <v>1950.0</v>
      </c>
      <c r="I574" s="128">
        <v>2070.0</v>
      </c>
      <c r="J574" s="128">
        <v>2718.0</v>
      </c>
      <c r="K574" s="128">
        <v>2033.0</v>
      </c>
      <c r="L574" s="128">
        <v>1014.0</v>
      </c>
      <c r="M574" s="128">
        <v>618.0</v>
      </c>
    </row>
    <row r="575">
      <c r="A575" s="8">
        <v>44058.0</v>
      </c>
      <c r="B575" s="128">
        <v>15039.0</v>
      </c>
      <c r="C575" s="128">
        <v>6875.0</v>
      </c>
      <c r="D575" s="128">
        <v>8164.0</v>
      </c>
      <c r="E575" s="128">
        <v>272.0</v>
      </c>
      <c r="F575" s="128">
        <v>836.0</v>
      </c>
      <c r="G575" s="128">
        <v>3742.0</v>
      </c>
      <c r="H575" s="128">
        <v>1922.0</v>
      </c>
      <c r="I575" s="128">
        <v>2035.0</v>
      </c>
      <c r="J575" s="128">
        <v>2660.0</v>
      </c>
      <c r="K575" s="128">
        <v>1977.0</v>
      </c>
      <c r="L575" s="128">
        <v>983.0</v>
      </c>
      <c r="M575" s="128">
        <v>612.0</v>
      </c>
    </row>
    <row r="576">
      <c r="A576" s="8">
        <v>44057.0</v>
      </c>
      <c r="B576" s="16">
        <v>14873.0</v>
      </c>
      <c r="C576" s="16">
        <v>6805.0</v>
      </c>
      <c r="D576" s="16">
        <v>8068.0</v>
      </c>
      <c r="E576" s="16">
        <v>268.0</v>
      </c>
      <c r="F576" s="16">
        <v>826.0</v>
      </c>
      <c r="G576" s="16">
        <v>3710.0</v>
      </c>
      <c r="H576" s="16">
        <v>1902.0</v>
      </c>
      <c r="I576" s="16">
        <v>2011.0</v>
      </c>
      <c r="J576" s="16">
        <v>2627.0</v>
      </c>
      <c r="K576" s="16">
        <v>1948.0</v>
      </c>
      <c r="L576" s="16">
        <v>972.0</v>
      </c>
      <c r="M576" s="16">
        <v>609.0</v>
      </c>
    </row>
    <row r="577">
      <c r="A577" s="8">
        <v>44056.0</v>
      </c>
      <c r="B577" s="128">
        <v>14770.0</v>
      </c>
      <c r="C577" s="128">
        <v>6754.0</v>
      </c>
      <c r="D577" s="128">
        <v>8016.0</v>
      </c>
      <c r="E577" s="128">
        <v>264.0</v>
      </c>
      <c r="F577" s="128">
        <v>816.0</v>
      </c>
      <c r="G577" s="128">
        <v>3696.0</v>
      </c>
      <c r="H577" s="128">
        <v>1885.0</v>
      </c>
      <c r="I577" s="128">
        <v>1995.0</v>
      </c>
      <c r="J577" s="128">
        <v>2608.0</v>
      </c>
      <c r="K577" s="128">
        <v>1933.0</v>
      </c>
      <c r="L577" s="128">
        <v>966.0</v>
      </c>
      <c r="M577" s="128">
        <v>607.0</v>
      </c>
    </row>
    <row r="578">
      <c r="A578" s="8">
        <v>44055.0</v>
      </c>
      <c r="B578" s="128">
        <v>14714.0</v>
      </c>
      <c r="C578" s="128">
        <v>6723.0</v>
      </c>
      <c r="D578" s="128">
        <v>7991.0</v>
      </c>
      <c r="E578" s="128">
        <v>262.0</v>
      </c>
      <c r="F578" s="128">
        <v>810.0</v>
      </c>
      <c r="G578" s="128">
        <v>3685.0</v>
      </c>
      <c r="H578" s="128">
        <v>1873.0</v>
      </c>
      <c r="I578" s="128">
        <v>1990.0</v>
      </c>
      <c r="J578" s="128">
        <v>2598.0</v>
      </c>
      <c r="K578" s="128">
        <v>1927.0</v>
      </c>
      <c r="L578" s="128">
        <v>964.0</v>
      </c>
      <c r="M578" s="128">
        <v>605.0</v>
      </c>
    </row>
    <row r="579">
      <c r="A579" s="8">
        <v>44054.0</v>
      </c>
      <c r="B579" s="128">
        <v>14660.0</v>
      </c>
      <c r="C579" s="128">
        <v>6689.0</v>
      </c>
      <c r="D579" s="128">
        <v>7971.0</v>
      </c>
      <c r="E579" s="128">
        <v>261.0</v>
      </c>
      <c r="F579" s="128">
        <v>803.0</v>
      </c>
      <c r="G579" s="128">
        <v>3681.0</v>
      </c>
      <c r="H579" s="128">
        <v>1862.0</v>
      </c>
      <c r="I579" s="128">
        <v>1978.0</v>
      </c>
      <c r="J579" s="128">
        <v>2586.0</v>
      </c>
      <c r="K579" s="128">
        <v>1925.0</v>
      </c>
      <c r="L579" s="128">
        <v>961.0</v>
      </c>
      <c r="M579" s="128">
        <v>603.0</v>
      </c>
    </row>
    <row r="580">
      <c r="A580" s="8">
        <v>44053.0</v>
      </c>
      <c r="B580" s="128">
        <v>14626.0</v>
      </c>
      <c r="C580" s="128">
        <v>6669.0</v>
      </c>
      <c r="D580" s="128">
        <v>7957.0</v>
      </c>
      <c r="E580" s="128">
        <v>261.0</v>
      </c>
      <c r="F580" s="128">
        <v>803.0</v>
      </c>
      <c r="G580" s="128">
        <v>3675.0</v>
      </c>
      <c r="H580" s="128">
        <v>1857.0</v>
      </c>
      <c r="I580" s="128">
        <v>1974.0</v>
      </c>
      <c r="J580" s="128">
        <v>2577.0</v>
      </c>
      <c r="K580" s="128">
        <v>1919.0</v>
      </c>
      <c r="L580" s="128">
        <v>958.0</v>
      </c>
      <c r="M580" s="128">
        <v>603.0</v>
      </c>
    </row>
    <row r="581">
      <c r="A581" s="8">
        <v>44052.0</v>
      </c>
      <c r="B581" s="16">
        <v>14598.0</v>
      </c>
      <c r="C581" s="16">
        <v>6655.0</v>
      </c>
      <c r="D581" s="16">
        <v>7943.0</v>
      </c>
      <c r="E581" s="16">
        <v>261.0</v>
      </c>
      <c r="F581" s="16">
        <v>803.0</v>
      </c>
      <c r="G581" s="16">
        <v>3671.0</v>
      </c>
      <c r="H581" s="16">
        <v>1854.0</v>
      </c>
      <c r="I581" s="16">
        <v>1971.0</v>
      </c>
      <c r="J581" s="16">
        <v>2573.0</v>
      </c>
      <c r="K581" s="16">
        <v>1905.0</v>
      </c>
      <c r="L581" s="16">
        <v>957.0</v>
      </c>
      <c r="M581" s="16">
        <v>603.0</v>
      </c>
    </row>
    <row r="582">
      <c r="A582" s="8">
        <v>44051.0</v>
      </c>
      <c r="B582" s="16">
        <v>14562.0</v>
      </c>
      <c r="C582" s="16">
        <v>6638.0</v>
      </c>
      <c r="D582" s="16">
        <v>7924.0</v>
      </c>
      <c r="E582" s="16">
        <v>257.0</v>
      </c>
      <c r="F582" s="16">
        <v>802.0</v>
      </c>
      <c r="G582" s="16">
        <v>3664.0</v>
      </c>
      <c r="H582" s="16">
        <v>1849.0</v>
      </c>
      <c r="I582" s="16">
        <v>1968.0</v>
      </c>
      <c r="J582" s="16">
        <v>2566.0</v>
      </c>
      <c r="K582" s="16">
        <v>1898.0</v>
      </c>
      <c r="L582" s="16">
        <v>957.0</v>
      </c>
      <c r="M582" s="16">
        <v>601.0</v>
      </c>
    </row>
    <row r="583">
      <c r="A583" s="8">
        <v>44050.0</v>
      </c>
      <c r="B583" s="16">
        <v>14519.0</v>
      </c>
      <c r="C583" s="16">
        <v>6615.0</v>
      </c>
      <c r="D583" s="16">
        <v>7904.0</v>
      </c>
      <c r="E583" s="16">
        <v>256.0</v>
      </c>
      <c r="F583" s="16">
        <v>801.0</v>
      </c>
      <c r="G583" s="16">
        <v>3657.0</v>
      </c>
      <c r="H583" s="16">
        <v>1845.0</v>
      </c>
      <c r="I583" s="16">
        <v>1964.0</v>
      </c>
      <c r="J583" s="16">
        <v>2556.0</v>
      </c>
      <c r="K583" s="16">
        <v>1885.0</v>
      </c>
      <c r="L583" s="16">
        <v>954.0</v>
      </c>
      <c r="M583" s="16">
        <v>601.0</v>
      </c>
    </row>
    <row r="584">
      <c r="A584" s="8">
        <v>44049.0</v>
      </c>
      <c r="B584" s="16">
        <v>14499.0</v>
      </c>
      <c r="C584" s="16">
        <v>6602.0</v>
      </c>
      <c r="D584" s="16">
        <v>7897.0</v>
      </c>
      <c r="E584" s="16">
        <v>256.0</v>
      </c>
      <c r="F584" s="16">
        <v>797.0</v>
      </c>
      <c r="G584" s="16">
        <v>3654.0</v>
      </c>
      <c r="H584" s="16">
        <v>1844.0</v>
      </c>
      <c r="I584" s="16">
        <v>1959.0</v>
      </c>
      <c r="J584" s="16">
        <v>2554.0</v>
      </c>
      <c r="K584" s="16">
        <v>1880.0</v>
      </c>
      <c r="L584" s="16">
        <v>954.0</v>
      </c>
      <c r="M584" s="16">
        <v>601.0</v>
      </c>
    </row>
    <row r="585">
      <c r="A585" s="8">
        <v>44048.0</v>
      </c>
      <c r="B585" s="128">
        <v>14456.0</v>
      </c>
      <c r="C585" s="128">
        <v>6568.0</v>
      </c>
      <c r="D585" s="128">
        <v>7888.0</v>
      </c>
      <c r="E585" s="128">
        <v>256.0</v>
      </c>
      <c r="F585" s="128">
        <v>793.0</v>
      </c>
      <c r="G585" s="128">
        <v>3641.0</v>
      </c>
      <c r="H585" s="128">
        <v>1841.0</v>
      </c>
      <c r="I585" s="128">
        <v>1956.0</v>
      </c>
      <c r="J585" s="128">
        <v>2546.0</v>
      </c>
      <c r="K585" s="128">
        <v>1871.0</v>
      </c>
      <c r="L585" s="128">
        <v>951.0</v>
      </c>
      <c r="M585" s="128">
        <v>601.0</v>
      </c>
    </row>
    <row r="586">
      <c r="A586" s="8">
        <v>44047.0</v>
      </c>
      <c r="B586" s="16">
        <v>14423.0</v>
      </c>
      <c r="C586" s="16">
        <v>6545.0</v>
      </c>
      <c r="D586" s="16">
        <v>7878.0</v>
      </c>
      <c r="E586" s="16">
        <v>255.0</v>
      </c>
      <c r="F586" s="16">
        <v>790.0</v>
      </c>
      <c r="G586" s="16">
        <v>3635.0</v>
      </c>
      <c r="H586" s="16">
        <v>1834.0</v>
      </c>
      <c r="I586" s="16">
        <v>1952.0</v>
      </c>
      <c r="J586" s="16">
        <v>2540.0</v>
      </c>
      <c r="K586" s="16">
        <v>1866.0</v>
      </c>
      <c r="L586" s="16">
        <v>950.0</v>
      </c>
      <c r="M586" s="16">
        <v>601.0</v>
      </c>
    </row>
    <row r="587">
      <c r="A587" s="8">
        <v>44046.0</v>
      </c>
      <c r="B587" s="128">
        <v>14389.0</v>
      </c>
      <c r="C587" s="128">
        <v>6522.0</v>
      </c>
      <c r="D587" s="128">
        <v>7867.0</v>
      </c>
      <c r="E587" s="128">
        <v>251.0</v>
      </c>
      <c r="F587" s="128">
        <v>785.0</v>
      </c>
      <c r="G587" s="128">
        <v>3629.0</v>
      </c>
      <c r="H587" s="128">
        <v>1829.0</v>
      </c>
      <c r="I587" s="128">
        <v>1946.0</v>
      </c>
      <c r="J587" s="128">
        <v>2536.0</v>
      </c>
      <c r="K587" s="128">
        <v>1864.0</v>
      </c>
      <c r="L587" s="128">
        <v>950.0</v>
      </c>
      <c r="M587" s="128">
        <v>599.0</v>
      </c>
    </row>
    <row r="588">
      <c r="A588" s="8">
        <v>44045.0</v>
      </c>
      <c r="B588" s="128">
        <v>14366.0</v>
      </c>
      <c r="C588" s="128">
        <v>6507.0</v>
      </c>
      <c r="D588" s="128">
        <v>7859.0</v>
      </c>
      <c r="E588" s="128">
        <v>249.0</v>
      </c>
      <c r="F588" s="128">
        <v>782.0</v>
      </c>
      <c r="G588" s="128">
        <v>3625.0</v>
      </c>
      <c r="H588" s="128">
        <v>1826.0</v>
      </c>
      <c r="I588" s="128">
        <v>1944.0</v>
      </c>
      <c r="J588" s="128">
        <v>2532.0</v>
      </c>
      <c r="K588" s="128">
        <v>1860.0</v>
      </c>
      <c r="L588" s="128">
        <v>949.0</v>
      </c>
      <c r="M588" s="128">
        <v>599.0</v>
      </c>
    </row>
    <row r="589">
      <c r="A589" s="8">
        <v>44044.0</v>
      </c>
      <c r="B589" s="128">
        <v>14336.0</v>
      </c>
      <c r="C589" s="128">
        <v>6486.0</v>
      </c>
      <c r="D589" s="128">
        <v>7850.0</v>
      </c>
      <c r="E589" s="128">
        <v>247.0</v>
      </c>
      <c r="F589" s="128">
        <v>782.0</v>
      </c>
      <c r="G589" s="128">
        <v>3620.0</v>
      </c>
      <c r="H589" s="128">
        <v>1819.0</v>
      </c>
      <c r="I589" s="128">
        <v>1936.0</v>
      </c>
      <c r="J589" s="128">
        <v>2528.0</v>
      </c>
      <c r="K589" s="128">
        <v>1858.0</v>
      </c>
      <c r="L589" s="128">
        <v>948.0</v>
      </c>
      <c r="M589" s="128">
        <v>598.0</v>
      </c>
    </row>
    <row r="590">
      <c r="A590" s="8">
        <v>44043.0</v>
      </c>
      <c r="B590" s="16">
        <v>14305.0</v>
      </c>
      <c r="C590" s="16">
        <v>6463.0</v>
      </c>
      <c r="D590" s="16">
        <v>7842.0</v>
      </c>
      <c r="E590" s="16">
        <v>246.0</v>
      </c>
      <c r="F590" s="16">
        <v>782.0</v>
      </c>
      <c r="G590" s="16">
        <v>3620.0</v>
      </c>
      <c r="H590" s="16">
        <v>1809.0</v>
      </c>
      <c r="I590" s="16">
        <v>1930.0</v>
      </c>
      <c r="J590" s="16">
        <v>2520.0</v>
      </c>
      <c r="K590" s="16">
        <v>1853.0</v>
      </c>
      <c r="L590" s="16">
        <v>947.0</v>
      </c>
      <c r="M590" s="16">
        <v>598.0</v>
      </c>
    </row>
    <row r="591">
      <c r="A591" s="8">
        <v>44042.0</v>
      </c>
      <c r="B591" s="128">
        <v>14269.0</v>
      </c>
      <c r="C591" s="16">
        <v>6439.0</v>
      </c>
      <c r="D591" s="128">
        <v>7830.0</v>
      </c>
      <c r="E591" s="128">
        <v>245.0</v>
      </c>
      <c r="F591" s="16">
        <v>782.0</v>
      </c>
      <c r="G591" s="128">
        <v>3615.0</v>
      </c>
      <c r="H591" s="128">
        <v>1796.0</v>
      </c>
      <c r="I591" s="128">
        <v>1922.0</v>
      </c>
      <c r="J591" s="128">
        <v>2516.0</v>
      </c>
      <c r="K591" s="128">
        <v>1850.0</v>
      </c>
      <c r="L591" s="128">
        <v>946.0</v>
      </c>
      <c r="M591" s="128">
        <v>597.0</v>
      </c>
    </row>
    <row r="592">
      <c r="A592" s="8">
        <v>44041.0</v>
      </c>
      <c r="B592" s="128">
        <v>14251.0</v>
      </c>
      <c r="C592" s="128">
        <v>6426.0</v>
      </c>
      <c r="D592" s="128">
        <v>7825.0</v>
      </c>
      <c r="E592" s="128">
        <v>245.0</v>
      </c>
      <c r="F592" s="128">
        <v>782.0</v>
      </c>
      <c r="G592" s="128">
        <v>3613.0</v>
      </c>
      <c r="H592" s="128">
        <v>1790.0</v>
      </c>
      <c r="I592" s="128">
        <v>1918.0</v>
      </c>
      <c r="J592" s="128">
        <v>2516.0</v>
      </c>
      <c r="K592" s="128">
        <v>1844.0</v>
      </c>
      <c r="L592" s="128">
        <v>946.0</v>
      </c>
      <c r="M592" s="128">
        <v>597.0</v>
      </c>
    </row>
    <row r="593">
      <c r="A593" s="8">
        <v>44040.0</v>
      </c>
      <c r="B593" s="128">
        <v>14203.0</v>
      </c>
      <c r="C593" s="128">
        <v>6394.0</v>
      </c>
      <c r="D593" s="128">
        <v>7809.0</v>
      </c>
      <c r="E593" s="128">
        <v>245.0</v>
      </c>
      <c r="F593" s="128">
        <v>781.0</v>
      </c>
      <c r="G593" s="128">
        <v>3607.0</v>
      </c>
      <c r="H593" s="128">
        <v>1774.0</v>
      </c>
      <c r="I593" s="128">
        <v>1907.0</v>
      </c>
      <c r="J593" s="128">
        <v>2511.0</v>
      </c>
      <c r="K593" s="128">
        <v>1840.0</v>
      </c>
      <c r="L593" s="128">
        <v>941.0</v>
      </c>
      <c r="M593" s="128">
        <v>597.0</v>
      </c>
    </row>
    <row r="594">
      <c r="A594" s="8">
        <v>44039.0</v>
      </c>
      <c r="B594" s="128">
        <v>14175.0</v>
      </c>
      <c r="C594" s="128">
        <v>6372.0</v>
      </c>
      <c r="D594" s="128">
        <v>7803.0</v>
      </c>
      <c r="E594" s="128">
        <v>243.0</v>
      </c>
      <c r="F594" s="128">
        <v>779.0</v>
      </c>
      <c r="G594" s="128">
        <v>3603.0</v>
      </c>
      <c r="H594" s="128">
        <v>1770.0</v>
      </c>
      <c r="I594" s="128">
        <v>1900.0</v>
      </c>
      <c r="J594" s="128">
        <v>2506.0</v>
      </c>
      <c r="K594" s="128">
        <v>1837.0</v>
      </c>
      <c r="L594" s="128">
        <v>940.0</v>
      </c>
      <c r="M594" s="128">
        <v>597.0</v>
      </c>
    </row>
    <row r="595">
      <c r="A595" s="8">
        <v>44038.0</v>
      </c>
      <c r="B595" s="128">
        <v>14150.0</v>
      </c>
      <c r="C595" s="128">
        <v>6360.0</v>
      </c>
      <c r="D595" s="128">
        <v>7790.0</v>
      </c>
      <c r="E595" s="128">
        <v>242.0</v>
      </c>
      <c r="F595" s="128">
        <v>778.0</v>
      </c>
      <c r="G595" s="128">
        <v>3598.0</v>
      </c>
      <c r="H595" s="128">
        <v>1763.0</v>
      </c>
      <c r="I595" s="128">
        <v>1897.0</v>
      </c>
      <c r="J595" s="128">
        <v>2505.0</v>
      </c>
      <c r="K595" s="128">
        <v>1835.0</v>
      </c>
      <c r="L595" s="128">
        <v>936.0</v>
      </c>
      <c r="M595" s="128">
        <v>596.0</v>
      </c>
    </row>
    <row r="596">
      <c r="A596" s="8">
        <v>44037.0</v>
      </c>
      <c r="B596" s="128">
        <v>14092.0</v>
      </c>
      <c r="C596" s="128">
        <v>6311.0</v>
      </c>
      <c r="D596" s="128">
        <v>7781.0</v>
      </c>
      <c r="E596" s="128">
        <v>242.0</v>
      </c>
      <c r="F596" s="128">
        <v>778.0</v>
      </c>
      <c r="G596" s="128">
        <v>3594.0</v>
      </c>
      <c r="H596" s="128">
        <v>1750.0</v>
      </c>
      <c r="I596" s="128">
        <v>1882.0</v>
      </c>
      <c r="J596" s="128">
        <v>2487.0</v>
      </c>
      <c r="K596" s="128">
        <v>1830.0</v>
      </c>
      <c r="L596" s="128">
        <v>935.0</v>
      </c>
      <c r="M596" s="128">
        <v>594.0</v>
      </c>
    </row>
    <row r="597">
      <c r="A597" s="8">
        <v>44036.0</v>
      </c>
      <c r="B597" s="128">
        <v>13979.0</v>
      </c>
      <c r="C597" s="128">
        <v>6215.0</v>
      </c>
      <c r="D597" s="128">
        <v>7764.0</v>
      </c>
      <c r="E597" s="128">
        <v>241.0</v>
      </c>
      <c r="F597" s="128">
        <v>777.0</v>
      </c>
      <c r="G597" s="128">
        <v>3581.0</v>
      </c>
      <c r="H597" s="128">
        <v>1712.0</v>
      </c>
      <c r="I597" s="128">
        <v>1848.0</v>
      </c>
      <c r="J597" s="128">
        <v>2473.0</v>
      </c>
      <c r="K597" s="128">
        <v>1822.0</v>
      </c>
      <c r="L597" s="128">
        <v>933.0</v>
      </c>
      <c r="M597" s="128">
        <v>592.0</v>
      </c>
    </row>
    <row r="598">
      <c r="A598" s="8">
        <v>44035.0</v>
      </c>
      <c r="B598" s="128">
        <v>13938.0</v>
      </c>
      <c r="C598" s="128">
        <v>6192.0</v>
      </c>
      <c r="D598" s="128">
        <v>7746.0</v>
      </c>
      <c r="E598" s="128">
        <v>240.0</v>
      </c>
      <c r="F598" s="128">
        <v>776.0</v>
      </c>
      <c r="G598" s="128">
        <v>3578.0</v>
      </c>
      <c r="H598" s="128">
        <v>1707.0</v>
      </c>
      <c r="I598" s="128">
        <v>1842.0</v>
      </c>
      <c r="J598" s="128">
        <v>2465.0</v>
      </c>
      <c r="K598" s="128">
        <v>1811.0</v>
      </c>
      <c r="L598" s="128">
        <v>929.0</v>
      </c>
      <c r="M598" s="128">
        <v>590.0</v>
      </c>
    </row>
    <row r="599">
      <c r="A599" s="8">
        <v>44034.0</v>
      </c>
      <c r="B599" s="128">
        <v>13879.0</v>
      </c>
      <c r="C599" s="128">
        <v>6153.0</v>
      </c>
      <c r="D599" s="128">
        <v>7726.0</v>
      </c>
      <c r="E599" s="128">
        <v>240.0</v>
      </c>
      <c r="F599" s="128">
        <v>772.0</v>
      </c>
      <c r="G599" s="128">
        <v>3559.0</v>
      </c>
      <c r="H599" s="128">
        <v>1704.0</v>
      </c>
      <c r="I599" s="128">
        <v>1834.0</v>
      </c>
      <c r="J599" s="128">
        <v>2453.0</v>
      </c>
      <c r="K599" s="128">
        <v>1802.0</v>
      </c>
      <c r="L599" s="128">
        <v>925.0</v>
      </c>
      <c r="M599" s="128">
        <v>590.0</v>
      </c>
    </row>
    <row r="600">
      <c r="A600" s="8">
        <v>44033.0</v>
      </c>
      <c r="B600" s="128">
        <v>13816.0</v>
      </c>
      <c r="C600" s="128">
        <v>6114.0</v>
      </c>
      <c r="D600" s="128">
        <v>7702.0</v>
      </c>
      <c r="E600" s="128">
        <v>240.0</v>
      </c>
      <c r="F600" s="128">
        <v>765.0</v>
      </c>
      <c r="G600" s="128">
        <v>3551.0</v>
      </c>
      <c r="H600" s="128">
        <v>1696.0</v>
      </c>
      <c r="I600" s="128">
        <v>1824.0</v>
      </c>
      <c r="J600" s="128">
        <v>2444.0</v>
      </c>
      <c r="K600" s="128">
        <v>1791.0</v>
      </c>
      <c r="L600" s="128">
        <v>919.0</v>
      </c>
      <c r="M600" s="128">
        <v>586.0</v>
      </c>
    </row>
    <row r="601">
      <c r="A601" s="8">
        <v>44032.0</v>
      </c>
      <c r="B601" s="16">
        <v>13771.0</v>
      </c>
      <c r="C601" s="16">
        <v>6089.0</v>
      </c>
      <c r="D601" s="16">
        <v>7682.0</v>
      </c>
      <c r="E601" s="16">
        <v>239.0</v>
      </c>
      <c r="F601" s="16">
        <v>764.0</v>
      </c>
      <c r="G601" s="16">
        <v>3539.0</v>
      </c>
      <c r="H601" s="16">
        <v>1688.0</v>
      </c>
      <c r="I601" s="16">
        <v>1821.0</v>
      </c>
      <c r="J601" s="16">
        <v>2439.0</v>
      </c>
      <c r="K601" s="16">
        <v>1788.0</v>
      </c>
      <c r="L601" s="16">
        <v>911.0</v>
      </c>
      <c r="M601" s="16">
        <v>582.0</v>
      </c>
    </row>
    <row r="602">
      <c r="A602" s="8">
        <v>44031.0</v>
      </c>
      <c r="B602" s="16">
        <v>13745.0</v>
      </c>
      <c r="C602" s="16">
        <v>6070.0</v>
      </c>
      <c r="D602" s="16">
        <v>7675.0</v>
      </c>
      <c r="E602" s="16">
        <v>237.0</v>
      </c>
      <c r="F602" s="16">
        <v>762.0</v>
      </c>
      <c r="G602" s="16">
        <v>3531.0</v>
      </c>
      <c r="H602" s="16">
        <v>1684.0</v>
      </c>
      <c r="I602" s="16">
        <v>1817.0</v>
      </c>
      <c r="J602" s="16">
        <v>2435.0</v>
      </c>
      <c r="K602" s="16">
        <v>1787.0</v>
      </c>
      <c r="L602" s="16">
        <v>911.0</v>
      </c>
      <c r="M602" s="16">
        <v>581.0</v>
      </c>
    </row>
    <row r="603">
      <c r="A603" s="8">
        <v>44030.0</v>
      </c>
      <c r="B603" s="16">
        <v>13711.0</v>
      </c>
      <c r="C603" s="16">
        <v>6049.0</v>
      </c>
      <c r="D603" s="16">
        <v>7662.0</v>
      </c>
      <c r="E603" s="16">
        <v>234.0</v>
      </c>
      <c r="F603" s="16">
        <v>760.0</v>
      </c>
      <c r="G603" s="16">
        <v>3527.0</v>
      </c>
      <c r="H603" s="16">
        <v>1674.0</v>
      </c>
      <c r="I603" s="16">
        <v>1814.0</v>
      </c>
      <c r="J603" s="16">
        <v>2432.0</v>
      </c>
      <c r="K603" s="16">
        <v>1781.0</v>
      </c>
      <c r="L603" s="16">
        <v>909.0</v>
      </c>
      <c r="M603" s="16">
        <v>580.0</v>
      </c>
    </row>
    <row r="604">
      <c r="A604" s="8">
        <v>44029.0</v>
      </c>
      <c r="B604" s="128">
        <v>13672.0</v>
      </c>
      <c r="C604" s="128">
        <v>6026.0</v>
      </c>
      <c r="D604" s="128">
        <v>7646.0</v>
      </c>
      <c r="E604" s="128">
        <v>231.0</v>
      </c>
      <c r="F604" s="128">
        <v>756.0</v>
      </c>
      <c r="G604" s="128">
        <v>3517.0</v>
      </c>
      <c r="H604" s="128">
        <v>1669.0</v>
      </c>
      <c r="I604" s="128">
        <v>1805.0</v>
      </c>
      <c r="J604" s="128">
        <v>2425.0</v>
      </c>
      <c r="K604" s="128">
        <v>1781.0</v>
      </c>
      <c r="L604" s="128">
        <v>908.0</v>
      </c>
      <c r="M604" s="128">
        <v>580.0</v>
      </c>
    </row>
    <row r="605">
      <c r="A605" s="8">
        <v>44028.0</v>
      </c>
      <c r="B605" s="128">
        <v>13612.0</v>
      </c>
      <c r="C605" s="128">
        <v>5991.0</v>
      </c>
      <c r="D605" s="128">
        <v>7621.0</v>
      </c>
      <c r="E605" s="128">
        <v>228.0</v>
      </c>
      <c r="F605" s="128">
        <v>755.0</v>
      </c>
      <c r="G605" s="128">
        <v>3508.0</v>
      </c>
      <c r="H605" s="128">
        <v>1655.0</v>
      </c>
      <c r="I605" s="128">
        <v>1791.0</v>
      </c>
      <c r="J605" s="128">
        <v>2417.0</v>
      </c>
      <c r="K605" s="128">
        <v>1775.0</v>
      </c>
      <c r="L605" s="128">
        <v>905.0</v>
      </c>
      <c r="M605" s="128">
        <v>578.0</v>
      </c>
    </row>
    <row r="606">
      <c r="A606" s="8">
        <v>44027.0</v>
      </c>
      <c r="B606" s="128">
        <v>13551.0</v>
      </c>
      <c r="C606" s="128">
        <v>5944.0</v>
      </c>
      <c r="D606" s="128">
        <v>7607.0</v>
      </c>
      <c r="E606" s="128">
        <v>222.0</v>
      </c>
      <c r="F606" s="128">
        <v>753.0</v>
      </c>
      <c r="G606" s="128">
        <v>3495.0</v>
      </c>
      <c r="H606" s="128">
        <v>1640.0</v>
      </c>
      <c r="I606" s="128">
        <v>1782.0</v>
      </c>
      <c r="J606" s="128">
        <v>2411.0</v>
      </c>
      <c r="K606" s="128">
        <v>1769.0</v>
      </c>
      <c r="L606" s="128">
        <v>902.0</v>
      </c>
      <c r="M606" s="128">
        <v>577.0</v>
      </c>
    </row>
    <row r="607">
      <c r="A607" s="8">
        <v>44026.0</v>
      </c>
      <c r="B607" s="16">
        <v>13512.0</v>
      </c>
      <c r="C607" s="16">
        <v>5911.0</v>
      </c>
      <c r="D607" s="16">
        <v>7601.0</v>
      </c>
      <c r="E607" s="16">
        <v>221.0</v>
      </c>
      <c r="F607" s="16">
        <v>752.0</v>
      </c>
      <c r="G607" s="16">
        <v>3491.0</v>
      </c>
      <c r="H607" s="16">
        <v>1632.0</v>
      </c>
      <c r="I607" s="16">
        <v>1773.0</v>
      </c>
      <c r="J607" s="16">
        <v>2402.0</v>
      </c>
      <c r="K607" s="16">
        <v>1762.0</v>
      </c>
      <c r="L607" s="16">
        <v>902.0</v>
      </c>
      <c r="M607" s="16">
        <v>577.0</v>
      </c>
    </row>
    <row r="608">
      <c r="A608" s="8">
        <v>44025.0</v>
      </c>
      <c r="B608" s="128">
        <v>13479.0</v>
      </c>
      <c r="C608" s="128">
        <v>5895.0</v>
      </c>
      <c r="D608" s="128">
        <v>7584.0</v>
      </c>
      <c r="E608" s="128">
        <v>219.0</v>
      </c>
      <c r="F608" s="128">
        <v>750.0</v>
      </c>
      <c r="G608" s="128">
        <v>3485.0</v>
      </c>
      <c r="H608" s="128">
        <v>1627.0</v>
      </c>
      <c r="I608" s="128">
        <v>1770.0</v>
      </c>
      <c r="J608" s="128">
        <v>2396.0</v>
      </c>
      <c r="K608" s="128">
        <v>1758.0</v>
      </c>
      <c r="L608" s="128">
        <v>898.0</v>
      </c>
      <c r="M608" s="128">
        <v>576.0</v>
      </c>
    </row>
    <row r="609">
      <c r="A609" s="8">
        <v>44024.0</v>
      </c>
      <c r="B609" s="128">
        <v>13417.0</v>
      </c>
      <c r="C609" s="128">
        <v>5856.0</v>
      </c>
      <c r="D609" s="128">
        <v>7561.0</v>
      </c>
      <c r="E609" s="128">
        <v>216.0</v>
      </c>
      <c r="F609" s="128">
        <v>746.0</v>
      </c>
      <c r="G609" s="128">
        <v>3467.0</v>
      </c>
      <c r="H609" s="128">
        <v>1612.0</v>
      </c>
      <c r="I609" s="128">
        <v>1761.0</v>
      </c>
      <c r="J609" s="128">
        <v>2392.0</v>
      </c>
      <c r="K609" s="128">
        <v>1753.0</v>
      </c>
      <c r="L609" s="128">
        <v>895.0</v>
      </c>
      <c r="M609" s="128">
        <v>575.0</v>
      </c>
    </row>
    <row r="610">
      <c r="A610" s="8">
        <v>44023.0</v>
      </c>
      <c r="B610" s="128">
        <v>13373.0</v>
      </c>
      <c r="C610" s="128">
        <v>5824.0</v>
      </c>
      <c r="D610" s="128">
        <v>7549.0</v>
      </c>
      <c r="E610" s="128">
        <v>214.0</v>
      </c>
      <c r="F610" s="128">
        <v>740.0</v>
      </c>
      <c r="G610" s="128">
        <v>3463.0</v>
      </c>
      <c r="H610" s="128">
        <v>1599.0</v>
      </c>
      <c r="I610" s="128">
        <v>1756.0</v>
      </c>
      <c r="J610" s="128">
        <v>2389.0</v>
      </c>
      <c r="K610" s="128">
        <v>1744.0</v>
      </c>
      <c r="L610" s="128">
        <v>894.0</v>
      </c>
      <c r="M610" s="128">
        <v>574.0</v>
      </c>
    </row>
    <row r="611">
      <c r="A611" s="8">
        <v>44022.0</v>
      </c>
      <c r="B611" s="128">
        <v>13338.0</v>
      </c>
      <c r="C611" s="128">
        <v>5802.0</v>
      </c>
      <c r="D611" s="128">
        <v>7536.0</v>
      </c>
      <c r="E611" s="128">
        <v>213.0</v>
      </c>
      <c r="F611" s="128">
        <v>740.0</v>
      </c>
      <c r="G611" s="128">
        <v>3455.0</v>
      </c>
      <c r="H611" s="128">
        <v>1593.0</v>
      </c>
      <c r="I611" s="128">
        <v>1754.0</v>
      </c>
      <c r="J611" s="128">
        <v>2381.0</v>
      </c>
      <c r="K611" s="128">
        <v>1742.0</v>
      </c>
      <c r="L611" s="128">
        <v>890.0</v>
      </c>
      <c r="M611" s="128">
        <v>570.0</v>
      </c>
    </row>
    <row r="612">
      <c r="A612" s="8">
        <v>44021.0</v>
      </c>
      <c r="B612" s="128">
        <v>13293.0</v>
      </c>
      <c r="C612" s="128">
        <v>5766.0</v>
      </c>
      <c r="D612" s="128">
        <v>7527.0</v>
      </c>
      <c r="E612" s="128">
        <v>210.0</v>
      </c>
      <c r="F612" s="128">
        <v>737.0</v>
      </c>
      <c r="G612" s="128">
        <v>3445.0</v>
      </c>
      <c r="H612" s="128">
        <v>1584.0</v>
      </c>
      <c r="I612" s="128">
        <v>1749.0</v>
      </c>
      <c r="J612" s="128">
        <v>2373.0</v>
      </c>
      <c r="K612" s="128">
        <v>1739.0</v>
      </c>
      <c r="L612" s="128">
        <v>887.0</v>
      </c>
      <c r="M612" s="128">
        <v>569.0</v>
      </c>
    </row>
    <row r="613">
      <c r="A613" s="8">
        <v>44020.0</v>
      </c>
      <c r="B613" s="128">
        <v>13244.0</v>
      </c>
      <c r="C613" s="128">
        <v>5738.0</v>
      </c>
      <c r="D613" s="16">
        <v>7506.0</v>
      </c>
      <c r="E613" s="128">
        <v>208.0</v>
      </c>
      <c r="F613" s="128">
        <v>733.0</v>
      </c>
      <c r="G613" s="128">
        <v>3434.0</v>
      </c>
      <c r="H613" s="128">
        <v>1577.0</v>
      </c>
      <c r="I613" s="128">
        <v>1738.0</v>
      </c>
      <c r="J613" s="16">
        <v>2364.0</v>
      </c>
      <c r="K613" s="128">
        <v>1736.0</v>
      </c>
      <c r="L613" s="128">
        <v>886.0</v>
      </c>
      <c r="M613" s="128">
        <v>568.0</v>
      </c>
    </row>
    <row r="614">
      <c r="A614" s="8">
        <v>44019.0</v>
      </c>
      <c r="B614" s="128">
        <v>13181.0</v>
      </c>
      <c r="C614" s="128">
        <v>5703.0</v>
      </c>
      <c r="D614" s="128">
        <v>7478.0</v>
      </c>
      <c r="E614" s="128">
        <v>207.0</v>
      </c>
      <c r="F614" s="128">
        <v>730.0</v>
      </c>
      <c r="G614" s="128">
        <v>3423.0</v>
      </c>
      <c r="H614" s="128">
        <v>1566.0</v>
      </c>
      <c r="I614" s="128">
        <v>1723.0</v>
      </c>
      <c r="J614" s="128">
        <v>2354.0</v>
      </c>
      <c r="K614" s="128">
        <v>1731.0</v>
      </c>
      <c r="L614" s="128">
        <v>880.0</v>
      </c>
      <c r="M614" s="128">
        <v>567.0</v>
      </c>
    </row>
    <row r="615">
      <c r="A615" s="8">
        <v>44018.0</v>
      </c>
      <c r="B615" s="16">
        <v>13137.0</v>
      </c>
      <c r="C615" s="16">
        <v>5682.0</v>
      </c>
      <c r="D615" s="16">
        <v>7455.0</v>
      </c>
      <c r="E615" s="16">
        <v>206.0</v>
      </c>
      <c r="F615" s="16">
        <v>728.0</v>
      </c>
      <c r="G615" s="16">
        <v>3411.0</v>
      </c>
      <c r="H615" s="16">
        <v>1560.0</v>
      </c>
      <c r="I615" s="16">
        <v>1716.0</v>
      </c>
      <c r="J615" s="16">
        <v>2347.0</v>
      </c>
      <c r="K615" s="16">
        <v>1724.0</v>
      </c>
      <c r="L615" s="16">
        <v>878.0</v>
      </c>
      <c r="M615" s="16">
        <v>567.0</v>
      </c>
    </row>
    <row r="616">
      <c r="A616" s="8">
        <v>44017.0</v>
      </c>
      <c r="B616" s="128">
        <v>13091.0</v>
      </c>
      <c r="C616" s="128">
        <v>5657.0</v>
      </c>
      <c r="D616" s="128">
        <v>7434.0</v>
      </c>
      <c r="E616" s="128">
        <v>202.0</v>
      </c>
      <c r="F616" s="128">
        <v>727.0</v>
      </c>
      <c r="G616" s="128">
        <v>3404.0</v>
      </c>
      <c r="H616" s="128">
        <v>1550.0</v>
      </c>
      <c r="I616" s="128">
        <v>1710.0</v>
      </c>
      <c r="J616" s="128">
        <v>2338.0</v>
      </c>
      <c r="K616" s="128">
        <v>1720.0</v>
      </c>
      <c r="L616" s="128">
        <v>876.0</v>
      </c>
      <c r="M616" s="128">
        <v>564.0</v>
      </c>
    </row>
    <row r="617">
      <c r="A617" s="8">
        <v>44016.0</v>
      </c>
      <c r="B617" s="128">
        <v>13030.0</v>
      </c>
      <c r="C617" s="128">
        <v>5625.0</v>
      </c>
      <c r="D617" s="128">
        <v>7405.0</v>
      </c>
      <c r="E617" s="128">
        <v>199.0</v>
      </c>
      <c r="F617" s="128">
        <v>724.0</v>
      </c>
      <c r="G617" s="128">
        <v>3396.0</v>
      </c>
      <c r="H617" s="128">
        <v>1541.0</v>
      </c>
      <c r="I617" s="128">
        <v>1699.0</v>
      </c>
      <c r="J617" s="128">
        <v>2331.0</v>
      </c>
      <c r="K617" s="128">
        <v>1706.0</v>
      </c>
      <c r="L617" s="128">
        <v>870.0</v>
      </c>
      <c r="M617" s="128">
        <v>564.0</v>
      </c>
    </row>
    <row r="618">
      <c r="A618" s="8">
        <v>44015.0</v>
      </c>
      <c r="B618" s="128">
        <v>12967.0</v>
      </c>
      <c r="C618" s="128">
        <v>5587.0</v>
      </c>
      <c r="D618" s="128">
        <v>7380.0</v>
      </c>
      <c r="E618" s="128">
        <v>196.0</v>
      </c>
      <c r="F618" s="128">
        <v>722.0</v>
      </c>
      <c r="G618" s="128">
        <v>3384.0</v>
      </c>
      <c r="H618" s="128">
        <v>1525.0</v>
      </c>
      <c r="I618" s="128">
        <v>1691.0</v>
      </c>
      <c r="J618" s="128">
        <v>2323.0</v>
      </c>
      <c r="K618" s="128">
        <v>1697.0</v>
      </c>
      <c r="L618" s="128">
        <v>868.0</v>
      </c>
      <c r="M618" s="128">
        <v>561.0</v>
      </c>
    </row>
    <row r="619">
      <c r="A619" s="8">
        <v>44014.0</v>
      </c>
      <c r="B619" s="128">
        <v>12904.0</v>
      </c>
      <c r="C619" s="128">
        <v>5555.0</v>
      </c>
      <c r="D619" s="128">
        <v>7349.0</v>
      </c>
      <c r="E619" s="128">
        <v>194.0</v>
      </c>
      <c r="F619" s="128">
        <v>712.0</v>
      </c>
      <c r="G619" s="128">
        <v>3374.0</v>
      </c>
      <c r="H619" s="128">
        <v>1515.0</v>
      </c>
      <c r="I619" s="128">
        <v>1685.0</v>
      </c>
      <c r="J619" s="128">
        <v>2316.0</v>
      </c>
      <c r="K619" s="128">
        <v>1686.0</v>
      </c>
      <c r="L619" s="128">
        <v>864.0</v>
      </c>
      <c r="M619" s="128">
        <v>558.0</v>
      </c>
    </row>
    <row r="620">
      <c r="A620" s="8">
        <v>44013.0</v>
      </c>
      <c r="B620" s="128">
        <v>12850.0</v>
      </c>
      <c r="C620" s="128">
        <v>5524.0</v>
      </c>
      <c r="D620" s="128">
        <v>7326.0</v>
      </c>
      <c r="E620" s="128">
        <v>192.0</v>
      </c>
      <c r="F620" s="128">
        <v>710.0</v>
      </c>
      <c r="G620" s="128">
        <v>3366.0</v>
      </c>
      <c r="H620" s="128">
        <v>1509.0</v>
      </c>
      <c r="I620" s="128">
        <v>1683.0</v>
      </c>
      <c r="J620" s="128">
        <v>2302.0</v>
      </c>
      <c r="K620" s="128">
        <v>1674.0</v>
      </c>
      <c r="L620" s="128">
        <v>857.0</v>
      </c>
      <c r="M620" s="128">
        <v>557.0</v>
      </c>
    </row>
    <row r="621">
      <c r="A621" s="8">
        <v>44012.0</v>
      </c>
      <c r="B621" s="128">
        <v>12800.0</v>
      </c>
      <c r="C621" s="128">
        <v>5495.0</v>
      </c>
      <c r="D621" s="128">
        <v>7305.0</v>
      </c>
      <c r="E621" s="128">
        <v>193.0</v>
      </c>
      <c r="F621" s="128">
        <v>708.0</v>
      </c>
      <c r="G621" s="128">
        <v>3362.0</v>
      </c>
      <c r="H621" s="128">
        <v>1496.0</v>
      </c>
      <c r="I621" s="128">
        <v>1681.0</v>
      </c>
      <c r="J621" s="128">
        <v>2286.0</v>
      </c>
      <c r="K621" s="128">
        <v>1668.0</v>
      </c>
      <c r="L621" s="128">
        <v>850.0</v>
      </c>
      <c r="M621" s="128">
        <v>556.0</v>
      </c>
    </row>
    <row r="622">
      <c r="A622" s="8">
        <v>44011.0</v>
      </c>
      <c r="B622" s="128">
        <v>12757.0</v>
      </c>
      <c r="C622" s="128">
        <v>5470.0</v>
      </c>
      <c r="D622" s="128">
        <v>7287.0</v>
      </c>
      <c r="E622" s="128">
        <v>190.0</v>
      </c>
      <c r="F622" s="128">
        <v>704.0</v>
      </c>
      <c r="G622" s="128">
        <v>3352.0</v>
      </c>
      <c r="H622" s="128">
        <v>1490.0</v>
      </c>
      <c r="I622" s="128">
        <v>1673.0</v>
      </c>
      <c r="J622" s="128">
        <v>2280.0</v>
      </c>
      <c r="K622" s="128">
        <v>1665.0</v>
      </c>
      <c r="L622" s="128">
        <v>847.0</v>
      </c>
      <c r="M622" s="128">
        <v>556.0</v>
      </c>
    </row>
    <row r="623">
      <c r="A623" s="8">
        <v>44010.0</v>
      </c>
      <c r="B623" s="128">
        <v>12715.0</v>
      </c>
      <c r="C623" s="128">
        <v>5450.0</v>
      </c>
      <c r="D623" s="128">
        <v>7265.0</v>
      </c>
      <c r="E623" s="128">
        <v>187.0</v>
      </c>
      <c r="F623" s="128">
        <v>703.0</v>
      </c>
      <c r="G623" s="128">
        <v>3343.0</v>
      </c>
      <c r="H623" s="128">
        <v>1485.0</v>
      </c>
      <c r="I623" s="128">
        <v>1667.0</v>
      </c>
      <c r="J623" s="128">
        <v>2275.0</v>
      </c>
      <c r="K623" s="128">
        <v>1653.0</v>
      </c>
      <c r="L623" s="128">
        <v>846.0</v>
      </c>
      <c r="M623" s="128">
        <v>556.0</v>
      </c>
    </row>
    <row r="624">
      <c r="A624" s="8">
        <v>44009.0</v>
      </c>
      <c r="B624" s="128">
        <v>12653.0</v>
      </c>
      <c r="C624" s="128">
        <v>5412.0</v>
      </c>
      <c r="D624" s="128">
        <v>7241.0</v>
      </c>
      <c r="E624" s="128">
        <v>185.0</v>
      </c>
      <c r="F624" s="128">
        <v>700.0</v>
      </c>
      <c r="G624" s="128">
        <v>3331.0</v>
      </c>
      <c r="H624" s="128">
        <v>1473.0</v>
      </c>
      <c r="I624" s="128">
        <v>1657.0</v>
      </c>
      <c r="J624" s="128">
        <v>2269.0</v>
      </c>
      <c r="K624" s="128">
        <v>1640.0</v>
      </c>
      <c r="L624" s="128">
        <v>843.0</v>
      </c>
      <c r="M624" s="128">
        <v>555.0</v>
      </c>
    </row>
    <row r="625">
      <c r="A625" s="8">
        <v>44008.0</v>
      </c>
      <c r="B625" s="128">
        <v>12602.0</v>
      </c>
      <c r="C625" s="128">
        <v>5384.0</v>
      </c>
      <c r="D625" s="128">
        <v>7218.0</v>
      </c>
      <c r="E625" s="128">
        <v>184.0</v>
      </c>
      <c r="F625" s="128">
        <v>698.0</v>
      </c>
      <c r="G625" s="128">
        <v>3317.0</v>
      </c>
      <c r="H625" s="128">
        <v>1463.0</v>
      </c>
      <c r="I625" s="128">
        <v>1651.0</v>
      </c>
      <c r="J625" s="128">
        <v>2264.0</v>
      </c>
      <c r="K625" s="128">
        <v>1633.0</v>
      </c>
      <c r="L625" s="128">
        <v>839.0</v>
      </c>
      <c r="M625" s="128">
        <v>553.0</v>
      </c>
    </row>
    <row r="626">
      <c r="A626" s="8">
        <v>44007.0</v>
      </c>
      <c r="B626" s="128">
        <v>12563.0</v>
      </c>
      <c r="C626" s="128">
        <v>5360.0</v>
      </c>
      <c r="D626" s="128">
        <v>7203.0</v>
      </c>
      <c r="E626" s="128">
        <v>183.0</v>
      </c>
      <c r="F626" s="128">
        <v>696.0</v>
      </c>
      <c r="G626" s="128">
        <v>3309.0</v>
      </c>
      <c r="H626" s="128">
        <v>1453.0</v>
      </c>
      <c r="I626" s="128">
        <v>1646.0</v>
      </c>
      <c r="J626" s="128">
        <v>2260.0</v>
      </c>
      <c r="K626" s="128">
        <v>1627.0</v>
      </c>
      <c r="L626" s="128">
        <v>838.0</v>
      </c>
      <c r="M626" s="128">
        <v>551.0</v>
      </c>
    </row>
    <row r="627">
      <c r="A627" s="8">
        <v>44006.0</v>
      </c>
      <c r="B627" s="128">
        <v>12535.0</v>
      </c>
      <c r="C627" s="128">
        <v>5345.0</v>
      </c>
      <c r="D627" s="128">
        <v>7190.0</v>
      </c>
      <c r="E627" s="128">
        <v>182.0</v>
      </c>
      <c r="F627" s="128">
        <v>693.0</v>
      </c>
      <c r="G627" s="128">
        <v>3309.0</v>
      </c>
      <c r="H627" s="128">
        <v>1444.0</v>
      </c>
      <c r="I627" s="128">
        <v>1644.0</v>
      </c>
      <c r="J627" s="128">
        <v>2254.0</v>
      </c>
      <c r="K627" s="128">
        <v>1622.0</v>
      </c>
      <c r="L627" s="128">
        <v>836.0</v>
      </c>
      <c r="M627" s="128">
        <v>551.0</v>
      </c>
    </row>
    <row r="628">
      <c r="A628" s="8">
        <v>44005.0</v>
      </c>
      <c r="B628" s="128">
        <v>12484.0</v>
      </c>
      <c r="C628" s="128">
        <v>5314.0</v>
      </c>
      <c r="D628" s="128">
        <v>7170.0</v>
      </c>
      <c r="E628" s="128">
        <v>180.0</v>
      </c>
      <c r="F628" s="128">
        <v>692.0</v>
      </c>
      <c r="G628" s="128">
        <v>3306.0</v>
      </c>
      <c r="H628" s="128">
        <v>1429.0</v>
      </c>
      <c r="I628" s="128">
        <v>1633.0</v>
      </c>
      <c r="J628" s="128">
        <v>2244.0</v>
      </c>
      <c r="K628" s="128">
        <v>1617.0</v>
      </c>
      <c r="L628" s="128">
        <v>834.0</v>
      </c>
      <c r="M628" s="128">
        <v>549.0</v>
      </c>
    </row>
    <row r="629">
      <c r="A629" s="8">
        <v>44004.0</v>
      </c>
      <c r="B629" s="128">
        <v>12438.0</v>
      </c>
      <c r="C629" s="128">
        <v>5279.0</v>
      </c>
      <c r="D629" s="128">
        <v>7159.0</v>
      </c>
      <c r="E629" s="128">
        <v>177.0</v>
      </c>
      <c r="F629" s="128">
        <v>692.0</v>
      </c>
      <c r="G629" s="128">
        <v>3302.0</v>
      </c>
      <c r="H629" s="128">
        <v>1420.0</v>
      </c>
      <c r="I629" s="128">
        <v>1624.0</v>
      </c>
      <c r="J629" s="128">
        <v>2235.0</v>
      </c>
      <c r="K629" s="128">
        <v>1610.0</v>
      </c>
      <c r="L629" s="128">
        <v>830.0</v>
      </c>
      <c r="M629" s="128">
        <v>548.0</v>
      </c>
    </row>
    <row r="630">
      <c r="A630" s="8">
        <v>44003.0</v>
      </c>
      <c r="B630" s="128">
        <v>12421.0</v>
      </c>
      <c r="C630" s="128">
        <v>5270.0</v>
      </c>
      <c r="D630" s="128">
        <v>7151.0</v>
      </c>
      <c r="E630" s="128">
        <v>177.0</v>
      </c>
      <c r="F630" s="128">
        <v>691.0</v>
      </c>
      <c r="G630" s="128">
        <v>3299.0</v>
      </c>
      <c r="H630" s="128">
        <v>1416.0</v>
      </c>
      <c r="I630" s="128">
        <v>1623.0</v>
      </c>
      <c r="J630" s="128">
        <v>2230.0</v>
      </c>
      <c r="K630" s="128">
        <v>1608.0</v>
      </c>
      <c r="L630" s="128">
        <v>829.0</v>
      </c>
      <c r="M630" s="128">
        <v>548.0</v>
      </c>
    </row>
    <row r="631">
      <c r="A631" s="8">
        <v>44002.0</v>
      </c>
      <c r="B631" s="128">
        <v>12373.0</v>
      </c>
      <c r="C631" s="128">
        <v>5245.0</v>
      </c>
      <c r="D631" s="128">
        <v>7128.0</v>
      </c>
      <c r="E631" s="128">
        <v>177.0</v>
      </c>
      <c r="F631" s="128">
        <v>690.0</v>
      </c>
      <c r="G631" s="128">
        <v>3294.0</v>
      </c>
      <c r="H631" s="128">
        <v>1406.0</v>
      </c>
      <c r="I631" s="128">
        <v>1618.0</v>
      </c>
      <c r="J631" s="128">
        <v>2222.0</v>
      </c>
      <c r="K631" s="128">
        <v>1598.0</v>
      </c>
      <c r="L631" s="128">
        <v>823.0</v>
      </c>
      <c r="M631" s="128">
        <v>545.0</v>
      </c>
    </row>
    <row r="632">
      <c r="A632" s="8">
        <v>44001.0</v>
      </c>
      <c r="B632" s="128">
        <v>12306.0</v>
      </c>
      <c r="C632" s="128">
        <v>5206.0</v>
      </c>
      <c r="D632" s="128">
        <v>7100.0</v>
      </c>
      <c r="E632" s="128">
        <v>175.0</v>
      </c>
      <c r="F632" s="128">
        <v>686.0</v>
      </c>
      <c r="G632" s="128">
        <v>3285.0</v>
      </c>
      <c r="H632" s="128">
        <v>1393.0</v>
      </c>
      <c r="I632" s="128">
        <v>1610.0</v>
      </c>
      <c r="J632" s="128">
        <v>2210.0</v>
      </c>
      <c r="K632" s="128">
        <v>1585.0</v>
      </c>
      <c r="L632" s="128">
        <v>820.0</v>
      </c>
      <c r="M632" s="128">
        <v>542.0</v>
      </c>
    </row>
    <row r="633">
      <c r="A633" s="8">
        <v>44000.0</v>
      </c>
      <c r="B633" s="128">
        <v>12257.0</v>
      </c>
      <c r="C633" s="128">
        <v>5181.0</v>
      </c>
      <c r="D633" s="128">
        <v>7076.0</v>
      </c>
      <c r="E633" s="128">
        <v>175.0</v>
      </c>
      <c r="F633" s="128">
        <v>684.0</v>
      </c>
      <c r="G633" s="128">
        <v>3277.0</v>
      </c>
      <c r="H633" s="128">
        <v>1384.0</v>
      </c>
      <c r="I633" s="128">
        <v>1607.0</v>
      </c>
      <c r="J633" s="128">
        <v>2198.0</v>
      </c>
      <c r="K633" s="128">
        <v>1574.0</v>
      </c>
      <c r="L633" s="128">
        <v>817.0</v>
      </c>
      <c r="M633" s="128">
        <v>541.0</v>
      </c>
    </row>
    <row r="634">
      <c r="A634" s="8">
        <v>43999.0</v>
      </c>
      <c r="B634" s="128">
        <v>12198.0</v>
      </c>
      <c r="C634" s="128">
        <v>5156.0</v>
      </c>
      <c r="D634" s="128">
        <v>7042.0</v>
      </c>
      <c r="E634" s="128">
        <v>174.0</v>
      </c>
      <c r="F634" s="128">
        <v>683.0</v>
      </c>
      <c r="G634" s="128">
        <v>3267.0</v>
      </c>
      <c r="H634" s="128">
        <v>1380.0</v>
      </c>
      <c r="I634" s="128">
        <v>1601.0</v>
      </c>
      <c r="J634" s="128">
        <v>2189.0</v>
      </c>
      <c r="K634" s="128">
        <v>1561.0</v>
      </c>
      <c r="L634" s="128">
        <v>810.0</v>
      </c>
      <c r="M634" s="128">
        <v>533.0</v>
      </c>
    </row>
    <row r="635">
      <c r="A635" s="8">
        <v>43998.0</v>
      </c>
      <c r="B635" s="128">
        <v>12155.0</v>
      </c>
      <c r="C635" s="128">
        <v>5138.0</v>
      </c>
      <c r="D635" s="128">
        <v>7017.0</v>
      </c>
      <c r="E635" s="128">
        <v>172.0</v>
      </c>
      <c r="F635" s="128">
        <v>682.0</v>
      </c>
      <c r="G635" s="128">
        <v>3259.0</v>
      </c>
      <c r="H635" s="128">
        <v>1366.0</v>
      </c>
      <c r="I635" s="128">
        <v>1599.0</v>
      </c>
      <c r="J635" s="128">
        <v>2182.0</v>
      </c>
      <c r="K635" s="128">
        <v>1558.0</v>
      </c>
      <c r="L635" s="128">
        <v>805.0</v>
      </c>
      <c r="M635" s="128">
        <v>532.0</v>
      </c>
    </row>
    <row r="636">
      <c r="A636" s="8">
        <v>43997.0</v>
      </c>
      <c r="B636" s="128">
        <v>12121.0</v>
      </c>
      <c r="C636" s="128">
        <v>5116.0</v>
      </c>
      <c r="D636" s="128">
        <v>7005.0</v>
      </c>
      <c r="E636" s="128">
        <v>170.0</v>
      </c>
      <c r="F636" s="128">
        <v>681.0</v>
      </c>
      <c r="G636" s="128">
        <v>3256.0</v>
      </c>
      <c r="H636" s="128">
        <v>1362.0</v>
      </c>
      <c r="I636" s="128">
        <v>1595.0</v>
      </c>
      <c r="J636" s="128">
        <v>2176.0</v>
      </c>
      <c r="K636" s="128">
        <v>1550.0</v>
      </c>
      <c r="L636" s="128">
        <v>799.0</v>
      </c>
      <c r="M636" s="128">
        <v>532.0</v>
      </c>
    </row>
    <row r="637">
      <c r="A637" s="8">
        <v>43996.0</v>
      </c>
      <c r="B637" s="128">
        <v>12085.0</v>
      </c>
      <c r="C637" s="128">
        <v>5097.0</v>
      </c>
      <c r="D637" s="128">
        <v>6988.0</v>
      </c>
      <c r="E637" s="128">
        <v>168.0</v>
      </c>
      <c r="F637" s="128">
        <v>681.0</v>
      </c>
      <c r="G637" s="128">
        <v>3251.0</v>
      </c>
      <c r="H637" s="128">
        <v>1357.0</v>
      </c>
      <c r="I637" s="128">
        <v>1584.0</v>
      </c>
      <c r="J637" s="128">
        <v>2170.0</v>
      </c>
      <c r="K637" s="128">
        <v>1546.0</v>
      </c>
      <c r="L637" s="128">
        <v>797.0</v>
      </c>
      <c r="M637" s="128">
        <v>531.0</v>
      </c>
    </row>
    <row r="638">
      <c r="A638" s="8">
        <v>43995.0</v>
      </c>
      <c r="B638" s="128">
        <v>12051.0</v>
      </c>
      <c r="C638" s="128">
        <v>5081.0</v>
      </c>
      <c r="D638" s="128">
        <v>6970.0</v>
      </c>
      <c r="E638" s="128">
        <v>168.0</v>
      </c>
      <c r="F638" s="128">
        <v>681.0</v>
      </c>
      <c r="G638" s="128">
        <v>3243.0</v>
      </c>
      <c r="H638" s="128">
        <v>1354.0</v>
      </c>
      <c r="I638" s="128">
        <v>1578.0</v>
      </c>
      <c r="J638" s="128">
        <v>2163.0</v>
      </c>
      <c r="K638" s="128">
        <v>1538.0</v>
      </c>
      <c r="L638" s="128">
        <v>796.0</v>
      </c>
      <c r="M638" s="128">
        <v>530.0</v>
      </c>
    </row>
    <row r="639">
      <c r="A639" s="8">
        <v>43994.0</v>
      </c>
      <c r="B639" s="16">
        <v>12003.0</v>
      </c>
      <c r="C639" s="16">
        <v>5061.0</v>
      </c>
      <c r="D639" s="16">
        <v>6942.0</v>
      </c>
      <c r="E639" s="16">
        <v>168.0</v>
      </c>
      <c r="F639" s="16">
        <v>680.0</v>
      </c>
      <c r="G639" s="16">
        <v>3234.0</v>
      </c>
      <c r="H639" s="16">
        <v>1353.0</v>
      </c>
      <c r="I639" s="16">
        <v>1575.0</v>
      </c>
      <c r="J639" s="16">
        <v>2154.0</v>
      </c>
      <c r="K639" s="16">
        <v>1530.0</v>
      </c>
      <c r="L639" s="16">
        <v>789.0</v>
      </c>
      <c r="M639" s="16">
        <v>520.0</v>
      </c>
    </row>
    <row r="640">
      <c r="A640" s="8">
        <v>43993.0</v>
      </c>
      <c r="B640" s="16">
        <v>11947.0</v>
      </c>
      <c r="C640" s="16">
        <v>5030.0</v>
      </c>
      <c r="D640" s="16">
        <v>6917.0</v>
      </c>
      <c r="E640" s="16">
        <v>168.0</v>
      </c>
      <c r="F640" s="16">
        <v>677.0</v>
      </c>
      <c r="G640" s="16">
        <v>3223.0</v>
      </c>
      <c r="H640" s="16">
        <v>1345.0</v>
      </c>
      <c r="I640" s="16">
        <v>1574.0</v>
      </c>
      <c r="J640" s="16">
        <v>2137.0</v>
      </c>
      <c r="K640" s="16">
        <v>1517.0</v>
      </c>
      <c r="L640" s="16">
        <v>787.0</v>
      </c>
      <c r="M640" s="16">
        <v>519.0</v>
      </c>
    </row>
    <row r="641">
      <c r="A641" s="8">
        <v>43992.0</v>
      </c>
      <c r="B641" s="128">
        <v>11902.0</v>
      </c>
      <c r="C641" s="128">
        <v>5002.0</v>
      </c>
      <c r="D641" s="128">
        <v>6900.0</v>
      </c>
      <c r="E641" s="128">
        <v>167.0</v>
      </c>
      <c r="F641" s="128">
        <v>674.0</v>
      </c>
      <c r="G641" s="128">
        <v>3217.0</v>
      </c>
      <c r="H641" s="128">
        <v>1335.0</v>
      </c>
      <c r="I641" s="128">
        <v>1569.0</v>
      </c>
      <c r="J641" s="128">
        <v>2128.0</v>
      </c>
      <c r="K641" s="128">
        <v>1512.0</v>
      </c>
      <c r="L641" s="128">
        <v>782.0</v>
      </c>
      <c r="M641" s="128">
        <v>518.0</v>
      </c>
    </row>
    <row r="642">
      <c r="A642" s="8">
        <v>43991.0</v>
      </c>
      <c r="B642" s="128">
        <v>11852.0</v>
      </c>
      <c r="C642" s="128">
        <v>4980.0</v>
      </c>
      <c r="D642" s="128">
        <v>6872.0</v>
      </c>
      <c r="E642" s="128">
        <v>166.0</v>
      </c>
      <c r="F642" s="128">
        <v>672.0</v>
      </c>
      <c r="G642" s="128">
        <v>3211.0</v>
      </c>
      <c r="H642" s="128">
        <v>1326.0</v>
      </c>
      <c r="I642" s="128">
        <v>1568.0</v>
      </c>
      <c r="J642" s="128">
        <v>2121.0</v>
      </c>
      <c r="K642" s="128">
        <v>1496.0</v>
      </c>
      <c r="L642" s="128">
        <v>775.0</v>
      </c>
      <c r="M642" s="128">
        <v>517.0</v>
      </c>
    </row>
    <row r="643">
      <c r="A643" s="8">
        <v>43990.0</v>
      </c>
      <c r="B643" s="128">
        <v>11814.0</v>
      </c>
      <c r="C643" s="128">
        <v>4962.0</v>
      </c>
      <c r="D643" s="128">
        <v>6852.0</v>
      </c>
      <c r="E643" s="128">
        <v>166.0</v>
      </c>
      <c r="F643" s="128">
        <v>672.0</v>
      </c>
      <c r="G643" s="128">
        <v>3208.0</v>
      </c>
      <c r="H643" s="128">
        <v>1324.0</v>
      </c>
      <c r="I643" s="128">
        <v>1564.0</v>
      </c>
      <c r="J643" s="128">
        <v>2111.0</v>
      </c>
      <c r="K643" s="128">
        <v>1487.0</v>
      </c>
      <c r="L643" s="128">
        <v>770.0</v>
      </c>
      <c r="M643" s="128">
        <v>512.0</v>
      </c>
    </row>
    <row r="644">
      <c r="A644" s="8">
        <v>43989.0</v>
      </c>
      <c r="B644" s="128">
        <v>11776.0</v>
      </c>
      <c r="C644" s="128">
        <v>4950.0</v>
      </c>
      <c r="D644" s="128">
        <v>6826.0</v>
      </c>
      <c r="E644" s="128">
        <v>165.0</v>
      </c>
      <c r="F644" s="128">
        <v>670.0</v>
      </c>
      <c r="G644" s="128">
        <v>3203.0</v>
      </c>
      <c r="H644" s="128">
        <v>1322.0</v>
      </c>
      <c r="I644" s="128">
        <v>1559.0</v>
      </c>
      <c r="J644" s="128">
        <v>2105.0</v>
      </c>
      <c r="K644" s="128">
        <v>1476.0</v>
      </c>
      <c r="L644" s="128">
        <v>767.0</v>
      </c>
      <c r="M644" s="128">
        <v>509.0</v>
      </c>
    </row>
    <row r="645">
      <c r="A645" s="8">
        <v>43988.0</v>
      </c>
      <c r="B645" s="128">
        <v>11719.0</v>
      </c>
      <c r="C645" s="128">
        <v>4920.0</v>
      </c>
      <c r="D645" s="128">
        <v>6799.0</v>
      </c>
      <c r="E645" s="128">
        <v>164.0</v>
      </c>
      <c r="F645" s="128">
        <v>664.0</v>
      </c>
      <c r="G645" s="128">
        <v>3200.0</v>
      </c>
      <c r="H645" s="128">
        <v>1316.0</v>
      </c>
      <c r="I645" s="128">
        <v>1551.0</v>
      </c>
      <c r="J645" s="128">
        <v>2094.0</v>
      </c>
      <c r="K645" s="128">
        <v>1464.0</v>
      </c>
      <c r="L645" s="128">
        <v>759.0</v>
      </c>
      <c r="M645" s="128">
        <v>507.0</v>
      </c>
    </row>
    <row r="646">
      <c r="A646" s="8">
        <v>43987.0</v>
      </c>
      <c r="B646" s="128">
        <v>11668.0</v>
      </c>
      <c r="C646" s="128">
        <v>4893.0</v>
      </c>
      <c r="D646" s="128">
        <v>6775.0</v>
      </c>
      <c r="E646" s="128">
        <v>161.0</v>
      </c>
      <c r="F646" s="128">
        <v>663.0</v>
      </c>
      <c r="G646" s="128">
        <v>3198.0</v>
      </c>
      <c r="H646" s="128">
        <v>1310.0</v>
      </c>
      <c r="I646" s="128">
        <v>1540.0</v>
      </c>
      <c r="J646" s="128">
        <v>2086.0</v>
      </c>
      <c r="K646" s="128">
        <v>1455.0</v>
      </c>
      <c r="L646" s="128">
        <v>751.0</v>
      </c>
      <c r="M646" s="128">
        <v>504.0</v>
      </c>
    </row>
    <row r="647">
      <c r="A647" s="8">
        <v>43986.0</v>
      </c>
      <c r="B647" s="128">
        <v>11629.0</v>
      </c>
      <c r="C647" s="128">
        <v>4872.0</v>
      </c>
      <c r="D647" s="128">
        <v>6757.0</v>
      </c>
      <c r="E647" s="128">
        <v>160.0</v>
      </c>
      <c r="F647" s="128">
        <v>661.0</v>
      </c>
      <c r="G647" s="128">
        <v>3193.0</v>
      </c>
      <c r="H647" s="128">
        <v>1308.0</v>
      </c>
      <c r="I647" s="128">
        <v>1537.0</v>
      </c>
      <c r="J647" s="128">
        <v>2079.0</v>
      </c>
      <c r="K647" s="128">
        <v>1445.0</v>
      </c>
      <c r="L647" s="128">
        <v>744.0</v>
      </c>
      <c r="M647" s="128">
        <v>502.0</v>
      </c>
    </row>
    <row r="648">
      <c r="A648" s="8">
        <v>43985.0</v>
      </c>
      <c r="B648" s="16">
        <v>11590.0</v>
      </c>
      <c r="C648" s="16">
        <v>4852.0</v>
      </c>
      <c r="D648" s="16">
        <v>6738.0</v>
      </c>
      <c r="E648" s="16">
        <v>159.0</v>
      </c>
      <c r="F648" s="16">
        <v>661.0</v>
      </c>
      <c r="G648" s="16">
        <v>3188.0</v>
      </c>
      <c r="H648" s="16">
        <v>1305.0</v>
      </c>
      <c r="I648" s="16">
        <v>1534.0</v>
      </c>
      <c r="J648" s="16">
        <v>2070.0</v>
      </c>
      <c r="K648" s="16">
        <v>1436.0</v>
      </c>
      <c r="L648" s="16">
        <v>738.0</v>
      </c>
      <c r="M648" s="16">
        <v>499.0</v>
      </c>
    </row>
    <row r="649">
      <c r="A649" s="8">
        <v>43984.0</v>
      </c>
      <c r="B649" s="16">
        <v>11541.0</v>
      </c>
      <c r="C649" s="16">
        <v>4829.0</v>
      </c>
      <c r="D649" s="16">
        <v>6712.0</v>
      </c>
      <c r="E649" s="16">
        <v>158.0</v>
      </c>
      <c r="F649" s="16">
        <v>659.0</v>
      </c>
      <c r="G649" s="16">
        <v>3183.0</v>
      </c>
      <c r="H649" s="16">
        <v>1299.0</v>
      </c>
      <c r="I649" s="16">
        <v>1529.0</v>
      </c>
      <c r="J649" s="16">
        <v>2061.0</v>
      </c>
      <c r="K649" s="16">
        <v>1421.0</v>
      </c>
      <c r="L649" s="16">
        <v>732.0</v>
      </c>
      <c r="M649" s="16">
        <v>499.0</v>
      </c>
    </row>
    <row r="650">
      <c r="A650" s="8">
        <v>43983.0</v>
      </c>
      <c r="B650" s="128">
        <v>11503.0</v>
      </c>
      <c r="C650" s="128">
        <v>4806.0</v>
      </c>
      <c r="D650" s="128">
        <v>6697.0</v>
      </c>
      <c r="E650" s="128">
        <v>158.0</v>
      </c>
      <c r="F650" s="128">
        <v>657.0</v>
      </c>
      <c r="G650" s="128">
        <v>3178.0</v>
      </c>
      <c r="H650" s="128">
        <v>1296.0</v>
      </c>
      <c r="I650" s="128">
        <v>1527.0</v>
      </c>
      <c r="J650" s="128">
        <v>2052.0</v>
      </c>
      <c r="K650" s="128">
        <v>1410.0</v>
      </c>
      <c r="L650" s="128">
        <v>727.0</v>
      </c>
      <c r="M650" s="128">
        <v>498.0</v>
      </c>
    </row>
    <row r="651">
      <c r="A651" s="8">
        <v>43982.0</v>
      </c>
      <c r="B651" s="128">
        <v>11468.0</v>
      </c>
      <c r="C651" s="128">
        <v>4795.0</v>
      </c>
      <c r="D651" s="128">
        <v>6673.0</v>
      </c>
      <c r="E651" s="128">
        <v>157.0</v>
      </c>
      <c r="F651" s="128">
        <v>655.0</v>
      </c>
      <c r="G651" s="128">
        <v>3176.0</v>
      </c>
      <c r="H651" s="128">
        <v>1292.0</v>
      </c>
      <c r="I651" s="128">
        <v>1521.0</v>
      </c>
      <c r="J651" s="128">
        <v>2039.0</v>
      </c>
      <c r="K651" s="128">
        <v>1405.0</v>
      </c>
      <c r="L651" s="128">
        <v>725.0</v>
      </c>
      <c r="M651" s="128">
        <v>498.0</v>
      </c>
    </row>
    <row r="652">
      <c r="A652" s="8">
        <v>43981.0</v>
      </c>
      <c r="B652" s="16">
        <v>11441.0</v>
      </c>
      <c r="C652" s="16">
        <v>4780.0</v>
      </c>
      <c r="D652" s="16">
        <v>6661.0</v>
      </c>
      <c r="E652" s="16">
        <v>157.0</v>
      </c>
      <c r="F652" s="16">
        <v>655.0</v>
      </c>
      <c r="G652" s="16">
        <v>3167.0</v>
      </c>
      <c r="H652" s="16">
        <v>1285.0</v>
      </c>
      <c r="I652" s="16">
        <v>1517.0</v>
      </c>
      <c r="J652" s="16">
        <v>2033.0</v>
      </c>
      <c r="K652" s="16">
        <v>1404.0</v>
      </c>
      <c r="L652" s="16">
        <v>725.0</v>
      </c>
      <c r="M652" s="16">
        <v>498.0</v>
      </c>
    </row>
    <row r="653">
      <c r="A653" s="8">
        <v>43980.0</v>
      </c>
      <c r="B653" s="16">
        <v>11402.0</v>
      </c>
      <c r="C653" s="16">
        <v>4759.0</v>
      </c>
      <c r="D653" s="16">
        <v>6643.0</v>
      </c>
      <c r="E653" s="16">
        <v>156.0</v>
      </c>
      <c r="F653" s="16">
        <v>650.0</v>
      </c>
      <c r="G653" s="16">
        <v>3158.0</v>
      </c>
      <c r="H653" s="16">
        <v>1283.0</v>
      </c>
      <c r="I653" s="16">
        <v>1513.0</v>
      </c>
      <c r="J653" s="16">
        <v>2023.0</v>
      </c>
      <c r="K653" s="16">
        <v>1400.0</v>
      </c>
      <c r="L653" s="16">
        <v>724.0</v>
      </c>
      <c r="M653" s="16">
        <v>495.0</v>
      </c>
    </row>
    <row r="654">
      <c r="A654" s="8">
        <v>43979.0</v>
      </c>
      <c r="B654" s="16">
        <v>11344.0</v>
      </c>
      <c r="C654" s="16">
        <v>4727.0</v>
      </c>
      <c r="D654" s="16">
        <v>6617.0</v>
      </c>
      <c r="E654" s="16">
        <v>155.0</v>
      </c>
      <c r="F654" s="16">
        <v>644.0</v>
      </c>
      <c r="G654" s="16">
        <v>3146.0</v>
      </c>
      <c r="H654" s="16">
        <v>1274.0</v>
      </c>
      <c r="I654" s="16">
        <v>1503.0</v>
      </c>
      <c r="J654" s="16">
        <v>2014.0</v>
      </c>
      <c r="K654" s="16">
        <v>1392.0</v>
      </c>
      <c r="L654" s="16">
        <v>724.0</v>
      </c>
      <c r="M654" s="16">
        <v>492.0</v>
      </c>
    </row>
    <row r="655">
      <c r="A655" s="8">
        <v>43978.0</v>
      </c>
      <c r="B655" s="128">
        <v>11265.0</v>
      </c>
      <c r="C655" s="128">
        <v>4680.0</v>
      </c>
      <c r="D655" s="128">
        <v>6585.0</v>
      </c>
      <c r="E655" s="128">
        <v>153.0</v>
      </c>
      <c r="F655" s="128">
        <v>640.0</v>
      </c>
      <c r="G655" s="128">
        <v>3131.0</v>
      </c>
      <c r="H655" s="128">
        <v>1248.0</v>
      </c>
      <c r="I655" s="128">
        <v>1489.0</v>
      </c>
      <c r="J655" s="128">
        <v>2002.0</v>
      </c>
      <c r="K655" s="128">
        <v>1386.0</v>
      </c>
      <c r="L655" s="128">
        <v>724.0</v>
      </c>
      <c r="M655" s="128">
        <v>492.0</v>
      </c>
    </row>
    <row r="656">
      <c r="A656" s="8">
        <v>43977.0</v>
      </c>
      <c r="B656" s="128">
        <v>11225.0</v>
      </c>
      <c r="C656" s="128">
        <v>4664.0</v>
      </c>
      <c r="D656" s="128">
        <v>6561.0</v>
      </c>
      <c r="E656" s="128">
        <v>150.0</v>
      </c>
      <c r="F656" s="128">
        <v>638.0</v>
      </c>
      <c r="G656" s="128">
        <v>3123.0</v>
      </c>
      <c r="H656" s="128">
        <v>1242.0</v>
      </c>
      <c r="I656" s="128">
        <v>1486.0</v>
      </c>
      <c r="J656" s="128">
        <v>1996.0</v>
      </c>
      <c r="K656" s="128">
        <v>1378.0</v>
      </c>
      <c r="L656" s="128">
        <v>721.0</v>
      </c>
      <c r="M656" s="128">
        <v>491.0</v>
      </c>
    </row>
    <row r="657">
      <c r="A657" s="8">
        <v>43976.0</v>
      </c>
      <c r="B657" s="16">
        <v>11206.0</v>
      </c>
      <c r="C657" s="128">
        <v>4651.0</v>
      </c>
      <c r="D657" s="128">
        <v>6555.0</v>
      </c>
      <c r="E657" s="128">
        <v>149.0</v>
      </c>
      <c r="F657" s="128">
        <v>637.0</v>
      </c>
      <c r="G657" s="128">
        <v>3120.0</v>
      </c>
      <c r="H657" s="128">
        <v>1238.0</v>
      </c>
      <c r="I657" s="128">
        <v>1483.0</v>
      </c>
      <c r="J657" s="128">
        <v>1992.0</v>
      </c>
      <c r="K657" s="128">
        <v>1377.0</v>
      </c>
      <c r="L657" s="128">
        <v>719.0</v>
      </c>
      <c r="M657" s="128">
        <v>491.0</v>
      </c>
    </row>
    <row r="658">
      <c r="A658" s="8">
        <v>43975.0</v>
      </c>
      <c r="B658" s="128">
        <v>11190.0</v>
      </c>
      <c r="C658" s="128">
        <v>4643.0</v>
      </c>
      <c r="D658" s="128">
        <v>6547.0</v>
      </c>
      <c r="E658" s="128">
        <v>149.0</v>
      </c>
      <c r="F658" s="128">
        <v>636.0</v>
      </c>
      <c r="G658" s="128">
        <v>3117.0</v>
      </c>
      <c r="H658" s="128">
        <v>1235.0</v>
      </c>
      <c r="I658" s="128">
        <v>1481.0</v>
      </c>
      <c r="J658" s="128">
        <v>1987.0</v>
      </c>
      <c r="K658" s="128">
        <v>1375.0</v>
      </c>
      <c r="L658" s="128">
        <v>719.0</v>
      </c>
      <c r="M658" s="128">
        <v>491.0</v>
      </c>
    </row>
    <row r="659">
      <c r="A659" s="8">
        <v>43974.0</v>
      </c>
      <c r="B659" s="128">
        <v>11165.0</v>
      </c>
      <c r="C659" s="128">
        <v>4628.0</v>
      </c>
      <c r="D659" s="128">
        <v>6537.0</v>
      </c>
      <c r="E659" s="128">
        <v>149.0</v>
      </c>
      <c r="F659" s="128">
        <v>634.0</v>
      </c>
      <c r="G659" s="128">
        <v>3113.0</v>
      </c>
      <c r="H659" s="128">
        <v>1231.0</v>
      </c>
      <c r="I659" s="128">
        <v>1474.0</v>
      </c>
      <c r="J659" s="128">
        <v>1983.0</v>
      </c>
      <c r="K659" s="128">
        <v>1372.0</v>
      </c>
      <c r="L659" s="128">
        <v>718.0</v>
      </c>
      <c r="M659" s="128">
        <v>491.0</v>
      </c>
    </row>
    <row r="660">
      <c r="A660" s="8">
        <v>43973.0</v>
      </c>
      <c r="B660" s="128">
        <v>11142.0</v>
      </c>
      <c r="C660" s="128">
        <v>4616.0</v>
      </c>
      <c r="D660" s="128">
        <v>6526.0</v>
      </c>
      <c r="E660" s="128">
        <v>149.0</v>
      </c>
      <c r="F660" s="128">
        <v>633.0</v>
      </c>
      <c r="G660" s="128">
        <v>3111.0</v>
      </c>
      <c r="H660" s="128">
        <v>1225.0</v>
      </c>
      <c r="I660" s="128">
        <v>1473.0</v>
      </c>
      <c r="J660" s="128">
        <v>1974.0</v>
      </c>
      <c r="K660" s="128">
        <v>1369.0</v>
      </c>
      <c r="L660" s="128">
        <v>718.0</v>
      </c>
      <c r="M660" s="128">
        <v>490.0</v>
      </c>
    </row>
    <row r="661">
      <c r="A661" s="8">
        <v>43972.0</v>
      </c>
      <c r="B661" s="128">
        <v>11122.0</v>
      </c>
      <c r="C661" s="128">
        <v>4601.0</v>
      </c>
      <c r="D661" s="128">
        <v>6521.0</v>
      </c>
      <c r="E661" s="128">
        <v>148.0</v>
      </c>
      <c r="F661" s="128">
        <v>631.0</v>
      </c>
      <c r="G661" s="128">
        <v>3103.0</v>
      </c>
      <c r="H661" s="128">
        <v>1221.0</v>
      </c>
      <c r="I661" s="128">
        <v>1471.0</v>
      </c>
      <c r="J661" s="128">
        <v>1972.0</v>
      </c>
      <c r="K661" s="128">
        <v>1369.0</v>
      </c>
      <c r="L661" s="128">
        <v>717.0</v>
      </c>
      <c r="M661" s="128">
        <v>490.0</v>
      </c>
    </row>
    <row r="662">
      <c r="A662" s="8">
        <v>43971.0</v>
      </c>
      <c r="B662" s="16">
        <v>11110.0</v>
      </c>
      <c r="C662" s="16">
        <v>4592.0</v>
      </c>
      <c r="D662" s="16">
        <v>6518.0</v>
      </c>
      <c r="E662" s="16">
        <v>148.0</v>
      </c>
      <c r="F662" s="16">
        <v>627.0</v>
      </c>
      <c r="G662" s="16">
        <v>3100.0</v>
      </c>
      <c r="H662" s="16">
        <v>1219.0</v>
      </c>
      <c r="I662" s="16">
        <v>1468.0</v>
      </c>
      <c r="J662" s="16">
        <v>1972.0</v>
      </c>
      <c r="K662" s="16">
        <v>1369.0</v>
      </c>
      <c r="L662" s="16">
        <v>717.0</v>
      </c>
      <c r="M662" s="16">
        <v>490.0</v>
      </c>
    </row>
    <row r="663">
      <c r="A663" s="8">
        <v>43970.0</v>
      </c>
      <c r="B663" s="128">
        <v>11078.0</v>
      </c>
      <c r="C663" s="128">
        <v>4569.0</v>
      </c>
      <c r="D663" s="128">
        <v>6509.0</v>
      </c>
      <c r="E663" s="128">
        <v>148.0</v>
      </c>
      <c r="F663" s="128">
        <v>621.0</v>
      </c>
      <c r="G663" s="128">
        <v>3087.0</v>
      </c>
      <c r="H663" s="128">
        <v>1215.0</v>
      </c>
      <c r="I663" s="128">
        <v>1462.0</v>
      </c>
      <c r="J663" s="128">
        <v>1971.0</v>
      </c>
      <c r="K663" s="128">
        <v>1368.0</v>
      </c>
      <c r="L663" s="128">
        <v>716.0</v>
      </c>
      <c r="M663" s="128">
        <v>490.0</v>
      </c>
    </row>
    <row r="664">
      <c r="A664" s="8">
        <v>43969.0</v>
      </c>
      <c r="B664" s="128">
        <v>11065.0</v>
      </c>
      <c r="C664" s="128">
        <v>4560.0</v>
      </c>
      <c r="D664" s="128">
        <v>6505.0</v>
      </c>
      <c r="E664" s="128">
        <v>147.0</v>
      </c>
      <c r="F664" s="128">
        <v>621.0</v>
      </c>
      <c r="G664" s="128">
        <v>3082.0</v>
      </c>
      <c r="H664" s="128">
        <v>1215.0</v>
      </c>
      <c r="I664" s="128">
        <v>1462.0</v>
      </c>
      <c r="J664" s="128">
        <v>1968.0</v>
      </c>
      <c r="K664" s="128">
        <v>1365.0</v>
      </c>
      <c r="L664" s="128">
        <v>715.0</v>
      </c>
      <c r="M664" s="128">
        <v>490.0</v>
      </c>
    </row>
    <row r="665">
      <c r="A665" s="8">
        <v>43968.0</v>
      </c>
      <c r="B665" s="128">
        <v>11050.0</v>
      </c>
      <c r="C665" s="128">
        <v>4549.0</v>
      </c>
      <c r="D665" s="128">
        <v>6501.0</v>
      </c>
      <c r="E665" s="128">
        <v>147.0</v>
      </c>
      <c r="F665" s="128">
        <v>620.0</v>
      </c>
      <c r="G665" s="128">
        <v>3079.0</v>
      </c>
      <c r="H665" s="128">
        <v>1211.0</v>
      </c>
      <c r="I665" s="128">
        <v>1457.0</v>
      </c>
      <c r="J665" s="128">
        <v>1967.0</v>
      </c>
      <c r="K665" s="128">
        <v>1364.0</v>
      </c>
      <c r="L665" s="128">
        <v>715.0</v>
      </c>
      <c r="M665" s="128">
        <v>490.0</v>
      </c>
    </row>
    <row r="666">
      <c r="A666" s="8">
        <v>43967.0</v>
      </c>
      <c r="B666" s="128">
        <v>11037.0</v>
      </c>
      <c r="C666" s="128">
        <v>4544.0</v>
      </c>
      <c r="D666" s="128">
        <v>6493.0</v>
      </c>
      <c r="E666" s="128">
        <v>147.0</v>
      </c>
      <c r="F666" s="128">
        <v>619.0</v>
      </c>
      <c r="G666" s="128">
        <v>3074.0</v>
      </c>
      <c r="H666" s="128">
        <v>1209.0</v>
      </c>
      <c r="I666" s="128">
        <v>1454.0</v>
      </c>
      <c r="J666" s="128">
        <v>1966.0</v>
      </c>
      <c r="K666" s="128">
        <v>1364.0</v>
      </c>
      <c r="L666" s="128">
        <v>714.0</v>
      </c>
      <c r="M666" s="128">
        <v>490.0</v>
      </c>
    </row>
    <row r="667">
      <c r="A667" s="8">
        <v>43966.0</v>
      </c>
      <c r="B667" s="128">
        <v>11018.0</v>
      </c>
      <c r="C667" s="128">
        <v>4532.0</v>
      </c>
      <c r="D667" s="128">
        <v>6486.0</v>
      </c>
      <c r="E667" s="128">
        <v>145.0</v>
      </c>
      <c r="F667" s="128">
        <v>617.0</v>
      </c>
      <c r="G667" s="128">
        <v>3066.0</v>
      </c>
      <c r="H667" s="128">
        <v>1207.0</v>
      </c>
      <c r="I667" s="128">
        <v>1453.0</v>
      </c>
      <c r="J667" s="128">
        <v>1965.0</v>
      </c>
      <c r="K667" s="128">
        <v>1361.0</v>
      </c>
      <c r="L667" s="128">
        <v>714.0</v>
      </c>
      <c r="M667" s="128">
        <v>490.0</v>
      </c>
    </row>
    <row r="668">
      <c r="A668" s="8">
        <v>43965.0</v>
      </c>
      <c r="B668" s="128">
        <v>10991.0</v>
      </c>
      <c r="C668" s="128">
        <v>4516.0</v>
      </c>
      <c r="D668" s="128">
        <v>6475.0</v>
      </c>
      <c r="E668" s="128">
        <v>143.0</v>
      </c>
      <c r="F668" s="128">
        <v>614.0</v>
      </c>
      <c r="G668" s="128">
        <v>3056.0</v>
      </c>
      <c r="H668" s="128">
        <v>1202.0</v>
      </c>
      <c r="I668" s="128">
        <v>1451.0</v>
      </c>
      <c r="J668" s="128">
        <v>1964.0</v>
      </c>
      <c r="K668" s="128">
        <v>1359.0</v>
      </c>
      <c r="L668" s="128">
        <v>712.0</v>
      </c>
      <c r="M668" s="128">
        <v>490.0</v>
      </c>
    </row>
    <row r="669">
      <c r="A669" s="8">
        <v>43964.0</v>
      </c>
      <c r="B669" s="128">
        <v>10962.0</v>
      </c>
      <c r="C669" s="128">
        <v>4499.0</v>
      </c>
      <c r="D669" s="128">
        <v>6463.0</v>
      </c>
      <c r="E669" s="128">
        <v>143.0</v>
      </c>
      <c r="F669" s="128">
        <v>603.0</v>
      </c>
      <c r="G669" s="128">
        <v>3042.0</v>
      </c>
      <c r="H669" s="128">
        <v>1199.0</v>
      </c>
      <c r="I669" s="128">
        <v>1450.0</v>
      </c>
      <c r="J669" s="128">
        <v>1964.0</v>
      </c>
      <c r="K669" s="128">
        <v>1359.0</v>
      </c>
      <c r="L669" s="128">
        <v>712.0</v>
      </c>
      <c r="M669" s="128">
        <v>490.0</v>
      </c>
    </row>
    <row r="670">
      <c r="A670" s="8">
        <v>43963.0</v>
      </c>
      <c r="B670" s="128">
        <v>10936.0</v>
      </c>
      <c r="C670" s="128">
        <v>4481.0</v>
      </c>
      <c r="D670" s="128">
        <v>6455.0</v>
      </c>
      <c r="E670" s="128">
        <v>142.0</v>
      </c>
      <c r="F670" s="128">
        <v>602.0</v>
      </c>
      <c r="G670" s="128">
        <v>3029.0</v>
      </c>
      <c r="H670" s="128">
        <v>1194.0</v>
      </c>
      <c r="I670" s="128">
        <v>1448.0</v>
      </c>
      <c r="J670" s="128">
        <v>1963.0</v>
      </c>
      <c r="K670" s="128">
        <v>1358.0</v>
      </c>
      <c r="L670" s="128">
        <v>711.0</v>
      </c>
      <c r="M670" s="128">
        <v>489.0</v>
      </c>
    </row>
    <row r="671">
      <c r="A671" s="8">
        <v>43962.0</v>
      </c>
      <c r="B671" s="128">
        <v>10909.0</v>
      </c>
      <c r="C671" s="128">
        <v>4461.0</v>
      </c>
      <c r="D671" s="128">
        <v>6448.0</v>
      </c>
      <c r="E671" s="128">
        <v>141.0</v>
      </c>
      <c r="F671" s="128">
        <v>598.0</v>
      </c>
      <c r="G671" s="128">
        <v>3019.0</v>
      </c>
      <c r="H671" s="128">
        <v>1188.0</v>
      </c>
      <c r="I671" s="128">
        <v>1446.0</v>
      </c>
      <c r="J671" s="128">
        <v>1960.0</v>
      </c>
      <c r="K671" s="128">
        <v>1358.0</v>
      </c>
      <c r="L671" s="128">
        <v>711.0</v>
      </c>
      <c r="M671" s="128">
        <v>488.0</v>
      </c>
    </row>
    <row r="672">
      <c r="A672" s="8">
        <v>43961.0</v>
      </c>
      <c r="B672" s="128">
        <v>10874.0</v>
      </c>
      <c r="C672" s="128">
        <v>4430.0</v>
      </c>
      <c r="D672" s="128">
        <v>6444.0</v>
      </c>
      <c r="E672" s="128">
        <v>141.0</v>
      </c>
      <c r="F672" s="128">
        <v>597.0</v>
      </c>
      <c r="G672" s="128">
        <v>2998.0</v>
      </c>
      <c r="H672" s="128">
        <v>1180.0</v>
      </c>
      <c r="I672" s="128">
        <v>1442.0</v>
      </c>
      <c r="J672" s="128">
        <v>1960.0</v>
      </c>
      <c r="K672" s="128">
        <v>1357.0</v>
      </c>
      <c r="L672" s="128">
        <v>711.0</v>
      </c>
      <c r="M672" s="128">
        <v>488.0</v>
      </c>
    </row>
    <row r="673">
      <c r="A673" s="8">
        <v>43960.0</v>
      </c>
      <c r="B673" s="128">
        <v>10840.0</v>
      </c>
      <c r="C673" s="128">
        <v>4406.0</v>
      </c>
      <c r="D673" s="128">
        <v>6434.0</v>
      </c>
      <c r="E673" s="128">
        <v>141.0</v>
      </c>
      <c r="F673" s="128">
        <v>594.0</v>
      </c>
      <c r="G673" s="128">
        <v>2979.0</v>
      </c>
      <c r="H673" s="128">
        <v>1177.0</v>
      </c>
      <c r="I673" s="128">
        <v>1438.0</v>
      </c>
      <c r="J673" s="128">
        <v>1958.0</v>
      </c>
      <c r="K673" s="128">
        <v>1355.0</v>
      </c>
      <c r="L673" s="128">
        <v>710.0</v>
      </c>
      <c r="M673" s="128">
        <v>488.0</v>
      </c>
    </row>
    <row r="674">
      <c r="A674" s="8">
        <v>43959.0</v>
      </c>
      <c r="B674" s="128">
        <v>10822.0</v>
      </c>
      <c r="C674" s="128">
        <v>4389.0</v>
      </c>
      <c r="D674" s="128">
        <v>6433.0</v>
      </c>
      <c r="E674" s="128">
        <v>141.0</v>
      </c>
      <c r="F674" s="128">
        <v>592.0</v>
      </c>
      <c r="G674" s="128">
        <v>2967.0</v>
      </c>
      <c r="H674" s="128">
        <v>1174.0</v>
      </c>
      <c r="I674" s="128">
        <v>1438.0</v>
      </c>
      <c r="J674" s="128">
        <v>1957.0</v>
      </c>
      <c r="K674" s="128">
        <v>1355.0</v>
      </c>
      <c r="L674" s="128">
        <v>710.0</v>
      </c>
      <c r="M674" s="128">
        <v>488.0</v>
      </c>
    </row>
    <row r="675">
      <c r="A675" s="8">
        <v>43958.0</v>
      </c>
      <c r="B675" s="128">
        <v>10810.0</v>
      </c>
      <c r="C675" s="128">
        <v>4382.0</v>
      </c>
      <c r="D675" s="128">
        <v>6428.0</v>
      </c>
      <c r="E675" s="128">
        <v>140.0</v>
      </c>
      <c r="F675" s="128">
        <v>592.0</v>
      </c>
      <c r="G675" s="128">
        <v>2966.0</v>
      </c>
      <c r="H675" s="128">
        <v>1167.0</v>
      </c>
      <c r="I675" s="128">
        <v>1436.0</v>
      </c>
      <c r="J675" s="128">
        <v>1957.0</v>
      </c>
      <c r="K675" s="128">
        <v>1354.0</v>
      </c>
      <c r="L675" s="128">
        <v>710.0</v>
      </c>
      <c r="M675" s="128">
        <v>488.0</v>
      </c>
    </row>
    <row r="676">
      <c r="A676" s="8">
        <v>43957.0</v>
      </c>
      <c r="B676" s="128">
        <v>10806.0</v>
      </c>
      <c r="C676" s="128">
        <v>4379.0</v>
      </c>
      <c r="D676" s="128">
        <v>6427.0</v>
      </c>
      <c r="E676" s="128">
        <v>140.0</v>
      </c>
      <c r="F676" s="128">
        <v>591.0</v>
      </c>
      <c r="G676" s="128">
        <v>2964.0</v>
      </c>
      <c r="H676" s="128">
        <v>1166.0</v>
      </c>
      <c r="I676" s="128">
        <v>1436.0</v>
      </c>
      <c r="J676" s="128">
        <v>1957.0</v>
      </c>
      <c r="K676" s="128">
        <v>1354.0</v>
      </c>
      <c r="L676" s="128">
        <v>710.0</v>
      </c>
      <c r="M676" s="128">
        <v>488.0</v>
      </c>
    </row>
    <row r="677">
      <c r="A677" s="8">
        <v>43956.0</v>
      </c>
      <c r="B677" s="128">
        <v>10804.0</v>
      </c>
      <c r="C677" s="128">
        <v>4377.0</v>
      </c>
      <c r="D677" s="128">
        <v>6427.0</v>
      </c>
      <c r="E677" s="128">
        <v>140.0</v>
      </c>
      <c r="F677" s="128">
        <v>591.0</v>
      </c>
      <c r="G677" s="128">
        <v>2964.0</v>
      </c>
      <c r="H677" s="128">
        <v>1165.0</v>
      </c>
      <c r="I677" s="128">
        <v>1436.0</v>
      </c>
      <c r="J677" s="128">
        <v>1957.0</v>
      </c>
      <c r="K677" s="128">
        <v>1353.0</v>
      </c>
      <c r="L677" s="128">
        <v>710.0</v>
      </c>
      <c r="M677" s="128">
        <v>488.0</v>
      </c>
    </row>
    <row r="678">
      <c r="A678" s="8">
        <v>43955.0</v>
      </c>
      <c r="B678" s="128">
        <v>10801.0</v>
      </c>
      <c r="C678" s="128">
        <v>4375.0</v>
      </c>
      <c r="D678" s="128">
        <v>6426.0</v>
      </c>
      <c r="E678" s="128">
        <v>140.0</v>
      </c>
      <c r="F678" s="128">
        <v>591.0</v>
      </c>
      <c r="G678" s="128">
        <v>2964.0</v>
      </c>
      <c r="H678" s="128">
        <v>1164.0</v>
      </c>
      <c r="I678" s="128">
        <v>1435.0</v>
      </c>
      <c r="J678" s="128">
        <v>1956.0</v>
      </c>
      <c r="K678" s="128">
        <v>1353.0</v>
      </c>
      <c r="L678" s="128">
        <v>710.0</v>
      </c>
      <c r="M678" s="128">
        <v>488.0</v>
      </c>
    </row>
    <row r="679">
      <c r="A679" s="8">
        <v>43954.0</v>
      </c>
      <c r="B679" s="128">
        <v>10793.0</v>
      </c>
      <c r="C679" s="128">
        <v>4369.0</v>
      </c>
      <c r="D679" s="128">
        <v>6424.0</v>
      </c>
      <c r="E679" s="128">
        <v>140.0</v>
      </c>
      <c r="F679" s="128">
        <v>591.0</v>
      </c>
      <c r="G679" s="128">
        <v>2962.0</v>
      </c>
      <c r="H679" s="128">
        <v>1163.0</v>
      </c>
      <c r="I679" s="128">
        <v>1432.0</v>
      </c>
      <c r="J679" s="128">
        <v>1956.0</v>
      </c>
      <c r="K679" s="128">
        <v>1351.0</v>
      </c>
      <c r="L679" s="128">
        <v>710.0</v>
      </c>
      <c r="M679" s="128">
        <v>488.0</v>
      </c>
    </row>
    <row r="680">
      <c r="A680" s="8">
        <v>43953.0</v>
      </c>
      <c r="B680" s="128">
        <v>10780.0</v>
      </c>
      <c r="C680" s="128">
        <v>4362.0</v>
      </c>
      <c r="D680" s="128">
        <v>6418.0</v>
      </c>
      <c r="E680" s="128">
        <v>140.0</v>
      </c>
      <c r="F680" s="128">
        <v>590.0</v>
      </c>
      <c r="G680" s="128">
        <v>2960.0</v>
      </c>
      <c r="H680" s="128">
        <v>1160.0</v>
      </c>
      <c r="I680" s="128">
        <v>1430.0</v>
      </c>
      <c r="J680" s="128">
        <v>1956.0</v>
      </c>
      <c r="K680" s="128">
        <v>1349.0</v>
      </c>
      <c r="L680" s="128">
        <v>709.0</v>
      </c>
      <c r="M680" s="128">
        <v>486.0</v>
      </c>
    </row>
    <row r="681">
      <c r="A681" s="8">
        <v>43952.0</v>
      </c>
      <c r="B681" s="128">
        <v>10774.0</v>
      </c>
      <c r="C681" s="128">
        <v>4356.0</v>
      </c>
      <c r="D681" s="128">
        <v>6418.0</v>
      </c>
      <c r="E681" s="128">
        <v>140.0</v>
      </c>
      <c r="F681" s="128">
        <v>590.0</v>
      </c>
      <c r="G681" s="128">
        <v>2957.0</v>
      </c>
      <c r="H681" s="128">
        <v>1159.0</v>
      </c>
      <c r="I681" s="128">
        <v>1429.0</v>
      </c>
      <c r="J681" s="128">
        <v>1956.0</v>
      </c>
      <c r="K681" s="128">
        <v>1348.0</v>
      </c>
      <c r="L681" s="128">
        <v>709.0</v>
      </c>
      <c r="M681" s="128">
        <v>486.0</v>
      </c>
    </row>
    <row r="682">
      <c r="A682" s="8">
        <v>43951.0</v>
      </c>
      <c r="B682" s="128">
        <v>10765.0</v>
      </c>
      <c r="C682" s="128">
        <v>4352.0</v>
      </c>
      <c r="D682" s="128">
        <v>6413.0</v>
      </c>
      <c r="E682" s="128">
        <v>140.0</v>
      </c>
      <c r="F682" s="128">
        <v>590.0</v>
      </c>
      <c r="G682" s="128">
        <v>2952.0</v>
      </c>
      <c r="H682" s="128">
        <v>1158.0</v>
      </c>
      <c r="I682" s="128">
        <v>1427.0</v>
      </c>
      <c r="J682" s="128">
        <v>1956.0</v>
      </c>
      <c r="K682" s="128">
        <v>1348.0</v>
      </c>
      <c r="L682" s="128">
        <v>709.0</v>
      </c>
      <c r="M682" s="128">
        <v>485.0</v>
      </c>
    </row>
    <row r="683">
      <c r="A683" s="8">
        <v>43950.0</v>
      </c>
      <c r="B683" s="128">
        <v>10761.0</v>
      </c>
      <c r="C683" s="128">
        <v>4348.0</v>
      </c>
      <c r="D683" s="128">
        <v>6413.0</v>
      </c>
      <c r="E683" s="128">
        <v>140.0</v>
      </c>
      <c r="F683" s="128">
        <v>590.0</v>
      </c>
      <c r="G683" s="128">
        <v>2951.0</v>
      </c>
      <c r="H683" s="128">
        <v>1156.0</v>
      </c>
      <c r="I683" s="128">
        <v>1426.0</v>
      </c>
      <c r="J683" s="128">
        <v>1956.0</v>
      </c>
      <c r="K683" s="128">
        <v>1348.0</v>
      </c>
      <c r="L683" s="128">
        <v>709.0</v>
      </c>
      <c r="M683" s="128">
        <v>485.0</v>
      </c>
    </row>
    <row r="684">
      <c r="A684" s="8">
        <v>43949.0</v>
      </c>
      <c r="B684" s="128">
        <v>10752.0</v>
      </c>
      <c r="C684" s="128">
        <v>4344.0</v>
      </c>
      <c r="D684" s="128">
        <v>6408.0</v>
      </c>
      <c r="E684" s="128">
        <v>140.0</v>
      </c>
      <c r="F684" s="128">
        <v>590.0</v>
      </c>
      <c r="G684" s="128">
        <v>2948.0</v>
      </c>
      <c r="H684" s="128">
        <v>1154.0</v>
      </c>
      <c r="I684" s="128">
        <v>1423.0</v>
      </c>
      <c r="J684" s="128">
        <v>1955.0</v>
      </c>
      <c r="K684" s="128">
        <v>1348.0</v>
      </c>
      <c r="L684" s="128">
        <v>709.0</v>
      </c>
      <c r="M684" s="128">
        <v>485.0</v>
      </c>
    </row>
    <row r="685">
      <c r="A685" s="8">
        <v>43948.0</v>
      </c>
      <c r="B685" s="128">
        <v>10738.0</v>
      </c>
      <c r="C685" s="128">
        <v>4337.0</v>
      </c>
      <c r="D685" s="128">
        <v>6401.0</v>
      </c>
      <c r="E685" s="128">
        <v>140.0</v>
      </c>
      <c r="F685" s="128">
        <v>588.0</v>
      </c>
      <c r="G685" s="128">
        <v>2943.0</v>
      </c>
      <c r="H685" s="128">
        <v>1152.0</v>
      </c>
      <c r="I685" s="128">
        <v>1422.0</v>
      </c>
      <c r="J685" s="128">
        <v>1953.0</v>
      </c>
      <c r="K685" s="128">
        <v>1347.0</v>
      </c>
      <c r="L685" s="128">
        <v>708.0</v>
      </c>
      <c r="M685" s="128">
        <v>485.0</v>
      </c>
    </row>
    <row r="686">
      <c r="A686" s="8">
        <v>43947.0</v>
      </c>
      <c r="B686" s="128">
        <v>10728.0</v>
      </c>
      <c r="C686" s="128">
        <v>4333.0</v>
      </c>
      <c r="D686" s="128">
        <v>6395.0</v>
      </c>
      <c r="E686" s="128">
        <v>141.0</v>
      </c>
      <c r="F686" s="128">
        <v>586.0</v>
      </c>
      <c r="G686" s="128">
        <v>2940.0</v>
      </c>
      <c r="H686" s="128">
        <v>1147.0</v>
      </c>
      <c r="I686" s="128">
        <v>1421.0</v>
      </c>
      <c r="J686" s="128">
        <v>1953.0</v>
      </c>
      <c r="K686" s="128">
        <v>1347.0</v>
      </c>
      <c r="L686" s="128">
        <v>708.0</v>
      </c>
      <c r="M686" s="128">
        <v>485.0</v>
      </c>
    </row>
    <row r="687">
      <c r="A687" s="8">
        <v>43946.0</v>
      </c>
      <c r="B687" s="128">
        <v>10718.0</v>
      </c>
      <c r="C687" s="128">
        <v>4327.0</v>
      </c>
      <c r="D687" s="128">
        <v>6391.0</v>
      </c>
      <c r="E687" s="128">
        <v>139.0</v>
      </c>
      <c r="F687" s="128">
        <v>586.0</v>
      </c>
      <c r="G687" s="128">
        <v>2937.0</v>
      </c>
      <c r="H687" s="128">
        <v>1143.0</v>
      </c>
      <c r="I687" s="128">
        <v>1420.0</v>
      </c>
      <c r="J687" s="128">
        <v>1953.0</v>
      </c>
      <c r="K687" s="128">
        <v>1347.0</v>
      </c>
      <c r="L687" s="128">
        <v>708.0</v>
      </c>
      <c r="M687" s="128">
        <v>485.0</v>
      </c>
    </row>
    <row r="688">
      <c r="A688" s="8">
        <v>43945.0</v>
      </c>
      <c r="B688" s="128">
        <v>10708.0</v>
      </c>
      <c r="C688" s="128">
        <v>4323.0</v>
      </c>
      <c r="D688" s="128">
        <v>6385.0</v>
      </c>
      <c r="E688" s="128">
        <v>138.0</v>
      </c>
      <c r="F688" s="128">
        <v>585.0</v>
      </c>
      <c r="G688" s="128">
        <v>2934.0</v>
      </c>
      <c r="H688" s="128">
        <v>1142.0</v>
      </c>
      <c r="I688" s="128">
        <v>1418.0</v>
      </c>
      <c r="J688" s="128">
        <v>1953.0</v>
      </c>
      <c r="K688" s="128">
        <v>1345.0</v>
      </c>
      <c r="L688" s="128">
        <v>708.0</v>
      </c>
      <c r="M688" s="128">
        <v>485.0</v>
      </c>
    </row>
    <row r="689">
      <c r="A689" s="8">
        <v>43944.0</v>
      </c>
      <c r="B689" s="128">
        <v>10702.0</v>
      </c>
      <c r="C689" s="128">
        <v>4318.0</v>
      </c>
      <c r="D689" s="128">
        <v>6384.0</v>
      </c>
      <c r="E689" s="128">
        <v>138.0</v>
      </c>
      <c r="F689" s="128">
        <v>584.0</v>
      </c>
      <c r="G689" s="128">
        <v>2933.0</v>
      </c>
      <c r="H689" s="128">
        <v>1141.0</v>
      </c>
      <c r="I689" s="128">
        <v>1418.0</v>
      </c>
      <c r="J689" s="128">
        <v>1952.0</v>
      </c>
      <c r="K689" s="128">
        <v>1344.0</v>
      </c>
      <c r="L689" s="128">
        <v>708.0</v>
      </c>
      <c r="M689" s="128">
        <v>484.0</v>
      </c>
    </row>
    <row r="690">
      <c r="A690" s="8">
        <v>43943.0</v>
      </c>
      <c r="B690" s="128">
        <v>10694.0</v>
      </c>
      <c r="C690" s="128">
        <v>4314.0</v>
      </c>
      <c r="D690" s="128">
        <v>6380.0</v>
      </c>
      <c r="E690" s="128">
        <v>138.0</v>
      </c>
      <c r="F690" s="128">
        <v>583.0</v>
      </c>
      <c r="G690" s="128">
        <v>2931.0</v>
      </c>
      <c r="H690" s="128">
        <v>1140.0</v>
      </c>
      <c r="I690" s="128">
        <v>1417.0</v>
      </c>
      <c r="J690" s="128">
        <v>1951.0</v>
      </c>
      <c r="K690" s="128">
        <v>1344.0</v>
      </c>
      <c r="L690" s="128">
        <v>707.0</v>
      </c>
      <c r="M690" s="128">
        <v>483.0</v>
      </c>
    </row>
    <row r="691">
      <c r="A691" s="8">
        <v>43942.0</v>
      </c>
      <c r="B691" s="128">
        <v>10683.0</v>
      </c>
      <c r="C691" s="128">
        <v>4308.0</v>
      </c>
      <c r="D691" s="128">
        <v>6375.0</v>
      </c>
      <c r="E691" s="128">
        <v>138.0</v>
      </c>
      <c r="F691" s="128">
        <v>582.0</v>
      </c>
      <c r="G691" s="128">
        <v>2928.0</v>
      </c>
      <c r="H691" s="128">
        <v>1139.0</v>
      </c>
      <c r="I691" s="128">
        <v>1413.0</v>
      </c>
      <c r="J691" s="128">
        <v>1951.0</v>
      </c>
      <c r="K691" s="128">
        <v>1343.0</v>
      </c>
      <c r="L691" s="128">
        <v>706.0</v>
      </c>
      <c r="M691" s="128">
        <v>483.0</v>
      </c>
    </row>
    <row r="692">
      <c r="A692" s="8">
        <v>43941.0</v>
      </c>
      <c r="B692" s="128">
        <v>10674.0</v>
      </c>
      <c r="C692" s="128">
        <v>4302.0</v>
      </c>
      <c r="D692" s="128">
        <v>6372.0</v>
      </c>
      <c r="E692" s="128">
        <v>138.0</v>
      </c>
      <c r="F692" s="128">
        <v>581.0</v>
      </c>
      <c r="G692" s="128">
        <v>2926.0</v>
      </c>
      <c r="H692" s="128">
        <v>1139.0</v>
      </c>
      <c r="I692" s="128">
        <v>1412.0</v>
      </c>
      <c r="J692" s="128">
        <v>1948.0</v>
      </c>
      <c r="K692" s="128">
        <v>1343.0</v>
      </c>
      <c r="L692" s="128">
        <v>705.0</v>
      </c>
      <c r="M692" s="128">
        <v>482.0</v>
      </c>
    </row>
    <row r="693">
      <c r="A693" s="8">
        <v>43940.0</v>
      </c>
      <c r="B693" s="128">
        <v>10661.0</v>
      </c>
      <c r="C693" s="128">
        <v>4297.0</v>
      </c>
      <c r="D693" s="128">
        <v>6364.0</v>
      </c>
      <c r="E693" s="128">
        <v>138.0</v>
      </c>
      <c r="F693" s="128">
        <v>578.0</v>
      </c>
      <c r="G693" s="128">
        <v>2921.0</v>
      </c>
      <c r="H693" s="128">
        <v>1137.0</v>
      </c>
      <c r="I693" s="128">
        <v>1412.0</v>
      </c>
      <c r="J693" s="128">
        <v>1945.0</v>
      </c>
      <c r="K693" s="128">
        <v>1343.0</v>
      </c>
      <c r="L693" s="128">
        <v>705.0</v>
      </c>
      <c r="M693" s="128">
        <v>482.0</v>
      </c>
    </row>
    <row r="694">
      <c r="A694" s="8">
        <v>43939.0</v>
      </c>
      <c r="B694" s="128">
        <v>10653.0</v>
      </c>
      <c r="C694" s="128">
        <v>4293.0</v>
      </c>
      <c r="D694" s="128">
        <v>6360.0</v>
      </c>
      <c r="E694" s="128">
        <v>138.0</v>
      </c>
      <c r="F694" s="128">
        <v>576.0</v>
      </c>
      <c r="G694" s="128">
        <v>2918.0</v>
      </c>
      <c r="H694" s="128">
        <v>1136.0</v>
      </c>
      <c r="I694" s="128">
        <v>1412.0</v>
      </c>
      <c r="J694" s="128">
        <v>1944.0</v>
      </c>
      <c r="K694" s="128">
        <v>1343.0</v>
      </c>
      <c r="L694" s="128">
        <v>705.0</v>
      </c>
      <c r="M694" s="128">
        <v>481.0</v>
      </c>
    </row>
    <row r="695">
      <c r="A695" s="8">
        <v>43938.0</v>
      </c>
      <c r="B695" s="128">
        <v>10635.0</v>
      </c>
      <c r="C695" s="128">
        <v>4286.0</v>
      </c>
      <c r="D695" s="128">
        <v>6349.0</v>
      </c>
      <c r="E695" s="128">
        <v>136.0</v>
      </c>
      <c r="F695" s="128">
        <v>576.0</v>
      </c>
      <c r="G695" s="128">
        <v>2909.0</v>
      </c>
      <c r="H695" s="128">
        <v>1135.0</v>
      </c>
      <c r="I695" s="128">
        <v>1411.0</v>
      </c>
      <c r="J695" s="128">
        <v>1942.0</v>
      </c>
      <c r="K695" s="128">
        <v>1342.0</v>
      </c>
      <c r="L695" s="128">
        <v>704.0</v>
      </c>
      <c r="M695" s="128">
        <v>480.0</v>
      </c>
    </row>
    <row r="696">
      <c r="A696" s="8">
        <v>43937.0</v>
      </c>
      <c r="B696" s="128">
        <v>10613.0</v>
      </c>
      <c r="C696" s="128">
        <v>4272.0</v>
      </c>
      <c r="D696" s="128">
        <v>6341.0</v>
      </c>
      <c r="E696" s="128">
        <v>135.0</v>
      </c>
      <c r="F696" s="128">
        <v>572.0</v>
      </c>
      <c r="G696" s="128">
        <v>2900.0</v>
      </c>
      <c r="H696" s="128">
        <v>1132.0</v>
      </c>
      <c r="I696" s="128">
        <v>1410.0</v>
      </c>
      <c r="J696" s="128">
        <v>1940.0</v>
      </c>
      <c r="K696" s="128">
        <v>1341.0</v>
      </c>
      <c r="L696" s="128">
        <v>703.0</v>
      </c>
      <c r="M696" s="128">
        <v>480.0</v>
      </c>
    </row>
    <row r="697">
      <c r="A697" s="8">
        <v>43936.0</v>
      </c>
      <c r="B697" s="128">
        <v>10591.0</v>
      </c>
      <c r="C697" s="128">
        <v>4266.0</v>
      </c>
      <c r="D697" s="128">
        <v>6325.0</v>
      </c>
      <c r="E697" s="128">
        <v>132.0</v>
      </c>
      <c r="F697" s="128">
        <v>569.0</v>
      </c>
      <c r="G697" s="128">
        <v>2895.0</v>
      </c>
      <c r="H697" s="128">
        <v>1131.0</v>
      </c>
      <c r="I697" s="128">
        <v>1408.0</v>
      </c>
      <c r="J697" s="128">
        <v>1937.0</v>
      </c>
      <c r="K697" s="128">
        <v>1339.0</v>
      </c>
      <c r="L697" s="128">
        <v>702.0</v>
      </c>
      <c r="M697" s="128">
        <v>478.0</v>
      </c>
    </row>
    <row r="698">
      <c r="A698" s="8">
        <v>43935.0</v>
      </c>
      <c r="B698" s="128">
        <v>10564.0</v>
      </c>
      <c r="C698" s="128">
        <v>4256.0</v>
      </c>
      <c r="D698" s="128">
        <v>6308.0</v>
      </c>
      <c r="E698" s="128">
        <v>132.0</v>
      </c>
      <c r="F698" s="128">
        <v>565.0</v>
      </c>
      <c r="G698" s="128">
        <v>2886.0</v>
      </c>
      <c r="H698" s="128">
        <v>1126.0</v>
      </c>
      <c r="I698" s="128">
        <v>1405.0</v>
      </c>
      <c r="J698" s="128">
        <v>1935.0</v>
      </c>
      <c r="K698" s="128">
        <v>1338.0</v>
      </c>
      <c r="L698" s="128">
        <v>700.0</v>
      </c>
      <c r="M698" s="128">
        <v>477.0</v>
      </c>
    </row>
    <row r="699">
      <c r="A699" s="8">
        <v>43934.0</v>
      </c>
      <c r="B699" s="128">
        <v>10537.0</v>
      </c>
      <c r="C699" s="128">
        <v>4243.0</v>
      </c>
      <c r="D699" s="128">
        <v>6294.0</v>
      </c>
      <c r="E699" s="128">
        <v>132.0</v>
      </c>
      <c r="F699" s="128">
        <v>562.0</v>
      </c>
      <c r="G699" s="128">
        <v>2879.0</v>
      </c>
      <c r="H699" s="128">
        <v>1122.0</v>
      </c>
      <c r="I699" s="128">
        <v>1401.0</v>
      </c>
      <c r="J699" s="128">
        <v>1932.0</v>
      </c>
      <c r="K699" s="128">
        <v>1335.0</v>
      </c>
      <c r="L699" s="128">
        <v>698.0</v>
      </c>
      <c r="M699" s="128">
        <v>476.0</v>
      </c>
    </row>
    <row r="700">
      <c r="A700" s="8">
        <v>43933.0</v>
      </c>
      <c r="B700" s="128">
        <v>10512.0</v>
      </c>
      <c r="C700" s="128">
        <v>4229.0</v>
      </c>
      <c r="D700" s="128">
        <v>6283.0</v>
      </c>
      <c r="E700" s="128">
        <v>130.0</v>
      </c>
      <c r="F700" s="128">
        <v>561.0</v>
      </c>
      <c r="G700" s="128">
        <v>2869.0</v>
      </c>
      <c r="H700" s="128">
        <v>1120.0</v>
      </c>
      <c r="I700" s="128">
        <v>1400.0</v>
      </c>
      <c r="J700" s="128">
        <v>1930.0</v>
      </c>
      <c r="K700" s="128">
        <v>1330.0</v>
      </c>
      <c r="L700" s="128">
        <v>697.0</v>
      </c>
      <c r="M700" s="128">
        <v>475.0</v>
      </c>
    </row>
    <row r="701">
      <c r="A701" s="8">
        <v>43932.0</v>
      </c>
      <c r="B701" s="128">
        <v>10480.0</v>
      </c>
      <c r="C701" s="128">
        <v>4215.0</v>
      </c>
      <c r="D701" s="128">
        <v>6265.0</v>
      </c>
      <c r="E701" s="128">
        <v>130.0</v>
      </c>
      <c r="F701" s="128">
        <v>558.0</v>
      </c>
      <c r="G701" s="128">
        <v>2856.0</v>
      </c>
      <c r="H701" s="128">
        <v>1115.0</v>
      </c>
      <c r="I701" s="128">
        <v>1399.0</v>
      </c>
      <c r="J701" s="128">
        <v>1926.0</v>
      </c>
      <c r="K701" s="128">
        <v>1327.0</v>
      </c>
      <c r="L701" s="128">
        <v>694.0</v>
      </c>
      <c r="M701" s="128">
        <v>475.0</v>
      </c>
    </row>
    <row r="702">
      <c r="A702" s="8">
        <v>43931.0</v>
      </c>
      <c r="B702" s="128">
        <v>10450.0</v>
      </c>
      <c r="C702" s="128">
        <v>4200.0</v>
      </c>
      <c r="D702" s="128">
        <v>6250.0</v>
      </c>
      <c r="E702" s="128">
        <v>129.0</v>
      </c>
      <c r="F702" s="128">
        <v>553.0</v>
      </c>
      <c r="G702" s="128">
        <v>2851.0</v>
      </c>
      <c r="H702" s="128">
        <v>1113.0</v>
      </c>
      <c r="I702" s="128">
        <v>1396.0</v>
      </c>
      <c r="J702" s="128">
        <v>1920.0</v>
      </c>
      <c r="K702" s="128">
        <v>1320.0</v>
      </c>
      <c r="L702" s="128">
        <v>694.0</v>
      </c>
      <c r="M702" s="128">
        <v>474.0</v>
      </c>
    </row>
    <row r="703">
      <c r="A703" s="8">
        <v>43930.0</v>
      </c>
      <c r="B703" s="128">
        <v>10423.0</v>
      </c>
      <c r="C703" s="128">
        <v>4185.0</v>
      </c>
      <c r="D703" s="128">
        <v>6238.0</v>
      </c>
      <c r="E703" s="128">
        <v>128.0</v>
      </c>
      <c r="F703" s="128">
        <v>552.0</v>
      </c>
      <c r="G703" s="128">
        <v>2844.0</v>
      </c>
      <c r="H703" s="128">
        <v>1109.0</v>
      </c>
      <c r="I703" s="128">
        <v>1394.0</v>
      </c>
      <c r="J703" s="128">
        <v>1917.0</v>
      </c>
      <c r="K703" s="128">
        <v>1314.0</v>
      </c>
      <c r="L703" s="128">
        <v>692.0</v>
      </c>
      <c r="M703" s="128">
        <v>473.0</v>
      </c>
    </row>
    <row r="704">
      <c r="A704" s="8">
        <v>43929.0</v>
      </c>
      <c r="B704" s="128">
        <v>10384.0</v>
      </c>
      <c r="C704" s="128">
        <v>4163.0</v>
      </c>
      <c r="D704" s="128">
        <v>6221.0</v>
      </c>
      <c r="E704" s="128">
        <v>126.0</v>
      </c>
      <c r="F704" s="128">
        <v>548.0</v>
      </c>
      <c r="G704" s="128">
        <v>2832.0</v>
      </c>
      <c r="H704" s="128">
        <v>1102.0</v>
      </c>
      <c r="I704" s="128">
        <v>1387.0</v>
      </c>
      <c r="J704" s="128">
        <v>1915.0</v>
      </c>
      <c r="K704" s="128">
        <v>1312.0</v>
      </c>
      <c r="L704" s="128">
        <v>692.0</v>
      </c>
      <c r="M704" s="128">
        <v>470.0</v>
      </c>
    </row>
    <row r="705">
      <c r="A705" s="8">
        <v>43928.0</v>
      </c>
      <c r="B705" s="128">
        <v>10331.0</v>
      </c>
      <c r="C705" s="128">
        <v>4138.0</v>
      </c>
      <c r="D705" s="128">
        <v>6193.0</v>
      </c>
      <c r="E705" s="128">
        <v>126.0</v>
      </c>
      <c r="F705" s="128">
        <v>544.0</v>
      </c>
      <c r="G705" s="128">
        <v>2819.0</v>
      </c>
      <c r="H705" s="128">
        <v>1092.0</v>
      </c>
      <c r="I705" s="128">
        <v>1382.0</v>
      </c>
      <c r="J705" s="128">
        <v>1909.0</v>
      </c>
      <c r="K705" s="128">
        <v>1304.0</v>
      </c>
      <c r="L705" s="128">
        <v>689.0</v>
      </c>
      <c r="M705" s="128">
        <v>466.0</v>
      </c>
    </row>
    <row r="706">
      <c r="A706" s="8">
        <v>43927.0</v>
      </c>
      <c r="B706" s="128">
        <v>10284.0</v>
      </c>
      <c r="C706" s="128">
        <v>4118.0</v>
      </c>
      <c r="D706" s="128">
        <v>6166.0</v>
      </c>
      <c r="E706" s="128">
        <v>126.0</v>
      </c>
      <c r="F706" s="128">
        <v>542.0</v>
      </c>
      <c r="G706" s="128">
        <v>2804.0</v>
      </c>
      <c r="H706" s="128">
        <v>1086.0</v>
      </c>
      <c r="I706" s="128">
        <v>1375.0</v>
      </c>
      <c r="J706" s="128">
        <v>1906.0</v>
      </c>
      <c r="K706" s="128">
        <v>1294.0</v>
      </c>
      <c r="L706" s="128">
        <v>686.0</v>
      </c>
      <c r="M706" s="128">
        <v>465.0</v>
      </c>
      <c r="N706" s="79"/>
      <c r="O706" s="79"/>
    </row>
    <row r="707">
      <c r="A707" s="8">
        <v>43926.0</v>
      </c>
      <c r="B707" s="128">
        <v>10237.0</v>
      </c>
      <c r="C707" s="128">
        <v>4098.0</v>
      </c>
      <c r="D707" s="128">
        <v>6139.0</v>
      </c>
      <c r="E707" s="128">
        <v>124.0</v>
      </c>
      <c r="F707" s="128">
        <v>535.0</v>
      </c>
      <c r="G707" s="128">
        <v>2789.0</v>
      </c>
      <c r="H707" s="128">
        <v>1083.0</v>
      </c>
      <c r="I707" s="128">
        <v>1370.0</v>
      </c>
      <c r="J707" s="128">
        <v>1904.0</v>
      </c>
      <c r="K707" s="128">
        <v>1289.0</v>
      </c>
      <c r="L707" s="128">
        <v>681.0</v>
      </c>
      <c r="M707" s="128">
        <v>462.0</v>
      </c>
      <c r="N707" s="79"/>
      <c r="O707" s="79"/>
    </row>
    <row r="708">
      <c r="A708" s="8">
        <v>43925.0</v>
      </c>
      <c r="B708" s="128">
        <v>10156.0</v>
      </c>
      <c r="C708" s="128">
        <v>4052.0</v>
      </c>
      <c r="D708" s="128">
        <v>6104.0</v>
      </c>
      <c r="E708" s="128">
        <v>122.0</v>
      </c>
      <c r="F708" s="128">
        <v>530.0</v>
      </c>
      <c r="G708" s="128">
        <v>2761.0</v>
      </c>
      <c r="H708" s="128">
        <v>1066.0</v>
      </c>
      <c r="I708" s="128">
        <v>1358.0</v>
      </c>
      <c r="J708" s="128">
        <v>1898.0</v>
      </c>
      <c r="K708" s="128">
        <v>1282.0</v>
      </c>
      <c r="L708" s="128">
        <v>678.0</v>
      </c>
      <c r="M708" s="128">
        <v>461.0</v>
      </c>
      <c r="N708" s="79"/>
      <c r="O708" s="79"/>
    </row>
    <row r="709">
      <c r="A709" s="8">
        <v>43924.0</v>
      </c>
      <c r="B709" s="128">
        <v>10062.0</v>
      </c>
      <c r="C709" s="128">
        <v>4013.0</v>
      </c>
      <c r="D709" s="128">
        <v>6049.0</v>
      </c>
      <c r="E709" s="128">
        <v>121.0</v>
      </c>
      <c r="F709" s="128">
        <v>528.0</v>
      </c>
      <c r="G709" s="128">
        <v>2734.0</v>
      </c>
      <c r="H709" s="128">
        <v>1052.0</v>
      </c>
      <c r="I709" s="128">
        <v>1350.0</v>
      </c>
      <c r="J709" s="128">
        <v>1887.0</v>
      </c>
      <c r="K709" s="128">
        <v>1266.0</v>
      </c>
      <c r="L709" s="128">
        <v>668.0</v>
      </c>
      <c r="M709" s="128">
        <v>456.0</v>
      </c>
      <c r="N709" s="79"/>
      <c r="O709" s="79"/>
    </row>
    <row r="710">
      <c r="A710" s="8">
        <v>43923.0</v>
      </c>
      <c r="B710" s="128">
        <v>9976.0</v>
      </c>
      <c r="C710" s="128">
        <v>3979.0</v>
      </c>
      <c r="D710" s="128">
        <v>5997.0</v>
      </c>
      <c r="E710" s="128">
        <v>119.0</v>
      </c>
      <c r="F710" s="128">
        <v>522.0</v>
      </c>
      <c r="G710" s="128">
        <v>2704.0</v>
      </c>
      <c r="H710" s="128">
        <v>1043.0</v>
      </c>
      <c r="I710" s="128">
        <v>1336.0</v>
      </c>
      <c r="J710" s="128">
        <v>1878.0</v>
      </c>
      <c r="K710" s="128">
        <v>1258.0</v>
      </c>
      <c r="L710" s="128">
        <v>663.0</v>
      </c>
      <c r="M710" s="128">
        <v>453.0</v>
      </c>
      <c r="N710" s="79"/>
      <c r="O710" s="79"/>
    </row>
    <row r="711">
      <c r="A711" s="8">
        <v>43922.0</v>
      </c>
      <c r="B711" s="128">
        <v>9887.0</v>
      </c>
      <c r="C711" s="128">
        <v>3946.0</v>
      </c>
      <c r="D711" s="128">
        <v>5941.0</v>
      </c>
      <c r="E711" s="128">
        <v>116.0</v>
      </c>
      <c r="F711" s="128">
        <v>519.0</v>
      </c>
      <c r="G711" s="128">
        <v>2682.0</v>
      </c>
      <c r="H711" s="128">
        <v>1027.0</v>
      </c>
      <c r="I711" s="128">
        <v>1323.0</v>
      </c>
      <c r="J711" s="128">
        <v>1865.0</v>
      </c>
      <c r="K711" s="128">
        <v>1245.0</v>
      </c>
      <c r="L711" s="128">
        <v>658.0</v>
      </c>
      <c r="M711" s="128">
        <v>452.0</v>
      </c>
      <c r="N711" s="79"/>
      <c r="O711" s="79"/>
    </row>
    <row r="712">
      <c r="A712" s="8">
        <v>43921.0</v>
      </c>
      <c r="B712" s="128">
        <v>9786.0</v>
      </c>
      <c r="C712" s="128">
        <v>3905.0</v>
      </c>
      <c r="D712" s="128">
        <v>5881.0</v>
      </c>
      <c r="E712" s="128">
        <v>112.0</v>
      </c>
      <c r="F712" s="128">
        <v>515.0</v>
      </c>
      <c r="G712" s="128">
        <v>2656.0</v>
      </c>
      <c r="H712" s="128">
        <v>1012.0</v>
      </c>
      <c r="I712" s="128">
        <v>1312.0</v>
      </c>
      <c r="J712" s="128">
        <v>1851.0</v>
      </c>
      <c r="K712" s="128">
        <v>1235.0</v>
      </c>
      <c r="L712" s="128">
        <v>651.0</v>
      </c>
      <c r="M712" s="128">
        <v>442.0</v>
      </c>
      <c r="N712" s="79"/>
      <c r="O712" s="79"/>
    </row>
    <row r="713">
      <c r="A713" s="8">
        <v>43920.0</v>
      </c>
      <c r="B713" s="128">
        <v>9661.0</v>
      </c>
      <c r="C713" s="128">
        <v>3834.0</v>
      </c>
      <c r="D713" s="128">
        <v>5827.0</v>
      </c>
      <c r="E713" s="128">
        <v>112.0</v>
      </c>
      <c r="F713" s="128">
        <v>513.0</v>
      </c>
      <c r="G713" s="128">
        <v>2630.0</v>
      </c>
      <c r="H713" s="128">
        <v>1002.0</v>
      </c>
      <c r="I713" s="128">
        <v>1297.0</v>
      </c>
      <c r="J713" s="128">
        <v>1812.0</v>
      </c>
      <c r="K713" s="128">
        <v>1218.0</v>
      </c>
      <c r="L713" s="128">
        <v>640.0</v>
      </c>
      <c r="M713" s="128">
        <v>437.0</v>
      </c>
      <c r="N713" s="79"/>
      <c r="O713" s="79"/>
    </row>
    <row r="714">
      <c r="A714" s="8">
        <v>43919.0</v>
      </c>
      <c r="B714" s="128">
        <v>9583.0</v>
      </c>
      <c r="C714" s="128">
        <v>3799.0</v>
      </c>
      <c r="D714" s="128">
        <v>5784.0</v>
      </c>
      <c r="E714" s="128">
        <v>111.0</v>
      </c>
      <c r="F714" s="128">
        <v>508.0</v>
      </c>
      <c r="G714" s="128">
        <v>2602.0</v>
      </c>
      <c r="H714" s="128">
        <v>993.0</v>
      </c>
      <c r="I714" s="128">
        <v>1292.0</v>
      </c>
      <c r="J714" s="128">
        <v>1798.0</v>
      </c>
      <c r="K714" s="128">
        <v>1210.0</v>
      </c>
      <c r="L714" s="128">
        <v>635.0</v>
      </c>
      <c r="M714" s="128">
        <v>434.0</v>
      </c>
      <c r="N714" s="79"/>
      <c r="O714" s="79"/>
    </row>
    <row r="715">
      <c r="A715" s="8">
        <v>43918.0</v>
      </c>
      <c r="B715" s="128">
        <v>9478.0</v>
      </c>
      <c r="C715" s="128">
        <v>3736.0</v>
      </c>
      <c r="D715" s="128">
        <v>5742.0</v>
      </c>
      <c r="E715" s="128">
        <v>109.0</v>
      </c>
      <c r="F715" s="128">
        <v>501.0</v>
      </c>
      <c r="G715" s="128">
        <v>2567.0</v>
      </c>
      <c r="H715" s="128">
        <v>978.0</v>
      </c>
      <c r="I715" s="128">
        <v>1278.0</v>
      </c>
      <c r="J715" s="128">
        <v>1780.0</v>
      </c>
      <c r="K715" s="128">
        <v>1201.0</v>
      </c>
      <c r="L715" s="128">
        <v>632.0</v>
      </c>
      <c r="M715" s="128">
        <v>432.0</v>
      </c>
      <c r="N715" s="79"/>
      <c r="O715" s="79"/>
    </row>
    <row r="716">
      <c r="A716" s="8">
        <v>43917.0</v>
      </c>
      <c r="B716" s="128">
        <v>9332.0</v>
      </c>
      <c r="C716" s="128">
        <v>3638.0</v>
      </c>
      <c r="D716" s="128">
        <v>5694.0</v>
      </c>
      <c r="E716" s="128">
        <v>108.0</v>
      </c>
      <c r="F716" s="128">
        <v>496.0</v>
      </c>
      <c r="G716" s="128">
        <v>2532.0</v>
      </c>
      <c r="H716" s="128">
        <v>960.0</v>
      </c>
      <c r="I716" s="128">
        <v>1256.0</v>
      </c>
      <c r="J716" s="128">
        <v>1752.0</v>
      </c>
      <c r="K716" s="128">
        <v>1170.0</v>
      </c>
      <c r="L716" s="128">
        <v>630.0</v>
      </c>
      <c r="M716" s="128">
        <v>428.0</v>
      </c>
      <c r="N716" s="79"/>
      <c r="O716" s="79"/>
    </row>
    <row r="717">
      <c r="A717" s="8">
        <v>43916.0</v>
      </c>
      <c r="B717" s="128">
        <v>9241.0</v>
      </c>
      <c r="C717" s="128">
        <v>3598.0</v>
      </c>
      <c r="D717" s="128">
        <v>5643.0</v>
      </c>
      <c r="E717" s="128">
        <v>106.0</v>
      </c>
      <c r="F717" s="128">
        <v>488.0</v>
      </c>
      <c r="G717" s="128">
        <v>2508.0</v>
      </c>
      <c r="H717" s="128">
        <v>955.0</v>
      </c>
      <c r="I717" s="128">
        <v>1252.0</v>
      </c>
      <c r="J717" s="128">
        <v>1738.0</v>
      </c>
      <c r="K717" s="128">
        <v>1162.0</v>
      </c>
      <c r="L717" s="128">
        <v>616.0</v>
      </c>
      <c r="M717" s="128">
        <v>416.0</v>
      </c>
      <c r="N717" s="79"/>
      <c r="O717" s="79"/>
    </row>
    <row r="718">
      <c r="A718" s="8">
        <v>43915.0</v>
      </c>
      <c r="B718" s="128">
        <v>9137.0</v>
      </c>
      <c r="C718" s="128">
        <v>3550.0</v>
      </c>
      <c r="D718" s="128">
        <v>5587.0</v>
      </c>
      <c r="E718" s="128">
        <v>105.0</v>
      </c>
      <c r="F718" s="128">
        <v>475.0</v>
      </c>
      <c r="G718" s="128">
        <v>2473.0</v>
      </c>
      <c r="H718" s="128">
        <v>943.0</v>
      </c>
      <c r="I718" s="128">
        <v>1246.0</v>
      </c>
      <c r="J718" s="128">
        <v>1724.0</v>
      </c>
      <c r="K718" s="128">
        <v>1154.0</v>
      </c>
      <c r="L718" s="128">
        <v>611.0</v>
      </c>
      <c r="M718" s="128">
        <v>406.0</v>
      </c>
      <c r="N718" s="79"/>
      <c r="O718" s="79"/>
    </row>
    <row r="719">
      <c r="A719" s="8">
        <v>43914.0</v>
      </c>
      <c r="B719" s="128">
        <v>9037.0</v>
      </c>
      <c r="C719" s="128">
        <v>3497.0</v>
      </c>
      <c r="D719" s="128">
        <v>5540.0</v>
      </c>
      <c r="E719" s="128">
        <v>105.0</v>
      </c>
      <c r="F719" s="128">
        <v>468.0</v>
      </c>
      <c r="G719" s="128">
        <v>2438.0</v>
      </c>
      <c r="H719" s="128">
        <v>921.0</v>
      </c>
      <c r="I719" s="128">
        <v>1234.0</v>
      </c>
      <c r="J719" s="128">
        <v>1716.0</v>
      </c>
      <c r="K719" s="128">
        <v>1146.0</v>
      </c>
      <c r="L719" s="128">
        <v>608.0</v>
      </c>
      <c r="M719" s="128">
        <v>401.0</v>
      </c>
      <c r="N719" s="79"/>
      <c r="O719" s="79"/>
    </row>
    <row r="720">
      <c r="A720" s="8">
        <v>43913.0</v>
      </c>
      <c r="B720" s="128">
        <v>8961.0</v>
      </c>
      <c r="C720" s="128">
        <v>3457.0</v>
      </c>
      <c r="D720" s="128">
        <v>5504.0</v>
      </c>
      <c r="E720" s="128">
        <v>103.0</v>
      </c>
      <c r="F720" s="128">
        <v>460.0</v>
      </c>
      <c r="G720" s="128">
        <v>2417.0</v>
      </c>
      <c r="H720" s="128">
        <v>917.0</v>
      </c>
      <c r="I720" s="128">
        <v>1228.0</v>
      </c>
      <c r="J720" s="128">
        <v>1702.0</v>
      </c>
      <c r="K720" s="128">
        <v>1139.0</v>
      </c>
      <c r="L720" s="128">
        <v>599.0</v>
      </c>
      <c r="M720" s="128">
        <v>396.0</v>
      </c>
      <c r="N720" s="79"/>
      <c r="O720" s="79"/>
    </row>
    <row r="721">
      <c r="A721" s="8">
        <v>43912.0</v>
      </c>
      <c r="B721" s="128">
        <v>8897.0</v>
      </c>
      <c r="C721" s="128">
        <v>3430.0</v>
      </c>
      <c r="D721" s="128">
        <v>5467.0</v>
      </c>
      <c r="E721" s="128">
        <v>101.0</v>
      </c>
      <c r="F721" s="128">
        <v>460.0</v>
      </c>
      <c r="G721" s="128">
        <v>2396.0</v>
      </c>
      <c r="H721" s="128">
        <v>909.0</v>
      </c>
      <c r="I721" s="128">
        <v>1221.0</v>
      </c>
      <c r="J721" s="128">
        <v>1691.0</v>
      </c>
      <c r="K721" s="128">
        <v>1132.0</v>
      </c>
      <c r="L721" s="128">
        <v>595.0</v>
      </c>
      <c r="M721" s="128">
        <v>392.0</v>
      </c>
      <c r="N721" s="79"/>
      <c r="O721" s="79"/>
    </row>
    <row r="722">
      <c r="A722" s="8">
        <v>43911.0</v>
      </c>
      <c r="B722" s="128">
        <v>8799.0</v>
      </c>
      <c r="C722" s="128">
        <v>3387.0</v>
      </c>
      <c r="D722" s="128">
        <v>5412.0</v>
      </c>
      <c r="E722" s="128">
        <v>99.0</v>
      </c>
      <c r="F722" s="128">
        <v>457.0</v>
      </c>
      <c r="G722" s="128">
        <v>2380.0</v>
      </c>
      <c r="H722" s="128">
        <v>900.0</v>
      </c>
      <c r="I722" s="128">
        <v>1203.0</v>
      </c>
      <c r="J722" s="128">
        <v>1672.0</v>
      </c>
      <c r="K722" s="128">
        <v>1118.0</v>
      </c>
      <c r="L722" s="128">
        <v>589.0</v>
      </c>
      <c r="M722" s="128">
        <v>381.0</v>
      </c>
      <c r="N722" s="79"/>
      <c r="O722" s="79"/>
    </row>
    <row r="723">
      <c r="A723" s="8">
        <v>43910.0</v>
      </c>
      <c r="B723" s="128">
        <v>8652.0</v>
      </c>
      <c r="C723" s="128">
        <v>3330.0</v>
      </c>
      <c r="D723" s="128">
        <v>5322.0</v>
      </c>
      <c r="E723" s="128">
        <v>97.0</v>
      </c>
      <c r="F723" s="128">
        <v>452.0</v>
      </c>
      <c r="G723" s="128">
        <v>2365.0</v>
      </c>
      <c r="H723" s="128">
        <v>893.0</v>
      </c>
      <c r="I723" s="128">
        <v>1193.0</v>
      </c>
      <c r="J723" s="128">
        <v>1656.0</v>
      </c>
      <c r="K723" s="128">
        <v>1099.0</v>
      </c>
      <c r="L723" s="128">
        <v>568.0</v>
      </c>
      <c r="M723" s="128">
        <v>329.0</v>
      </c>
      <c r="N723" s="79"/>
      <c r="O723" s="79"/>
    </row>
    <row r="724">
      <c r="A724" s="8">
        <v>43909.0</v>
      </c>
      <c r="B724" s="128">
        <v>8565.0</v>
      </c>
      <c r="C724" s="128">
        <v>3296.0</v>
      </c>
      <c r="D724" s="128">
        <v>5269.0</v>
      </c>
      <c r="E724" s="128">
        <v>91.0</v>
      </c>
      <c r="F724" s="128">
        <v>444.0</v>
      </c>
      <c r="G724" s="128">
        <v>2358.0</v>
      </c>
      <c r="H724" s="128">
        <v>886.0</v>
      </c>
      <c r="I724" s="128">
        <v>1181.0</v>
      </c>
      <c r="J724" s="128">
        <v>1642.0</v>
      </c>
      <c r="K724" s="128">
        <v>1080.0</v>
      </c>
      <c r="L724" s="128">
        <v>562.0</v>
      </c>
      <c r="M724" s="128">
        <v>321.0</v>
      </c>
      <c r="N724" s="79"/>
      <c r="O724" s="79"/>
    </row>
    <row r="725">
      <c r="A725" s="8">
        <v>43908.0</v>
      </c>
      <c r="B725" s="128">
        <v>8413.0</v>
      </c>
      <c r="C725" s="128">
        <v>3240.0</v>
      </c>
      <c r="D725" s="128">
        <v>5173.0</v>
      </c>
      <c r="E725" s="128">
        <v>87.0</v>
      </c>
      <c r="F725" s="128">
        <v>438.0</v>
      </c>
      <c r="G725" s="128">
        <v>2342.0</v>
      </c>
      <c r="H725" s="128">
        <v>873.0</v>
      </c>
      <c r="I725" s="128">
        <v>1171.0</v>
      </c>
      <c r="J725" s="128">
        <v>1615.0</v>
      </c>
      <c r="K725" s="128">
        <v>1059.0</v>
      </c>
      <c r="L725" s="128">
        <v>542.0</v>
      </c>
      <c r="M725" s="128">
        <v>286.0</v>
      </c>
      <c r="N725" s="79"/>
      <c r="O725" s="79"/>
    </row>
    <row r="726">
      <c r="A726" s="8">
        <v>43907.0</v>
      </c>
      <c r="B726" s="128">
        <v>8320.0</v>
      </c>
      <c r="C726" s="128">
        <v>3200.0</v>
      </c>
      <c r="D726" s="128">
        <v>5120.0</v>
      </c>
      <c r="E726" s="128">
        <v>86.0</v>
      </c>
      <c r="F726" s="128">
        <v>436.0</v>
      </c>
      <c r="G726" s="128">
        <v>2330.0</v>
      </c>
      <c r="H726" s="128">
        <v>856.0</v>
      </c>
      <c r="I726" s="128">
        <v>1164.0</v>
      </c>
      <c r="J726" s="128">
        <v>1602.0</v>
      </c>
      <c r="K726" s="128">
        <v>1033.0</v>
      </c>
      <c r="L726" s="128">
        <v>539.0</v>
      </c>
      <c r="M726" s="128">
        <v>274.0</v>
      </c>
      <c r="N726" s="79"/>
      <c r="O726" s="79"/>
    </row>
    <row r="727">
      <c r="A727" s="8">
        <v>43906.0</v>
      </c>
      <c r="B727" s="128">
        <v>8236.0</v>
      </c>
      <c r="C727" s="128">
        <v>3169.0</v>
      </c>
      <c r="D727" s="128">
        <v>5067.0</v>
      </c>
      <c r="E727" s="128">
        <v>85.0</v>
      </c>
      <c r="F727" s="128">
        <v>432.0</v>
      </c>
      <c r="G727" s="128">
        <v>2313.0</v>
      </c>
      <c r="H727" s="128">
        <v>849.0</v>
      </c>
      <c r="I727" s="128">
        <v>1147.0</v>
      </c>
      <c r="J727" s="128">
        <v>1585.0</v>
      </c>
      <c r="K727" s="128">
        <v>1024.0</v>
      </c>
      <c r="L727" s="128">
        <v>531.0</v>
      </c>
      <c r="M727" s="128">
        <v>270.0</v>
      </c>
      <c r="N727" s="79"/>
      <c r="O727" s="79"/>
    </row>
    <row r="728">
      <c r="A728" s="8">
        <v>43905.0</v>
      </c>
      <c r="B728" s="128">
        <v>8162.0</v>
      </c>
      <c r="C728" s="128">
        <v>3136.0</v>
      </c>
      <c r="D728" s="128">
        <v>5026.0</v>
      </c>
      <c r="E728" s="128">
        <v>83.0</v>
      </c>
      <c r="F728" s="128">
        <v>427.0</v>
      </c>
      <c r="G728" s="128">
        <v>2301.0</v>
      </c>
      <c r="H728" s="128">
        <v>842.0</v>
      </c>
      <c r="I728" s="128">
        <v>1141.0</v>
      </c>
      <c r="J728" s="128">
        <v>1568.0</v>
      </c>
      <c r="K728" s="128">
        <v>1012.0</v>
      </c>
      <c r="L728" s="128">
        <v>525.0</v>
      </c>
      <c r="M728" s="128">
        <v>263.0</v>
      </c>
      <c r="N728" s="79"/>
      <c r="O728" s="79"/>
    </row>
    <row r="729">
      <c r="A729" s="8">
        <v>43904.0</v>
      </c>
      <c r="B729" s="128">
        <v>8086.0</v>
      </c>
      <c r="C729" s="128">
        <v>3100.0</v>
      </c>
      <c r="D729" s="128">
        <v>4986.0</v>
      </c>
      <c r="E729" s="128">
        <v>81.0</v>
      </c>
      <c r="F729" s="128">
        <v>424.0</v>
      </c>
      <c r="G729" s="128">
        <v>2287.0</v>
      </c>
      <c r="H729" s="128">
        <v>833.0</v>
      </c>
      <c r="I729" s="128">
        <v>1133.0</v>
      </c>
      <c r="J729" s="128">
        <v>1551.0</v>
      </c>
      <c r="K729" s="128">
        <v>999.0</v>
      </c>
      <c r="L729" s="128">
        <v>515.0</v>
      </c>
      <c r="M729" s="128">
        <v>263.0</v>
      </c>
      <c r="N729" s="79"/>
      <c r="O729" s="79"/>
    </row>
    <row r="730">
      <c r="A730" s="8">
        <v>43903.0</v>
      </c>
      <c r="B730" s="128">
        <v>7979.0</v>
      </c>
      <c r="C730" s="128">
        <v>3043.0</v>
      </c>
      <c r="D730" s="128">
        <v>4936.0</v>
      </c>
      <c r="E730" s="128">
        <v>77.0</v>
      </c>
      <c r="F730" s="128">
        <v>421.0</v>
      </c>
      <c r="G730" s="128">
        <v>2274.0</v>
      </c>
      <c r="H730" s="128">
        <v>823.0</v>
      </c>
      <c r="I730" s="128">
        <v>1117.0</v>
      </c>
      <c r="J730" s="128">
        <v>1523.0</v>
      </c>
      <c r="K730" s="128">
        <v>985.0</v>
      </c>
      <c r="L730" s="128">
        <v>506.0</v>
      </c>
      <c r="M730" s="128">
        <v>253.0</v>
      </c>
      <c r="N730" s="79"/>
      <c r="O730" s="79"/>
    </row>
    <row r="731">
      <c r="A731" s="8">
        <v>43902.0</v>
      </c>
      <c r="B731" s="128">
        <v>7869.0</v>
      </c>
      <c r="C731" s="128">
        <v>2994.0</v>
      </c>
      <c r="D731" s="128">
        <v>4875.0</v>
      </c>
      <c r="E731" s="128">
        <v>76.0</v>
      </c>
      <c r="F731" s="128">
        <v>412.0</v>
      </c>
      <c r="G731" s="128">
        <v>2261.0</v>
      </c>
      <c r="H731" s="128">
        <v>812.0</v>
      </c>
      <c r="I731" s="128">
        <v>1101.0</v>
      </c>
      <c r="J731" s="128">
        <v>1495.0</v>
      </c>
      <c r="K731" s="128">
        <v>972.0</v>
      </c>
      <c r="L731" s="128">
        <v>497.0</v>
      </c>
      <c r="M731" s="128">
        <v>243.0</v>
      </c>
      <c r="N731" s="79"/>
      <c r="O731" s="79"/>
    </row>
    <row r="732">
      <c r="A732" s="8">
        <v>43901.0</v>
      </c>
      <c r="B732" s="128">
        <v>7755.0</v>
      </c>
      <c r="C732" s="128">
        <v>2947.0</v>
      </c>
      <c r="D732" s="128">
        <v>4808.0</v>
      </c>
      <c r="E732" s="128">
        <v>75.0</v>
      </c>
      <c r="F732" s="128">
        <v>405.0</v>
      </c>
      <c r="G732" s="128">
        <v>2238.0</v>
      </c>
      <c r="H732" s="128">
        <v>804.0</v>
      </c>
      <c r="I732" s="128">
        <v>1082.0</v>
      </c>
      <c r="J732" s="128">
        <v>1472.0</v>
      </c>
      <c r="K732" s="128">
        <v>960.0</v>
      </c>
      <c r="L732" s="128">
        <v>483.0</v>
      </c>
      <c r="M732" s="128">
        <v>236.0</v>
      </c>
      <c r="N732" s="79"/>
      <c r="O732" s="79"/>
    </row>
    <row r="733">
      <c r="A733" s="8">
        <v>43900.0</v>
      </c>
      <c r="B733" s="128">
        <v>7513.0</v>
      </c>
      <c r="C733" s="128">
        <v>2852.0</v>
      </c>
      <c r="D733" s="128">
        <v>4661.0</v>
      </c>
      <c r="E733" s="128">
        <v>67.0</v>
      </c>
      <c r="F733" s="128">
        <v>393.0</v>
      </c>
      <c r="G733" s="128">
        <v>2213.0</v>
      </c>
      <c r="H733" s="128">
        <v>789.0</v>
      </c>
      <c r="I733" s="128">
        <v>1030.0</v>
      </c>
      <c r="J733" s="128">
        <v>1416.0</v>
      </c>
      <c r="K733" s="128">
        <v>929.0</v>
      </c>
      <c r="L733" s="128">
        <v>454.0</v>
      </c>
      <c r="M733" s="128">
        <v>222.0</v>
      </c>
      <c r="N733" s="79"/>
      <c r="O733" s="79"/>
    </row>
    <row r="734">
      <c r="A734" s="8">
        <v>43899.0</v>
      </c>
      <c r="B734" s="128">
        <v>7382.0</v>
      </c>
      <c r="C734" s="128">
        <v>2799.0</v>
      </c>
      <c r="D734" s="128">
        <v>4583.0</v>
      </c>
      <c r="E734" s="128">
        <v>66.0</v>
      </c>
      <c r="F734" s="128">
        <v>381.0</v>
      </c>
      <c r="G734" s="128">
        <v>2190.0</v>
      </c>
      <c r="H734" s="128">
        <v>779.0</v>
      </c>
      <c r="I734" s="128">
        <v>1005.0</v>
      </c>
      <c r="J734" s="128">
        <v>1391.0</v>
      </c>
      <c r="K734" s="128">
        <v>916.0</v>
      </c>
      <c r="L734" s="128">
        <v>438.0</v>
      </c>
      <c r="M734" s="128">
        <v>216.0</v>
      </c>
      <c r="N734" s="79"/>
      <c r="O734" s="79"/>
    </row>
    <row r="735">
      <c r="A735" s="8">
        <v>43898.0</v>
      </c>
      <c r="B735" s="128">
        <v>7134.0</v>
      </c>
      <c r="C735" s="128">
        <v>2694.0</v>
      </c>
      <c r="D735" s="128">
        <v>4440.0</v>
      </c>
      <c r="E735" s="128">
        <v>58.0</v>
      </c>
      <c r="F735" s="128">
        <v>360.0</v>
      </c>
      <c r="G735" s="128">
        <v>2133.0</v>
      </c>
      <c r="H735" s="128">
        <v>760.0</v>
      </c>
      <c r="I735" s="128">
        <v>975.0</v>
      </c>
      <c r="J735" s="128">
        <v>1349.0</v>
      </c>
      <c r="K735" s="128">
        <v>878.0</v>
      </c>
      <c r="L735" s="128">
        <v>409.0</v>
      </c>
      <c r="M735" s="128">
        <v>212.0</v>
      </c>
      <c r="N735" s="79"/>
      <c r="O735" s="79"/>
    </row>
    <row r="736">
      <c r="A736" s="8">
        <v>43897.0</v>
      </c>
      <c r="B736" s="128">
        <v>6767.0</v>
      </c>
      <c r="C736" s="128">
        <v>2522.0</v>
      </c>
      <c r="D736" s="128">
        <v>4245.0</v>
      </c>
      <c r="E736" s="128">
        <v>52.0</v>
      </c>
      <c r="F736" s="128">
        <v>327.0</v>
      </c>
      <c r="G736" s="128">
        <v>2028.0</v>
      </c>
      <c r="H736" s="128">
        <v>727.0</v>
      </c>
      <c r="I736" s="128">
        <v>941.0</v>
      </c>
      <c r="J736" s="128">
        <v>1287.0</v>
      </c>
      <c r="K736" s="128">
        <v>830.0</v>
      </c>
      <c r="L736" s="128">
        <v>384.0</v>
      </c>
      <c r="M736" s="128">
        <v>191.0</v>
      </c>
      <c r="N736" s="79"/>
      <c r="O736" s="79"/>
    </row>
    <row r="737">
      <c r="A737" s="8">
        <v>43896.0</v>
      </c>
      <c r="B737" s="128">
        <v>6284.0</v>
      </c>
      <c r="C737" s="128">
        <v>2345.0</v>
      </c>
      <c r="D737" s="128">
        <v>3939.0</v>
      </c>
      <c r="E737" s="128">
        <v>45.0</v>
      </c>
      <c r="F737" s="128">
        <v>292.0</v>
      </c>
      <c r="G737" s="128">
        <v>1877.0</v>
      </c>
      <c r="H737" s="128">
        <v>693.0</v>
      </c>
      <c r="I737" s="128">
        <v>889.0</v>
      </c>
      <c r="J737" s="128">
        <v>1217.0</v>
      </c>
      <c r="K737" s="128">
        <v>763.0</v>
      </c>
      <c r="L737" s="128">
        <v>340.0</v>
      </c>
      <c r="M737" s="128">
        <v>168.0</v>
      </c>
      <c r="N737" s="79"/>
      <c r="O737" s="79"/>
    </row>
    <row r="738">
      <c r="A738" s="8">
        <v>43895.0</v>
      </c>
      <c r="B738" s="128">
        <v>5766.0</v>
      </c>
      <c r="C738" s="128">
        <v>2149.0</v>
      </c>
      <c r="D738" s="128">
        <v>3617.0</v>
      </c>
      <c r="E738" s="128">
        <v>38.0</v>
      </c>
      <c r="F738" s="128">
        <v>257.0</v>
      </c>
      <c r="G738" s="128">
        <v>1727.0</v>
      </c>
      <c r="H738" s="128">
        <v>659.0</v>
      </c>
      <c r="I738" s="128">
        <v>847.0</v>
      </c>
      <c r="J738" s="128">
        <v>1127.0</v>
      </c>
      <c r="K738" s="128">
        <v>699.0</v>
      </c>
      <c r="L738" s="128">
        <v>288.0</v>
      </c>
      <c r="M738" s="128">
        <v>124.0</v>
      </c>
      <c r="N738" s="79"/>
      <c r="O738" s="79"/>
    </row>
    <row r="739">
      <c r="A739" s="8">
        <v>43894.0</v>
      </c>
      <c r="B739" s="128">
        <v>5328.0</v>
      </c>
      <c r="C739" s="128">
        <v>1996.0</v>
      </c>
      <c r="D739" s="128">
        <v>3332.0</v>
      </c>
      <c r="E739" s="128">
        <v>34.0</v>
      </c>
      <c r="F739" s="128">
        <v>233.0</v>
      </c>
      <c r="G739" s="128">
        <v>1575.0</v>
      </c>
      <c r="H739" s="128">
        <v>631.0</v>
      </c>
      <c r="I739" s="128">
        <v>790.0</v>
      </c>
      <c r="J739" s="128">
        <v>1051.0</v>
      </c>
      <c r="K739" s="128">
        <v>646.0</v>
      </c>
      <c r="L739" s="128">
        <v>260.0</v>
      </c>
      <c r="M739" s="128">
        <v>108.0</v>
      </c>
      <c r="N739" s="79"/>
      <c r="O739" s="79"/>
    </row>
    <row r="740">
      <c r="A740" s="8">
        <v>43893.0</v>
      </c>
      <c r="B740" s="128">
        <v>4812.0</v>
      </c>
      <c r="C740" s="128">
        <v>1810.0</v>
      </c>
      <c r="D740" s="128">
        <v>3002.0</v>
      </c>
      <c r="E740" s="128">
        <v>34.0</v>
      </c>
      <c r="F740" s="128">
        <v>204.0</v>
      </c>
      <c r="G740" s="128">
        <v>1417.0</v>
      </c>
      <c r="H740" s="128">
        <v>578.0</v>
      </c>
      <c r="I740" s="128">
        <v>713.0</v>
      </c>
      <c r="J740" s="128">
        <v>952.0</v>
      </c>
      <c r="K740" s="128">
        <v>597.0</v>
      </c>
      <c r="L740" s="128">
        <v>224.0</v>
      </c>
      <c r="M740" s="128">
        <v>93.0</v>
      </c>
      <c r="N740" s="79"/>
      <c r="O740" s="79"/>
    </row>
    <row r="741">
      <c r="A741" s="8">
        <v>43892.0</v>
      </c>
      <c r="B741" s="128">
        <v>4212.0</v>
      </c>
      <c r="C741" s="128">
        <v>1591.0</v>
      </c>
      <c r="D741" s="128">
        <v>2621.0</v>
      </c>
      <c r="E741" s="128">
        <v>32.0</v>
      </c>
      <c r="F741" s="128">
        <v>169.0</v>
      </c>
      <c r="G741" s="128">
        <v>1235.0</v>
      </c>
      <c r="H741" s="128">
        <v>506.0</v>
      </c>
      <c r="I741" s="128">
        <v>633.0</v>
      </c>
      <c r="J741" s="128">
        <v>834.0</v>
      </c>
      <c r="K741" s="128">
        <v>530.0</v>
      </c>
      <c r="L741" s="128">
        <v>192.0</v>
      </c>
      <c r="M741" s="128">
        <v>81.0</v>
      </c>
      <c r="N741" s="79"/>
      <c r="O741" s="79"/>
    </row>
    <row r="742">
      <c r="A742" s="8">
        <v>43891.0</v>
      </c>
      <c r="B742" s="128">
        <v>3526.0</v>
      </c>
      <c r="C742" s="128">
        <v>1329.0</v>
      </c>
      <c r="D742" s="128">
        <v>2197.0</v>
      </c>
      <c r="E742" s="128">
        <v>27.0</v>
      </c>
      <c r="F742" s="128">
        <v>137.0</v>
      </c>
      <c r="G742" s="128">
        <v>1054.0</v>
      </c>
      <c r="H742" s="128">
        <v>426.0</v>
      </c>
      <c r="I742" s="128">
        <v>521.0</v>
      </c>
      <c r="J742" s="128">
        <v>687.0</v>
      </c>
      <c r="K742" s="128">
        <v>453.0</v>
      </c>
      <c r="L742" s="128">
        <v>158.0</v>
      </c>
      <c r="M742" s="128">
        <v>61.0</v>
      </c>
      <c r="N742" s="79"/>
      <c r="O742" s="79"/>
    </row>
    <row r="743">
      <c r="A743" s="8">
        <v>43890.0</v>
      </c>
      <c r="B743" s="128">
        <v>2931.0</v>
      </c>
      <c r="C743" s="128">
        <v>1094.0</v>
      </c>
      <c r="D743" s="128">
        <v>1837.0</v>
      </c>
      <c r="E743" s="128">
        <v>19.0</v>
      </c>
      <c r="F743" s="128">
        <v>96.0</v>
      </c>
      <c r="G743" s="128">
        <v>856.0</v>
      </c>
      <c r="H743" s="128">
        <v>361.0</v>
      </c>
      <c r="I743" s="128">
        <v>437.0</v>
      </c>
      <c r="J743" s="128">
        <v>587.0</v>
      </c>
      <c r="K743" s="128">
        <v>390.0</v>
      </c>
      <c r="L743" s="128">
        <v>131.0</v>
      </c>
      <c r="M743" s="128">
        <v>54.0</v>
      </c>
      <c r="N743" s="79"/>
      <c r="O743" s="79"/>
    </row>
    <row r="744">
      <c r="A744" s="8">
        <v>43889.0</v>
      </c>
      <c r="B744" s="128">
        <v>2022.0</v>
      </c>
      <c r="C744" s="128">
        <v>770.0</v>
      </c>
      <c r="D744" s="128">
        <v>1252.0</v>
      </c>
      <c r="E744" s="128">
        <v>13.0</v>
      </c>
      <c r="F744" s="128">
        <v>74.0</v>
      </c>
      <c r="G744" s="128">
        <v>558.0</v>
      </c>
      <c r="H744" s="128">
        <v>252.0</v>
      </c>
      <c r="I744" s="128">
        <v>300.0</v>
      </c>
      <c r="J744" s="128">
        <v>434.0</v>
      </c>
      <c r="K744" s="128">
        <v>270.0</v>
      </c>
      <c r="L744" s="128">
        <v>91.0</v>
      </c>
      <c r="M744" s="128">
        <v>30.0</v>
      </c>
      <c r="N744" s="79"/>
      <c r="O744" s="79"/>
    </row>
    <row r="745">
      <c r="A745" s="8">
        <v>43888.0</v>
      </c>
      <c r="B745" s="128">
        <v>1595.0</v>
      </c>
      <c r="C745" s="128">
        <v>615.0</v>
      </c>
      <c r="D745" s="128">
        <v>980.0</v>
      </c>
      <c r="E745" s="128">
        <v>9.0</v>
      </c>
      <c r="F745" s="128">
        <v>50.0</v>
      </c>
      <c r="G745" s="128">
        <v>444.0</v>
      </c>
      <c r="H745" s="128">
        <v>193.0</v>
      </c>
      <c r="I745" s="128">
        <v>234.0</v>
      </c>
      <c r="J745" s="128">
        <v>347.0</v>
      </c>
      <c r="K745" s="128">
        <v>226.0</v>
      </c>
      <c r="L745" s="128">
        <v>72.0</v>
      </c>
      <c r="M745" s="128">
        <v>20.0</v>
      </c>
      <c r="N745" s="79"/>
      <c r="O745" s="79"/>
    </row>
    <row r="746">
      <c r="A746" s="8">
        <v>43887.0</v>
      </c>
      <c r="B746" s="128">
        <v>1146.0</v>
      </c>
      <c r="C746" s="128">
        <v>437.0</v>
      </c>
      <c r="D746" s="128">
        <v>709.0</v>
      </c>
      <c r="E746" s="128">
        <v>3.0</v>
      </c>
      <c r="F746" s="128">
        <v>31.0</v>
      </c>
      <c r="G746" s="128">
        <v>276.0</v>
      </c>
      <c r="H746" s="128">
        <v>144.0</v>
      </c>
      <c r="I746" s="128">
        <v>175.0</v>
      </c>
      <c r="J746" s="128">
        <v>267.0</v>
      </c>
      <c r="K746" s="128">
        <v>184.0</v>
      </c>
      <c r="L746" s="128">
        <v>51.0</v>
      </c>
      <c r="M746" s="128">
        <v>15.0</v>
      </c>
      <c r="N746" s="79"/>
      <c r="O746" s="79"/>
    </row>
    <row r="747">
      <c r="A747" s="8">
        <v>43886.0</v>
      </c>
      <c r="B747" s="128">
        <v>893.0</v>
      </c>
      <c r="C747" s="128">
        <v>343.0</v>
      </c>
      <c r="D747" s="128">
        <v>550.0</v>
      </c>
      <c r="E747" s="128">
        <v>4.0</v>
      </c>
      <c r="F747" s="128">
        <v>22.0</v>
      </c>
      <c r="G747" s="128">
        <v>196.0</v>
      </c>
      <c r="H747" s="128">
        <v>113.0</v>
      </c>
      <c r="I747" s="128">
        <v>146.0</v>
      </c>
      <c r="J747" s="128">
        <v>222.0</v>
      </c>
      <c r="K747" s="128">
        <v>142.0</v>
      </c>
      <c r="L747" s="128">
        <v>39.0</v>
      </c>
      <c r="M747" s="128">
        <v>9.0</v>
      </c>
      <c r="N747" s="79"/>
      <c r="O747" s="79"/>
    </row>
    <row r="748">
      <c r="A748" s="8">
        <v>43885.0</v>
      </c>
      <c r="B748" s="128">
        <v>763.0</v>
      </c>
      <c r="C748" s="128">
        <v>303.0</v>
      </c>
      <c r="D748" s="128">
        <v>460.0</v>
      </c>
      <c r="E748" s="128">
        <v>2.0</v>
      </c>
      <c r="F748" s="128">
        <v>10.0</v>
      </c>
      <c r="G748" s="128">
        <v>153.0</v>
      </c>
      <c r="H748" s="128">
        <v>94.0</v>
      </c>
      <c r="I748" s="128">
        <v>127.0</v>
      </c>
      <c r="J748" s="128">
        <v>192.0</v>
      </c>
      <c r="K748" s="128">
        <v>135.0</v>
      </c>
      <c r="L748" s="128">
        <v>41.0</v>
      </c>
      <c r="M748" s="128">
        <v>9.0</v>
      </c>
      <c r="N748" s="79"/>
      <c r="O748" s="79"/>
    </row>
    <row r="749">
      <c r="A749" s="8">
        <v>43884.0</v>
      </c>
      <c r="B749" s="128">
        <v>556.0</v>
      </c>
      <c r="C749" s="128">
        <v>242.0</v>
      </c>
      <c r="D749" s="128">
        <v>314.0</v>
      </c>
      <c r="E749" s="128">
        <v>1.0</v>
      </c>
      <c r="F749" s="128">
        <v>7.0</v>
      </c>
      <c r="G749" s="128">
        <v>107.0</v>
      </c>
      <c r="H749" s="128">
        <v>62.0</v>
      </c>
      <c r="I749" s="128">
        <v>93.0</v>
      </c>
      <c r="J749" s="128">
        <v>141.0</v>
      </c>
      <c r="K749" s="128">
        <v>109.0</v>
      </c>
      <c r="L749" s="128">
        <v>30.0</v>
      </c>
      <c r="M749" s="128">
        <v>6.0</v>
      </c>
      <c r="N749" s="79"/>
      <c r="O749" s="79"/>
    </row>
    <row r="750">
      <c r="A750" s="8">
        <v>43883.0</v>
      </c>
      <c r="B750" s="128">
        <v>346.0</v>
      </c>
      <c r="C750" s="128">
        <v>166.0</v>
      </c>
      <c r="D750" s="128">
        <v>180.0</v>
      </c>
      <c r="E750" s="128">
        <v>0.0</v>
      </c>
      <c r="F750" s="128">
        <v>5.0</v>
      </c>
      <c r="G750" s="128">
        <v>53.0</v>
      </c>
      <c r="H750" s="128">
        <v>41.0</v>
      </c>
      <c r="I750" s="128">
        <v>56.0</v>
      </c>
      <c r="J750" s="128">
        <v>94.0</v>
      </c>
      <c r="K750" s="128">
        <v>75.0</v>
      </c>
      <c r="L750" s="128">
        <v>18.0</v>
      </c>
      <c r="M750" s="128">
        <v>4.0</v>
      </c>
      <c r="N750" s="79"/>
      <c r="O750" s="79"/>
    </row>
    <row r="751">
      <c r="A751" s="8">
        <v>43882.0</v>
      </c>
      <c r="B751" s="94" t="s">
        <v>16</v>
      </c>
      <c r="C751" s="94" t="s">
        <v>16</v>
      </c>
      <c r="D751" s="94" t="s">
        <v>16</v>
      </c>
      <c r="E751" s="94" t="s">
        <v>16</v>
      </c>
      <c r="F751" s="94" t="s">
        <v>16</v>
      </c>
      <c r="G751" s="94" t="s">
        <v>16</v>
      </c>
      <c r="H751" s="94" t="s">
        <v>16</v>
      </c>
      <c r="I751" s="94" t="s">
        <v>16</v>
      </c>
      <c r="J751" s="94" t="s">
        <v>16</v>
      </c>
      <c r="K751" s="94" t="s">
        <v>16</v>
      </c>
      <c r="L751" s="94" t="s">
        <v>16</v>
      </c>
      <c r="M751" s="94" t="s">
        <v>16</v>
      </c>
      <c r="N751" s="79"/>
      <c r="O751" s="79"/>
    </row>
    <row r="752">
      <c r="A752" s="8">
        <v>43881.0</v>
      </c>
      <c r="B752" s="128">
        <v>82.0</v>
      </c>
      <c r="C752" s="128">
        <v>34.0</v>
      </c>
      <c r="D752" s="128">
        <v>48.0</v>
      </c>
      <c r="E752" s="128">
        <v>0.0</v>
      </c>
      <c r="F752" s="128">
        <v>2.0</v>
      </c>
      <c r="G752" s="128">
        <v>18.0</v>
      </c>
      <c r="H752" s="128">
        <v>12.0</v>
      </c>
      <c r="I752" s="128">
        <v>12.0</v>
      </c>
      <c r="J752" s="128">
        <v>23.0</v>
      </c>
      <c r="K752" s="128">
        <v>9.0</v>
      </c>
      <c r="L752" s="128">
        <v>5.0</v>
      </c>
      <c r="M752" s="128">
        <v>1.0</v>
      </c>
      <c r="N752" s="79"/>
      <c r="O752" s="79"/>
    </row>
    <row r="753">
      <c r="A753" s="8">
        <v>43880.0</v>
      </c>
      <c r="B753" s="128">
        <v>46.0</v>
      </c>
      <c r="C753" s="128">
        <v>20.0</v>
      </c>
      <c r="D753" s="128">
        <v>26.0</v>
      </c>
      <c r="E753" s="128">
        <v>0.0</v>
      </c>
      <c r="F753" s="128">
        <v>1.0</v>
      </c>
      <c r="G753" s="128">
        <v>10.0</v>
      </c>
      <c r="H753" s="128">
        <v>7.0</v>
      </c>
      <c r="I753" s="128">
        <v>9.0</v>
      </c>
      <c r="J753" s="128">
        <v>11.0</v>
      </c>
      <c r="K753" s="128">
        <v>5.0</v>
      </c>
      <c r="L753" s="128">
        <v>2.0</v>
      </c>
      <c r="M753" s="128">
        <v>1.0</v>
      </c>
      <c r="N753" s="79"/>
      <c r="O753" s="79"/>
    </row>
    <row r="754">
      <c r="A754" s="8">
        <v>43879.0</v>
      </c>
      <c r="B754" s="128">
        <v>31.0</v>
      </c>
      <c r="C754" s="128">
        <v>16.0</v>
      </c>
      <c r="D754" s="128">
        <v>15.0</v>
      </c>
      <c r="E754" s="128">
        <v>0.0</v>
      </c>
      <c r="F754" s="128">
        <v>0.0</v>
      </c>
      <c r="G754" s="128">
        <v>6.0</v>
      </c>
      <c r="H754" s="128">
        <v>6.0</v>
      </c>
      <c r="I754" s="128">
        <v>6.0</v>
      </c>
      <c r="J754" s="128">
        <v>8.0</v>
      </c>
      <c r="K754" s="128">
        <v>3.0</v>
      </c>
      <c r="L754" s="128">
        <v>1.0</v>
      </c>
      <c r="M754" s="128">
        <v>1.0</v>
      </c>
      <c r="N754" s="79"/>
      <c r="O754" s="79"/>
    </row>
    <row r="755">
      <c r="A755" s="8">
        <v>43878.0</v>
      </c>
      <c r="B755" s="128">
        <v>30.0</v>
      </c>
      <c r="C755" s="128">
        <v>16.0</v>
      </c>
      <c r="D755" s="128">
        <v>14.0</v>
      </c>
      <c r="E755" s="128">
        <v>0.0</v>
      </c>
      <c r="F755" s="128">
        <v>0.0</v>
      </c>
      <c r="G755" s="128">
        <v>6.0</v>
      </c>
      <c r="H755" s="128">
        <v>6.0</v>
      </c>
      <c r="I755" s="128">
        <v>6.0</v>
      </c>
      <c r="J755" s="128">
        <v>8.0</v>
      </c>
      <c r="K755" s="128">
        <v>2.0</v>
      </c>
      <c r="L755" s="128">
        <v>1.0</v>
      </c>
      <c r="M755" s="128">
        <v>1.0</v>
      </c>
      <c r="N755" s="79"/>
      <c r="O755" s="79"/>
    </row>
    <row r="756">
      <c r="A756" s="8">
        <v>43877.0</v>
      </c>
      <c r="B756" s="128">
        <v>29.0</v>
      </c>
      <c r="C756" s="128">
        <v>16.0</v>
      </c>
      <c r="D756" s="128">
        <v>13.0</v>
      </c>
      <c r="E756" s="128">
        <v>0.0</v>
      </c>
      <c r="F756" s="128">
        <v>0.0</v>
      </c>
      <c r="G756" s="128">
        <v>6.0</v>
      </c>
      <c r="H756" s="128">
        <v>6.0</v>
      </c>
      <c r="I756" s="128">
        <v>6.0</v>
      </c>
      <c r="J756" s="128">
        <v>8.0</v>
      </c>
      <c r="K756" s="128">
        <v>1.0</v>
      </c>
      <c r="L756" s="128">
        <v>1.0</v>
      </c>
      <c r="M756" s="128">
        <v>1.0</v>
      </c>
      <c r="N756" s="79"/>
      <c r="O756" s="79"/>
    </row>
    <row r="757">
      <c r="A757" s="8">
        <v>43876.0</v>
      </c>
      <c r="B757" s="128">
        <v>28.0</v>
      </c>
      <c r="C757" s="128">
        <v>15.0</v>
      </c>
      <c r="D757" s="128">
        <v>13.0</v>
      </c>
      <c r="E757" s="128">
        <v>0.0</v>
      </c>
      <c r="F757" s="128">
        <v>0.0</v>
      </c>
      <c r="G757" s="128">
        <v>6.0</v>
      </c>
      <c r="H757" s="128">
        <v>6.0</v>
      </c>
      <c r="I757" s="128">
        <v>6.0</v>
      </c>
      <c r="J757" s="128">
        <v>8.0</v>
      </c>
      <c r="K757" s="128">
        <v>1.0</v>
      </c>
      <c r="L757" s="128">
        <v>1.0</v>
      </c>
      <c r="M757" s="128">
        <v>0.0</v>
      </c>
      <c r="N757" s="79"/>
      <c r="O757" s="79"/>
    </row>
    <row r="758">
      <c r="A758" s="8">
        <v>43875.0</v>
      </c>
      <c r="B758" s="128">
        <v>28.0</v>
      </c>
      <c r="C758" s="128">
        <v>15.0</v>
      </c>
      <c r="D758" s="128">
        <v>13.0</v>
      </c>
      <c r="E758" s="128">
        <v>0.0</v>
      </c>
      <c r="F758" s="128">
        <v>0.0</v>
      </c>
      <c r="G758" s="128">
        <v>6.0</v>
      </c>
      <c r="H758" s="128">
        <v>6.0</v>
      </c>
      <c r="I758" s="128">
        <v>6.0</v>
      </c>
      <c r="J758" s="128">
        <v>8.0</v>
      </c>
      <c r="K758" s="128">
        <v>1.0</v>
      </c>
      <c r="L758" s="128">
        <v>1.0</v>
      </c>
      <c r="M758" s="128">
        <v>0.0</v>
      </c>
      <c r="N758" s="79"/>
      <c r="O758" s="79"/>
    </row>
    <row r="759">
      <c r="A759" s="8">
        <v>43874.0</v>
      </c>
      <c r="B759" s="128">
        <v>28.0</v>
      </c>
      <c r="C759" s="128">
        <v>15.0</v>
      </c>
      <c r="D759" s="128">
        <v>13.0</v>
      </c>
      <c r="E759" s="128">
        <v>0.0</v>
      </c>
      <c r="F759" s="128">
        <v>0.0</v>
      </c>
      <c r="G759" s="128">
        <v>6.0</v>
      </c>
      <c r="H759" s="128">
        <v>6.0</v>
      </c>
      <c r="I759" s="128">
        <v>6.0</v>
      </c>
      <c r="J759" s="128">
        <v>8.0</v>
      </c>
      <c r="K759" s="128">
        <v>1.0</v>
      </c>
      <c r="L759" s="128">
        <v>1.0</v>
      </c>
      <c r="M759" s="128">
        <v>0.0</v>
      </c>
      <c r="N759" s="79"/>
      <c r="O759" s="79"/>
    </row>
    <row r="760">
      <c r="A760" s="8">
        <v>43873.0</v>
      </c>
      <c r="B760" s="128">
        <v>28.0</v>
      </c>
      <c r="C760" s="128">
        <v>15.0</v>
      </c>
      <c r="D760" s="128">
        <v>13.0</v>
      </c>
      <c r="E760" s="128">
        <v>0.0</v>
      </c>
      <c r="F760" s="128">
        <v>0.0</v>
      </c>
      <c r="G760" s="128">
        <v>6.0</v>
      </c>
      <c r="H760" s="128">
        <v>6.0</v>
      </c>
      <c r="I760" s="128">
        <v>6.0</v>
      </c>
      <c r="J760" s="128">
        <v>8.0</v>
      </c>
      <c r="K760" s="128">
        <v>1.0</v>
      </c>
      <c r="L760" s="128">
        <v>1.0</v>
      </c>
      <c r="M760" s="128">
        <v>0.0</v>
      </c>
      <c r="N760" s="79"/>
      <c r="O760" s="79"/>
    </row>
    <row r="761">
      <c r="A761" s="8">
        <v>43872.0</v>
      </c>
      <c r="B761" s="128">
        <v>28.0</v>
      </c>
      <c r="C761" s="128">
        <v>15.0</v>
      </c>
      <c r="D761" s="128">
        <v>13.0</v>
      </c>
      <c r="E761" s="128">
        <v>0.0</v>
      </c>
      <c r="F761" s="128">
        <v>0.0</v>
      </c>
      <c r="G761" s="128">
        <v>6.0</v>
      </c>
      <c r="H761" s="128">
        <v>6.0</v>
      </c>
      <c r="I761" s="128">
        <v>6.0</v>
      </c>
      <c r="J761" s="128">
        <v>8.0</v>
      </c>
      <c r="K761" s="128">
        <v>1.0</v>
      </c>
      <c r="L761" s="128">
        <v>1.0</v>
      </c>
      <c r="M761" s="128">
        <v>0.0</v>
      </c>
      <c r="N761" s="79"/>
      <c r="O761" s="79"/>
    </row>
    <row r="762">
      <c r="A762" s="8">
        <v>43871.0</v>
      </c>
      <c r="B762" s="128">
        <v>27.0</v>
      </c>
      <c r="C762" s="128">
        <v>15.0</v>
      </c>
      <c r="D762" s="128">
        <v>12.0</v>
      </c>
      <c r="E762" s="128">
        <v>0.0</v>
      </c>
      <c r="F762" s="128">
        <v>0.0</v>
      </c>
      <c r="G762" s="128">
        <v>6.0</v>
      </c>
      <c r="H762" s="128">
        <v>5.0</v>
      </c>
      <c r="I762" s="128">
        <v>6.0</v>
      </c>
      <c r="J762" s="128">
        <v>8.0</v>
      </c>
      <c r="K762" s="128">
        <v>1.0</v>
      </c>
      <c r="L762" s="128">
        <v>1.0</v>
      </c>
      <c r="M762" s="128">
        <v>0.0</v>
      </c>
      <c r="N762" s="79"/>
      <c r="O762" s="79"/>
    </row>
    <row r="763">
      <c r="A763" s="8">
        <v>43870.0</v>
      </c>
      <c r="B763" s="128">
        <v>25.0</v>
      </c>
      <c r="C763" s="128">
        <v>14.0</v>
      </c>
      <c r="D763" s="128">
        <v>11.0</v>
      </c>
      <c r="E763" s="128">
        <v>0.0</v>
      </c>
      <c r="F763" s="128">
        <v>0.0</v>
      </c>
      <c r="G763" s="128">
        <v>6.0</v>
      </c>
      <c r="H763" s="128">
        <v>4.0</v>
      </c>
      <c r="I763" s="128">
        <v>6.0</v>
      </c>
      <c r="J763" s="128">
        <v>7.0</v>
      </c>
      <c r="K763" s="128">
        <v>1.0</v>
      </c>
      <c r="L763" s="128">
        <v>1.0</v>
      </c>
      <c r="M763" s="128">
        <v>0.0</v>
      </c>
      <c r="N763" s="79"/>
      <c r="O763" s="79"/>
    </row>
    <row r="764">
      <c r="A764" s="8">
        <v>43869.0</v>
      </c>
      <c r="B764" s="128">
        <v>24.0</v>
      </c>
      <c r="C764" s="128">
        <v>14.0</v>
      </c>
      <c r="D764" s="128">
        <v>10.0</v>
      </c>
      <c r="E764" s="128">
        <v>0.0</v>
      </c>
      <c r="F764" s="128">
        <v>0.0</v>
      </c>
      <c r="G764" s="128">
        <v>6.0</v>
      </c>
      <c r="H764" s="128">
        <v>4.0</v>
      </c>
      <c r="I764" s="128">
        <v>6.0</v>
      </c>
      <c r="J764" s="128">
        <v>7.0</v>
      </c>
      <c r="K764" s="128">
        <v>1.0</v>
      </c>
      <c r="L764" s="128">
        <v>0.0</v>
      </c>
      <c r="M764" s="128">
        <v>0.0</v>
      </c>
      <c r="N764" s="79"/>
      <c r="O764" s="79"/>
    </row>
    <row r="765">
      <c r="A765" s="8">
        <v>43868.0</v>
      </c>
      <c r="B765" s="128">
        <v>24.0</v>
      </c>
      <c r="C765" s="128">
        <v>14.0</v>
      </c>
      <c r="D765" s="128">
        <v>10.0</v>
      </c>
      <c r="E765" s="128">
        <v>0.0</v>
      </c>
      <c r="F765" s="128">
        <v>0.0</v>
      </c>
      <c r="G765" s="128">
        <v>6.0</v>
      </c>
      <c r="H765" s="128">
        <v>4.0</v>
      </c>
      <c r="I765" s="128">
        <v>6.0</v>
      </c>
      <c r="J765" s="128">
        <v>7.0</v>
      </c>
      <c r="K765" s="128">
        <v>1.0</v>
      </c>
      <c r="L765" s="128">
        <v>0.0</v>
      </c>
      <c r="M765" s="128">
        <v>0.0</v>
      </c>
      <c r="N765" s="79"/>
      <c r="O765" s="79"/>
    </row>
    <row r="766">
      <c r="A766" s="8">
        <v>43867.0</v>
      </c>
      <c r="B766" s="128">
        <v>22.0</v>
      </c>
      <c r="C766" s="128">
        <v>13.0</v>
      </c>
      <c r="D766" s="128">
        <v>9.0</v>
      </c>
      <c r="E766" s="128">
        <v>0.0</v>
      </c>
      <c r="F766" s="128">
        <v>0.0</v>
      </c>
      <c r="G766" s="128">
        <v>6.0</v>
      </c>
      <c r="H766" s="128">
        <v>4.0</v>
      </c>
      <c r="I766" s="128">
        <v>5.0</v>
      </c>
      <c r="J766" s="128">
        <v>6.0</v>
      </c>
      <c r="K766" s="128">
        <v>1.0</v>
      </c>
      <c r="L766" s="128">
        <v>0.0</v>
      </c>
      <c r="M766" s="128">
        <v>0.0</v>
      </c>
      <c r="N766" s="79"/>
      <c r="O766" s="79"/>
    </row>
    <row r="767">
      <c r="A767" s="8">
        <v>43866.0</v>
      </c>
      <c r="B767" s="129">
        <v>21.0</v>
      </c>
      <c r="C767" s="129">
        <v>12.0</v>
      </c>
      <c r="D767" s="129">
        <v>9.0</v>
      </c>
      <c r="E767" s="129">
        <v>0.0</v>
      </c>
      <c r="F767" s="129">
        <v>0.0</v>
      </c>
      <c r="G767" s="129">
        <v>5.0</v>
      </c>
      <c r="H767" s="129">
        <v>4.0</v>
      </c>
      <c r="I767" s="129">
        <v>5.0</v>
      </c>
      <c r="J767" s="129">
        <v>6.0</v>
      </c>
      <c r="K767" s="129">
        <v>1.0</v>
      </c>
      <c r="L767" s="129">
        <v>0.0</v>
      </c>
      <c r="M767" s="129">
        <v>0.0</v>
      </c>
      <c r="N767" s="79"/>
      <c r="O767" s="79"/>
    </row>
    <row r="768">
      <c r="A768" s="8">
        <v>43865.0</v>
      </c>
      <c r="B768" s="129">
        <v>16.0</v>
      </c>
      <c r="C768" s="129">
        <v>10.0</v>
      </c>
      <c r="D768" s="129">
        <v>6.0</v>
      </c>
      <c r="E768" s="129">
        <v>0.0</v>
      </c>
      <c r="F768" s="129">
        <v>0.0</v>
      </c>
      <c r="G768" s="129">
        <v>4.0</v>
      </c>
      <c r="H768" s="129">
        <v>2.0</v>
      </c>
      <c r="I768" s="129">
        <v>4.0</v>
      </c>
      <c r="J768" s="129">
        <v>5.0</v>
      </c>
      <c r="K768" s="129">
        <v>1.0</v>
      </c>
      <c r="L768" s="129">
        <v>0.0</v>
      </c>
      <c r="M768" s="129">
        <v>0.0</v>
      </c>
      <c r="N768" s="79"/>
      <c r="O768" s="79"/>
    </row>
    <row r="769">
      <c r="A769" s="8">
        <v>43864.0</v>
      </c>
      <c r="B769" s="129">
        <v>15.0</v>
      </c>
      <c r="C769" s="129">
        <v>10.0</v>
      </c>
      <c r="D769" s="129">
        <v>5.0</v>
      </c>
      <c r="E769" s="129">
        <v>0.0</v>
      </c>
      <c r="F769" s="129">
        <v>0.0</v>
      </c>
      <c r="G769" s="129">
        <v>4.0</v>
      </c>
      <c r="H769" s="129">
        <v>2.0</v>
      </c>
      <c r="I769" s="129">
        <v>3.0</v>
      </c>
      <c r="J769" s="129">
        <v>5.0</v>
      </c>
      <c r="K769" s="129">
        <v>1.0</v>
      </c>
      <c r="L769" s="129">
        <v>0.0</v>
      </c>
      <c r="M769" s="129">
        <v>0.0</v>
      </c>
      <c r="N769" s="79"/>
      <c r="O769" s="79"/>
    </row>
    <row r="770">
      <c r="A770" s="8">
        <v>43863.0</v>
      </c>
      <c r="B770" s="129">
        <v>15.0</v>
      </c>
      <c r="C770" s="129">
        <v>10.0</v>
      </c>
      <c r="D770" s="129">
        <v>5.0</v>
      </c>
      <c r="E770" s="129">
        <v>0.0</v>
      </c>
      <c r="F770" s="129">
        <v>0.0</v>
      </c>
      <c r="G770" s="129">
        <v>4.0</v>
      </c>
      <c r="H770" s="129">
        <v>2.0</v>
      </c>
      <c r="I770" s="129">
        <v>3.0</v>
      </c>
      <c r="J770" s="129">
        <v>5.0</v>
      </c>
      <c r="K770" s="129">
        <v>1.0</v>
      </c>
      <c r="L770" s="129">
        <v>0.0</v>
      </c>
      <c r="M770" s="129">
        <v>0.0</v>
      </c>
      <c r="N770" s="79"/>
      <c r="O770" s="79"/>
    </row>
    <row r="771">
      <c r="A771" s="8">
        <v>43862.0</v>
      </c>
      <c r="B771" s="129">
        <v>12.0</v>
      </c>
      <c r="C771" s="129">
        <v>8.0</v>
      </c>
      <c r="D771" s="129">
        <v>4.0</v>
      </c>
      <c r="E771" s="129">
        <v>0.0</v>
      </c>
      <c r="F771" s="129">
        <v>0.0</v>
      </c>
      <c r="G771" s="129">
        <v>3.0</v>
      </c>
      <c r="H771" s="129">
        <v>2.0</v>
      </c>
      <c r="I771" s="129">
        <v>1.0</v>
      </c>
      <c r="J771" s="129">
        <v>5.0</v>
      </c>
      <c r="K771" s="129">
        <v>1.0</v>
      </c>
      <c r="L771" s="129">
        <v>0.0</v>
      </c>
      <c r="M771" s="129">
        <v>0.0</v>
      </c>
      <c r="N771" s="79"/>
      <c r="O771" s="79"/>
    </row>
    <row r="772">
      <c r="A772" s="8">
        <v>43861.0</v>
      </c>
      <c r="B772" s="129">
        <v>11.0</v>
      </c>
      <c r="C772" s="129">
        <v>7.0</v>
      </c>
      <c r="D772" s="129">
        <v>4.0</v>
      </c>
      <c r="E772" s="129">
        <v>0.0</v>
      </c>
      <c r="F772" s="129">
        <v>0.0</v>
      </c>
      <c r="G772" s="129">
        <v>3.0</v>
      </c>
      <c r="H772" s="129">
        <v>2.0</v>
      </c>
      <c r="I772" s="129">
        <v>0.0</v>
      </c>
      <c r="J772" s="129">
        <v>5.0</v>
      </c>
      <c r="K772" s="129">
        <v>1.0</v>
      </c>
      <c r="L772" s="129">
        <v>0.0</v>
      </c>
      <c r="M772" s="129">
        <v>0.0</v>
      </c>
      <c r="N772" s="79"/>
      <c r="O772" s="79"/>
    </row>
    <row r="773">
      <c r="A773" s="8">
        <v>43860.0</v>
      </c>
      <c r="B773" s="129">
        <v>7.0</v>
      </c>
      <c r="C773" s="129">
        <v>6.0</v>
      </c>
      <c r="D773" s="129">
        <v>1.0</v>
      </c>
      <c r="E773" s="129">
        <v>0.0</v>
      </c>
      <c r="F773" s="129">
        <v>0.0</v>
      </c>
      <c r="G773" s="129">
        <v>1.0</v>
      </c>
      <c r="H773" s="129">
        <v>2.0</v>
      </c>
      <c r="I773" s="129">
        <v>0.0</v>
      </c>
      <c r="J773" s="129">
        <v>4.0</v>
      </c>
      <c r="K773" s="129">
        <v>0.0</v>
      </c>
      <c r="L773" s="129">
        <v>0.0</v>
      </c>
      <c r="M773" s="129">
        <v>0.0</v>
      </c>
      <c r="N773" s="79"/>
      <c r="O773" s="79"/>
    </row>
    <row r="774">
      <c r="A774" s="8">
        <v>43859.0</v>
      </c>
      <c r="B774" s="129">
        <v>4.0</v>
      </c>
      <c r="C774" s="129">
        <v>3.0</v>
      </c>
      <c r="D774" s="129">
        <v>1.0</v>
      </c>
      <c r="E774" s="129">
        <v>0.0</v>
      </c>
      <c r="F774" s="129">
        <v>0.0</v>
      </c>
      <c r="G774" s="129">
        <v>0.0</v>
      </c>
      <c r="H774" s="129">
        <v>1.0</v>
      </c>
      <c r="I774" s="129">
        <v>0.0</v>
      </c>
      <c r="J774" s="129">
        <v>3.0</v>
      </c>
      <c r="K774" s="129">
        <v>0.0</v>
      </c>
      <c r="L774" s="129">
        <v>0.0</v>
      </c>
      <c r="M774" s="129">
        <v>0.0</v>
      </c>
      <c r="N774" s="79"/>
      <c r="O774" s="79"/>
    </row>
    <row r="775">
      <c r="A775" s="8">
        <v>43858.0</v>
      </c>
      <c r="B775" s="129">
        <v>4.0</v>
      </c>
      <c r="C775" s="129">
        <v>3.0</v>
      </c>
      <c r="D775" s="129">
        <v>1.0</v>
      </c>
      <c r="E775" s="129">
        <v>0.0</v>
      </c>
      <c r="F775" s="129">
        <v>0.0</v>
      </c>
      <c r="G775" s="129">
        <v>0.0</v>
      </c>
      <c r="H775" s="129">
        <v>1.0</v>
      </c>
      <c r="I775" s="129">
        <v>0.0</v>
      </c>
      <c r="J775" s="129">
        <v>3.0</v>
      </c>
      <c r="K775" s="129">
        <v>0.0</v>
      </c>
      <c r="L775" s="129">
        <v>0.0</v>
      </c>
      <c r="M775" s="129">
        <v>0.0</v>
      </c>
      <c r="N775" s="79"/>
      <c r="O775" s="79"/>
    </row>
    <row r="776">
      <c r="A776" s="8">
        <v>43857.0</v>
      </c>
      <c r="B776" s="129">
        <v>4.0</v>
      </c>
      <c r="C776" s="129">
        <v>3.0</v>
      </c>
      <c r="D776" s="129">
        <v>1.0</v>
      </c>
      <c r="E776" s="129">
        <v>0.0</v>
      </c>
      <c r="F776" s="129">
        <v>0.0</v>
      </c>
      <c r="G776" s="129">
        <v>0.0</v>
      </c>
      <c r="H776" s="129">
        <v>1.0</v>
      </c>
      <c r="I776" s="129">
        <v>0.0</v>
      </c>
      <c r="J776" s="129">
        <v>3.0</v>
      </c>
      <c r="K776" s="129">
        <v>0.0</v>
      </c>
      <c r="L776" s="129">
        <v>0.0</v>
      </c>
      <c r="M776" s="129">
        <v>0.0</v>
      </c>
      <c r="N776" s="79"/>
      <c r="O776" s="79"/>
    </row>
    <row r="777">
      <c r="A777" s="8">
        <v>43856.0</v>
      </c>
      <c r="B777" s="129">
        <v>3.0</v>
      </c>
      <c r="C777" s="129">
        <v>2.0</v>
      </c>
      <c r="D777" s="129">
        <v>1.0</v>
      </c>
      <c r="E777" s="129">
        <v>0.0</v>
      </c>
      <c r="F777" s="129">
        <v>0.0</v>
      </c>
      <c r="G777" s="129">
        <v>0.0</v>
      </c>
      <c r="H777" s="129">
        <v>1.0</v>
      </c>
      <c r="I777" s="129">
        <v>0.0</v>
      </c>
      <c r="J777" s="129">
        <v>2.0</v>
      </c>
      <c r="K777" s="129">
        <v>0.0</v>
      </c>
      <c r="L777" s="129">
        <v>0.0</v>
      </c>
      <c r="M777" s="129">
        <v>0.0</v>
      </c>
      <c r="N777" s="79"/>
      <c r="O777" s="79"/>
    </row>
    <row r="778">
      <c r="A778" s="8">
        <v>43855.0</v>
      </c>
      <c r="B778" s="129">
        <v>2.0</v>
      </c>
      <c r="C778" s="129">
        <v>1.0</v>
      </c>
      <c r="D778" s="129">
        <v>1.0</v>
      </c>
      <c r="E778" s="129">
        <v>0.0</v>
      </c>
      <c r="F778" s="129">
        <v>0.0</v>
      </c>
      <c r="G778" s="129">
        <v>0.0</v>
      </c>
      <c r="H778" s="129">
        <v>1.0</v>
      </c>
      <c r="I778" s="129">
        <v>0.0</v>
      </c>
      <c r="J778" s="129">
        <v>1.0</v>
      </c>
      <c r="K778" s="129">
        <v>0.0</v>
      </c>
      <c r="L778" s="129">
        <v>0.0</v>
      </c>
      <c r="M778" s="129">
        <v>0.0</v>
      </c>
      <c r="N778" s="79"/>
      <c r="O778" s="79"/>
    </row>
    <row r="779">
      <c r="A779" s="8">
        <v>43854.0</v>
      </c>
      <c r="B779" s="129">
        <v>2.0</v>
      </c>
      <c r="C779" s="129">
        <v>1.0</v>
      </c>
      <c r="D779" s="129">
        <v>1.0</v>
      </c>
      <c r="E779" s="129">
        <v>0.0</v>
      </c>
      <c r="F779" s="129">
        <v>0.0</v>
      </c>
      <c r="G779" s="129">
        <v>0.0</v>
      </c>
      <c r="H779" s="129">
        <v>1.0</v>
      </c>
      <c r="I779" s="129">
        <v>0.0</v>
      </c>
      <c r="J779" s="129">
        <v>1.0</v>
      </c>
      <c r="K779" s="129">
        <v>0.0</v>
      </c>
      <c r="L779" s="129">
        <v>0.0</v>
      </c>
      <c r="M779" s="129">
        <v>0.0</v>
      </c>
      <c r="N779" s="79"/>
      <c r="O779" s="79"/>
    </row>
    <row r="780">
      <c r="A780" s="8">
        <v>43853.0</v>
      </c>
      <c r="B780" s="129">
        <v>1.0</v>
      </c>
      <c r="C780" s="129">
        <v>0.0</v>
      </c>
      <c r="D780" s="129">
        <v>1.0</v>
      </c>
      <c r="E780" s="129">
        <v>0.0</v>
      </c>
      <c r="F780" s="129">
        <v>0.0</v>
      </c>
      <c r="G780" s="129">
        <v>0.0</v>
      </c>
      <c r="H780" s="129">
        <v>1.0</v>
      </c>
      <c r="I780" s="129">
        <v>0.0</v>
      </c>
      <c r="J780" s="129">
        <v>0.0</v>
      </c>
      <c r="K780" s="129">
        <v>0.0</v>
      </c>
      <c r="L780" s="129">
        <v>0.0</v>
      </c>
      <c r="M780" s="129">
        <v>0.0</v>
      </c>
      <c r="N780" s="79"/>
      <c r="O780" s="79"/>
    </row>
    <row r="781">
      <c r="A781" s="8">
        <v>43852.0</v>
      </c>
      <c r="B781" s="129">
        <v>1.0</v>
      </c>
      <c r="C781" s="129">
        <v>0.0</v>
      </c>
      <c r="D781" s="129">
        <v>1.0</v>
      </c>
      <c r="E781" s="129">
        <v>0.0</v>
      </c>
      <c r="F781" s="129">
        <v>0.0</v>
      </c>
      <c r="G781" s="129">
        <v>0.0</v>
      </c>
      <c r="H781" s="129">
        <v>1.0</v>
      </c>
      <c r="I781" s="129">
        <v>0.0</v>
      </c>
      <c r="J781" s="129">
        <v>0.0</v>
      </c>
      <c r="K781" s="129">
        <v>0.0</v>
      </c>
      <c r="L781" s="129">
        <v>0.0</v>
      </c>
      <c r="M781" s="129">
        <v>0.0</v>
      </c>
      <c r="N781" s="79"/>
      <c r="O781" s="79"/>
    </row>
    <row r="782">
      <c r="A782" s="8">
        <v>43851.0</v>
      </c>
      <c r="B782" s="129">
        <v>1.0</v>
      </c>
      <c r="C782" s="129">
        <v>0.0</v>
      </c>
      <c r="D782" s="129">
        <v>1.0</v>
      </c>
      <c r="E782" s="129">
        <v>0.0</v>
      </c>
      <c r="F782" s="129">
        <v>0.0</v>
      </c>
      <c r="G782" s="129">
        <v>0.0</v>
      </c>
      <c r="H782" s="129">
        <v>1.0</v>
      </c>
      <c r="I782" s="129">
        <v>0.0</v>
      </c>
      <c r="J782" s="129">
        <v>0.0</v>
      </c>
      <c r="K782" s="129">
        <v>0.0</v>
      </c>
      <c r="L782" s="129">
        <v>0.0</v>
      </c>
      <c r="M782" s="129">
        <v>0.0</v>
      </c>
      <c r="N782" s="79"/>
      <c r="O782" s="79"/>
    </row>
    <row r="783">
      <c r="A783" s="8">
        <v>43850.0</v>
      </c>
      <c r="B783" s="129">
        <v>1.0</v>
      </c>
      <c r="C783" s="129">
        <v>0.0</v>
      </c>
      <c r="D783" s="129">
        <v>1.0</v>
      </c>
      <c r="E783" s="129">
        <v>0.0</v>
      </c>
      <c r="F783" s="129">
        <v>0.0</v>
      </c>
      <c r="G783" s="129">
        <v>0.0</v>
      </c>
      <c r="H783" s="129">
        <v>1.0</v>
      </c>
      <c r="I783" s="129">
        <v>0.0</v>
      </c>
      <c r="J783" s="129">
        <v>0.0</v>
      </c>
      <c r="K783" s="129">
        <v>0.0</v>
      </c>
      <c r="L783" s="129">
        <v>0.0</v>
      </c>
      <c r="M783" s="129">
        <v>0.0</v>
      </c>
      <c r="N783" s="79"/>
      <c r="O783" s="79"/>
    </row>
    <row r="784">
      <c r="A784" s="60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</row>
    <row r="785">
      <c r="A785" s="60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</row>
    <row r="786">
      <c r="A786" s="60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</row>
    <row r="787">
      <c r="A787" s="60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</row>
    <row r="788">
      <c r="A788" s="60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</row>
    <row r="789">
      <c r="A789" s="60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</row>
    <row r="790">
      <c r="A790" s="60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</row>
    <row r="791">
      <c r="A791" s="60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</row>
    <row r="792">
      <c r="A792" s="60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</row>
    <row r="793">
      <c r="A793" s="60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</row>
    <row r="794">
      <c r="A794" s="60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</row>
    <row r="795">
      <c r="A795" s="60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</row>
    <row r="796">
      <c r="A796" s="60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</row>
    <row r="797">
      <c r="A797" s="60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</row>
    <row r="798">
      <c r="A798" s="60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</row>
    <row r="799">
      <c r="A799" s="60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</row>
    <row r="800">
      <c r="A800" s="60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</row>
    <row r="801">
      <c r="A801" s="60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</row>
    <row r="802">
      <c r="A802" s="60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</row>
    <row r="803">
      <c r="A803" s="60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</row>
    <row r="804">
      <c r="A804" s="60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</row>
    <row r="805">
      <c r="A805" s="60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</row>
    <row r="806">
      <c r="A806" s="60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</row>
    <row r="807">
      <c r="A807" s="60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</row>
    <row r="808">
      <c r="A808" s="60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</row>
    <row r="809">
      <c r="A809" s="60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</row>
    <row r="810">
      <c r="A810" s="60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</row>
    <row r="811">
      <c r="A811" s="60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</row>
    <row r="812">
      <c r="A812" s="60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</row>
    <row r="813">
      <c r="A813" s="60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</row>
    <row r="814">
      <c r="A814" s="60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</row>
    <row r="815">
      <c r="A815" s="60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</row>
    <row r="816">
      <c r="A816" s="60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</row>
    <row r="817">
      <c r="A817" s="60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</row>
    <row r="818">
      <c r="A818" s="60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</row>
    <row r="819">
      <c r="A819" s="60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</row>
    <row r="820">
      <c r="A820" s="60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</row>
    <row r="821">
      <c r="A821" s="60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</row>
    <row r="822">
      <c r="A822" s="60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</row>
    <row r="823">
      <c r="A823" s="60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</row>
    <row r="824">
      <c r="A824" s="60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</row>
    <row r="825">
      <c r="A825" s="60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</row>
    <row r="826">
      <c r="A826" s="60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</row>
    <row r="827">
      <c r="A827" s="60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</row>
    <row r="828">
      <c r="A828" s="60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</row>
    <row r="829">
      <c r="A829" s="60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</row>
    <row r="830">
      <c r="A830" s="60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</row>
    <row r="831">
      <c r="A831" s="60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</row>
    <row r="832">
      <c r="A832" s="60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</row>
    <row r="833">
      <c r="A833" s="60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</row>
    <row r="834">
      <c r="A834" s="60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</row>
    <row r="835">
      <c r="A835" s="60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</row>
    <row r="836">
      <c r="A836" s="60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</row>
    <row r="837">
      <c r="A837" s="60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</row>
    <row r="838">
      <c r="A838" s="60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</row>
    <row r="839">
      <c r="A839" s="60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</row>
    <row r="840">
      <c r="A840" s="60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</row>
    <row r="841">
      <c r="A841" s="60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</row>
    <row r="842">
      <c r="A842" s="60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</row>
    <row r="843">
      <c r="A843" s="60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</row>
    <row r="844">
      <c r="A844" s="60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</row>
    <row r="845">
      <c r="A845" s="60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</row>
    <row r="846">
      <c r="A846" s="60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</row>
    <row r="847">
      <c r="A847" s="60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</row>
    <row r="848">
      <c r="A848" s="60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</row>
    <row r="849">
      <c r="A849" s="60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</row>
    <row r="850">
      <c r="A850" s="60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</row>
    <row r="851">
      <c r="A851" s="60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</row>
    <row r="852">
      <c r="A852" s="60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</row>
    <row r="853">
      <c r="A853" s="60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</row>
    <row r="854">
      <c r="A854" s="60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</row>
    <row r="855">
      <c r="A855" s="60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</row>
    <row r="856">
      <c r="A856" s="60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</row>
    <row r="857">
      <c r="A857" s="60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</row>
    <row r="858">
      <c r="A858" s="60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</row>
    <row r="859">
      <c r="A859" s="60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</row>
    <row r="860">
      <c r="A860" s="60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</row>
    <row r="861">
      <c r="A861" s="60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</row>
    <row r="862">
      <c r="A862" s="60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</row>
    <row r="863">
      <c r="A863" s="60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</row>
    <row r="864">
      <c r="A864" s="60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</row>
    <row r="865">
      <c r="A865" s="60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</row>
    <row r="866">
      <c r="A866" s="60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</row>
    <row r="867">
      <c r="A867" s="60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</row>
    <row r="868">
      <c r="A868" s="60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</row>
    <row r="869">
      <c r="A869" s="60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</row>
    <row r="870">
      <c r="A870" s="60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</row>
    <row r="871">
      <c r="A871" s="60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</row>
    <row r="872">
      <c r="A872" s="60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</row>
    <row r="873">
      <c r="A873" s="60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</row>
    <row r="874">
      <c r="A874" s="60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</row>
    <row r="875">
      <c r="A875" s="60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</row>
    <row r="876">
      <c r="A876" s="60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</row>
    <row r="877">
      <c r="A877" s="60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</row>
    <row r="878">
      <c r="A878" s="60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</row>
    <row r="879">
      <c r="A879" s="60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</row>
    <row r="880">
      <c r="A880" s="60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</row>
    <row r="881">
      <c r="A881" s="60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</row>
    <row r="882">
      <c r="A882" s="60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</row>
    <row r="883">
      <c r="A883" s="60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</row>
    <row r="884">
      <c r="A884" s="60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</row>
    <row r="885">
      <c r="A885" s="60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</row>
    <row r="886">
      <c r="A886" s="60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</row>
    <row r="887">
      <c r="A887" s="60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</row>
    <row r="888">
      <c r="A888" s="60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</row>
    <row r="889">
      <c r="A889" s="60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</row>
    <row r="890">
      <c r="A890" s="60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</row>
    <row r="891">
      <c r="A891" s="60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</row>
    <row r="892">
      <c r="A892" s="60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</row>
    <row r="893">
      <c r="A893" s="60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</row>
    <row r="894">
      <c r="A894" s="60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</row>
    <row r="895">
      <c r="A895" s="60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</row>
    <row r="896">
      <c r="A896" s="60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</row>
    <row r="897">
      <c r="A897" s="60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</row>
    <row r="898">
      <c r="A898" s="60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</row>
    <row r="899">
      <c r="A899" s="60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</row>
    <row r="900">
      <c r="A900" s="60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</row>
    <row r="901">
      <c r="A901" s="60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</row>
    <row r="902">
      <c r="A902" s="60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</row>
    <row r="903">
      <c r="A903" s="60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</row>
    <row r="904">
      <c r="A904" s="60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</row>
    <row r="905">
      <c r="A905" s="60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</row>
    <row r="906">
      <c r="A906" s="60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</row>
    <row r="907">
      <c r="A907" s="60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</row>
    <row r="908">
      <c r="A908" s="60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</row>
    <row r="909">
      <c r="A909" s="60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</row>
    <row r="910">
      <c r="A910" s="60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</row>
    <row r="911">
      <c r="A911" s="60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</row>
    <row r="912">
      <c r="A912" s="60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</row>
    <row r="913">
      <c r="A913" s="60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</row>
    <row r="914">
      <c r="A914" s="60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</row>
    <row r="915">
      <c r="A915" s="60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</row>
    <row r="916">
      <c r="A916" s="60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</row>
    <row r="917">
      <c r="A917" s="60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</row>
    <row r="918">
      <c r="A918" s="60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</row>
    <row r="919">
      <c r="A919" s="60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</row>
    <row r="920">
      <c r="A920" s="60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</row>
    <row r="921">
      <c r="A921" s="60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</row>
    <row r="922">
      <c r="A922" s="60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</row>
    <row r="923">
      <c r="A923" s="60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</row>
    <row r="924">
      <c r="A924" s="60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</row>
    <row r="925">
      <c r="A925" s="60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</row>
    <row r="926">
      <c r="A926" s="60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</row>
    <row r="927">
      <c r="A927" s="60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</row>
    <row r="928">
      <c r="A928" s="60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</row>
    <row r="929">
      <c r="A929" s="60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</row>
    <row r="930">
      <c r="A930" s="60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</row>
    <row r="931">
      <c r="A931" s="60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</row>
    <row r="932">
      <c r="A932" s="60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</row>
    <row r="933">
      <c r="A933" s="60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</row>
    <row r="934">
      <c r="A934" s="60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</row>
    <row r="935">
      <c r="A935" s="60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</row>
    <row r="936">
      <c r="A936" s="60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</row>
    <row r="937">
      <c r="A937" s="60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</row>
    <row r="938">
      <c r="A938" s="60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</row>
    <row r="939">
      <c r="A939" s="60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</row>
    <row r="940">
      <c r="A940" s="60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</row>
    <row r="941">
      <c r="A941" s="60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</row>
    <row r="942">
      <c r="A942" s="60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</row>
    <row r="943">
      <c r="A943" s="60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</row>
    <row r="944">
      <c r="A944" s="60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</row>
    <row r="945">
      <c r="A945" s="60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</row>
    <row r="946">
      <c r="A946" s="60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</row>
    <row r="947">
      <c r="A947" s="60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</row>
    <row r="948">
      <c r="A948" s="60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</row>
    <row r="949">
      <c r="A949" s="60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</row>
    <row r="950">
      <c r="A950" s="60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</row>
    <row r="951">
      <c r="A951" s="60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</row>
    <row r="952">
      <c r="A952" s="60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</row>
    <row r="953">
      <c r="A953" s="60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</row>
    <row r="954">
      <c r="A954" s="60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</row>
    <row r="955">
      <c r="A955" s="60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</row>
    <row r="956">
      <c r="A956" s="60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</row>
    <row r="957">
      <c r="A957" s="60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</row>
    <row r="958">
      <c r="A958" s="60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</row>
    <row r="959">
      <c r="A959" s="60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</row>
    <row r="960">
      <c r="A960" s="60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</row>
    <row r="961">
      <c r="A961" s="60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</row>
    <row r="962">
      <c r="A962" s="60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</row>
    <row r="963">
      <c r="A963" s="60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</row>
    <row r="964">
      <c r="A964" s="60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</row>
    <row r="965">
      <c r="A965" s="60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</row>
    <row r="966">
      <c r="A966" s="60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</row>
    <row r="967">
      <c r="A967" s="60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</row>
    <row r="968">
      <c r="A968" s="60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</row>
    <row r="969">
      <c r="A969" s="60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</row>
    <row r="970">
      <c r="A970" s="60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</row>
    <row r="971">
      <c r="A971" s="60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</row>
    <row r="972">
      <c r="A972" s="60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</row>
    <row r="973">
      <c r="A973" s="60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</row>
    <row r="974">
      <c r="A974" s="60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</row>
    <row r="975">
      <c r="A975" s="60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</row>
    <row r="976">
      <c r="A976" s="60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</row>
    <row r="977">
      <c r="A977" s="60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</row>
    <row r="978">
      <c r="A978" s="60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</row>
    <row r="979">
      <c r="A979" s="60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</row>
    <row r="980">
      <c r="A980" s="60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</row>
    <row r="981">
      <c r="A981" s="60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</row>
    <row r="982">
      <c r="A982" s="60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</row>
    <row r="983">
      <c r="A983" s="60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</row>
    <row r="984">
      <c r="A984" s="60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</row>
    <row r="985">
      <c r="A985" s="60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</row>
    <row r="986">
      <c r="A986" s="60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</row>
    <row r="987">
      <c r="A987" s="60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</row>
    <row r="988">
      <c r="A988" s="60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</row>
    <row r="989">
      <c r="A989" s="60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</row>
    <row r="990">
      <c r="A990" s="60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</row>
    <row r="991">
      <c r="A991" s="60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</row>
    <row r="992">
      <c r="A992" s="60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</row>
    <row r="993">
      <c r="A993" s="60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</row>
    <row r="994">
      <c r="A994" s="60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</row>
    <row r="995">
      <c r="A995" s="60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</row>
    <row r="996">
      <c r="A996" s="60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</row>
    <row r="997">
      <c r="A997" s="60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</row>
    <row r="998">
      <c r="A998" s="60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</row>
    <row r="999">
      <c r="A999" s="60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</row>
    <row r="1000">
      <c r="A1000" s="60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</row>
    <row r="1001">
      <c r="A1001" s="60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</row>
    <row r="1002">
      <c r="A1002" s="60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</row>
    <row r="1003">
      <c r="A1003" s="60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</row>
    <row r="1004">
      <c r="A1004" s="60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</row>
    <row r="1005">
      <c r="A1005" s="60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</row>
    <row r="1006">
      <c r="A1006" s="60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</row>
    <row r="1007">
      <c r="A1007" s="60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</row>
    <row r="1008">
      <c r="A1008" s="60"/>
      <c r="B1008" s="79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</row>
    <row r="1009">
      <c r="A1009" s="60"/>
      <c r="B1009" s="79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</row>
    <row r="1010">
      <c r="A1010" s="60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</row>
    <row r="1011">
      <c r="A1011" s="60"/>
      <c r="B1011" s="79"/>
      <c r="C1011" s="79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</row>
    <row r="1012">
      <c r="A1012" s="60"/>
      <c r="B1012" s="79"/>
      <c r="C1012" s="79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</row>
    <row r="1013">
      <c r="A1013" s="60"/>
      <c r="B1013" s="79"/>
      <c r="C1013" s="79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</row>
    <row r="1014">
      <c r="A1014" s="60"/>
      <c r="B1014" s="79"/>
      <c r="C1014" s="79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</row>
    <row r="1015">
      <c r="A1015" s="60"/>
      <c r="B1015" s="79"/>
      <c r="C1015" s="79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</row>
    <row r="1016">
      <c r="A1016" s="60"/>
      <c r="B1016" s="79"/>
      <c r="C1016" s="79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</row>
    <row r="1017">
      <c r="A1017" s="60"/>
      <c r="B1017" s="79"/>
      <c r="C1017" s="79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</row>
    <row r="1018">
      <c r="A1018" s="60"/>
      <c r="B1018" s="79"/>
      <c r="C1018" s="79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</row>
    <row r="1019">
      <c r="A1019" s="60"/>
      <c r="B1019" s="79"/>
      <c r="C1019" s="79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</row>
    <row r="1020">
      <c r="A1020" s="60"/>
      <c r="B1020" s="79"/>
      <c r="C1020" s="79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</row>
    <row r="1021">
      <c r="A1021" s="60"/>
      <c r="B1021" s="79"/>
      <c r="C1021" s="79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</row>
    <row r="1022">
      <c r="A1022" s="60"/>
      <c r="B1022" s="79"/>
      <c r="C1022" s="79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</row>
    <row r="1023">
      <c r="A1023" s="60"/>
      <c r="B1023" s="79"/>
      <c r="C1023" s="79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</row>
    <row r="1024">
      <c r="A1024" s="60"/>
      <c r="B1024" s="79"/>
      <c r="C1024" s="79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</row>
    <row r="1025">
      <c r="A1025" s="60"/>
      <c r="B1025" s="79"/>
      <c r="C1025" s="79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</row>
    <row r="1026">
      <c r="A1026" s="60"/>
      <c r="B1026" s="79"/>
      <c r="C1026" s="79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</row>
    <row r="1027">
      <c r="A1027" s="60"/>
      <c r="B1027" s="79"/>
      <c r="C1027" s="79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</row>
    <row r="1028">
      <c r="A1028" s="60"/>
      <c r="B1028" s="79"/>
      <c r="C1028" s="79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</row>
    <row r="1029">
      <c r="A1029" s="60"/>
      <c r="B1029" s="79"/>
      <c r="C1029" s="79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</row>
    <row r="1030">
      <c r="A1030" s="60"/>
      <c r="B1030" s="79"/>
      <c r="C1030" s="79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</row>
    <row r="1031">
      <c r="A1031" s="60"/>
      <c r="B1031" s="79"/>
      <c r="C1031" s="79"/>
      <c r="D1031" s="79"/>
      <c r="E1031" s="79"/>
      <c r="F1031" s="79"/>
      <c r="G1031" s="79"/>
      <c r="H1031" s="79"/>
      <c r="I1031" s="79"/>
      <c r="J1031" s="79"/>
      <c r="K1031" s="79"/>
      <c r="L1031" s="79"/>
      <c r="M1031" s="79"/>
      <c r="N1031" s="79"/>
      <c r="O1031" s="79"/>
    </row>
    <row r="1032">
      <c r="A1032" s="60"/>
      <c r="B1032" s="79"/>
      <c r="C1032" s="79"/>
      <c r="D1032" s="79"/>
      <c r="E1032" s="79"/>
      <c r="F1032" s="79"/>
      <c r="G1032" s="79"/>
      <c r="H1032" s="79"/>
      <c r="I1032" s="79"/>
      <c r="J1032" s="79"/>
      <c r="K1032" s="79"/>
      <c r="L1032" s="79"/>
      <c r="M1032" s="79"/>
      <c r="N1032" s="79"/>
      <c r="O1032" s="79"/>
    </row>
    <row r="1033">
      <c r="A1033" s="60"/>
      <c r="B1033" s="79"/>
      <c r="C1033" s="79"/>
      <c r="D1033" s="79"/>
      <c r="E1033" s="79"/>
      <c r="F1033" s="79"/>
      <c r="G1033" s="79"/>
      <c r="H1033" s="79"/>
      <c r="I1033" s="79"/>
      <c r="J1033" s="79"/>
      <c r="K1033" s="79"/>
      <c r="L1033" s="79"/>
      <c r="M1033" s="79"/>
      <c r="N1033" s="79"/>
      <c r="O1033" s="79"/>
    </row>
    <row r="1034">
      <c r="A1034" s="60"/>
      <c r="B1034" s="79"/>
      <c r="C1034" s="79"/>
      <c r="D1034" s="79"/>
      <c r="E1034" s="79"/>
      <c r="F1034" s="79"/>
      <c r="G1034" s="79"/>
      <c r="H1034" s="79"/>
      <c r="I1034" s="79"/>
      <c r="J1034" s="79"/>
      <c r="K1034" s="79"/>
      <c r="L1034" s="79"/>
      <c r="M1034" s="79"/>
      <c r="N1034" s="79"/>
      <c r="O1034" s="79"/>
    </row>
    <row r="1035">
      <c r="A1035" s="60"/>
      <c r="B1035" s="79"/>
      <c r="C1035" s="79"/>
      <c r="D1035" s="79"/>
      <c r="E1035" s="79"/>
      <c r="F1035" s="79"/>
      <c r="G1035" s="79"/>
      <c r="H1035" s="79"/>
      <c r="I1035" s="79"/>
      <c r="J1035" s="79"/>
      <c r="K1035" s="79"/>
      <c r="L1035" s="79"/>
      <c r="M1035" s="79"/>
      <c r="N1035" s="79"/>
      <c r="O1035" s="79"/>
    </row>
    <row r="1036">
      <c r="A1036" s="60"/>
      <c r="B1036" s="79"/>
      <c r="C1036" s="79"/>
      <c r="D1036" s="79"/>
      <c r="E1036" s="79"/>
      <c r="F1036" s="79"/>
      <c r="G1036" s="79"/>
      <c r="H1036" s="79"/>
      <c r="I1036" s="79"/>
      <c r="J1036" s="79"/>
      <c r="K1036" s="79"/>
      <c r="L1036" s="79"/>
      <c r="M1036" s="79"/>
      <c r="N1036" s="79"/>
      <c r="O1036" s="79"/>
    </row>
    <row r="1037">
      <c r="A1037" s="60"/>
      <c r="B1037" s="79"/>
      <c r="C1037" s="79"/>
      <c r="D1037" s="79"/>
      <c r="E1037" s="79"/>
      <c r="F1037" s="79"/>
      <c r="G1037" s="79"/>
      <c r="H1037" s="79"/>
      <c r="I1037" s="79"/>
      <c r="J1037" s="79"/>
      <c r="K1037" s="79"/>
      <c r="L1037" s="79"/>
      <c r="M1037" s="79"/>
      <c r="N1037" s="79"/>
      <c r="O1037" s="79"/>
    </row>
    <row r="1038">
      <c r="A1038" s="60"/>
      <c r="B1038" s="79"/>
      <c r="C1038" s="79"/>
      <c r="D1038" s="79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</row>
    <row r="1039">
      <c r="A1039" s="60"/>
      <c r="B1039" s="79"/>
      <c r="C1039" s="79"/>
      <c r="D1039" s="79"/>
      <c r="E1039" s="79"/>
      <c r="F1039" s="79"/>
      <c r="G1039" s="79"/>
      <c r="H1039" s="79"/>
      <c r="I1039" s="79"/>
      <c r="J1039" s="79"/>
      <c r="K1039" s="79"/>
      <c r="L1039" s="79"/>
      <c r="M1039" s="79"/>
      <c r="N1039" s="79"/>
      <c r="O1039" s="79"/>
    </row>
    <row r="1040">
      <c r="A1040" s="60"/>
      <c r="B1040" s="79"/>
      <c r="C1040" s="79"/>
      <c r="D1040" s="79"/>
      <c r="E1040" s="79"/>
      <c r="F1040" s="79"/>
      <c r="G1040" s="79"/>
      <c r="H1040" s="79"/>
      <c r="I1040" s="79"/>
      <c r="J1040" s="79"/>
      <c r="K1040" s="79"/>
      <c r="L1040" s="79"/>
      <c r="M1040" s="79"/>
      <c r="N1040" s="79"/>
      <c r="O1040" s="79"/>
    </row>
    <row r="1041">
      <c r="A1041" s="60"/>
      <c r="B1041" s="79"/>
      <c r="C1041" s="79"/>
      <c r="D1041" s="79"/>
      <c r="E1041" s="79"/>
      <c r="F1041" s="79"/>
      <c r="G1041" s="79"/>
      <c r="H1041" s="79"/>
      <c r="I1041" s="79"/>
      <c r="J1041" s="79"/>
      <c r="K1041" s="79"/>
      <c r="L1041" s="79"/>
      <c r="M1041" s="79"/>
      <c r="N1041" s="79"/>
      <c r="O1041" s="79"/>
    </row>
    <row r="1042">
      <c r="A1042" s="60"/>
      <c r="B1042" s="79"/>
      <c r="C1042" s="79"/>
      <c r="D1042" s="79"/>
      <c r="E1042" s="79"/>
      <c r="F1042" s="79"/>
      <c r="G1042" s="79"/>
      <c r="H1042" s="79"/>
      <c r="I1042" s="79"/>
      <c r="J1042" s="79"/>
      <c r="K1042" s="79"/>
      <c r="L1042" s="79"/>
      <c r="M1042" s="79"/>
      <c r="N1042" s="79"/>
      <c r="O1042" s="79"/>
    </row>
    <row r="1043">
      <c r="A1043" s="60"/>
      <c r="B1043" s="79"/>
      <c r="C1043" s="79"/>
      <c r="D1043" s="79"/>
      <c r="E1043" s="79"/>
      <c r="F1043" s="79"/>
      <c r="G1043" s="79"/>
      <c r="H1043" s="79"/>
      <c r="I1043" s="79"/>
      <c r="J1043" s="79"/>
      <c r="K1043" s="79"/>
      <c r="L1043" s="79"/>
      <c r="M1043" s="79"/>
      <c r="N1043" s="79"/>
      <c r="O1043" s="79"/>
    </row>
    <row r="1044">
      <c r="A1044" s="60"/>
      <c r="B1044" s="79"/>
      <c r="C1044" s="79"/>
      <c r="D1044" s="79"/>
      <c r="E1044" s="79"/>
      <c r="F1044" s="79"/>
      <c r="G1044" s="79"/>
      <c r="H1044" s="79"/>
      <c r="I1044" s="79"/>
      <c r="J1044" s="79"/>
      <c r="K1044" s="79"/>
      <c r="L1044" s="79"/>
      <c r="M1044" s="79"/>
      <c r="N1044" s="79"/>
      <c r="O1044" s="79"/>
    </row>
    <row r="1045">
      <c r="A1045" s="60"/>
      <c r="B1045" s="79"/>
      <c r="C1045" s="79"/>
      <c r="D1045" s="79"/>
      <c r="E1045" s="79"/>
      <c r="F1045" s="79"/>
      <c r="G1045" s="79"/>
      <c r="H1045" s="79"/>
      <c r="I1045" s="79"/>
      <c r="J1045" s="79"/>
      <c r="K1045" s="79"/>
      <c r="L1045" s="79"/>
      <c r="M1045" s="79"/>
      <c r="N1045" s="79"/>
      <c r="O1045" s="79"/>
    </row>
    <row r="1046">
      <c r="A1046" s="60"/>
      <c r="B1046" s="79"/>
      <c r="C1046" s="79"/>
      <c r="D1046" s="79"/>
      <c r="E1046" s="79"/>
      <c r="F1046" s="79"/>
      <c r="G1046" s="79"/>
      <c r="H1046" s="79"/>
      <c r="I1046" s="79"/>
      <c r="J1046" s="79"/>
      <c r="K1046" s="79"/>
      <c r="L1046" s="79"/>
      <c r="M1046" s="79"/>
      <c r="N1046" s="79"/>
      <c r="O1046" s="79"/>
    </row>
    <row r="1047">
      <c r="A1047" s="60"/>
      <c r="B1047" s="79"/>
      <c r="C1047" s="79"/>
      <c r="D1047" s="79"/>
      <c r="E1047" s="79"/>
      <c r="F1047" s="79"/>
      <c r="G1047" s="79"/>
      <c r="H1047" s="79"/>
      <c r="I1047" s="79"/>
      <c r="J1047" s="79"/>
      <c r="K1047" s="79"/>
      <c r="L1047" s="79"/>
      <c r="M1047" s="79"/>
      <c r="N1047" s="79"/>
      <c r="O1047" s="79"/>
    </row>
    <row r="1048">
      <c r="A1048" s="60"/>
      <c r="B1048" s="79"/>
      <c r="C1048" s="79"/>
      <c r="D1048" s="79"/>
      <c r="E1048" s="79"/>
      <c r="F1048" s="79"/>
      <c r="G1048" s="79"/>
      <c r="H1048" s="79"/>
      <c r="I1048" s="79"/>
      <c r="J1048" s="79"/>
      <c r="K1048" s="79"/>
      <c r="L1048" s="79"/>
      <c r="M1048" s="79"/>
      <c r="N1048" s="79"/>
      <c r="O1048" s="79"/>
    </row>
    <row r="1049">
      <c r="A1049" s="60"/>
      <c r="B1049" s="79"/>
      <c r="C1049" s="79"/>
      <c r="D1049" s="79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</row>
    <row r="1050">
      <c r="A1050" s="60"/>
      <c r="B1050" s="79"/>
      <c r="C1050" s="79"/>
      <c r="D1050" s="79"/>
      <c r="E1050" s="79"/>
      <c r="F1050" s="79"/>
      <c r="G1050" s="79"/>
      <c r="H1050" s="79"/>
      <c r="I1050" s="79"/>
      <c r="J1050" s="79"/>
      <c r="K1050" s="79"/>
      <c r="L1050" s="79"/>
      <c r="M1050" s="79"/>
      <c r="N1050" s="79"/>
      <c r="O1050" s="79"/>
    </row>
    <row r="1051">
      <c r="A1051" s="60"/>
      <c r="B1051" s="79"/>
      <c r="C1051" s="79"/>
      <c r="D1051" s="79"/>
      <c r="E1051" s="79"/>
      <c r="F1051" s="79"/>
      <c r="G1051" s="79"/>
      <c r="H1051" s="79"/>
      <c r="I1051" s="79"/>
      <c r="J1051" s="79"/>
      <c r="K1051" s="79"/>
      <c r="L1051" s="79"/>
      <c r="M1051" s="79"/>
      <c r="N1051" s="79"/>
      <c r="O1051" s="79"/>
    </row>
    <row r="1052">
      <c r="A1052" s="60"/>
      <c r="B1052" s="79"/>
      <c r="C1052" s="79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</row>
    <row r="1053">
      <c r="A1053" s="60"/>
      <c r="B1053" s="79"/>
      <c r="C1053" s="79"/>
      <c r="D1053" s="79"/>
      <c r="E1053" s="79"/>
      <c r="F1053" s="79"/>
      <c r="G1053" s="79"/>
      <c r="H1053" s="79"/>
      <c r="I1053" s="79"/>
      <c r="J1053" s="79"/>
      <c r="K1053" s="79"/>
      <c r="L1053" s="79"/>
      <c r="M1053" s="79"/>
      <c r="N1053" s="79"/>
      <c r="O1053" s="79"/>
    </row>
    <row r="1054">
      <c r="A1054" s="60"/>
      <c r="B1054" s="79"/>
      <c r="C1054" s="79"/>
      <c r="D1054" s="79"/>
      <c r="E1054" s="79"/>
      <c r="F1054" s="79"/>
      <c r="G1054" s="79"/>
      <c r="H1054" s="79"/>
      <c r="I1054" s="79"/>
      <c r="J1054" s="79"/>
      <c r="K1054" s="79"/>
      <c r="L1054" s="79"/>
      <c r="M1054" s="79"/>
      <c r="N1054" s="79"/>
      <c r="O1054" s="79"/>
    </row>
    <row r="1055">
      <c r="A1055" s="60"/>
      <c r="B1055" s="79"/>
      <c r="C1055" s="79"/>
      <c r="D1055" s="79"/>
      <c r="E1055" s="79"/>
      <c r="F1055" s="79"/>
      <c r="G1055" s="79"/>
      <c r="H1055" s="79"/>
      <c r="I1055" s="79"/>
      <c r="J1055" s="79"/>
      <c r="K1055" s="79"/>
      <c r="L1055" s="79"/>
      <c r="M1055" s="79"/>
      <c r="N1055" s="79"/>
      <c r="O1055" s="79"/>
    </row>
    <row r="1056">
      <c r="A1056" s="60"/>
      <c r="B1056" s="79"/>
      <c r="C1056" s="79"/>
      <c r="D1056" s="79"/>
      <c r="E1056" s="79"/>
      <c r="F1056" s="79"/>
      <c r="G1056" s="79"/>
      <c r="H1056" s="79"/>
      <c r="I1056" s="79"/>
      <c r="J1056" s="79"/>
      <c r="K1056" s="79"/>
      <c r="L1056" s="79"/>
      <c r="M1056" s="79"/>
      <c r="N1056" s="79"/>
      <c r="O1056" s="79"/>
    </row>
    <row r="1057">
      <c r="A1057" s="60"/>
      <c r="B1057" s="79"/>
      <c r="C1057" s="79"/>
      <c r="D1057" s="79"/>
      <c r="E1057" s="79"/>
      <c r="F1057" s="79"/>
      <c r="G1057" s="79"/>
      <c r="H1057" s="79"/>
      <c r="I1057" s="79"/>
      <c r="J1057" s="79"/>
      <c r="K1057" s="79"/>
      <c r="L1057" s="79"/>
      <c r="M1057" s="79"/>
      <c r="N1057" s="79"/>
      <c r="O1057" s="79"/>
    </row>
    <row r="1058">
      <c r="A1058" s="60"/>
      <c r="B1058" s="79"/>
      <c r="C1058" s="79"/>
      <c r="D1058" s="79"/>
      <c r="E1058" s="79"/>
      <c r="F1058" s="79"/>
      <c r="G1058" s="79"/>
      <c r="H1058" s="79"/>
      <c r="I1058" s="79"/>
      <c r="J1058" s="79"/>
      <c r="K1058" s="79"/>
      <c r="L1058" s="79"/>
      <c r="M1058" s="79"/>
      <c r="N1058" s="79"/>
      <c r="O1058" s="79"/>
    </row>
    <row r="1059">
      <c r="A1059" s="60"/>
      <c r="B1059" s="79"/>
      <c r="C1059" s="79"/>
      <c r="D1059" s="79"/>
      <c r="E1059" s="79"/>
      <c r="F1059" s="79"/>
      <c r="G1059" s="79"/>
      <c r="H1059" s="79"/>
      <c r="I1059" s="79"/>
      <c r="J1059" s="79"/>
      <c r="K1059" s="79"/>
      <c r="L1059" s="79"/>
      <c r="M1059" s="79"/>
      <c r="N1059" s="79"/>
      <c r="O1059" s="79"/>
    </row>
    <row r="1060">
      <c r="A1060" s="60"/>
      <c r="B1060" s="79"/>
      <c r="C1060" s="79"/>
      <c r="D1060" s="79"/>
      <c r="E1060" s="79"/>
      <c r="F1060" s="79"/>
      <c r="G1060" s="79"/>
      <c r="H1060" s="79"/>
      <c r="I1060" s="79"/>
      <c r="J1060" s="79"/>
      <c r="K1060" s="79"/>
      <c r="L1060" s="79"/>
      <c r="M1060" s="79"/>
      <c r="N1060" s="79"/>
      <c r="O1060" s="79"/>
    </row>
    <row r="1061">
      <c r="A1061" s="60"/>
      <c r="B1061" s="79"/>
      <c r="C1061" s="79"/>
      <c r="D1061" s="79"/>
      <c r="E1061" s="79"/>
      <c r="F1061" s="79"/>
      <c r="G1061" s="79"/>
      <c r="H1061" s="79"/>
      <c r="I1061" s="79"/>
      <c r="J1061" s="79"/>
      <c r="K1061" s="79"/>
      <c r="L1061" s="79"/>
      <c r="M1061" s="79"/>
      <c r="N1061" s="79"/>
      <c r="O1061" s="79"/>
    </row>
    <row r="1062">
      <c r="A1062" s="60"/>
      <c r="B1062" s="79"/>
      <c r="C1062" s="79"/>
      <c r="D1062" s="79"/>
      <c r="E1062" s="79"/>
      <c r="F1062" s="79"/>
      <c r="G1062" s="79"/>
      <c r="H1062" s="79"/>
      <c r="I1062" s="79"/>
      <c r="J1062" s="79"/>
      <c r="K1062" s="79"/>
      <c r="L1062" s="79"/>
      <c r="M1062" s="79"/>
      <c r="N1062" s="79"/>
      <c r="O1062" s="79"/>
    </row>
    <row r="1063">
      <c r="A1063" s="60"/>
      <c r="B1063" s="79"/>
      <c r="C1063" s="79"/>
      <c r="D1063" s="79"/>
      <c r="E1063" s="79"/>
      <c r="F1063" s="79"/>
      <c r="G1063" s="79"/>
      <c r="H1063" s="79"/>
      <c r="I1063" s="79"/>
      <c r="J1063" s="79"/>
      <c r="K1063" s="79"/>
      <c r="L1063" s="79"/>
      <c r="M1063" s="79"/>
      <c r="N1063" s="79"/>
      <c r="O1063" s="79"/>
    </row>
    <row r="1064">
      <c r="A1064" s="60"/>
      <c r="B1064" s="79"/>
      <c r="C1064" s="79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</row>
    <row r="1065">
      <c r="A1065" s="60"/>
      <c r="B1065" s="79"/>
      <c r="C1065" s="79"/>
      <c r="D1065" s="79"/>
      <c r="E1065" s="79"/>
      <c r="F1065" s="79"/>
      <c r="G1065" s="79"/>
      <c r="H1065" s="79"/>
      <c r="I1065" s="79"/>
      <c r="J1065" s="79"/>
      <c r="K1065" s="79"/>
      <c r="L1065" s="79"/>
      <c r="M1065" s="79"/>
      <c r="N1065" s="79"/>
      <c r="O1065" s="79"/>
    </row>
    <row r="1066">
      <c r="A1066" s="60"/>
      <c r="B1066" s="79"/>
      <c r="C1066" s="79"/>
      <c r="D1066" s="79"/>
      <c r="E1066" s="79"/>
      <c r="F1066" s="79"/>
      <c r="G1066" s="79"/>
      <c r="H1066" s="79"/>
      <c r="I1066" s="79"/>
      <c r="J1066" s="79"/>
      <c r="K1066" s="79"/>
      <c r="L1066" s="79"/>
      <c r="M1066" s="79"/>
      <c r="N1066" s="79"/>
      <c r="O1066" s="79"/>
    </row>
    <row r="1067">
      <c r="A1067" s="60"/>
      <c r="B1067" s="79"/>
      <c r="C1067" s="79"/>
      <c r="D1067" s="79"/>
      <c r="E1067" s="79"/>
      <c r="F1067" s="79"/>
      <c r="G1067" s="79"/>
      <c r="H1067" s="79"/>
      <c r="I1067" s="79"/>
      <c r="J1067" s="79"/>
      <c r="K1067" s="79"/>
      <c r="L1067" s="79"/>
      <c r="M1067" s="79"/>
      <c r="N1067" s="79"/>
      <c r="O1067" s="79"/>
    </row>
    <row r="1068">
      <c r="A1068" s="60"/>
      <c r="B1068" s="79"/>
      <c r="C1068" s="79"/>
      <c r="D1068" s="79"/>
      <c r="E1068" s="79"/>
      <c r="F1068" s="79"/>
      <c r="G1068" s="79"/>
      <c r="H1068" s="79"/>
      <c r="I1068" s="79"/>
      <c r="J1068" s="79"/>
      <c r="K1068" s="79"/>
      <c r="L1068" s="79"/>
      <c r="M1068" s="79"/>
      <c r="N1068" s="79"/>
      <c r="O1068" s="79"/>
    </row>
    <row r="1069">
      <c r="A1069" s="60"/>
      <c r="B1069" s="79"/>
      <c r="C1069" s="79"/>
      <c r="D1069" s="79"/>
      <c r="E1069" s="79"/>
      <c r="F1069" s="79"/>
      <c r="G1069" s="79"/>
      <c r="H1069" s="79"/>
      <c r="I1069" s="79"/>
      <c r="J1069" s="79"/>
      <c r="K1069" s="79"/>
      <c r="L1069" s="79"/>
      <c r="M1069" s="79"/>
      <c r="N1069" s="79"/>
      <c r="O1069" s="79"/>
    </row>
    <row r="1070">
      <c r="A1070" s="60"/>
      <c r="B1070" s="79"/>
      <c r="C1070" s="79"/>
      <c r="D1070" s="79"/>
      <c r="E1070" s="79"/>
      <c r="F1070" s="79"/>
      <c r="G1070" s="79"/>
      <c r="H1070" s="79"/>
      <c r="I1070" s="79"/>
      <c r="J1070" s="79"/>
      <c r="K1070" s="79"/>
      <c r="L1070" s="79"/>
      <c r="M1070" s="79"/>
      <c r="N1070" s="79"/>
      <c r="O1070" s="79"/>
    </row>
    <row r="1071">
      <c r="A1071" s="60"/>
      <c r="B1071" s="79"/>
      <c r="C1071" s="79"/>
      <c r="D1071" s="79"/>
      <c r="E1071" s="79"/>
      <c r="F1071" s="79"/>
      <c r="G1071" s="79"/>
      <c r="H1071" s="79"/>
      <c r="I1071" s="79"/>
      <c r="J1071" s="79"/>
      <c r="K1071" s="79"/>
      <c r="L1071" s="79"/>
      <c r="M1071" s="79"/>
      <c r="N1071" s="79"/>
      <c r="O1071" s="79"/>
    </row>
    <row r="1072">
      <c r="A1072" s="60"/>
      <c r="B1072" s="79"/>
      <c r="C1072" s="79"/>
      <c r="D1072" s="79"/>
      <c r="E1072" s="79"/>
      <c r="F1072" s="79"/>
      <c r="G1072" s="79"/>
      <c r="H1072" s="79"/>
      <c r="I1072" s="79"/>
      <c r="J1072" s="79"/>
      <c r="K1072" s="79"/>
      <c r="L1072" s="79"/>
      <c r="M1072" s="79"/>
      <c r="N1072" s="79"/>
      <c r="O1072" s="79"/>
    </row>
    <row r="1073">
      <c r="A1073" s="60"/>
      <c r="B1073" s="79"/>
      <c r="C1073" s="79"/>
      <c r="D1073" s="79"/>
      <c r="E1073" s="79"/>
      <c r="F1073" s="79"/>
      <c r="G1073" s="79"/>
      <c r="H1073" s="79"/>
      <c r="I1073" s="79"/>
      <c r="J1073" s="79"/>
      <c r="K1073" s="79"/>
      <c r="L1073" s="79"/>
      <c r="M1073" s="79"/>
      <c r="N1073" s="79"/>
      <c r="O1073" s="79"/>
    </row>
    <row r="1074">
      <c r="A1074" s="60"/>
      <c r="B1074" s="79"/>
      <c r="C1074" s="79"/>
      <c r="D1074" s="79"/>
      <c r="E1074" s="79"/>
      <c r="F1074" s="79"/>
      <c r="G1074" s="79"/>
      <c r="H1074" s="79"/>
      <c r="I1074" s="79"/>
      <c r="J1074" s="79"/>
      <c r="K1074" s="79"/>
      <c r="L1074" s="79"/>
      <c r="M1074" s="79"/>
      <c r="N1074" s="79"/>
      <c r="O1074" s="79"/>
    </row>
    <row r="1075">
      <c r="A1075" s="60"/>
      <c r="B1075" s="79"/>
      <c r="C1075" s="79"/>
      <c r="D1075" s="79"/>
      <c r="E1075" s="79"/>
      <c r="F1075" s="79"/>
      <c r="G1075" s="79"/>
      <c r="H1075" s="79"/>
      <c r="I1075" s="79"/>
      <c r="J1075" s="79"/>
      <c r="K1075" s="79"/>
      <c r="L1075" s="79"/>
      <c r="M1075" s="79"/>
      <c r="N1075" s="79"/>
      <c r="O1075" s="79"/>
    </row>
    <row r="1076">
      <c r="A1076" s="60"/>
      <c r="B1076" s="79"/>
      <c r="C1076" s="79"/>
      <c r="D1076" s="79"/>
      <c r="E1076" s="79"/>
      <c r="F1076" s="79"/>
      <c r="G1076" s="79"/>
      <c r="H1076" s="79"/>
      <c r="I1076" s="79"/>
      <c r="J1076" s="79"/>
      <c r="K1076" s="79"/>
      <c r="L1076" s="79"/>
      <c r="M1076" s="79"/>
      <c r="N1076" s="79"/>
      <c r="O1076" s="79"/>
    </row>
    <row r="1077">
      <c r="A1077" s="60"/>
      <c r="B1077" s="79"/>
      <c r="C1077" s="79"/>
      <c r="D1077" s="79"/>
      <c r="E1077" s="79"/>
      <c r="F1077" s="79"/>
      <c r="G1077" s="79"/>
      <c r="H1077" s="79"/>
      <c r="I1077" s="79"/>
      <c r="J1077" s="79"/>
      <c r="K1077" s="79"/>
      <c r="L1077" s="79"/>
      <c r="M1077" s="79"/>
      <c r="N1077" s="79"/>
      <c r="O1077" s="79"/>
    </row>
    <row r="1078">
      <c r="A1078" s="60"/>
      <c r="B1078" s="79"/>
      <c r="C1078" s="79"/>
      <c r="D1078" s="79"/>
      <c r="E1078" s="79"/>
      <c r="F1078" s="79"/>
      <c r="G1078" s="79"/>
      <c r="H1078" s="79"/>
      <c r="I1078" s="79"/>
      <c r="J1078" s="79"/>
      <c r="K1078" s="79"/>
      <c r="L1078" s="79"/>
      <c r="M1078" s="79"/>
      <c r="N1078" s="79"/>
      <c r="O1078" s="79"/>
    </row>
    <row r="1079">
      <c r="A1079" s="60"/>
      <c r="B1079" s="79"/>
      <c r="C1079" s="79"/>
      <c r="D1079" s="79"/>
      <c r="E1079" s="79"/>
      <c r="F1079" s="79"/>
      <c r="G1079" s="79"/>
      <c r="H1079" s="79"/>
      <c r="I1079" s="79"/>
      <c r="J1079" s="79"/>
      <c r="K1079" s="79"/>
      <c r="L1079" s="79"/>
      <c r="M1079" s="79"/>
      <c r="N1079" s="79"/>
      <c r="O1079" s="79"/>
    </row>
    <row r="1080">
      <c r="A1080" s="60"/>
      <c r="B1080" s="79"/>
      <c r="C1080" s="79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</row>
    <row r="1081">
      <c r="A1081" s="60"/>
      <c r="B1081" s="79"/>
      <c r="C1081" s="79"/>
      <c r="D1081" s="79"/>
      <c r="E1081" s="79"/>
      <c r="F1081" s="79"/>
      <c r="G1081" s="79"/>
      <c r="H1081" s="79"/>
      <c r="I1081" s="79"/>
      <c r="J1081" s="79"/>
      <c r="K1081" s="79"/>
      <c r="L1081" s="79"/>
      <c r="M1081" s="79"/>
      <c r="N1081" s="79"/>
      <c r="O1081" s="79"/>
    </row>
    <row r="1082">
      <c r="A1082" s="60"/>
      <c r="B1082" s="79"/>
      <c r="C1082" s="79"/>
      <c r="D1082" s="79"/>
      <c r="E1082" s="79"/>
      <c r="F1082" s="79"/>
      <c r="G1082" s="79"/>
      <c r="H1082" s="79"/>
      <c r="I1082" s="79"/>
      <c r="J1082" s="79"/>
      <c r="K1082" s="79"/>
      <c r="L1082" s="79"/>
      <c r="M1082" s="79"/>
      <c r="N1082" s="79"/>
      <c r="O1082" s="79"/>
    </row>
    <row r="1083">
      <c r="A1083" s="60"/>
      <c r="B1083" s="79"/>
      <c r="C1083" s="79"/>
      <c r="D1083" s="79"/>
      <c r="E1083" s="79"/>
      <c r="F1083" s="79"/>
      <c r="G1083" s="79"/>
      <c r="H1083" s="79"/>
      <c r="I1083" s="79"/>
      <c r="J1083" s="79"/>
      <c r="K1083" s="79"/>
      <c r="L1083" s="79"/>
      <c r="M1083" s="79"/>
      <c r="N1083" s="79"/>
      <c r="O1083" s="79"/>
    </row>
    <row r="1084">
      <c r="A1084" s="60"/>
      <c r="B1084" s="79"/>
      <c r="C1084" s="79"/>
      <c r="D1084" s="79"/>
      <c r="E1084" s="79"/>
      <c r="F1084" s="79"/>
      <c r="G1084" s="79"/>
      <c r="H1084" s="79"/>
      <c r="I1084" s="79"/>
      <c r="J1084" s="79"/>
      <c r="K1084" s="79"/>
      <c r="L1084" s="79"/>
      <c r="M1084" s="79"/>
      <c r="N1084" s="79"/>
      <c r="O1084" s="79"/>
    </row>
    <row r="1085">
      <c r="A1085" s="60"/>
      <c r="B1085" s="79"/>
      <c r="C1085" s="79"/>
      <c r="D1085" s="79"/>
      <c r="E1085" s="79"/>
      <c r="F1085" s="79"/>
      <c r="G1085" s="79"/>
      <c r="H1085" s="79"/>
      <c r="I1085" s="79"/>
      <c r="J1085" s="79"/>
      <c r="K1085" s="79"/>
      <c r="L1085" s="79"/>
      <c r="M1085" s="79"/>
      <c r="N1085" s="79"/>
      <c r="O1085" s="79"/>
    </row>
    <row r="1086">
      <c r="A1086" s="60"/>
      <c r="B1086" s="79"/>
      <c r="C1086" s="79"/>
      <c r="D1086" s="79"/>
      <c r="E1086" s="79"/>
      <c r="F1086" s="79"/>
      <c r="G1086" s="79"/>
      <c r="H1086" s="79"/>
      <c r="I1086" s="79"/>
      <c r="J1086" s="79"/>
      <c r="K1086" s="79"/>
      <c r="L1086" s="79"/>
      <c r="M1086" s="79"/>
      <c r="N1086" s="79"/>
      <c r="O1086" s="79"/>
    </row>
    <row r="1087">
      <c r="A1087" s="60"/>
      <c r="B1087" s="79"/>
      <c r="C1087" s="79"/>
      <c r="D1087" s="79"/>
      <c r="E1087" s="79"/>
      <c r="F1087" s="79"/>
      <c r="G1087" s="79"/>
      <c r="H1087" s="79"/>
      <c r="I1087" s="79"/>
      <c r="J1087" s="79"/>
      <c r="K1087" s="79"/>
      <c r="L1087" s="79"/>
      <c r="M1087" s="79"/>
      <c r="N1087" s="79"/>
      <c r="O1087" s="79"/>
    </row>
    <row r="1088">
      <c r="A1088" s="60"/>
      <c r="B1088" s="79"/>
      <c r="C1088" s="79"/>
      <c r="D1088" s="79"/>
      <c r="E1088" s="79"/>
      <c r="F1088" s="79"/>
      <c r="G1088" s="79"/>
      <c r="H1088" s="79"/>
      <c r="I1088" s="79"/>
      <c r="J1088" s="79"/>
      <c r="K1088" s="79"/>
      <c r="L1088" s="79"/>
      <c r="M1088" s="79"/>
      <c r="N1088" s="79"/>
      <c r="O1088" s="79"/>
    </row>
    <row r="1089">
      <c r="A1089" s="60"/>
      <c r="B1089" s="79"/>
      <c r="C1089" s="79"/>
      <c r="D1089" s="79"/>
      <c r="E1089" s="79"/>
      <c r="F1089" s="79"/>
      <c r="G1089" s="79"/>
      <c r="H1089" s="79"/>
      <c r="I1089" s="79"/>
      <c r="J1089" s="79"/>
      <c r="K1089" s="79"/>
      <c r="L1089" s="79"/>
      <c r="M1089" s="79"/>
      <c r="N1089" s="79"/>
      <c r="O1089" s="79"/>
    </row>
    <row r="1090">
      <c r="A1090" s="60"/>
      <c r="B1090" s="79"/>
      <c r="C1090" s="79"/>
      <c r="D1090" s="79"/>
      <c r="E1090" s="79"/>
      <c r="F1090" s="79"/>
      <c r="G1090" s="79"/>
      <c r="H1090" s="79"/>
      <c r="I1090" s="79"/>
      <c r="J1090" s="79"/>
      <c r="K1090" s="79"/>
      <c r="L1090" s="79"/>
      <c r="M1090" s="79"/>
      <c r="N1090" s="79"/>
      <c r="O1090" s="79"/>
    </row>
    <row r="1091">
      <c r="A1091" s="60"/>
      <c r="B1091" s="79"/>
      <c r="C1091" s="79"/>
      <c r="D1091" s="79"/>
      <c r="E1091" s="79"/>
      <c r="F1091" s="79"/>
      <c r="G1091" s="79"/>
      <c r="H1091" s="79"/>
      <c r="I1091" s="79"/>
      <c r="J1091" s="79"/>
      <c r="K1091" s="79"/>
      <c r="L1091" s="79"/>
      <c r="M1091" s="79"/>
      <c r="N1091" s="79"/>
      <c r="O1091" s="79"/>
    </row>
    <row r="1092">
      <c r="A1092" s="60"/>
      <c r="B1092" s="79"/>
      <c r="C1092" s="79"/>
      <c r="D1092" s="79"/>
      <c r="E1092" s="79"/>
      <c r="F1092" s="79"/>
      <c r="G1092" s="79"/>
      <c r="H1092" s="79"/>
      <c r="I1092" s="79"/>
      <c r="J1092" s="79"/>
      <c r="K1092" s="79"/>
      <c r="L1092" s="79"/>
      <c r="M1092" s="79"/>
      <c r="N1092" s="79"/>
      <c r="O1092" s="79"/>
    </row>
    <row r="1093">
      <c r="A1093" s="60"/>
      <c r="B1093" s="79"/>
      <c r="C1093" s="79"/>
      <c r="D1093" s="79"/>
      <c r="E1093" s="79"/>
      <c r="F1093" s="79"/>
      <c r="G1093" s="79"/>
      <c r="H1093" s="79"/>
      <c r="I1093" s="79"/>
      <c r="J1093" s="79"/>
      <c r="K1093" s="79"/>
      <c r="L1093" s="79"/>
      <c r="M1093" s="79"/>
      <c r="N1093" s="79"/>
      <c r="O1093" s="79"/>
    </row>
    <row r="1094">
      <c r="A1094" s="60"/>
      <c r="B1094" s="79"/>
      <c r="C1094" s="79"/>
      <c r="D1094" s="79"/>
      <c r="E1094" s="79"/>
      <c r="F1094" s="79"/>
      <c r="G1094" s="79"/>
      <c r="H1094" s="79"/>
      <c r="I1094" s="79"/>
      <c r="J1094" s="79"/>
      <c r="K1094" s="79"/>
      <c r="L1094" s="79"/>
      <c r="M1094" s="79"/>
      <c r="N1094" s="79"/>
      <c r="O1094" s="79"/>
    </row>
    <row r="1095">
      <c r="A1095" s="60"/>
      <c r="B1095" s="79"/>
      <c r="C1095" s="79"/>
      <c r="D1095" s="79"/>
      <c r="E1095" s="79"/>
      <c r="F1095" s="79"/>
      <c r="G1095" s="79"/>
      <c r="H1095" s="79"/>
      <c r="I1095" s="79"/>
      <c r="J1095" s="79"/>
      <c r="K1095" s="79"/>
      <c r="L1095" s="79"/>
      <c r="M1095" s="79"/>
      <c r="N1095" s="79"/>
      <c r="O1095" s="79"/>
    </row>
    <row r="1096">
      <c r="A1096" s="60"/>
      <c r="B1096" s="79"/>
      <c r="C1096" s="79"/>
      <c r="D1096" s="79"/>
      <c r="E1096" s="79"/>
      <c r="F1096" s="79"/>
      <c r="G1096" s="79"/>
      <c r="H1096" s="79"/>
      <c r="I1096" s="79"/>
      <c r="J1096" s="79"/>
      <c r="K1096" s="79"/>
      <c r="L1096" s="79"/>
      <c r="M1096" s="79"/>
      <c r="N1096" s="79"/>
      <c r="O1096" s="79"/>
    </row>
    <row r="1097">
      <c r="A1097" s="60"/>
      <c r="B1097" s="79"/>
      <c r="C1097" s="79"/>
      <c r="D1097" s="79"/>
      <c r="E1097" s="79"/>
      <c r="F1097" s="79"/>
      <c r="G1097" s="79"/>
      <c r="H1097" s="79"/>
      <c r="I1097" s="79"/>
      <c r="J1097" s="79"/>
      <c r="K1097" s="79"/>
      <c r="L1097" s="79"/>
      <c r="M1097" s="79"/>
      <c r="N1097" s="79"/>
      <c r="O1097" s="79"/>
    </row>
    <row r="1098">
      <c r="A1098" s="60"/>
      <c r="B1098" s="79"/>
      <c r="C1098" s="79"/>
      <c r="D1098" s="79"/>
      <c r="E1098" s="79"/>
      <c r="F1098" s="79"/>
      <c r="G1098" s="79"/>
      <c r="H1098" s="79"/>
      <c r="I1098" s="79"/>
      <c r="J1098" s="79"/>
      <c r="K1098" s="79"/>
      <c r="L1098" s="79"/>
      <c r="M1098" s="79"/>
      <c r="N1098" s="79"/>
      <c r="O1098" s="79"/>
    </row>
    <row r="1099">
      <c r="A1099" s="60"/>
      <c r="B1099" s="79"/>
      <c r="C1099" s="79"/>
      <c r="D1099" s="79"/>
      <c r="E1099" s="79"/>
      <c r="F1099" s="79"/>
      <c r="G1099" s="79"/>
      <c r="H1099" s="79"/>
      <c r="I1099" s="79"/>
      <c r="J1099" s="79"/>
      <c r="K1099" s="79"/>
      <c r="L1099" s="79"/>
      <c r="M1099" s="79"/>
      <c r="N1099" s="79"/>
      <c r="O1099" s="79"/>
    </row>
    <row r="1100">
      <c r="A1100" s="60"/>
      <c r="B1100" s="79"/>
      <c r="C1100" s="79"/>
      <c r="D1100" s="79"/>
      <c r="E1100" s="79"/>
      <c r="F1100" s="79"/>
      <c r="G1100" s="79"/>
      <c r="H1100" s="79"/>
      <c r="I1100" s="79"/>
      <c r="J1100" s="79"/>
      <c r="K1100" s="79"/>
      <c r="L1100" s="79"/>
      <c r="M1100" s="79"/>
      <c r="N1100" s="79"/>
      <c r="O1100" s="79"/>
    </row>
    <row r="1101">
      <c r="A1101" s="60"/>
      <c r="B1101" s="79"/>
      <c r="C1101" s="79"/>
      <c r="D1101" s="79"/>
      <c r="E1101" s="79"/>
      <c r="F1101" s="79"/>
      <c r="G1101" s="79"/>
      <c r="H1101" s="79"/>
      <c r="I1101" s="79"/>
      <c r="J1101" s="79"/>
      <c r="K1101" s="79"/>
      <c r="L1101" s="79"/>
      <c r="M1101" s="79"/>
      <c r="N1101" s="79"/>
      <c r="O1101" s="79"/>
    </row>
    <row r="1102">
      <c r="A1102" s="60"/>
      <c r="B1102" s="79"/>
      <c r="C1102" s="79"/>
      <c r="D1102" s="79"/>
      <c r="E1102" s="79"/>
      <c r="F1102" s="79"/>
      <c r="G1102" s="79"/>
      <c r="H1102" s="79"/>
      <c r="I1102" s="79"/>
      <c r="J1102" s="79"/>
      <c r="K1102" s="79"/>
      <c r="L1102" s="79"/>
      <c r="M1102" s="79"/>
      <c r="N1102" s="79"/>
      <c r="O1102" s="79"/>
    </row>
    <row r="1103">
      <c r="A1103" s="60"/>
      <c r="B1103" s="79"/>
      <c r="C1103" s="79"/>
      <c r="D1103" s="79"/>
      <c r="E1103" s="79"/>
      <c r="F1103" s="79"/>
      <c r="G1103" s="79"/>
      <c r="H1103" s="79"/>
      <c r="I1103" s="79"/>
      <c r="J1103" s="79"/>
      <c r="K1103" s="79"/>
      <c r="L1103" s="79"/>
      <c r="M1103" s="79"/>
      <c r="N1103" s="79"/>
      <c r="O1103" s="79"/>
    </row>
    <row r="1104">
      <c r="A1104" s="60"/>
      <c r="B1104" s="79"/>
      <c r="C1104" s="79"/>
      <c r="D1104" s="79"/>
      <c r="E1104" s="79"/>
      <c r="F1104" s="79"/>
      <c r="G1104" s="79"/>
      <c r="H1104" s="79"/>
      <c r="I1104" s="79"/>
      <c r="J1104" s="79"/>
      <c r="K1104" s="79"/>
      <c r="L1104" s="79"/>
      <c r="M1104" s="79"/>
      <c r="N1104" s="79"/>
      <c r="O1104" s="79"/>
    </row>
    <row r="1105">
      <c r="A1105" s="60"/>
      <c r="B1105" s="79"/>
      <c r="C1105" s="79"/>
      <c r="D1105" s="79"/>
      <c r="E1105" s="79"/>
      <c r="F1105" s="79"/>
      <c r="G1105" s="79"/>
      <c r="H1105" s="79"/>
      <c r="I1105" s="79"/>
      <c r="J1105" s="79"/>
      <c r="K1105" s="79"/>
      <c r="L1105" s="79"/>
      <c r="M1105" s="79"/>
      <c r="N1105" s="79"/>
      <c r="O1105" s="79"/>
    </row>
    <row r="1106">
      <c r="A1106" s="60"/>
      <c r="B1106" s="79"/>
      <c r="C1106" s="79"/>
      <c r="D1106" s="79"/>
      <c r="E1106" s="79"/>
      <c r="F1106" s="79"/>
      <c r="G1106" s="79"/>
      <c r="H1106" s="79"/>
      <c r="I1106" s="79"/>
      <c r="J1106" s="79"/>
      <c r="K1106" s="79"/>
      <c r="L1106" s="79"/>
      <c r="M1106" s="79"/>
      <c r="N1106" s="79"/>
      <c r="O1106" s="79"/>
    </row>
    <row r="1107">
      <c r="A1107" s="60"/>
      <c r="B1107" s="79"/>
      <c r="C1107" s="79"/>
      <c r="D1107" s="79"/>
      <c r="E1107" s="79"/>
      <c r="F1107" s="79"/>
      <c r="G1107" s="79"/>
      <c r="H1107" s="79"/>
      <c r="I1107" s="79"/>
      <c r="J1107" s="79"/>
      <c r="K1107" s="79"/>
      <c r="L1107" s="79"/>
      <c r="M1107" s="79"/>
      <c r="N1107" s="79"/>
      <c r="O1107" s="79"/>
    </row>
    <row r="1108">
      <c r="A1108" s="60"/>
      <c r="B1108" s="79"/>
      <c r="C1108" s="79"/>
      <c r="D1108" s="79"/>
      <c r="E1108" s="79"/>
      <c r="F1108" s="79"/>
      <c r="G1108" s="79"/>
      <c r="H1108" s="79"/>
      <c r="I1108" s="79"/>
      <c r="J1108" s="79"/>
      <c r="K1108" s="79"/>
      <c r="L1108" s="79"/>
      <c r="M1108" s="79"/>
      <c r="N1108" s="79"/>
      <c r="O1108" s="79"/>
    </row>
    <row r="1109">
      <c r="A1109" s="60"/>
      <c r="B1109" s="79"/>
      <c r="C1109" s="79"/>
      <c r="D1109" s="79"/>
      <c r="E1109" s="79"/>
      <c r="F1109" s="79"/>
      <c r="G1109" s="79"/>
      <c r="H1109" s="79"/>
      <c r="I1109" s="79"/>
      <c r="J1109" s="79"/>
      <c r="K1109" s="79"/>
      <c r="L1109" s="79"/>
      <c r="M1109" s="79"/>
      <c r="N1109" s="79"/>
      <c r="O1109" s="79"/>
    </row>
    <row r="1110">
      <c r="A1110" s="60"/>
      <c r="B1110" s="79"/>
      <c r="C1110" s="79"/>
      <c r="D1110" s="79"/>
      <c r="E1110" s="79"/>
      <c r="F1110" s="79"/>
      <c r="G1110" s="79"/>
      <c r="H1110" s="79"/>
      <c r="I1110" s="79"/>
      <c r="J1110" s="79"/>
      <c r="K1110" s="79"/>
      <c r="L1110" s="79"/>
      <c r="M1110" s="79"/>
      <c r="N1110" s="79"/>
      <c r="O1110" s="79"/>
    </row>
    <row r="1111">
      <c r="A1111" s="60"/>
      <c r="B1111" s="79"/>
      <c r="C1111" s="79"/>
      <c r="D1111" s="79"/>
      <c r="E1111" s="79"/>
      <c r="F1111" s="79"/>
      <c r="G1111" s="79"/>
      <c r="H1111" s="79"/>
      <c r="I1111" s="79"/>
      <c r="J1111" s="79"/>
      <c r="K1111" s="79"/>
      <c r="L1111" s="79"/>
      <c r="M1111" s="79"/>
      <c r="N1111" s="79"/>
      <c r="O1111" s="79"/>
    </row>
    <row r="1112">
      <c r="A1112" s="60"/>
      <c r="B1112" s="79"/>
      <c r="C1112" s="79"/>
      <c r="D1112" s="79"/>
      <c r="E1112" s="79"/>
      <c r="F1112" s="79"/>
      <c r="G1112" s="79"/>
      <c r="H1112" s="79"/>
      <c r="I1112" s="79"/>
      <c r="J1112" s="79"/>
      <c r="K1112" s="79"/>
      <c r="L1112" s="79"/>
      <c r="M1112" s="79"/>
      <c r="N1112" s="79"/>
      <c r="O1112" s="79"/>
    </row>
    <row r="1113">
      <c r="A1113" s="60"/>
      <c r="B1113" s="79"/>
      <c r="C1113" s="79"/>
      <c r="D1113" s="79"/>
      <c r="E1113" s="79"/>
      <c r="F1113" s="79"/>
      <c r="G1113" s="79"/>
      <c r="H1113" s="79"/>
      <c r="I1113" s="79"/>
      <c r="J1113" s="79"/>
      <c r="K1113" s="79"/>
      <c r="L1113" s="79"/>
      <c r="M1113" s="79"/>
      <c r="N1113" s="79"/>
      <c r="O1113" s="79"/>
    </row>
    <row r="1114">
      <c r="A1114" s="60"/>
      <c r="B1114" s="79"/>
      <c r="C1114" s="79"/>
      <c r="D1114" s="79"/>
      <c r="E1114" s="79"/>
      <c r="F1114" s="79"/>
      <c r="G1114" s="79"/>
      <c r="H1114" s="79"/>
      <c r="I1114" s="79"/>
      <c r="J1114" s="79"/>
      <c r="K1114" s="79"/>
      <c r="L1114" s="79"/>
      <c r="M1114" s="79"/>
      <c r="N1114" s="79"/>
      <c r="O1114" s="79"/>
    </row>
    <row r="1115">
      <c r="A1115" s="60"/>
      <c r="B1115" s="79"/>
      <c r="C1115" s="79"/>
      <c r="D1115" s="79"/>
      <c r="E1115" s="79"/>
      <c r="F1115" s="79"/>
      <c r="G1115" s="79"/>
      <c r="H1115" s="79"/>
      <c r="I1115" s="79"/>
      <c r="J1115" s="79"/>
      <c r="K1115" s="79"/>
      <c r="L1115" s="79"/>
      <c r="M1115" s="79"/>
      <c r="N1115" s="79"/>
      <c r="O1115" s="79"/>
    </row>
    <row r="1116">
      <c r="A1116" s="60"/>
      <c r="B1116" s="79"/>
      <c r="C1116" s="79"/>
      <c r="D1116" s="79"/>
      <c r="E1116" s="79"/>
      <c r="F1116" s="79"/>
      <c r="G1116" s="79"/>
      <c r="H1116" s="79"/>
      <c r="I1116" s="79"/>
      <c r="J1116" s="79"/>
      <c r="K1116" s="79"/>
      <c r="L1116" s="79"/>
      <c r="M1116" s="79"/>
      <c r="N1116" s="79"/>
      <c r="O1116" s="79"/>
    </row>
    <row r="1117">
      <c r="A1117" s="60"/>
      <c r="B1117" s="79"/>
      <c r="C1117" s="79"/>
      <c r="D1117" s="79"/>
      <c r="E1117" s="79"/>
      <c r="F1117" s="79"/>
      <c r="G1117" s="79"/>
      <c r="H1117" s="79"/>
      <c r="I1117" s="79"/>
      <c r="J1117" s="79"/>
      <c r="K1117" s="79"/>
      <c r="L1117" s="79"/>
      <c r="M1117" s="79"/>
      <c r="N1117" s="79"/>
      <c r="O1117" s="79"/>
    </row>
    <row r="1118">
      <c r="A1118" s="60"/>
      <c r="B1118" s="79"/>
      <c r="C1118" s="79"/>
      <c r="D1118" s="79"/>
      <c r="E1118" s="79"/>
      <c r="F1118" s="79"/>
      <c r="G1118" s="79"/>
      <c r="H1118" s="79"/>
      <c r="I1118" s="79"/>
      <c r="J1118" s="79"/>
      <c r="K1118" s="79"/>
      <c r="L1118" s="79"/>
      <c r="M1118" s="79"/>
      <c r="N1118" s="79"/>
      <c r="O1118" s="79"/>
    </row>
    <row r="1119">
      <c r="A1119" s="60"/>
      <c r="B1119" s="79"/>
      <c r="C1119" s="79"/>
      <c r="D1119" s="79"/>
      <c r="E1119" s="79"/>
      <c r="F1119" s="79"/>
      <c r="G1119" s="79"/>
      <c r="H1119" s="79"/>
      <c r="I1119" s="79"/>
      <c r="J1119" s="79"/>
      <c r="K1119" s="79"/>
      <c r="L1119" s="79"/>
      <c r="M1119" s="79"/>
      <c r="N1119" s="79"/>
      <c r="O1119" s="79"/>
    </row>
    <row r="1120">
      <c r="A1120" s="60"/>
      <c r="B1120" s="79"/>
      <c r="C1120" s="79"/>
      <c r="D1120" s="79"/>
      <c r="E1120" s="79"/>
      <c r="F1120" s="79"/>
      <c r="G1120" s="79"/>
      <c r="H1120" s="79"/>
      <c r="I1120" s="79"/>
      <c r="J1120" s="79"/>
      <c r="K1120" s="79"/>
      <c r="L1120" s="79"/>
      <c r="M1120" s="79"/>
      <c r="N1120" s="79"/>
      <c r="O1120" s="79"/>
    </row>
    <row r="1121">
      <c r="A1121" s="60"/>
      <c r="B1121" s="79"/>
      <c r="C1121" s="79"/>
      <c r="D1121" s="79"/>
      <c r="E1121" s="79"/>
      <c r="F1121" s="79"/>
      <c r="G1121" s="79"/>
      <c r="H1121" s="79"/>
      <c r="I1121" s="79"/>
      <c r="J1121" s="79"/>
      <c r="K1121" s="79"/>
      <c r="L1121" s="79"/>
      <c r="M1121" s="79"/>
      <c r="N1121" s="79"/>
      <c r="O1121" s="79"/>
    </row>
    <row r="1122">
      <c r="A1122" s="60"/>
      <c r="B1122" s="79"/>
      <c r="C1122" s="79"/>
      <c r="D1122" s="79"/>
      <c r="E1122" s="79"/>
      <c r="F1122" s="79"/>
      <c r="G1122" s="79"/>
      <c r="H1122" s="79"/>
      <c r="I1122" s="79"/>
      <c r="J1122" s="79"/>
      <c r="K1122" s="79"/>
      <c r="L1122" s="79"/>
      <c r="M1122" s="79"/>
      <c r="N1122" s="79"/>
      <c r="O1122" s="79"/>
    </row>
    <row r="1123">
      <c r="A1123" s="60"/>
      <c r="B1123" s="79"/>
      <c r="C1123" s="79"/>
      <c r="D1123" s="79"/>
      <c r="E1123" s="79"/>
      <c r="F1123" s="79"/>
      <c r="G1123" s="79"/>
      <c r="H1123" s="79"/>
      <c r="I1123" s="79"/>
      <c r="J1123" s="79"/>
      <c r="K1123" s="79"/>
      <c r="L1123" s="79"/>
      <c r="M1123" s="79"/>
      <c r="N1123" s="79"/>
      <c r="O1123" s="79"/>
    </row>
    <row r="1124">
      <c r="A1124" s="60"/>
      <c r="B1124" s="79"/>
      <c r="C1124" s="79"/>
      <c r="D1124" s="79"/>
      <c r="E1124" s="79"/>
      <c r="F1124" s="79"/>
      <c r="G1124" s="79"/>
      <c r="H1124" s="79"/>
      <c r="I1124" s="79"/>
      <c r="J1124" s="79"/>
      <c r="K1124" s="79"/>
      <c r="L1124" s="79"/>
      <c r="M1124" s="79"/>
      <c r="N1124" s="79"/>
      <c r="O1124" s="79"/>
    </row>
    <row r="1125">
      <c r="A1125" s="60"/>
      <c r="B1125" s="79"/>
      <c r="C1125" s="79"/>
      <c r="D1125" s="79"/>
      <c r="E1125" s="79"/>
      <c r="F1125" s="79"/>
      <c r="G1125" s="79"/>
      <c r="H1125" s="79"/>
      <c r="I1125" s="79"/>
      <c r="J1125" s="79"/>
      <c r="K1125" s="79"/>
      <c r="L1125" s="79"/>
      <c r="M1125" s="79"/>
      <c r="N1125" s="79"/>
      <c r="O1125" s="79"/>
    </row>
    <row r="1126">
      <c r="A1126" s="60"/>
      <c r="B1126" s="79"/>
      <c r="C1126" s="79"/>
      <c r="D1126" s="79"/>
      <c r="E1126" s="79"/>
      <c r="F1126" s="79"/>
      <c r="G1126" s="79"/>
      <c r="H1126" s="79"/>
      <c r="I1126" s="79"/>
      <c r="J1126" s="79"/>
      <c r="K1126" s="79"/>
      <c r="L1126" s="79"/>
      <c r="M1126" s="79"/>
      <c r="N1126" s="79"/>
      <c r="O1126" s="79"/>
    </row>
    <row r="1127">
      <c r="A1127" s="60"/>
      <c r="B1127" s="79"/>
      <c r="C1127" s="79"/>
      <c r="D1127" s="79"/>
      <c r="E1127" s="79"/>
      <c r="F1127" s="79"/>
      <c r="G1127" s="79"/>
      <c r="H1127" s="79"/>
      <c r="I1127" s="79"/>
      <c r="J1127" s="79"/>
      <c r="K1127" s="79"/>
      <c r="L1127" s="79"/>
      <c r="M1127" s="79"/>
      <c r="N1127" s="79"/>
      <c r="O1127" s="79"/>
    </row>
    <row r="1128">
      <c r="A1128" s="60"/>
      <c r="B1128" s="79"/>
      <c r="C1128" s="79"/>
      <c r="D1128" s="79"/>
      <c r="E1128" s="79"/>
      <c r="F1128" s="79"/>
      <c r="G1128" s="79"/>
      <c r="H1128" s="79"/>
      <c r="I1128" s="79"/>
      <c r="J1128" s="79"/>
      <c r="K1128" s="79"/>
      <c r="L1128" s="79"/>
      <c r="M1128" s="79"/>
      <c r="N1128" s="79"/>
      <c r="O1128" s="79"/>
    </row>
    <row r="1129">
      <c r="A1129" s="60"/>
      <c r="B1129" s="79"/>
      <c r="C1129" s="79"/>
      <c r="D1129" s="79"/>
      <c r="E1129" s="79"/>
      <c r="F1129" s="79"/>
      <c r="G1129" s="79"/>
      <c r="H1129" s="79"/>
      <c r="I1129" s="79"/>
      <c r="J1129" s="79"/>
      <c r="K1129" s="79"/>
      <c r="L1129" s="79"/>
      <c r="M1129" s="79"/>
      <c r="N1129" s="79"/>
      <c r="O1129" s="79"/>
    </row>
    <row r="1130">
      <c r="A1130" s="60"/>
      <c r="B1130" s="79"/>
      <c r="C1130" s="79"/>
      <c r="D1130" s="79"/>
      <c r="E1130" s="79"/>
      <c r="F1130" s="79"/>
      <c r="G1130" s="79"/>
      <c r="H1130" s="79"/>
      <c r="I1130" s="79"/>
      <c r="J1130" s="79"/>
      <c r="K1130" s="79"/>
      <c r="L1130" s="79"/>
      <c r="M1130" s="79"/>
      <c r="N1130" s="79"/>
      <c r="O1130" s="79"/>
    </row>
    <row r="1131">
      <c r="A1131" s="60"/>
      <c r="B1131" s="79"/>
      <c r="C1131" s="79"/>
      <c r="D1131" s="79"/>
      <c r="E1131" s="79"/>
      <c r="F1131" s="79"/>
      <c r="G1131" s="79"/>
      <c r="H1131" s="79"/>
      <c r="I1131" s="79"/>
      <c r="J1131" s="79"/>
      <c r="K1131" s="79"/>
      <c r="L1131" s="79"/>
      <c r="M1131" s="79"/>
      <c r="N1131" s="79"/>
      <c r="O1131" s="79"/>
    </row>
    <row r="1132">
      <c r="A1132" s="60"/>
      <c r="B1132" s="79"/>
      <c r="C1132" s="79"/>
      <c r="D1132" s="79"/>
      <c r="E1132" s="79"/>
      <c r="F1132" s="79"/>
      <c r="G1132" s="79"/>
      <c r="H1132" s="79"/>
      <c r="I1132" s="79"/>
      <c r="J1132" s="79"/>
      <c r="K1132" s="79"/>
      <c r="L1132" s="79"/>
      <c r="M1132" s="79"/>
      <c r="N1132" s="79"/>
      <c r="O1132" s="79"/>
    </row>
    <row r="1133">
      <c r="A1133" s="60"/>
      <c r="B1133" s="79"/>
      <c r="C1133" s="79"/>
      <c r="D1133" s="79"/>
      <c r="E1133" s="79"/>
      <c r="F1133" s="79"/>
      <c r="G1133" s="79"/>
      <c r="H1133" s="79"/>
      <c r="I1133" s="79"/>
      <c r="J1133" s="79"/>
      <c r="K1133" s="79"/>
      <c r="L1133" s="79"/>
      <c r="M1133" s="79"/>
      <c r="N1133" s="79"/>
      <c r="O1133" s="79"/>
    </row>
    <row r="1134">
      <c r="A1134" s="60"/>
      <c r="B1134" s="79"/>
      <c r="C1134" s="79"/>
      <c r="D1134" s="79"/>
      <c r="E1134" s="79"/>
      <c r="F1134" s="79"/>
      <c r="G1134" s="79"/>
      <c r="H1134" s="79"/>
      <c r="I1134" s="79"/>
      <c r="J1134" s="79"/>
      <c r="K1134" s="79"/>
      <c r="L1134" s="79"/>
      <c r="M1134" s="79"/>
      <c r="N1134" s="79"/>
      <c r="O1134" s="79"/>
    </row>
    <row r="1135">
      <c r="A1135" s="60"/>
      <c r="B1135" s="79"/>
      <c r="C1135" s="79"/>
      <c r="D1135" s="79"/>
      <c r="E1135" s="79"/>
      <c r="F1135" s="79"/>
      <c r="G1135" s="79"/>
      <c r="H1135" s="79"/>
      <c r="I1135" s="79"/>
      <c r="J1135" s="79"/>
      <c r="K1135" s="79"/>
      <c r="L1135" s="79"/>
      <c r="M1135" s="79"/>
      <c r="N1135" s="79"/>
      <c r="O1135" s="79"/>
    </row>
    <row r="1136">
      <c r="A1136" s="60"/>
      <c r="B1136" s="79"/>
      <c r="C1136" s="79"/>
      <c r="D1136" s="79"/>
      <c r="E1136" s="79"/>
      <c r="F1136" s="79"/>
      <c r="G1136" s="79"/>
      <c r="H1136" s="79"/>
      <c r="I1136" s="79"/>
      <c r="J1136" s="79"/>
      <c r="K1136" s="79"/>
      <c r="L1136" s="79"/>
      <c r="M1136" s="79"/>
      <c r="N1136" s="79"/>
      <c r="O1136" s="79"/>
    </row>
    <row r="1137">
      <c r="A1137" s="60"/>
      <c r="B1137" s="79"/>
      <c r="C1137" s="79"/>
      <c r="D1137" s="79"/>
      <c r="E1137" s="79"/>
      <c r="F1137" s="79"/>
      <c r="G1137" s="79"/>
      <c r="H1137" s="79"/>
      <c r="I1137" s="79"/>
      <c r="J1137" s="79"/>
      <c r="K1137" s="79"/>
      <c r="L1137" s="79"/>
      <c r="M1137" s="79"/>
      <c r="N1137" s="79"/>
      <c r="O1137" s="79"/>
    </row>
    <row r="1138">
      <c r="A1138" s="60"/>
      <c r="B1138" s="79"/>
      <c r="C1138" s="79"/>
      <c r="D1138" s="79"/>
      <c r="E1138" s="79"/>
      <c r="F1138" s="79"/>
      <c r="G1138" s="79"/>
      <c r="H1138" s="79"/>
      <c r="I1138" s="79"/>
      <c r="J1138" s="79"/>
      <c r="K1138" s="79"/>
      <c r="L1138" s="79"/>
      <c r="M1138" s="79"/>
      <c r="N1138" s="79"/>
      <c r="O1138" s="79"/>
    </row>
    <row r="1139">
      <c r="A1139" s="60"/>
      <c r="B1139" s="79"/>
      <c r="C1139" s="79"/>
      <c r="D1139" s="79"/>
      <c r="E1139" s="79"/>
      <c r="F1139" s="79"/>
      <c r="G1139" s="79"/>
      <c r="H1139" s="79"/>
      <c r="I1139" s="79"/>
      <c r="J1139" s="79"/>
      <c r="K1139" s="79"/>
      <c r="L1139" s="79"/>
      <c r="M1139" s="79"/>
      <c r="N1139" s="79"/>
      <c r="O1139" s="79"/>
    </row>
    <row r="1140">
      <c r="A1140" s="60"/>
      <c r="B1140" s="79"/>
      <c r="C1140" s="79"/>
      <c r="D1140" s="79"/>
      <c r="E1140" s="79"/>
      <c r="F1140" s="79"/>
      <c r="G1140" s="79"/>
      <c r="H1140" s="79"/>
      <c r="I1140" s="79"/>
      <c r="J1140" s="79"/>
      <c r="K1140" s="79"/>
      <c r="L1140" s="79"/>
      <c r="M1140" s="79"/>
      <c r="N1140" s="79"/>
      <c r="O1140" s="79"/>
    </row>
    <row r="1141">
      <c r="A1141" s="60"/>
      <c r="B1141" s="79"/>
      <c r="C1141" s="79"/>
      <c r="D1141" s="79"/>
      <c r="E1141" s="79"/>
      <c r="F1141" s="79"/>
      <c r="G1141" s="79"/>
      <c r="H1141" s="79"/>
      <c r="I1141" s="79"/>
      <c r="J1141" s="79"/>
      <c r="K1141" s="79"/>
      <c r="L1141" s="79"/>
      <c r="M1141" s="79"/>
      <c r="N1141" s="79"/>
      <c r="O1141" s="79"/>
    </row>
    <row r="1142">
      <c r="A1142" s="60"/>
      <c r="B1142" s="79"/>
      <c r="C1142" s="79"/>
      <c r="D1142" s="79"/>
      <c r="E1142" s="79"/>
      <c r="F1142" s="79"/>
      <c r="G1142" s="79"/>
      <c r="H1142" s="79"/>
      <c r="I1142" s="79"/>
      <c r="J1142" s="79"/>
      <c r="K1142" s="79"/>
      <c r="L1142" s="79"/>
      <c r="M1142" s="79"/>
      <c r="N1142" s="79"/>
      <c r="O1142" s="79"/>
    </row>
    <row r="1143">
      <c r="A1143" s="60"/>
      <c r="B1143" s="79"/>
      <c r="C1143" s="79"/>
      <c r="D1143" s="79"/>
      <c r="E1143" s="79"/>
      <c r="F1143" s="79"/>
      <c r="G1143" s="79"/>
      <c r="H1143" s="79"/>
      <c r="I1143" s="79"/>
      <c r="J1143" s="79"/>
      <c r="K1143" s="79"/>
      <c r="L1143" s="79"/>
      <c r="M1143" s="79"/>
      <c r="N1143" s="79"/>
      <c r="O1143" s="79"/>
    </row>
    <row r="1144">
      <c r="A1144" s="60"/>
      <c r="B1144" s="79"/>
      <c r="C1144" s="79"/>
      <c r="D1144" s="79"/>
      <c r="E1144" s="79"/>
      <c r="F1144" s="79"/>
      <c r="G1144" s="79"/>
      <c r="H1144" s="79"/>
      <c r="I1144" s="79"/>
      <c r="J1144" s="79"/>
      <c r="K1144" s="79"/>
      <c r="L1144" s="79"/>
      <c r="M1144" s="79"/>
      <c r="N1144" s="79"/>
      <c r="O1144" s="79"/>
    </row>
    <row r="1145">
      <c r="A1145" s="60"/>
      <c r="B1145" s="79"/>
      <c r="C1145" s="79"/>
      <c r="D1145" s="79"/>
      <c r="E1145" s="79"/>
      <c r="F1145" s="79"/>
      <c r="G1145" s="79"/>
      <c r="H1145" s="79"/>
      <c r="I1145" s="79"/>
      <c r="J1145" s="79"/>
      <c r="K1145" s="79"/>
      <c r="L1145" s="79"/>
      <c r="M1145" s="79"/>
      <c r="N1145" s="79"/>
      <c r="O1145" s="79"/>
    </row>
    <row r="1146">
      <c r="A1146" s="60"/>
      <c r="B1146" s="79"/>
      <c r="C1146" s="79"/>
      <c r="D1146" s="79"/>
      <c r="E1146" s="79"/>
      <c r="F1146" s="79"/>
      <c r="G1146" s="79"/>
      <c r="H1146" s="79"/>
      <c r="I1146" s="79"/>
      <c r="J1146" s="79"/>
      <c r="K1146" s="79"/>
      <c r="L1146" s="79"/>
      <c r="M1146" s="79"/>
      <c r="N1146" s="79"/>
      <c r="O1146" s="79"/>
    </row>
    <row r="1147">
      <c r="A1147" s="60"/>
      <c r="B1147" s="79"/>
      <c r="C1147" s="79"/>
      <c r="D1147" s="79"/>
      <c r="E1147" s="79"/>
      <c r="F1147" s="79"/>
      <c r="G1147" s="79"/>
      <c r="H1147" s="79"/>
      <c r="I1147" s="79"/>
      <c r="J1147" s="79"/>
      <c r="K1147" s="79"/>
      <c r="L1147" s="79"/>
      <c r="M1147" s="79"/>
      <c r="N1147" s="79"/>
      <c r="O1147" s="79"/>
    </row>
    <row r="1148">
      <c r="A1148" s="60"/>
      <c r="B1148" s="79"/>
      <c r="C1148" s="79"/>
      <c r="D1148" s="79"/>
      <c r="E1148" s="79"/>
      <c r="F1148" s="79"/>
      <c r="G1148" s="79"/>
      <c r="H1148" s="79"/>
      <c r="I1148" s="79"/>
      <c r="J1148" s="79"/>
      <c r="K1148" s="79"/>
      <c r="L1148" s="79"/>
      <c r="M1148" s="79"/>
      <c r="N1148" s="79"/>
      <c r="O1148" s="79"/>
    </row>
    <row r="1149">
      <c r="A1149" s="60"/>
      <c r="B1149" s="79"/>
      <c r="C1149" s="79"/>
      <c r="D1149" s="79"/>
      <c r="E1149" s="79"/>
      <c r="F1149" s="79"/>
      <c r="G1149" s="79"/>
      <c r="H1149" s="79"/>
      <c r="I1149" s="79"/>
      <c r="J1149" s="79"/>
      <c r="K1149" s="79"/>
      <c r="L1149" s="79"/>
      <c r="M1149" s="79"/>
      <c r="N1149" s="79"/>
      <c r="O1149" s="79"/>
    </row>
    <row r="1150">
      <c r="A1150" s="60"/>
      <c r="B1150" s="79"/>
      <c r="C1150" s="79"/>
      <c r="D1150" s="79"/>
      <c r="E1150" s="79"/>
      <c r="F1150" s="79"/>
      <c r="G1150" s="79"/>
      <c r="H1150" s="79"/>
      <c r="I1150" s="79"/>
      <c r="J1150" s="79"/>
      <c r="K1150" s="79"/>
      <c r="L1150" s="79"/>
      <c r="M1150" s="79"/>
      <c r="N1150" s="79"/>
      <c r="O1150" s="79"/>
    </row>
    <row r="1151">
      <c r="A1151" s="60"/>
      <c r="B1151" s="79"/>
      <c r="C1151" s="79"/>
      <c r="D1151" s="79"/>
      <c r="E1151" s="79"/>
      <c r="F1151" s="79"/>
      <c r="G1151" s="79"/>
      <c r="H1151" s="79"/>
      <c r="I1151" s="79"/>
      <c r="J1151" s="79"/>
      <c r="K1151" s="79"/>
      <c r="L1151" s="79"/>
      <c r="M1151" s="79"/>
      <c r="N1151" s="79"/>
      <c r="O1151" s="79"/>
    </row>
    <row r="1152">
      <c r="A1152" s="60"/>
      <c r="B1152" s="79"/>
      <c r="C1152" s="79"/>
      <c r="D1152" s="79"/>
      <c r="E1152" s="79"/>
      <c r="F1152" s="79"/>
      <c r="G1152" s="79"/>
      <c r="H1152" s="79"/>
      <c r="I1152" s="79"/>
      <c r="J1152" s="79"/>
      <c r="K1152" s="79"/>
      <c r="L1152" s="79"/>
      <c r="M1152" s="79"/>
      <c r="N1152" s="79"/>
      <c r="O1152" s="79"/>
    </row>
    <row r="1153">
      <c r="A1153" s="60"/>
      <c r="B1153" s="79"/>
      <c r="C1153" s="79"/>
      <c r="D1153" s="79"/>
      <c r="E1153" s="79"/>
      <c r="F1153" s="79"/>
      <c r="G1153" s="79"/>
      <c r="H1153" s="79"/>
      <c r="I1153" s="79"/>
      <c r="J1153" s="79"/>
      <c r="K1153" s="79"/>
      <c r="L1153" s="79"/>
      <c r="M1153" s="79"/>
      <c r="N1153" s="79"/>
      <c r="O1153" s="79"/>
    </row>
    <row r="1154">
      <c r="A1154" s="60"/>
      <c r="B1154" s="79"/>
      <c r="C1154" s="79"/>
      <c r="D1154" s="79"/>
      <c r="E1154" s="79"/>
      <c r="F1154" s="79"/>
      <c r="G1154" s="79"/>
      <c r="H1154" s="79"/>
      <c r="I1154" s="79"/>
      <c r="J1154" s="79"/>
      <c r="K1154" s="79"/>
      <c r="L1154" s="79"/>
      <c r="M1154" s="79"/>
      <c r="N1154" s="79"/>
      <c r="O1154" s="79"/>
    </row>
    <row r="1155">
      <c r="A1155" s="60"/>
      <c r="B1155" s="79"/>
      <c r="C1155" s="79"/>
      <c r="D1155" s="79"/>
      <c r="E1155" s="79"/>
      <c r="F1155" s="79"/>
      <c r="G1155" s="79"/>
      <c r="H1155" s="79"/>
      <c r="I1155" s="79"/>
      <c r="J1155" s="79"/>
      <c r="K1155" s="79"/>
      <c r="L1155" s="79"/>
      <c r="M1155" s="79"/>
      <c r="N1155" s="79"/>
      <c r="O1155" s="79"/>
    </row>
    <row r="1156">
      <c r="A1156" s="60"/>
      <c r="B1156" s="79"/>
      <c r="C1156" s="79"/>
      <c r="D1156" s="79"/>
      <c r="E1156" s="79"/>
      <c r="F1156" s="79"/>
      <c r="G1156" s="79"/>
      <c r="H1156" s="79"/>
      <c r="I1156" s="79"/>
      <c r="J1156" s="79"/>
      <c r="K1156" s="79"/>
      <c r="L1156" s="79"/>
      <c r="M1156" s="79"/>
      <c r="N1156" s="79"/>
      <c r="O1156" s="79"/>
    </row>
    <row r="1157">
      <c r="A1157" s="60"/>
      <c r="B1157" s="79"/>
      <c r="C1157" s="79"/>
      <c r="D1157" s="79"/>
      <c r="E1157" s="79"/>
      <c r="F1157" s="79"/>
      <c r="G1157" s="79"/>
      <c r="H1157" s="79"/>
      <c r="I1157" s="79"/>
      <c r="J1157" s="79"/>
      <c r="K1157" s="79"/>
      <c r="L1157" s="79"/>
      <c r="M1157" s="79"/>
      <c r="N1157" s="79"/>
      <c r="O1157" s="79"/>
    </row>
    <row r="1158">
      <c r="A1158" s="60"/>
      <c r="B1158" s="79"/>
      <c r="C1158" s="79"/>
      <c r="D1158" s="79"/>
      <c r="E1158" s="79"/>
      <c r="F1158" s="79"/>
      <c r="G1158" s="79"/>
      <c r="H1158" s="79"/>
      <c r="I1158" s="79"/>
      <c r="J1158" s="79"/>
      <c r="K1158" s="79"/>
      <c r="L1158" s="79"/>
      <c r="M1158" s="79"/>
      <c r="N1158" s="79"/>
      <c r="O1158" s="79"/>
    </row>
    <row r="1159">
      <c r="A1159" s="60"/>
      <c r="B1159" s="79"/>
      <c r="C1159" s="79"/>
      <c r="D1159" s="79"/>
      <c r="E1159" s="79"/>
      <c r="F1159" s="79"/>
      <c r="G1159" s="79"/>
      <c r="H1159" s="79"/>
      <c r="I1159" s="79"/>
      <c r="J1159" s="79"/>
      <c r="K1159" s="79"/>
      <c r="L1159" s="79"/>
      <c r="M1159" s="79"/>
      <c r="N1159" s="79"/>
      <c r="O1159" s="79"/>
    </row>
    <row r="1160">
      <c r="A1160" s="60"/>
      <c r="B1160" s="79"/>
      <c r="C1160" s="79"/>
      <c r="D1160" s="79"/>
      <c r="E1160" s="79"/>
      <c r="F1160" s="79"/>
      <c r="G1160" s="79"/>
      <c r="H1160" s="79"/>
      <c r="I1160" s="79"/>
      <c r="J1160" s="79"/>
      <c r="K1160" s="79"/>
      <c r="L1160" s="79"/>
      <c r="M1160" s="79"/>
      <c r="N1160" s="79"/>
      <c r="O1160" s="79"/>
    </row>
    <row r="1161">
      <c r="A1161" s="60"/>
      <c r="B1161" s="79"/>
      <c r="C1161" s="79"/>
      <c r="D1161" s="79"/>
      <c r="E1161" s="79"/>
      <c r="F1161" s="79"/>
      <c r="G1161" s="79"/>
      <c r="H1161" s="79"/>
      <c r="I1161" s="79"/>
      <c r="J1161" s="79"/>
      <c r="K1161" s="79"/>
      <c r="L1161" s="79"/>
      <c r="M1161" s="79"/>
      <c r="N1161" s="79"/>
      <c r="O1161" s="79"/>
    </row>
    <row r="1162">
      <c r="A1162" s="60"/>
      <c r="B1162" s="79"/>
      <c r="C1162" s="79"/>
      <c r="D1162" s="79"/>
      <c r="E1162" s="79"/>
      <c r="F1162" s="79"/>
      <c r="G1162" s="79"/>
      <c r="H1162" s="79"/>
      <c r="I1162" s="79"/>
      <c r="J1162" s="79"/>
      <c r="K1162" s="79"/>
      <c r="L1162" s="79"/>
      <c r="M1162" s="79"/>
      <c r="N1162" s="79"/>
      <c r="O1162" s="79"/>
    </row>
    <row r="1163">
      <c r="A1163" s="60"/>
      <c r="B1163" s="79"/>
      <c r="C1163" s="79"/>
      <c r="D1163" s="79"/>
      <c r="E1163" s="79"/>
      <c r="F1163" s="79"/>
      <c r="G1163" s="79"/>
      <c r="H1163" s="79"/>
      <c r="I1163" s="79"/>
      <c r="J1163" s="79"/>
      <c r="K1163" s="79"/>
      <c r="L1163" s="79"/>
      <c r="M1163" s="79"/>
      <c r="N1163" s="79"/>
      <c r="O1163" s="79"/>
    </row>
    <row r="1164">
      <c r="A1164" s="60"/>
      <c r="B1164" s="79"/>
      <c r="C1164" s="79"/>
      <c r="D1164" s="79"/>
      <c r="E1164" s="79"/>
      <c r="F1164" s="79"/>
      <c r="G1164" s="79"/>
      <c r="H1164" s="79"/>
      <c r="I1164" s="79"/>
      <c r="J1164" s="79"/>
      <c r="K1164" s="79"/>
      <c r="L1164" s="79"/>
      <c r="M1164" s="79"/>
      <c r="N1164" s="79"/>
      <c r="O1164" s="79"/>
    </row>
    <row r="1165">
      <c r="A1165" s="60"/>
      <c r="B1165" s="79"/>
      <c r="C1165" s="79"/>
      <c r="D1165" s="79"/>
      <c r="E1165" s="79"/>
      <c r="F1165" s="79"/>
      <c r="G1165" s="79"/>
      <c r="H1165" s="79"/>
      <c r="I1165" s="79"/>
      <c r="J1165" s="79"/>
      <c r="K1165" s="79"/>
      <c r="L1165" s="79"/>
      <c r="M1165" s="79"/>
      <c r="N1165" s="79"/>
      <c r="O1165" s="79"/>
    </row>
    <row r="1166">
      <c r="A1166" s="60"/>
      <c r="B1166" s="79"/>
      <c r="C1166" s="79"/>
      <c r="D1166" s="79"/>
      <c r="E1166" s="79"/>
      <c r="F1166" s="79"/>
      <c r="G1166" s="79"/>
      <c r="H1166" s="79"/>
      <c r="I1166" s="79"/>
      <c r="J1166" s="79"/>
      <c r="K1166" s="79"/>
      <c r="L1166" s="79"/>
      <c r="M1166" s="79"/>
      <c r="N1166" s="79"/>
      <c r="O1166" s="79"/>
    </row>
    <row r="1167">
      <c r="A1167" s="60"/>
      <c r="B1167" s="79"/>
      <c r="C1167" s="79"/>
      <c r="D1167" s="79"/>
      <c r="E1167" s="79"/>
      <c r="F1167" s="79"/>
      <c r="G1167" s="79"/>
      <c r="H1167" s="79"/>
      <c r="I1167" s="79"/>
      <c r="J1167" s="79"/>
      <c r="K1167" s="79"/>
      <c r="L1167" s="79"/>
      <c r="M1167" s="79"/>
      <c r="N1167" s="79"/>
      <c r="O1167" s="79"/>
    </row>
    <row r="1168">
      <c r="A1168" s="60"/>
      <c r="B1168" s="79"/>
      <c r="C1168" s="79"/>
      <c r="D1168" s="79"/>
      <c r="E1168" s="79"/>
      <c r="F1168" s="79"/>
      <c r="G1168" s="79"/>
      <c r="H1168" s="79"/>
      <c r="I1168" s="79"/>
      <c r="J1168" s="79"/>
      <c r="K1168" s="79"/>
      <c r="L1168" s="79"/>
      <c r="M1168" s="79"/>
      <c r="N1168" s="79"/>
      <c r="O1168" s="79"/>
    </row>
    <row r="1169">
      <c r="A1169" s="60"/>
      <c r="B1169" s="79"/>
      <c r="C1169" s="79"/>
      <c r="D1169" s="79"/>
      <c r="E1169" s="79"/>
      <c r="F1169" s="79"/>
      <c r="G1169" s="79"/>
      <c r="H1169" s="79"/>
      <c r="I1169" s="79"/>
      <c r="J1169" s="79"/>
      <c r="K1169" s="79"/>
      <c r="L1169" s="79"/>
      <c r="M1169" s="79"/>
      <c r="N1169" s="79"/>
      <c r="O1169" s="79"/>
    </row>
    <row r="1170">
      <c r="A1170" s="60"/>
      <c r="B1170" s="79"/>
      <c r="C1170" s="79"/>
      <c r="D1170" s="79"/>
      <c r="E1170" s="79"/>
      <c r="F1170" s="79"/>
      <c r="G1170" s="79"/>
      <c r="H1170" s="79"/>
      <c r="I1170" s="79"/>
      <c r="J1170" s="79"/>
      <c r="K1170" s="79"/>
      <c r="L1170" s="79"/>
      <c r="M1170" s="79"/>
      <c r="N1170" s="79"/>
      <c r="O1170" s="79"/>
    </row>
    <row r="1171">
      <c r="A1171" s="60"/>
      <c r="B1171" s="79"/>
      <c r="C1171" s="79"/>
      <c r="D1171" s="79"/>
      <c r="E1171" s="79"/>
      <c r="F1171" s="79"/>
      <c r="G1171" s="79"/>
      <c r="H1171" s="79"/>
      <c r="I1171" s="79"/>
      <c r="J1171" s="79"/>
      <c r="K1171" s="79"/>
      <c r="L1171" s="79"/>
      <c r="M1171" s="79"/>
      <c r="N1171" s="79"/>
      <c r="O1171" s="79"/>
    </row>
    <row r="1172">
      <c r="A1172" s="60"/>
      <c r="B1172" s="79"/>
      <c r="C1172" s="79"/>
      <c r="D1172" s="79"/>
      <c r="E1172" s="79"/>
      <c r="F1172" s="79"/>
      <c r="G1172" s="79"/>
      <c r="H1172" s="79"/>
      <c r="I1172" s="79"/>
      <c r="J1172" s="79"/>
      <c r="K1172" s="79"/>
      <c r="L1172" s="79"/>
      <c r="M1172" s="79"/>
      <c r="N1172" s="79"/>
      <c r="O1172" s="79"/>
    </row>
    <row r="1173">
      <c r="A1173" s="60"/>
      <c r="B1173" s="79"/>
      <c r="C1173" s="79"/>
      <c r="D1173" s="79"/>
      <c r="E1173" s="79"/>
      <c r="F1173" s="79"/>
      <c r="G1173" s="79"/>
      <c r="H1173" s="79"/>
      <c r="I1173" s="79"/>
      <c r="J1173" s="79"/>
      <c r="K1173" s="79"/>
      <c r="L1173" s="79"/>
      <c r="M1173" s="79"/>
      <c r="N1173" s="79"/>
      <c r="O1173" s="79"/>
    </row>
    <row r="1174">
      <c r="A1174" s="60"/>
      <c r="B1174" s="79"/>
      <c r="C1174" s="79"/>
      <c r="D1174" s="79"/>
      <c r="E1174" s="79"/>
      <c r="F1174" s="79"/>
      <c r="G1174" s="79"/>
      <c r="H1174" s="79"/>
      <c r="I1174" s="79"/>
      <c r="J1174" s="79"/>
      <c r="K1174" s="79"/>
      <c r="L1174" s="79"/>
      <c r="M1174" s="79"/>
      <c r="N1174" s="79"/>
      <c r="O1174" s="79"/>
    </row>
    <row r="1175">
      <c r="A1175" s="60"/>
      <c r="B1175" s="79"/>
      <c r="C1175" s="79"/>
      <c r="D1175" s="79"/>
      <c r="E1175" s="79"/>
      <c r="F1175" s="79"/>
      <c r="G1175" s="79"/>
      <c r="H1175" s="79"/>
      <c r="I1175" s="79"/>
      <c r="J1175" s="79"/>
      <c r="K1175" s="79"/>
      <c r="L1175" s="79"/>
      <c r="M1175" s="79"/>
      <c r="N1175" s="79"/>
      <c r="O1175" s="79"/>
    </row>
    <row r="1176">
      <c r="A1176" s="60"/>
      <c r="B1176" s="79"/>
      <c r="C1176" s="79"/>
      <c r="D1176" s="79"/>
      <c r="E1176" s="79"/>
      <c r="F1176" s="79"/>
      <c r="G1176" s="79"/>
      <c r="H1176" s="79"/>
      <c r="I1176" s="79"/>
      <c r="J1176" s="79"/>
      <c r="K1176" s="79"/>
      <c r="L1176" s="79"/>
      <c r="M1176" s="79"/>
      <c r="N1176" s="79"/>
      <c r="O1176" s="79"/>
    </row>
    <row r="1177">
      <c r="A1177" s="60"/>
      <c r="B1177" s="79"/>
      <c r="C1177" s="79"/>
      <c r="D1177" s="79"/>
      <c r="E1177" s="79"/>
      <c r="F1177" s="79"/>
      <c r="G1177" s="79"/>
      <c r="H1177" s="79"/>
      <c r="I1177" s="79"/>
      <c r="J1177" s="79"/>
      <c r="K1177" s="79"/>
      <c r="L1177" s="79"/>
      <c r="M1177" s="79"/>
      <c r="N1177" s="79"/>
      <c r="O1177" s="79"/>
    </row>
    <row r="1178">
      <c r="A1178" s="60"/>
      <c r="B1178" s="79"/>
      <c r="C1178" s="79"/>
      <c r="D1178" s="79"/>
      <c r="E1178" s="79"/>
      <c r="F1178" s="79"/>
      <c r="G1178" s="79"/>
      <c r="H1178" s="79"/>
      <c r="I1178" s="79"/>
      <c r="J1178" s="79"/>
      <c r="K1178" s="79"/>
      <c r="L1178" s="79"/>
      <c r="M1178" s="79"/>
      <c r="N1178" s="79"/>
      <c r="O1178" s="79"/>
    </row>
    <row r="1179">
      <c r="A1179" s="60"/>
      <c r="B1179" s="79"/>
      <c r="C1179" s="79"/>
      <c r="D1179" s="79"/>
      <c r="E1179" s="79"/>
      <c r="F1179" s="79"/>
      <c r="G1179" s="79"/>
      <c r="H1179" s="79"/>
      <c r="I1179" s="79"/>
      <c r="J1179" s="79"/>
      <c r="K1179" s="79"/>
      <c r="L1179" s="79"/>
      <c r="M1179" s="79"/>
      <c r="N1179" s="79"/>
      <c r="O1179" s="79"/>
    </row>
    <row r="1180">
      <c r="A1180" s="60"/>
      <c r="B1180" s="79"/>
      <c r="C1180" s="79"/>
      <c r="D1180" s="79"/>
      <c r="E1180" s="79"/>
      <c r="F1180" s="79"/>
      <c r="G1180" s="79"/>
      <c r="H1180" s="79"/>
      <c r="I1180" s="79"/>
      <c r="J1180" s="79"/>
      <c r="K1180" s="79"/>
      <c r="L1180" s="79"/>
      <c r="M1180" s="79"/>
      <c r="N1180" s="79"/>
      <c r="O1180" s="79"/>
    </row>
    <row r="1181">
      <c r="A1181" s="60"/>
      <c r="B1181" s="79"/>
      <c r="C1181" s="79"/>
      <c r="D1181" s="79"/>
      <c r="E1181" s="79"/>
      <c r="F1181" s="79"/>
      <c r="G1181" s="79"/>
      <c r="H1181" s="79"/>
      <c r="I1181" s="79"/>
      <c r="J1181" s="79"/>
      <c r="K1181" s="79"/>
      <c r="L1181" s="79"/>
      <c r="M1181" s="79"/>
      <c r="N1181" s="79"/>
      <c r="O1181" s="79"/>
    </row>
    <row r="1182">
      <c r="A1182" s="60"/>
      <c r="B1182" s="79"/>
      <c r="C1182" s="79"/>
      <c r="D1182" s="79"/>
      <c r="E1182" s="79"/>
      <c r="F1182" s="79"/>
      <c r="G1182" s="79"/>
      <c r="H1182" s="79"/>
      <c r="I1182" s="79"/>
      <c r="J1182" s="79"/>
      <c r="K1182" s="79"/>
      <c r="L1182" s="79"/>
      <c r="M1182" s="79"/>
      <c r="N1182" s="79"/>
      <c r="O1182" s="79"/>
    </row>
    <row r="1183">
      <c r="A1183" s="60"/>
      <c r="B1183" s="79"/>
      <c r="C1183" s="79"/>
      <c r="D1183" s="79"/>
      <c r="E1183" s="79"/>
      <c r="F1183" s="79"/>
      <c r="G1183" s="79"/>
      <c r="H1183" s="79"/>
      <c r="I1183" s="79"/>
      <c r="J1183" s="79"/>
      <c r="K1183" s="79"/>
      <c r="L1183" s="79"/>
      <c r="M1183" s="79"/>
      <c r="N1183" s="79"/>
      <c r="O1183" s="79"/>
    </row>
    <row r="1184">
      <c r="A1184" s="60"/>
      <c r="B1184" s="79"/>
      <c r="C1184" s="79"/>
      <c r="D1184" s="79"/>
      <c r="E1184" s="79"/>
      <c r="F1184" s="79"/>
      <c r="G1184" s="79"/>
      <c r="H1184" s="79"/>
      <c r="I1184" s="79"/>
      <c r="J1184" s="79"/>
      <c r="K1184" s="79"/>
      <c r="L1184" s="79"/>
      <c r="M1184" s="79"/>
      <c r="N1184" s="79"/>
      <c r="O1184" s="79"/>
    </row>
    <row r="1185">
      <c r="A1185" s="60"/>
      <c r="B1185" s="79"/>
      <c r="C1185" s="79"/>
      <c r="D1185" s="79"/>
      <c r="E1185" s="79"/>
      <c r="F1185" s="79"/>
      <c r="G1185" s="79"/>
      <c r="H1185" s="79"/>
      <c r="I1185" s="79"/>
      <c r="J1185" s="79"/>
      <c r="K1185" s="79"/>
      <c r="L1185" s="79"/>
      <c r="M1185" s="79"/>
      <c r="N1185" s="79"/>
      <c r="O1185" s="79"/>
    </row>
    <row r="1186">
      <c r="A1186" s="60"/>
      <c r="B1186" s="79"/>
      <c r="C1186" s="79"/>
      <c r="D1186" s="79"/>
      <c r="E1186" s="79"/>
      <c r="F1186" s="79"/>
      <c r="G1186" s="79"/>
      <c r="H1186" s="79"/>
      <c r="I1186" s="79"/>
      <c r="J1186" s="79"/>
      <c r="K1186" s="79"/>
      <c r="L1186" s="79"/>
      <c r="M1186" s="79"/>
      <c r="N1186" s="79"/>
      <c r="O1186" s="79"/>
    </row>
    <row r="1187">
      <c r="A1187" s="60"/>
      <c r="B1187" s="79"/>
      <c r="C1187" s="79"/>
      <c r="D1187" s="79"/>
      <c r="E1187" s="79"/>
      <c r="F1187" s="79"/>
      <c r="G1187" s="79"/>
      <c r="H1187" s="79"/>
      <c r="I1187" s="79"/>
      <c r="J1187" s="79"/>
      <c r="K1187" s="79"/>
      <c r="L1187" s="79"/>
      <c r="M1187" s="79"/>
      <c r="N1187" s="79"/>
      <c r="O1187" s="79"/>
    </row>
    <row r="1188">
      <c r="A1188" s="60"/>
      <c r="B1188" s="79"/>
      <c r="C1188" s="79"/>
      <c r="D1188" s="79"/>
      <c r="E1188" s="79"/>
      <c r="F1188" s="79"/>
      <c r="G1188" s="79"/>
      <c r="H1188" s="79"/>
      <c r="I1188" s="79"/>
      <c r="J1188" s="79"/>
      <c r="K1188" s="79"/>
      <c r="L1188" s="79"/>
      <c r="M1188" s="79"/>
      <c r="N1188" s="79"/>
      <c r="O1188" s="79"/>
    </row>
    <row r="1189">
      <c r="A1189" s="60"/>
      <c r="B1189" s="79"/>
      <c r="C1189" s="79"/>
      <c r="D1189" s="79"/>
      <c r="E1189" s="79"/>
      <c r="F1189" s="79"/>
      <c r="G1189" s="79"/>
      <c r="H1189" s="79"/>
      <c r="I1189" s="79"/>
      <c r="J1189" s="79"/>
      <c r="K1189" s="79"/>
      <c r="L1189" s="79"/>
      <c r="M1189" s="79"/>
      <c r="N1189" s="79"/>
      <c r="O1189" s="79"/>
    </row>
    <row r="1190">
      <c r="A1190" s="60"/>
      <c r="B1190" s="79"/>
      <c r="C1190" s="79"/>
      <c r="D1190" s="79"/>
      <c r="E1190" s="79"/>
      <c r="F1190" s="79"/>
      <c r="G1190" s="79"/>
      <c r="H1190" s="79"/>
      <c r="I1190" s="79"/>
      <c r="J1190" s="79"/>
      <c r="K1190" s="79"/>
      <c r="L1190" s="79"/>
      <c r="M1190" s="79"/>
      <c r="N1190" s="79"/>
      <c r="O1190" s="79"/>
    </row>
    <row r="1191">
      <c r="A1191" s="60"/>
      <c r="B1191" s="79"/>
      <c r="C1191" s="79"/>
      <c r="D1191" s="79"/>
      <c r="E1191" s="79"/>
      <c r="F1191" s="79"/>
      <c r="G1191" s="79"/>
      <c r="H1191" s="79"/>
      <c r="I1191" s="79"/>
      <c r="J1191" s="79"/>
      <c r="K1191" s="79"/>
      <c r="L1191" s="79"/>
      <c r="M1191" s="79"/>
      <c r="N1191" s="79"/>
      <c r="O1191" s="79"/>
    </row>
    <row r="1192">
      <c r="A1192" s="60"/>
      <c r="B1192" s="79"/>
      <c r="C1192" s="79"/>
      <c r="D1192" s="79"/>
      <c r="E1192" s="79"/>
      <c r="F1192" s="79"/>
      <c r="G1192" s="79"/>
      <c r="H1192" s="79"/>
      <c r="I1192" s="79"/>
      <c r="J1192" s="79"/>
      <c r="K1192" s="79"/>
      <c r="L1192" s="79"/>
      <c r="M1192" s="79"/>
      <c r="N1192" s="79"/>
      <c r="O1192" s="79"/>
    </row>
    <row r="1193">
      <c r="A1193" s="60"/>
      <c r="B1193" s="79"/>
      <c r="C1193" s="79"/>
      <c r="D1193" s="79"/>
      <c r="E1193" s="79"/>
      <c r="F1193" s="79"/>
      <c r="G1193" s="79"/>
      <c r="H1193" s="79"/>
      <c r="I1193" s="79"/>
      <c r="J1193" s="79"/>
      <c r="K1193" s="79"/>
      <c r="L1193" s="79"/>
      <c r="M1193" s="79"/>
      <c r="N1193" s="79"/>
      <c r="O1193" s="79"/>
    </row>
    <row r="1194">
      <c r="A1194" s="60"/>
      <c r="B1194" s="79"/>
      <c r="C1194" s="79"/>
      <c r="D1194" s="79"/>
      <c r="E1194" s="79"/>
      <c r="F1194" s="79"/>
      <c r="G1194" s="79"/>
      <c r="H1194" s="79"/>
      <c r="I1194" s="79"/>
      <c r="J1194" s="79"/>
      <c r="K1194" s="79"/>
      <c r="L1194" s="79"/>
      <c r="M1194" s="79"/>
      <c r="N1194" s="79"/>
      <c r="O1194" s="79"/>
    </row>
    <row r="1195">
      <c r="A1195" s="60"/>
      <c r="B1195" s="79"/>
      <c r="C1195" s="79"/>
      <c r="D1195" s="79"/>
      <c r="E1195" s="79"/>
      <c r="F1195" s="79"/>
      <c r="G1195" s="79"/>
      <c r="H1195" s="79"/>
      <c r="I1195" s="79"/>
      <c r="J1195" s="79"/>
      <c r="K1195" s="79"/>
      <c r="L1195" s="79"/>
      <c r="M1195" s="79"/>
      <c r="N1195" s="79"/>
      <c r="O1195" s="79"/>
    </row>
    <row r="1196">
      <c r="A1196" s="60"/>
      <c r="B1196" s="79"/>
      <c r="C1196" s="79"/>
      <c r="D1196" s="79"/>
      <c r="E1196" s="79"/>
      <c r="F1196" s="79"/>
      <c r="G1196" s="79"/>
      <c r="H1196" s="79"/>
      <c r="I1196" s="79"/>
      <c r="J1196" s="79"/>
      <c r="K1196" s="79"/>
      <c r="L1196" s="79"/>
      <c r="M1196" s="79"/>
      <c r="N1196" s="79"/>
      <c r="O1196" s="79"/>
    </row>
    <row r="1197">
      <c r="A1197" s="60"/>
      <c r="B1197" s="79"/>
      <c r="C1197" s="79"/>
      <c r="D1197" s="79"/>
      <c r="E1197" s="79"/>
      <c r="F1197" s="79"/>
      <c r="G1197" s="79"/>
      <c r="H1197" s="79"/>
      <c r="I1197" s="79"/>
      <c r="J1197" s="79"/>
      <c r="K1197" s="79"/>
      <c r="L1197" s="79"/>
      <c r="M1197" s="79"/>
      <c r="N1197" s="79"/>
      <c r="O1197" s="79"/>
    </row>
    <row r="1198">
      <c r="A1198" s="60"/>
      <c r="B1198" s="79"/>
      <c r="C1198" s="79"/>
      <c r="D1198" s="79"/>
      <c r="E1198" s="79"/>
      <c r="F1198" s="79"/>
      <c r="G1198" s="79"/>
      <c r="H1198" s="79"/>
      <c r="I1198" s="79"/>
      <c r="J1198" s="79"/>
      <c r="K1198" s="79"/>
      <c r="L1198" s="79"/>
      <c r="M1198" s="79"/>
      <c r="N1198" s="79"/>
      <c r="O1198" s="79"/>
    </row>
    <row r="1199">
      <c r="A1199" s="60"/>
      <c r="B1199" s="79"/>
      <c r="C1199" s="79"/>
      <c r="D1199" s="79"/>
      <c r="E1199" s="79"/>
      <c r="F1199" s="79"/>
      <c r="G1199" s="79"/>
      <c r="H1199" s="79"/>
      <c r="I1199" s="79"/>
      <c r="J1199" s="79"/>
      <c r="K1199" s="79"/>
      <c r="L1199" s="79"/>
      <c r="M1199" s="79"/>
      <c r="N1199" s="79"/>
      <c r="O1199" s="79"/>
    </row>
    <row r="1200">
      <c r="A1200" s="60"/>
      <c r="B1200" s="79"/>
      <c r="C1200" s="79"/>
      <c r="D1200" s="79"/>
      <c r="E1200" s="79"/>
      <c r="F1200" s="79"/>
      <c r="G1200" s="79"/>
      <c r="H1200" s="79"/>
      <c r="I1200" s="79"/>
      <c r="J1200" s="79"/>
      <c r="K1200" s="79"/>
      <c r="L1200" s="79"/>
      <c r="M1200" s="79"/>
      <c r="N1200" s="79"/>
      <c r="O1200" s="79"/>
    </row>
    <row r="1201">
      <c r="A1201" s="60"/>
      <c r="B1201" s="79"/>
      <c r="C1201" s="79"/>
      <c r="D1201" s="79"/>
      <c r="E1201" s="79"/>
      <c r="F1201" s="79"/>
      <c r="G1201" s="79"/>
      <c r="H1201" s="79"/>
      <c r="I1201" s="79"/>
      <c r="J1201" s="79"/>
      <c r="K1201" s="79"/>
      <c r="L1201" s="79"/>
      <c r="M1201" s="79"/>
      <c r="N1201" s="79"/>
      <c r="O1201" s="79"/>
    </row>
    <row r="1202">
      <c r="A1202" s="60"/>
      <c r="B1202" s="79"/>
      <c r="C1202" s="79"/>
      <c r="D1202" s="79"/>
      <c r="E1202" s="79"/>
      <c r="F1202" s="79"/>
      <c r="G1202" s="79"/>
      <c r="H1202" s="79"/>
      <c r="I1202" s="79"/>
      <c r="J1202" s="79"/>
      <c r="K1202" s="79"/>
      <c r="L1202" s="79"/>
      <c r="M1202" s="79"/>
      <c r="N1202" s="79"/>
      <c r="O1202" s="79"/>
    </row>
    <row r="1203">
      <c r="A1203" s="60"/>
      <c r="B1203" s="79"/>
      <c r="C1203" s="79"/>
      <c r="D1203" s="79"/>
      <c r="E1203" s="79"/>
      <c r="F1203" s="79"/>
      <c r="G1203" s="79"/>
      <c r="H1203" s="79"/>
      <c r="I1203" s="79"/>
      <c r="J1203" s="79"/>
      <c r="K1203" s="79"/>
      <c r="L1203" s="79"/>
      <c r="M1203" s="79"/>
      <c r="N1203" s="79"/>
      <c r="O1203" s="79"/>
    </row>
    <row r="1204">
      <c r="A1204" s="60"/>
      <c r="B1204" s="79"/>
      <c r="C1204" s="79"/>
      <c r="D1204" s="79"/>
      <c r="E1204" s="79"/>
      <c r="F1204" s="79"/>
      <c r="G1204" s="79"/>
      <c r="H1204" s="79"/>
      <c r="I1204" s="79"/>
      <c r="J1204" s="79"/>
      <c r="K1204" s="79"/>
      <c r="L1204" s="79"/>
      <c r="M1204" s="79"/>
      <c r="N1204" s="79"/>
      <c r="O1204" s="79"/>
    </row>
    <row r="1205">
      <c r="A1205" s="60"/>
      <c r="B1205" s="79"/>
      <c r="C1205" s="79"/>
      <c r="D1205" s="79"/>
      <c r="E1205" s="79"/>
      <c r="F1205" s="79"/>
      <c r="G1205" s="79"/>
      <c r="H1205" s="79"/>
      <c r="I1205" s="79"/>
      <c r="J1205" s="79"/>
      <c r="K1205" s="79"/>
      <c r="L1205" s="79"/>
      <c r="M1205" s="79"/>
      <c r="N1205" s="79"/>
      <c r="O1205" s="79"/>
    </row>
    <row r="1206">
      <c r="A1206" s="60"/>
      <c r="B1206" s="79"/>
      <c r="C1206" s="79"/>
      <c r="D1206" s="79"/>
      <c r="E1206" s="79"/>
      <c r="F1206" s="79"/>
      <c r="G1206" s="79"/>
      <c r="H1206" s="79"/>
      <c r="I1206" s="79"/>
      <c r="J1206" s="79"/>
      <c r="K1206" s="79"/>
      <c r="L1206" s="79"/>
      <c r="M1206" s="79"/>
      <c r="N1206" s="79"/>
      <c r="O1206" s="79"/>
    </row>
    <row r="1207">
      <c r="A1207" s="60"/>
      <c r="B1207" s="79"/>
      <c r="C1207" s="79"/>
      <c r="D1207" s="79"/>
      <c r="E1207" s="79"/>
      <c r="F1207" s="79"/>
      <c r="G1207" s="79"/>
      <c r="H1207" s="79"/>
      <c r="I1207" s="79"/>
      <c r="J1207" s="79"/>
      <c r="K1207" s="79"/>
      <c r="L1207" s="79"/>
      <c r="M1207" s="79"/>
      <c r="N1207" s="79"/>
      <c r="O1207" s="79"/>
    </row>
    <row r="1208">
      <c r="A1208" s="60"/>
      <c r="B1208" s="79"/>
      <c r="C1208" s="79"/>
      <c r="D1208" s="79"/>
      <c r="E1208" s="79"/>
      <c r="F1208" s="79"/>
      <c r="G1208" s="79"/>
      <c r="H1208" s="79"/>
      <c r="I1208" s="79"/>
      <c r="J1208" s="79"/>
      <c r="K1208" s="79"/>
      <c r="L1208" s="79"/>
      <c r="M1208" s="79"/>
      <c r="N1208" s="79"/>
      <c r="O1208" s="79"/>
    </row>
    <row r="1209">
      <c r="A1209" s="60"/>
      <c r="B1209" s="79"/>
      <c r="C1209" s="79"/>
      <c r="D1209" s="79"/>
      <c r="E1209" s="79"/>
      <c r="F1209" s="79"/>
      <c r="G1209" s="79"/>
      <c r="H1209" s="79"/>
      <c r="I1209" s="79"/>
      <c r="J1209" s="79"/>
      <c r="K1209" s="79"/>
      <c r="L1209" s="79"/>
      <c r="M1209" s="79"/>
      <c r="N1209" s="79"/>
      <c r="O1209" s="79"/>
    </row>
    <row r="1210">
      <c r="A1210" s="60"/>
      <c r="B1210" s="79"/>
      <c r="C1210" s="79"/>
      <c r="D1210" s="79"/>
      <c r="E1210" s="79"/>
      <c r="F1210" s="79"/>
      <c r="G1210" s="79"/>
      <c r="H1210" s="79"/>
      <c r="I1210" s="79"/>
      <c r="J1210" s="79"/>
      <c r="K1210" s="79"/>
      <c r="L1210" s="79"/>
      <c r="M1210" s="79"/>
      <c r="N1210" s="79"/>
      <c r="O1210" s="79"/>
    </row>
    <row r="1211">
      <c r="A1211" s="60"/>
      <c r="B1211" s="79"/>
      <c r="C1211" s="79"/>
      <c r="D1211" s="79"/>
      <c r="E1211" s="79"/>
      <c r="F1211" s="79"/>
      <c r="G1211" s="79"/>
      <c r="H1211" s="79"/>
      <c r="I1211" s="79"/>
      <c r="J1211" s="79"/>
      <c r="K1211" s="79"/>
      <c r="L1211" s="79"/>
      <c r="M1211" s="79"/>
      <c r="N1211" s="79"/>
      <c r="O1211" s="79"/>
    </row>
    <row r="1212">
      <c r="A1212" s="60"/>
      <c r="B1212" s="79"/>
      <c r="C1212" s="79"/>
      <c r="D1212" s="79"/>
      <c r="E1212" s="79"/>
      <c r="F1212" s="79"/>
      <c r="G1212" s="79"/>
      <c r="H1212" s="79"/>
      <c r="I1212" s="79"/>
      <c r="J1212" s="79"/>
      <c r="K1212" s="79"/>
      <c r="L1212" s="79"/>
      <c r="M1212" s="79"/>
      <c r="N1212" s="79"/>
      <c r="O1212" s="79"/>
    </row>
    <row r="1213">
      <c r="A1213" s="60"/>
      <c r="B1213" s="79"/>
      <c r="C1213" s="79"/>
      <c r="D1213" s="79"/>
      <c r="E1213" s="79"/>
      <c r="F1213" s="79"/>
      <c r="G1213" s="79"/>
      <c r="H1213" s="79"/>
      <c r="I1213" s="79"/>
      <c r="J1213" s="79"/>
      <c r="K1213" s="79"/>
      <c r="L1213" s="79"/>
      <c r="M1213" s="79"/>
      <c r="N1213" s="79"/>
      <c r="O1213" s="79"/>
    </row>
    <row r="1214">
      <c r="A1214" s="60"/>
      <c r="B1214" s="79"/>
      <c r="C1214" s="79"/>
      <c r="D1214" s="79"/>
      <c r="E1214" s="79"/>
      <c r="F1214" s="79"/>
      <c r="G1214" s="79"/>
      <c r="H1214" s="79"/>
      <c r="I1214" s="79"/>
      <c r="J1214" s="79"/>
      <c r="K1214" s="79"/>
      <c r="L1214" s="79"/>
      <c r="M1214" s="79"/>
      <c r="N1214" s="79"/>
      <c r="O1214" s="79"/>
    </row>
    <row r="1215">
      <c r="A1215" s="60"/>
      <c r="B1215" s="79"/>
      <c r="C1215" s="79"/>
      <c r="D1215" s="79"/>
      <c r="E1215" s="79"/>
      <c r="F1215" s="79"/>
      <c r="G1215" s="79"/>
      <c r="H1215" s="79"/>
      <c r="I1215" s="79"/>
      <c r="J1215" s="79"/>
      <c r="K1215" s="79"/>
      <c r="L1215" s="79"/>
      <c r="M1215" s="79"/>
      <c r="N1215" s="79"/>
      <c r="O1215" s="79"/>
    </row>
    <row r="1216">
      <c r="A1216" s="60"/>
      <c r="B1216" s="79"/>
      <c r="C1216" s="79"/>
      <c r="D1216" s="79"/>
      <c r="E1216" s="79"/>
      <c r="F1216" s="79"/>
      <c r="G1216" s="79"/>
      <c r="H1216" s="79"/>
      <c r="I1216" s="79"/>
      <c r="J1216" s="79"/>
      <c r="K1216" s="79"/>
      <c r="L1216" s="79"/>
      <c r="M1216" s="79"/>
      <c r="N1216" s="79"/>
      <c r="O1216" s="79"/>
    </row>
    <row r="1217">
      <c r="A1217" s="60"/>
      <c r="B1217" s="79"/>
      <c r="C1217" s="79"/>
      <c r="D1217" s="79"/>
      <c r="E1217" s="79"/>
      <c r="F1217" s="79"/>
      <c r="G1217" s="79"/>
      <c r="H1217" s="79"/>
      <c r="I1217" s="79"/>
      <c r="J1217" s="79"/>
      <c r="K1217" s="79"/>
      <c r="L1217" s="79"/>
      <c r="M1217" s="79"/>
      <c r="N1217" s="79"/>
      <c r="O1217" s="79"/>
    </row>
    <row r="1218">
      <c r="A1218" s="60"/>
      <c r="B1218" s="79"/>
      <c r="C1218" s="79"/>
      <c r="D1218" s="79"/>
      <c r="E1218" s="79"/>
      <c r="F1218" s="79"/>
      <c r="G1218" s="79"/>
      <c r="H1218" s="79"/>
      <c r="I1218" s="79"/>
      <c r="J1218" s="79"/>
      <c r="K1218" s="79"/>
      <c r="L1218" s="79"/>
      <c r="M1218" s="79"/>
      <c r="N1218" s="79"/>
      <c r="O1218" s="79"/>
    </row>
    <row r="1219">
      <c r="A1219" s="60"/>
      <c r="B1219" s="79"/>
      <c r="C1219" s="79"/>
      <c r="D1219" s="79"/>
      <c r="E1219" s="79"/>
      <c r="F1219" s="79"/>
      <c r="G1219" s="79"/>
      <c r="H1219" s="79"/>
      <c r="I1219" s="79"/>
      <c r="J1219" s="79"/>
      <c r="K1219" s="79"/>
      <c r="L1219" s="79"/>
      <c r="M1219" s="79"/>
      <c r="N1219" s="79"/>
      <c r="O1219" s="79"/>
    </row>
    <row r="1220">
      <c r="A1220" s="60"/>
      <c r="B1220" s="79"/>
      <c r="C1220" s="79"/>
      <c r="D1220" s="79"/>
      <c r="E1220" s="79"/>
      <c r="F1220" s="79"/>
      <c r="G1220" s="79"/>
      <c r="H1220" s="79"/>
      <c r="I1220" s="79"/>
      <c r="J1220" s="79"/>
      <c r="K1220" s="79"/>
      <c r="L1220" s="79"/>
      <c r="M1220" s="79"/>
      <c r="N1220" s="79"/>
      <c r="O1220" s="79"/>
    </row>
    <row r="1221">
      <c r="A1221" s="60"/>
      <c r="B1221" s="79"/>
      <c r="C1221" s="79"/>
      <c r="D1221" s="79"/>
      <c r="E1221" s="79"/>
      <c r="F1221" s="79"/>
      <c r="G1221" s="79"/>
      <c r="H1221" s="79"/>
      <c r="I1221" s="79"/>
      <c r="J1221" s="79"/>
      <c r="K1221" s="79"/>
      <c r="L1221" s="79"/>
      <c r="M1221" s="79"/>
      <c r="N1221" s="79"/>
      <c r="O1221" s="79"/>
    </row>
    <row r="1222">
      <c r="A1222" s="60"/>
      <c r="B1222" s="79"/>
      <c r="C1222" s="79"/>
      <c r="D1222" s="79"/>
      <c r="E1222" s="79"/>
      <c r="F1222" s="79"/>
      <c r="G1222" s="79"/>
      <c r="H1222" s="79"/>
      <c r="I1222" s="79"/>
      <c r="J1222" s="79"/>
      <c r="K1222" s="79"/>
      <c r="L1222" s="79"/>
      <c r="M1222" s="79"/>
      <c r="N1222" s="79"/>
      <c r="O1222" s="79"/>
    </row>
    <row r="1223">
      <c r="A1223" s="60"/>
      <c r="B1223" s="79"/>
      <c r="C1223" s="79"/>
      <c r="D1223" s="79"/>
      <c r="E1223" s="79"/>
      <c r="F1223" s="79"/>
      <c r="G1223" s="79"/>
      <c r="H1223" s="79"/>
      <c r="I1223" s="79"/>
      <c r="J1223" s="79"/>
      <c r="K1223" s="79"/>
      <c r="L1223" s="79"/>
      <c r="M1223" s="79"/>
      <c r="N1223" s="79"/>
      <c r="O1223" s="79"/>
    </row>
    <row r="1224">
      <c r="A1224" s="60"/>
      <c r="B1224" s="79"/>
      <c r="C1224" s="79"/>
      <c r="D1224" s="79"/>
      <c r="E1224" s="79"/>
      <c r="F1224" s="79"/>
      <c r="G1224" s="79"/>
      <c r="H1224" s="79"/>
      <c r="I1224" s="79"/>
      <c r="J1224" s="79"/>
      <c r="K1224" s="79"/>
      <c r="L1224" s="79"/>
      <c r="M1224" s="79"/>
      <c r="N1224" s="79"/>
      <c r="O1224" s="79"/>
    </row>
    <row r="1225">
      <c r="A1225" s="60"/>
      <c r="B1225" s="79"/>
      <c r="C1225" s="79"/>
      <c r="D1225" s="79"/>
      <c r="E1225" s="79"/>
      <c r="F1225" s="79"/>
      <c r="G1225" s="79"/>
      <c r="H1225" s="79"/>
      <c r="I1225" s="79"/>
      <c r="J1225" s="79"/>
      <c r="K1225" s="79"/>
      <c r="L1225" s="79"/>
      <c r="M1225" s="79"/>
      <c r="N1225" s="79"/>
      <c r="O1225" s="79"/>
    </row>
    <row r="1226">
      <c r="A1226" s="60"/>
      <c r="B1226" s="79"/>
      <c r="C1226" s="79"/>
      <c r="D1226" s="79"/>
      <c r="E1226" s="79"/>
      <c r="F1226" s="79"/>
      <c r="G1226" s="79"/>
      <c r="H1226" s="79"/>
      <c r="I1226" s="79"/>
      <c r="J1226" s="79"/>
      <c r="K1226" s="79"/>
      <c r="L1226" s="79"/>
      <c r="M1226" s="79"/>
      <c r="N1226" s="79"/>
      <c r="O1226" s="79"/>
    </row>
    <row r="1227">
      <c r="A1227" s="60"/>
      <c r="B1227" s="79"/>
      <c r="C1227" s="79"/>
      <c r="D1227" s="79"/>
      <c r="E1227" s="79"/>
      <c r="F1227" s="79"/>
      <c r="G1227" s="79"/>
      <c r="H1227" s="79"/>
      <c r="I1227" s="79"/>
      <c r="J1227" s="79"/>
      <c r="K1227" s="79"/>
      <c r="L1227" s="79"/>
      <c r="M1227" s="79"/>
      <c r="N1227" s="79"/>
      <c r="O1227" s="79"/>
    </row>
    <row r="1228">
      <c r="A1228" s="60"/>
      <c r="B1228" s="79"/>
      <c r="C1228" s="79"/>
      <c r="D1228" s="79"/>
      <c r="E1228" s="79"/>
      <c r="F1228" s="79"/>
      <c r="G1228" s="79"/>
      <c r="H1228" s="79"/>
      <c r="I1228" s="79"/>
      <c r="J1228" s="79"/>
      <c r="K1228" s="79"/>
      <c r="L1228" s="79"/>
      <c r="M1228" s="79"/>
      <c r="N1228" s="79"/>
      <c r="O1228" s="79"/>
    </row>
    <row r="1229">
      <c r="A1229" s="60"/>
      <c r="B1229" s="79"/>
      <c r="C1229" s="79"/>
      <c r="D1229" s="79"/>
      <c r="E1229" s="79"/>
      <c r="F1229" s="79"/>
      <c r="G1229" s="79"/>
      <c r="H1229" s="79"/>
      <c r="I1229" s="79"/>
      <c r="J1229" s="79"/>
      <c r="K1229" s="79"/>
      <c r="L1229" s="79"/>
      <c r="M1229" s="79"/>
      <c r="N1229" s="79"/>
      <c r="O1229" s="79"/>
    </row>
    <row r="1230">
      <c r="A1230" s="60"/>
      <c r="B1230" s="79"/>
      <c r="C1230" s="79"/>
      <c r="D1230" s="79"/>
      <c r="E1230" s="79"/>
      <c r="F1230" s="79"/>
      <c r="G1230" s="79"/>
      <c r="H1230" s="79"/>
      <c r="I1230" s="79"/>
      <c r="J1230" s="79"/>
      <c r="K1230" s="79"/>
      <c r="L1230" s="79"/>
      <c r="M1230" s="79"/>
      <c r="N1230" s="79"/>
      <c r="O1230" s="79"/>
    </row>
    <row r="1231">
      <c r="A1231" s="60"/>
      <c r="B1231" s="79"/>
      <c r="C1231" s="79"/>
      <c r="D1231" s="79"/>
      <c r="E1231" s="79"/>
      <c r="F1231" s="79"/>
      <c r="G1231" s="79"/>
      <c r="H1231" s="79"/>
      <c r="I1231" s="79"/>
      <c r="J1231" s="79"/>
      <c r="K1231" s="79"/>
      <c r="L1231" s="79"/>
      <c r="M1231" s="79"/>
      <c r="N1231" s="79"/>
      <c r="O1231" s="79"/>
    </row>
    <row r="1232">
      <c r="A1232" s="60"/>
      <c r="B1232" s="79"/>
      <c r="C1232" s="79"/>
      <c r="D1232" s="79"/>
      <c r="E1232" s="79"/>
      <c r="F1232" s="79"/>
      <c r="G1232" s="79"/>
      <c r="H1232" s="79"/>
      <c r="I1232" s="79"/>
      <c r="J1232" s="79"/>
      <c r="K1232" s="79"/>
      <c r="L1232" s="79"/>
      <c r="M1232" s="79"/>
      <c r="N1232" s="79"/>
      <c r="O1232" s="79"/>
    </row>
    <row r="1233">
      <c r="A1233" s="60"/>
      <c r="B1233" s="79"/>
      <c r="C1233" s="79"/>
      <c r="D1233" s="79"/>
      <c r="E1233" s="79"/>
      <c r="F1233" s="79"/>
      <c r="G1233" s="79"/>
      <c r="H1233" s="79"/>
      <c r="I1233" s="79"/>
      <c r="J1233" s="79"/>
      <c r="K1233" s="79"/>
      <c r="L1233" s="79"/>
      <c r="M1233" s="79"/>
      <c r="N1233" s="79"/>
      <c r="O1233" s="79"/>
    </row>
    <row r="1234">
      <c r="A1234" s="60"/>
      <c r="B1234" s="79"/>
      <c r="C1234" s="79"/>
      <c r="D1234" s="79"/>
      <c r="E1234" s="79"/>
      <c r="F1234" s="79"/>
      <c r="G1234" s="79"/>
      <c r="H1234" s="79"/>
      <c r="I1234" s="79"/>
      <c r="J1234" s="79"/>
      <c r="K1234" s="79"/>
      <c r="L1234" s="79"/>
      <c r="M1234" s="79"/>
      <c r="N1234" s="79"/>
      <c r="O1234" s="79"/>
    </row>
    <row r="1235">
      <c r="A1235" s="60"/>
      <c r="B1235" s="79"/>
      <c r="C1235" s="79"/>
      <c r="D1235" s="79"/>
      <c r="E1235" s="79"/>
      <c r="F1235" s="79"/>
      <c r="G1235" s="79"/>
      <c r="H1235" s="79"/>
      <c r="I1235" s="79"/>
      <c r="J1235" s="79"/>
      <c r="K1235" s="79"/>
      <c r="L1235" s="79"/>
      <c r="M1235" s="79"/>
      <c r="N1235" s="79"/>
      <c r="O1235" s="79"/>
    </row>
    <row r="1236">
      <c r="A1236" s="60"/>
      <c r="B1236" s="79"/>
      <c r="C1236" s="79"/>
      <c r="D1236" s="79"/>
      <c r="E1236" s="79"/>
      <c r="F1236" s="79"/>
      <c r="G1236" s="79"/>
      <c r="H1236" s="79"/>
      <c r="I1236" s="79"/>
      <c r="J1236" s="79"/>
      <c r="K1236" s="79"/>
      <c r="L1236" s="79"/>
      <c r="M1236" s="79"/>
      <c r="N1236" s="79"/>
      <c r="O1236" s="79"/>
    </row>
    <row r="1237">
      <c r="A1237" s="60"/>
      <c r="B1237" s="79"/>
      <c r="C1237" s="79"/>
      <c r="D1237" s="79"/>
      <c r="E1237" s="79"/>
      <c r="F1237" s="79"/>
      <c r="G1237" s="79"/>
      <c r="H1237" s="79"/>
      <c r="I1237" s="79"/>
      <c r="J1237" s="79"/>
      <c r="K1237" s="79"/>
      <c r="L1237" s="79"/>
      <c r="M1237" s="79"/>
      <c r="N1237" s="79"/>
      <c r="O1237" s="79"/>
    </row>
    <row r="1238">
      <c r="A1238" s="60"/>
      <c r="B1238" s="79"/>
      <c r="C1238" s="79"/>
      <c r="D1238" s="79"/>
      <c r="E1238" s="79"/>
      <c r="F1238" s="79"/>
      <c r="G1238" s="79"/>
      <c r="H1238" s="79"/>
      <c r="I1238" s="79"/>
      <c r="J1238" s="79"/>
      <c r="K1238" s="79"/>
      <c r="L1238" s="79"/>
      <c r="M1238" s="79"/>
      <c r="N1238" s="79"/>
      <c r="O1238" s="79"/>
    </row>
    <row r="1239">
      <c r="A1239" s="60"/>
      <c r="B1239" s="79"/>
      <c r="C1239" s="79"/>
      <c r="D1239" s="79"/>
      <c r="E1239" s="79"/>
      <c r="F1239" s="79"/>
      <c r="G1239" s="79"/>
      <c r="H1239" s="79"/>
      <c r="I1239" s="79"/>
      <c r="J1239" s="79"/>
      <c r="K1239" s="79"/>
      <c r="L1239" s="79"/>
      <c r="M1239" s="79"/>
      <c r="N1239" s="79"/>
      <c r="O1239" s="79"/>
    </row>
    <row r="1240">
      <c r="A1240" s="60"/>
      <c r="B1240" s="79"/>
      <c r="C1240" s="79"/>
      <c r="D1240" s="79"/>
      <c r="E1240" s="79"/>
      <c r="F1240" s="79"/>
      <c r="G1240" s="79"/>
      <c r="H1240" s="79"/>
      <c r="I1240" s="79"/>
      <c r="J1240" s="79"/>
      <c r="K1240" s="79"/>
      <c r="L1240" s="79"/>
      <c r="M1240" s="79"/>
      <c r="N1240" s="79"/>
      <c r="O1240" s="79"/>
    </row>
    <row r="1241">
      <c r="A1241" s="60"/>
      <c r="B1241" s="79"/>
      <c r="C1241" s="79"/>
      <c r="D1241" s="79"/>
      <c r="E1241" s="79"/>
      <c r="F1241" s="79"/>
      <c r="G1241" s="79"/>
      <c r="H1241" s="79"/>
      <c r="I1241" s="79"/>
      <c r="J1241" s="79"/>
      <c r="K1241" s="79"/>
      <c r="L1241" s="79"/>
      <c r="M1241" s="79"/>
      <c r="N1241" s="79"/>
      <c r="O1241" s="79"/>
    </row>
    <row r="1242">
      <c r="A1242" s="60"/>
      <c r="B1242" s="79"/>
      <c r="C1242" s="79"/>
      <c r="D1242" s="79"/>
      <c r="E1242" s="79"/>
      <c r="F1242" s="79"/>
      <c r="G1242" s="79"/>
      <c r="H1242" s="79"/>
      <c r="I1242" s="79"/>
      <c r="J1242" s="79"/>
      <c r="K1242" s="79"/>
      <c r="L1242" s="79"/>
      <c r="M1242" s="79"/>
      <c r="N1242" s="79"/>
      <c r="O1242" s="79"/>
    </row>
    <row r="1243">
      <c r="A1243" s="60"/>
      <c r="B1243" s="79"/>
      <c r="C1243" s="79"/>
      <c r="D1243" s="79"/>
      <c r="E1243" s="79"/>
      <c r="F1243" s="79"/>
      <c r="G1243" s="79"/>
      <c r="H1243" s="79"/>
      <c r="I1243" s="79"/>
      <c r="J1243" s="79"/>
      <c r="K1243" s="79"/>
      <c r="L1243" s="79"/>
      <c r="M1243" s="79"/>
      <c r="N1243" s="79"/>
      <c r="O1243" s="79"/>
    </row>
    <row r="1244">
      <c r="A1244" s="60"/>
      <c r="B1244" s="79"/>
      <c r="C1244" s="79"/>
      <c r="D1244" s="79"/>
      <c r="E1244" s="79"/>
      <c r="F1244" s="79"/>
      <c r="G1244" s="79"/>
      <c r="H1244" s="79"/>
      <c r="I1244" s="79"/>
      <c r="J1244" s="79"/>
      <c r="K1244" s="79"/>
      <c r="L1244" s="79"/>
      <c r="M1244" s="79"/>
      <c r="N1244" s="79"/>
      <c r="O1244" s="79"/>
    </row>
    <row r="1245">
      <c r="A1245" s="60"/>
      <c r="B1245" s="79"/>
      <c r="C1245" s="79"/>
      <c r="D1245" s="79"/>
      <c r="E1245" s="79"/>
      <c r="F1245" s="79"/>
      <c r="G1245" s="79"/>
      <c r="H1245" s="79"/>
      <c r="I1245" s="79"/>
      <c r="J1245" s="79"/>
      <c r="K1245" s="79"/>
      <c r="L1245" s="79"/>
      <c r="M1245" s="79"/>
      <c r="N1245" s="79"/>
      <c r="O1245" s="79"/>
    </row>
    <row r="1246">
      <c r="A1246" s="60"/>
      <c r="B1246" s="79"/>
      <c r="C1246" s="79"/>
      <c r="D1246" s="79"/>
      <c r="E1246" s="79"/>
      <c r="F1246" s="79"/>
      <c r="G1246" s="79"/>
      <c r="H1246" s="79"/>
      <c r="I1246" s="79"/>
      <c r="J1246" s="79"/>
      <c r="K1246" s="79"/>
      <c r="L1246" s="79"/>
      <c r="M1246" s="79"/>
      <c r="N1246" s="79"/>
      <c r="O1246" s="79"/>
    </row>
    <row r="1247">
      <c r="A1247" s="60"/>
      <c r="B1247" s="79"/>
      <c r="C1247" s="79"/>
      <c r="D1247" s="79"/>
      <c r="E1247" s="79"/>
      <c r="F1247" s="79"/>
      <c r="G1247" s="79"/>
      <c r="H1247" s="79"/>
      <c r="I1247" s="79"/>
      <c r="J1247" s="79"/>
      <c r="K1247" s="79"/>
      <c r="L1247" s="79"/>
      <c r="M1247" s="79"/>
      <c r="N1247" s="79"/>
      <c r="O1247" s="79"/>
    </row>
    <row r="1248">
      <c r="A1248" s="60"/>
      <c r="B1248" s="79"/>
      <c r="C1248" s="79"/>
      <c r="D1248" s="79"/>
      <c r="E1248" s="79"/>
      <c r="F1248" s="79"/>
      <c r="G1248" s="79"/>
      <c r="H1248" s="79"/>
      <c r="I1248" s="79"/>
      <c r="J1248" s="79"/>
      <c r="K1248" s="79"/>
      <c r="L1248" s="79"/>
      <c r="M1248" s="79"/>
      <c r="N1248" s="79"/>
      <c r="O1248" s="79"/>
    </row>
    <row r="1249">
      <c r="A1249" s="60"/>
      <c r="B1249" s="79"/>
      <c r="C1249" s="79"/>
      <c r="D1249" s="79"/>
      <c r="E1249" s="79"/>
      <c r="F1249" s="79"/>
      <c r="G1249" s="79"/>
      <c r="H1249" s="79"/>
      <c r="I1249" s="79"/>
      <c r="J1249" s="79"/>
      <c r="K1249" s="79"/>
      <c r="L1249" s="79"/>
      <c r="M1249" s="79"/>
      <c r="N1249" s="79"/>
      <c r="O1249" s="79"/>
    </row>
    <row r="1250">
      <c r="A1250" s="60"/>
      <c r="B1250" s="79"/>
      <c r="C1250" s="79"/>
      <c r="D1250" s="79"/>
      <c r="E1250" s="79"/>
      <c r="F1250" s="79"/>
      <c r="G1250" s="79"/>
      <c r="H1250" s="79"/>
      <c r="I1250" s="79"/>
      <c r="J1250" s="79"/>
      <c r="K1250" s="79"/>
      <c r="L1250" s="79"/>
      <c r="M1250" s="79"/>
      <c r="N1250" s="79"/>
      <c r="O1250" s="79"/>
    </row>
    <row r="1251">
      <c r="A1251" s="60"/>
      <c r="B1251" s="79"/>
      <c r="C1251" s="79"/>
      <c r="D1251" s="79"/>
      <c r="E1251" s="79"/>
      <c r="F1251" s="79"/>
      <c r="G1251" s="79"/>
      <c r="H1251" s="79"/>
      <c r="I1251" s="79"/>
      <c r="J1251" s="79"/>
      <c r="K1251" s="79"/>
      <c r="L1251" s="79"/>
      <c r="M1251" s="79"/>
      <c r="N1251" s="79"/>
      <c r="O1251" s="79"/>
    </row>
    <row r="1252">
      <c r="A1252" s="60"/>
      <c r="B1252" s="79"/>
      <c r="C1252" s="79"/>
      <c r="D1252" s="79"/>
      <c r="E1252" s="79"/>
      <c r="F1252" s="79"/>
      <c r="G1252" s="79"/>
      <c r="H1252" s="79"/>
      <c r="I1252" s="79"/>
      <c r="J1252" s="79"/>
      <c r="K1252" s="79"/>
      <c r="L1252" s="79"/>
      <c r="M1252" s="79"/>
      <c r="N1252" s="79"/>
      <c r="O1252" s="79"/>
    </row>
    <row r="1253">
      <c r="A1253" s="60"/>
      <c r="B1253" s="79"/>
      <c r="C1253" s="79"/>
      <c r="D1253" s="79"/>
      <c r="E1253" s="79"/>
      <c r="F1253" s="79"/>
      <c r="G1253" s="79"/>
      <c r="H1253" s="79"/>
      <c r="I1253" s="79"/>
      <c r="J1253" s="79"/>
      <c r="K1253" s="79"/>
      <c r="L1253" s="79"/>
      <c r="M1253" s="79"/>
      <c r="N1253" s="79"/>
      <c r="O1253" s="79"/>
    </row>
    <row r="1254">
      <c r="A1254" s="60"/>
      <c r="B1254" s="79"/>
      <c r="C1254" s="79"/>
      <c r="D1254" s="79"/>
      <c r="E1254" s="79"/>
      <c r="F1254" s="79"/>
      <c r="G1254" s="79"/>
      <c r="H1254" s="79"/>
      <c r="I1254" s="79"/>
      <c r="J1254" s="79"/>
      <c r="K1254" s="79"/>
      <c r="L1254" s="79"/>
      <c r="M1254" s="79"/>
      <c r="N1254" s="79"/>
      <c r="O1254" s="79"/>
    </row>
    <row r="1255">
      <c r="A1255" s="60"/>
      <c r="B1255" s="79"/>
      <c r="C1255" s="79"/>
      <c r="D1255" s="79"/>
      <c r="E1255" s="79"/>
      <c r="F1255" s="79"/>
      <c r="G1255" s="79"/>
      <c r="H1255" s="79"/>
      <c r="I1255" s="79"/>
      <c r="J1255" s="79"/>
      <c r="K1255" s="79"/>
      <c r="L1255" s="79"/>
      <c r="M1255" s="79"/>
      <c r="N1255" s="79"/>
      <c r="O1255" s="79"/>
    </row>
    <row r="1256">
      <c r="A1256" s="60"/>
      <c r="B1256" s="79"/>
      <c r="C1256" s="79"/>
      <c r="D1256" s="79"/>
      <c r="E1256" s="79"/>
      <c r="F1256" s="79"/>
      <c r="G1256" s="79"/>
      <c r="H1256" s="79"/>
      <c r="I1256" s="79"/>
      <c r="J1256" s="79"/>
      <c r="K1256" s="79"/>
      <c r="L1256" s="79"/>
      <c r="M1256" s="79"/>
      <c r="N1256" s="79"/>
      <c r="O1256" s="79"/>
    </row>
    <row r="1257">
      <c r="A1257" s="60"/>
      <c r="B1257" s="79"/>
      <c r="C1257" s="79"/>
      <c r="D1257" s="79"/>
      <c r="E1257" s="79"/>
      <c r="F1257" s="79"/>
      <c r="G1257" s="79"/>
      <c r="H1257" s="79"/>
      <c r="I1257" s="79"/>
      <c r="J1257" s="79"/>
      <c r="K1257" s="79"/>
      <c r="L1257" s="79"/>
      <c r="M1257" s="79"/>
      <c r="N1257" s="79"/>
      <c r="O1257" s="79"/>
    </row>
    <row r="1258">
      <c r="A1258" s="60"/>
      <c r="B1258" s="79"/>
      <c r="C1258" s="79"/>
      <c r="D1258" s="79"/>
      <c r="E1258" s="79"/>
      <c r="F1258" s="79"/>
      <c r="G1258" s="79"/>
      <c r="H1258" s="79"/>
      <c r="I1258" s="79"/>
      <c r="J1258" s="79"/>
      <c r="K1258" s="79"/>
      <c r="L1258" s="79"/>
      <c r="M1258" s="79"/>
      <c r="N1258" s="79"/>
      <c r="O1258" s="79"/>
    </row>
    <row r="1259">
      <c r="A1259" s="60"/>
      <c r="B1259" s="79"/>
      <c r="C1259" s="79"/>
      <c r="D1259" s="79"/>
      <c r="E1259" s="79"/>
      <c r="F1259" s="79"/>
      <c r="G1259" s="79"/>
      <c r="H1259" s="79"/>
      <c r="I1259" s="79"/>
      <c r="J1259" s="79"/>
      <c r="K1259" s="79"/>
      <c r="L1259" s="79"/>
      <c r="M1259" s="79"/>
      <c r="N1259" s="79"/>
      <c r="O1259" s="79"/>
    </row>
    <row r="1260">
      <c r="A1260" s="60"/>
      <c r="B1260" s="79"/>
      <c r="C1260" s="79"/>
      <c r="D1260" s="79"/>
      <c r="E1260" s="79"/>
      <c r="F1260" s="79"/>
      <c r="G1260" s="79"/>
      <c r="H1260" s="79"/>
      <c r="I1260" s="79"/>
      <c r="J1260" s="79"/>
      <c r="K1260" s="79"/>
      <c r="L1260" s="79"/>
      <c r="M1260" s="79"/>
      <c r="N1260" s="79"/>
      <c r="O1260" s="79"/>
    </row>
    <row r="1261">
      <c r="A1261" s="60"/>
      <c r="B1261" s="79"/>
      <c r="C1261" s="79"/>
      <c r="D1261" s="79"/>
      <c r="E1261" s="79"/>
      <c r="F1261" s="79"/>
      <c r="G1261" s="79"/>
      <c r="H1261" s="79"/>
      <c r="I1261" s="79"/>
      <c r="J1261" s="79"/>
      <c r="K1261" s="79"/>
      <c r="L1261" s="79"/>
      <c r="M1261" s="79"/>
      <c r="N1261" s="79"/>
      <c r="O1261" s="79"/>
    </row>
    <row r="1262">
      <c r="A1262" s="60"/>
      <c r="B1262" s="79"/>
      <c r="C1262" s="79"/>
      <c r="D1262" s="79"/>
      <c r="E1262" s="79"/>
      <c r="F1262" s="79"/>
      <c r="G1262" s="79"/>
      <c r="H1262" s="79"/>
      <c r="I1262" s="79"/>
      <c r="J1262" s="79"/>
      <c r="K1262" s="79"/>
      <c r="L1262" s="79"/>
      <c r="M1262" s="79"/>
      <c r="N1262" s="79"/>
      <c r="O1262" s="79"/>
    </row>
    <row r="1263">
      <c r="A1263" s="60"/>
      <c r="B1263" s="79"/>
      <c r="C1263" s="79"/>
      <c r="D1263" s="79"/>
      <c r="E1263" s="79"/>
      <c r="F1263" s="79"/>
      <c r="G1263" s="79"/>
      <c r="H1263" s="79"/>
      <c r="I1263" s="79"/>
      <c r="J1263" s="79"/>
      <c r="K1263" s="79"/>
      <c r="L1263" s="79"/>
      <c r="M1263" s="79"/>
      <c r="N1263" s="79"/>
      <c r="O1263" s="79"/>
    </row>
    <row r="1264">
      <c r="A1264" s="60"/>
      <c r="B1264" s="79"/>
      <c r="C1264" s="79"/>
      <c r="D1264" s="79"/>
      <c r="E1264" s="79"/>
      <c r="F1264" s="79"/>
      <c r="G1264" s="79"/>
      <c r="H1264" s="79"/>
      <c r="I1264" s="79"/>
      <c r="J1264" s="79"/>
      <c r="K1264" s="79"/>
      <c r="L1264" s="79"/>
      <c r="M1264" s="79"/>
      <c r="N1264" s="79"/>
      <c r="O1264" s="79"/>
    </row>
    <row r="1265">
      <c r="A1265" s="60"/>
      <c r="B1265" s="79"/>
      <c r="C1265" s="79"/>
      <c r="D1265" s="79"/>
      <c r="E1265" s="79"/>
      <c r="F1265" s="79"/>
      <c r="G1265" s="79"/>
      <c r="H1265" s="79"/>
      <c r="I1265" s="79"/>
      <c r="J1265" s="79"/>
      <c r="K1265" s="79"/>
      <c r="L1265" s="79"/>
      <c r="M1265" s="79"/>
      <c r="N1265" s="79"/>
      <c r="O1265" s="79"/>
    </row>
    <row r="1266">
      <c r="A1266" s="60"/>
      <c r="B1266" s="79"/>
      <c r="C1266" s="79"/>
      <c r="D1266" s="79"/>
      <c r="E1266" s="79"/>
      <c r="F1266" s="79"/>
      <c r="G1266" s="79"/>
      <c r="H1266" s="79"/>
      <c r="I1266" s="79"/>
      <c r="J1266" s="79"/>
      <c r="K1266" s="79"/>
      <c r="L1266" s="79"/>
      <c r="M1266" s="79"/>
      <c r="N1266" s="79"/>
      <c r="O1266" s="79"/>
    </row>
    <row r="1267">
      <c r="A1267" s="60"/>
      <c r="B1267" s="79"/>
      <c r="C1267" s="79"/>
      <c r="D1267" s="79"/>
      <c r="E1267" s="79"/>
      <c r="F1267" s="79"/>
      <c r="G1267" s="79"/>
      <c r="H1267" s="79"/>
      <c r="I1267" s="79"/>
      <c r="J1267" s="79"/>
      <c r="K1267" s="79"/>
      <c r="L1267" s="79"/>
      <c r="M1267" s="79"/>
      <c r="N1267" s="79"/>
      <c r="O1267" s="79"/>
    </row>
    <row r="1268">
      <c r="A1268" s="60"/>
      <c r="B1268" s="79"/>
      <c r="C1268" s="79"/>
      <c r="D1268" s="79"/>
      <c r="E1268" s="79"/>
      <c r="F1268" s="79"/>
      <c r="G1268" s="79"/>
      <c r="H1268" s="79"/>
      <c r="I1268" s="79"/>
      <c r="J1268" s="79"/>
      <c r="K1268" s="79"/>
      <c r="L1268" s="79"/>
      <c r="M1268" s="79"/>
      <c r="N1268" s="79"/>
      <c r="O1268" s="79"/>
    </row>
    <row r="1269">
      <c r="A1269" s="60"/>
      <c r="B1269" s="79"/>
      <c r="C1269" s="79"/>
      <c r="D1269" s="79"/>
      <c r="E1269" s="79"/>
      <c r="F1269" s="79"/>
      <c r="G1269" s="79"/>
      <c r="H1269" s="79"/>
      <c r="I1269" s="79"/>
      <c r="J1269" s="79"/>
      <c r="K1269" s="79"/>
      <c r="L1269" s="79"/>
      <c r="M1269" s="79"/>
      <c r="N1269" s="79"/>
      <c r="O1269" s="79"/>
    </row>
    <row r="1270">
      <c r="A1270" s="60"/>
      <c r="B1270" s="79"/>
      <c r="C1270" s="79"/>
      <c r="D1270" s="79"/>
      <c r="E1270" s="79"/>
      <c r="F1270" s="79"/>
      <c r="G1270" s="79"/>
      <c r="H1270" s="79"/>
      <c r="I1270" s="79"/>
      <c r="J1270" s="79"/>
      <c r="K1270" s="79"/>
      <c r="L1270" s="79"/>
      <c r="M1270" s="79"/>
      <c r="N1270" s="79"/>
      <c r="O1270" s="79"/>
    </row>
    <row r="1271">
      <c r="A1271" s="60"/>
      <c r="B1271" s="79"/>
      <c r="C1271" s="79"/>
      <c r="D1271" s="79"/>
      <c r="E1271" s="79"/>
      <c r="F1271" s="79"/>
      <c r="G1271" s="79"/>
      <c r="H1271" s="79"/>
      <c r="I1271" s="79"/>
      <c r="J1271" s="79"/>
      <c r="K1271" s="79"/>
      <c r="L1271" s="79"/>
      <c r="M1271" s="79"/>
      <c r="N1271" s="79"/>
      <c r="O1271" s="79"/>
    </row>
    <row r="1272">
      <c r="A1272" s="60"/>
      <c r="B1272" s="79"/>
      <c r="C1272" s="79"/>
      <c r="D1272" s="79"/>
      <c r="E1272" s="79"/>
      <c r="F1272" s="79"/>
      <c r="G1272" s="79"/>
      <c r="H1272" s="79"/>
      <c r="I1272" s="79"/>
      <c r="J1272" s="79"/>
      <c r="K1272" s="79"/>
      <c r="L1272" s="79"/>
      <c r="M1272" s="79"/>
      <c r="N1272" s="79"/>
      <c r="O1272" s="79"/>
    </row>
    <row r="1273">
      <c r="A1273" s="60"/>
      <c r="B1273" s="79"/>
      <c r="C1273" s="79"/>
      <c r="D1273" s="79"/>
      <c r="E1273" s="79"/>
      <c r="F1273" s="79"/>
      <c r="G1273" s="79"/>
      <c r="H1273" s="79"/>
      <c r="I1273" s="79"/>
      <c r="J1273" s="79"/>
      <c r="K1273" s="79"/>
      <c r="L1273" s="79"/>
      <c r="M1273" s="79"/>
      <c r="N1273" s="79"/>
      <c r="O1273" s="79"/>
    </row>
    <row r="1274">
      <c r="A1274" s="60"/>
      <c r="B1274" s="79"/>
      <c r="C1274" s="79"/>
      <c r="D1274" s="79"/>
      <c r="E1274" s="79"/>
      <c r="F1274" s="79"/>
      <c r="G1274" s="79"/>
      <c r="H1274" s="79"/>
      <c r="I1274" s="79"/>
      <c r="J1274" s="79"/>
      <c r="K1274" s="79"/>
      <c r="L1274" s="79"/>
      <c r="M1274" s="79"/>
      <c r="N1274" s="79"/>
      <c r="O1274" s="79"/>
    </row>
    <row r="1275">
      <c r="A1275" s="60"/>
      <c r="B1275" s="79"/>
      <c r="C1275" s="79"/>
      <c r="D1275" s="79"/>
      <c r="E1275" s="79"/>
      <c r="F1275" s="79"/>
      <c r="G1275" s="79"/>
      <c r="H1275" s="79"/>
      <c r="I1275" s="79"/>
      <c r="J1275" s="79"/>
      <c r="K1275" s="79"/>
      <c r="L1275" s="79"/>
      <c r="M1275" s="79"/>
      <c r="N1275" s="79"/>
      <c r="O1275" s="79"/>
    </row>
    <row r="1276">
      <c r="A1276" s="60"/>
      <c r="B1276" s="79"/>
      <c r="C1276" s="79"/>
      <c r="D1276" s="79"/>
      <c r="E1276" s="79"/>
      <c r="F1276" s="79"/>
      <c r="G1276" s="79"/>
      <c r="H1276" s="79"/>
      <c r="I1276" s="79"/>
      <c r="J1276" s="79"/>
      <c r="K1276" s="79"/>
      <c r="L1276" s="79"/>
      <c r="M1276" s="79"/>
      <c r="N1276" s="79"/>
      <c r="O1276" s="79"/>
    </row>
    <row r="1277">
      <c r="A1277" s="60"/>
      <c r="B1277" s="79"/>
      <c r="C1277" s="79"/>
      <c r="D1277" s="79"/>
      <c r="E1277" s="79"/>
      <c r="F1277" s="79"/>
      <c r="G1277" s="79"/>
      <c r="H1277" s="79"/>
      <c r="I1277" s="79"/>
      <c r="J1277" s="79"/>
      <c r="K1277" s="79"/>
      <c r="L1277" s="79"/>
      <c r="M1277" s="79"/>
      <c r="N1277" s="79"/>
      <c r="O1277" s="79"/>
    </row>
    <row r="1278">
      <c r="A1278" s="60"/>
      <c r="B1278" s="79"/>
      <c r="C1278" s="79"/>
      <c r="D1278" s="79"/>
      <c r="E1278" s="79"/>
      <c r="F1278" s="79"/>
      <c r="G1278" s="79"/>
      <c r="H1278" s="79"/>
      <c r="I1278" s="79"/>
      <c r="J1278" s="79"/>
      <c r="K1278" s="79"/>
      <c r="L1278" s="79"/>
      <c r="M1278" s="79"/>
      <c r="N1278" s="79"/>
      <c r="O1278" s="79"/>
    </row>
    <row r="1279">
      <c r="A1279" s="60"/>
      <c r="B1279" s="79"/>
      <c r="C1279" s="79"/>
      <c r="D1279" s="79"/>
      <c r="E1279" s="79"/>
      <c r="F1279" s="79"/>
      <c r="G1279" s="79"/>
      <c r="H1279" s="79"/>
      <c r="I1279" s="79"/>
      <c r="J1279" s="79"/>
      <c r="K1279" s="79"/>
      <c r="L1279" s="79"/>
      <c r="M1279" s="79"/>
      <c r="N1279" s="79"/>
      <c r="O1279" s="79"/>
    </row>
    <row r="1280">
      <c r="A1280" s="60"/>
      <c r="B1280" s="79"/>
      <c r="C1280" s="79"/>
      <c r="D1280" s="79"/>
      <c r="E1280" s="79"/>
      <c r="F1280" s="79"/>
      <c r="G1280" s="79"/>
      <c r="H1280" s="79"/>
      <c r="I1280" s="79"/>
      <c r="J1280" s="79"/>
      <c r="K1280" s="79"/>
      <c r="L1280" s="79"/>
      <c r="M1280" s="79"/>
      <c r="N1280" s="79"/>
      <c r="O1280" s="79"/>
    </row>
    <row r="1281">
      <c r="A1281" s="60"/>
      <c r="B1281" s="79"/>
      <c r="C1281" s="79"/>
      <c r="D1281" s="79"/>
      <c r="E1281" s="79"/>
      <c r="F1281" s="79"/>
      <c r="G1281" s="79"/>
      <c r="H1281" s="79"/>
      <c r="I1281" s="79"/>
      <c r="J1281" s="79"/>
      <c r="K1281" s="79"/>
      <c r="L1281" s="79"/>
      <c r="M1281" s="79"/>
      <c r="N1281" s="79"/>
      <c r="O1281" s="79"/>
    </row>
    <row r="1282">
      <c r="A1282" s="60"/>
      <c r="B1282" s="79"/>
      <c r="C1282" s="79"/>
      <c r="D1282" s="79"/>
      <c r="E1282" s="79"/>
      <c r="F1282" s="79"/>
      <c r="G1282" s="79"/>
      <c r="H1282" s="79"/>
      <c r="I1282" s="79"/>
      <c r="J1282" s="79"/>
      <c r="K1282" s="79"/>
      <c r="L1282" s="79"/>
      <c r="M1282" s="79"/>
      <c r="N1282" s="79"/>
      <c r="O1282" s="79"/>
    </row>
    <row r="1283">
      <c r="A1283" s="60"/>
      <c r="B1283" s="79"/>
      <c r="C1283" s="79"/>
      <c r="D1283" s="79"/>
      <c r="E1283" s="79"/>
      <c r="F1283" s="79"/>
      <c r="G1283" s="79"/>
      <c r="H1283" s="79"/>
      <c r="I1283" s="79"/>
      <c r="J1283" s="79"/>
      <c r="K1283" s="79"/>
      <c r="L1283" s="79"/>
      <c r="M1283" s="79"/>
      <c r="N1283" s="79"/>
      <c r="O1283" s="79"/>
    </row>
    <row r="1284">
      <c r="A1284" s="60"/>
      <c r="B1284" s="79"/>
      <c r="C1284" s="79"/>
      <c r="D1284" s="79"/>
      <c r="E1284" s="79"/>
      <c r="F1284" s="79"/>
      <c r="G1284" s="79"/>
      <c r="H1284" s="79"/>
      <c r="I1284" s="79"/>
      <c r="J1284" s="79"/>
      <c r="K1284" s="79"/>
      <c r="L1284" s="79"/>
      <c r="M1284" s="79"/>
      <c r="N1284" s="79"/>
      <c r="O1284" s="79"/>
    </row>
    <row r="1285">
      <c r="A1285" s="60"/>
      <c r="B1285" s="79"/>
      <c r="C1285" s="79"/>
      <c r="D1285" s="79"/>
      <c r="E1285" s="79"/>
      <c r="F1285" s="79"/>
      <c r="G1285" s="79"/>
      <c r="H1285" s="79"/>
      <c r="I1285" s="79"/>
      <c r="J1285" s="79"/>
      <c r="K1285" s="79"/>
      <c r="L1285" s="79"/>
      <c r="M1285" s="79"/>
      <c r="N1285" s="79"/>
      <c r="O1285" s="79"/>
    </row>
    <row r="1286">
      <c r="A1286" s="60"/>
      <c r="B1286" s="79"/>
      <c r="C1286" s="79"/>
      <c r="D1286" s="79"/>
      <c r="E1286" s="79"/>
      <c r="F1286" s="79"/>
      <c r="G1286" s="79"/>
      <c r="H1286" s="79"/>
      <c r="I1286" s="79"/>
      <c r="J1286" s="79"/>
      <c r="K1286" s="79"/>
      <c r="L1286" s="79"/>
      <c r="M1286" s="79"/>
      <c r="N1286" s="79"/>
      <c r="O1286" s="79"/>
    </row>
    <row r="1287">
      <c r="A1287" s="60"/>
      <c r="B1287" s="79"/>
      <c r="C1287" s="79"/>
      <c r="D1287" s="79"/>
      <c r="E1287" s="79"/>
      <c r="F1287" s="79"/>
      <c r="G1287" s="79"/>
      <c r="H1287" s="79"/>
      <c r="I1287" s="79"/>
      <c r="J1287" s="79"/>
      <c r="K1287" s="79"/>
      <c r="L1287" s="79"/>
      <c r="M1287" s="79"/>
      <c r="N1287" s="79"/>
      <c r="O1287" s="79"/>
    </row>
    <row r="1288">
      <c r="A1288" s="60"/>
      <c r="B1288" s="79"/>
      <c r="C1288" s="79"/>
      <c r="D1288" s="79"/>
      <c r="E1288" s="79"/>
      <c r="F1288" s="79"/>
      <c r="G1288" s="79"/>
      <c r="H1288" s="79"/>
      <c r="I1288" s="79"/>
      <c r="J1288" s="79"/>
      <c r="K1288" s="79"/>
      <c r="L1288" s="79"/>
      <c r="M1288" s="79"/>
      <c r="N1288" s="79"/>
      <c r="O1288" s="79"/>
    </row>
    <row r="1289">
      <c r="A1289" s="60"/>
      <c r="B1289" s="79"/>
      <c r="C1289" s="79"/>
      <c r="D1289" s="79"/>
      <c r="E1289" s="79"/>
      <c r="F1289" s="79"/>
      <c r="G1289" s="79"/>
      <c r="H1289" s="79"/>
      <c r="I1289" s="79"/>
      <c r="J1289" s="79"/>
      <c r="K1289" s="79"/>
      <c r="L1289" s="79"/>
      <c r="M1289" s="79"/>
      <c r="N1289" s="79"/>
      <c r="O1289" s="79"/>
    </row>
    <row r="1290">
      <c r="A1290" s="60"/>
      <c r="B1290" s="79"/>
      <c r="C1290" s="79"/>
      <c r="D1290" s="79"/>
      <c r="E1290" s="79"/>
      <c r="F1290" s="79"/>
      <c r="G1290" s="79"/>
      <c r="H1290" s="79"/>
      <c r="I1290" s="79"/>
      <c r="J1290" s="79"/>
      <c r="K1290" s="79"/>
      <c r="L1290" s="79"/>
      <c r="M1290" s="79"/>
      <c r="N1290" s="79"/>
      <c r="O1290" s="79"/>
    </row>
    <row r="1291">
      <c r="A1291" s="60"/>
      <c r="B1291" s="79"/>
      <c r="C1291" s="79"/>
      <c r="D1291" s="79"/>
      <c r="E1291" s="79"/>
      <c r="F1291" s="79"/>
      <c r="G1291" s="79"/>
      <c r="H1291" s="79"/>
      <c r="I1291" s="79"/>
      <c r="J1291" s="79"/>
      <c r="K1291" s="79"/>
      <c r="L1291" s="79"/>
      <c r="M1291" s="79"/>
      <c r="N1291" s="79"/>
      <c r="O1291" s="79"/>
    </row>
    <row r="1292">
      <c r="A1292" s="60"/>
      <c r="B1292" s="79"/>
      <c r="C1292" s="79"/>
      <c r="D1292" s="79"/>
      <c r="E1292" s="79"/>
      <c r="F1292" s="79"/>
      <c r="G1292" s="79"/>
      <c r="H1292" s="79"/>
      <c r="I1292" s="79"/>
      <c r="J1292" s="79"/>
      <c r="K1292" s="79"/>
      <c r="L1292" s="79"/>
      <c r="M1292" s="79"/>
      <c r="N1292" s="79"/>
      <c r="O1292" s="79"/>
    </row>
    <row r="1293">
      <c r="A1293" s="60"/>
      <c r="B1293" s="79"/>
      <c r="C1293" s="79"/>
      <c r="D1293" s="79"/>
      <c r="E1293" s="79"/>
      <c r="F1293" s="79"/>
      <c r="G1293" s="79"/>
      <c r="H1293" s="79"/>
      <c r="I1293" s="79"/>
      <c r="J1293" s="79"/>
      <c r="K1293" s="79"/>
      <c r="L1293" s="79"/>
      <c r="M1293" s="79"/>
      <c r="N1293" s="79"/>
      <c r="O1293" s="79"/>
    </row>
    <row r="1294">
      <c r="A1294" s="60"/>
      <c r="B1294" s="79"/>
      <c r="C1294" s="79"/>
      <c r="D1294" s="79"/>
      <c r="E1294" s="79"/>
      <c r="F1294" s="79"/>
      <c r="G1294" s="79"/>
      <c r="H1294" s="79"/>
      <c r="I1294" s="79"/>
      <c r="J1294" s="79"/>
      <c r="K1294" s="79"/>
      <c r="L1294" s="79"/>
      <c r="M1294" s="79"/>
      <c r="N1294" s="79"/>
      <c r="O1294" s="79"/>
    </row>
    <row r="1295">
      <c r="A1295" s="60"/>
      <c r="B1295" s="79"/>
      <c r="C1295" s="79"/>
      <c r="D1295" s="79"/>
      <c r="E1295" s="79"/>
      <c r="F1295" s="79"/>
      <c r="G1295" s="79"/>
      <c r="H1295" s="79"/>
      <c r="I1295" s="79"/>
      <c r="J1295" s="79"/>
      <c r="K1295" s="79"/>
      <c r="L1295" s="79"/>
      <c r="M1295" s="79"/>
      <c r="N1295" s="79"/>
      <c r="O1295" s="79"/>
    </row>
    <row r="1296">
      <c r="A1296" s="60"/>
      <c r="B1296" s="79"/>
      <c r="C1296" s="79"/>
      <c r="D1296" s="79"/>
      <c r="E1296" s="79"/>
      <c r="F1296" s="79"/>
      <c r="G1296" s="79"/>
      <c r="H1296" s="79"/>
      <c r="I1296" s="79"/>
      <c r="J1296" s="79"/>
      <c r="K1296" s="79"/>
      <c r="L1296" s="79"/>
      <c r="M1296" s="79"/>
      <c r="N1296" s="79"/>
      <c r="O1296" s="79"/>
    </row>
    <row r="1297">
      <c r="A1297" s="60"/>
      <c r="B1297" s="79"/>
      <c r="C1297" s="79"/>
      <c r="D1297" s="79"/>
      <c r="E1297" s="79"/>
      <c r="F1297" s="79"/>
      <c r="G1297" s="79"/>
      <c r="H1297" s="79"/>
      <c r="I1297" s="79"/>
      <c r="J1297" s="79"/>
      <c r="K1297" s="79"/>
      <c r="L1297" s="79"/>
      <c r="M1297" s="79"/>
      <c r="N1297" s="79"/>
      <c r="O1297" s="79"/>
    </row>
    <row r="1298">
      <c r="A1298" s="60"/>
      <c r="B1298" s="79"/>
      <c r="C1298" s="79"/>
      <c r="D1298" s="79"/>
      <c r="E1298" s="79"/>
      <c r="F1298" s="79"/>
      <c r="G1298" s="79"/>
      <c r="H1298" s="79"/>
      <c r="I1298" s="79"/>
      <c r="J1298" s="79"/>
      <c r="K1298" s="79"/>
      <c r="L1298" s="79"/>
      <c r="M1298" s="79"/>
      <c r="N1298" s="79"/>
      <c r="O1298" s="79"/>
    </row>
    <row r="1299">
      <c r="A1299" s="60"/>
      <c r="B1299" s="79"/>
      <c r="C1299" s="79"/>
      <c r="D1299" s="79"/>
      <c r="E1299" s="79"/>
      <c r="F1299" s="79"/>
      <c r="G1299" s="79"/>
      <c r="H1299" s="79"/>
      <c r="I1299" s="79"/>
      <c r="J1299" s="79"/>
      <c r="K1299" s="79"/>
      <c r="L1299" s="79"/>
      <c r="M1299" s="79"/>
      <c r="N1299" s="79"/>
      <c r="O1299" s="79"/>
    </row>
    <row r="1300">
      <c r="A1300" s="60"/>
      <c r="B1300" s="79"/>
      <c r="C1300" s="79"/>
      <c r="D1300" s="79"/>
      <c r="E1300" s="79"/>
      <c r="F1300" s="79"/>
      <c r="G1300" s="79"/>
      <c r="H1300" s="79"/>
      <c r="I1300" s="79"/>
      <c r="J1300" s="79"/>
      <c r="K1300" s="79"/>
      <c r="L1300" s="79"/>
      <c r="M1300" s="79"/>
      <c r="N1300" s="79"/>
      <c r="O1300" s="79"/>
    </row>
    <row r="1301">
      <c r="A1301" s="60"/>
      <c r="B1301" s="79"/>
      <c r="C1301" s="79"/>
      <c r="D1301" s="79"/>
      <c r="E1301" s="79"/>
      <c r="F1301" s="79"/>
      <c r="G1301" s="79"/>
      <c r="H1301" s="79"/>
      <c r="I1301" s="79"/>
      <c r="J1301" s="79"/>
      <c r="K1301" s="79"/>
      <c r="L1301" s="79"/>
      <c r="M1301" s="79"/>
      <c r="N1301" s="79"/>
      <c r="O1301" s="79"/>
    </row>
    <row r="1302">
      <c r="A1302" s="60"/>
      <c r="B1302" s="79"/>
      <c r="C1302" s="79"/>
      <c r="D1302" s="79"/>
      <c r="E1302" s="79"/>
      <c r="F1302" s="79"/>
      <c r="G1302" s="79"/>
      <c r="H1302" s="79"/>
      <c r="I1302" s="79"/>
      <c r="J1302" s="79"/>
      <c r="K1302" s="79"/>
      <c r="L1302" s="79"/>
      <c r="M1302" s="79"/>
      <c r="N1302" s="79"/>
      <c r="O1302" s="79"/>
    </row>
    <row r="1303">
      <c r="A1303" s="60"/>
      <c r="B1303" s="79"/>
      <c r="C1303" s="79"/>
      <c r="D1303" s="79"/>
      <c r="E1303" s="79"/>
      <c r="F1303" s="79"/>
      <c r="G1303" s="79"/>
      <c r="H1303" s="79"/>
      <c r="I1303" s="79"/>
      <c r="J1303" s="79"/>
      <c r="K1303" s="79"/>
      <c r="L1303" s="79"/>
      <c r="M1303" s="79"/>
      <c r="N1303" s="79"/>
      <c r="O1303" s="79"/>
    </row>
    <row r="1304">
      <c r="A1304" s="60"/>
      <c r="B1304" s="79"/>
      <c r="C1304" s="79"/>
      <c r="D1304" s="79"/>
      <c r="E1304" s="79"/>
      <c r="F1304" s="79"/>
      <c r="G1304" s="79"/>
      <c r="H1304" s="79"/>
      <c r="I1304" s="79"/>
      <c r="J1304" s="79"/>
      <c r="K1304" s="79"/>
      <c r="L1304" s="79"/>
      <c r="M1304" s="79"/>
      <c r="N1304" s="79"/>
      <c r="O1304" s="79"/>
    </row>
    <row r="1305">
      <c r="A1305" s="60"/>
      <c r="B1305" s="79"/>
      <c r="C1305" s="79"/>
      <c r="D1305" s="79"/>
      <c r="E1305" s="79"/>
      <c r="F1305" s="79"/>
      <c r="G1305" s="79"/>
      <c r="H1305" s="79"/>
      <c r="I1305" s="79"/>
      <c r="J1305" s="79"/>
      <c r="K1305" s="79"/>
      <c r="L1305" s="79"/>
      <c r="M1305" s="79"/>
      <c r="N1305" s="79"/>
      <c r="O1305" s="79"/>
    </row>
    <row r="1306">
      <c r="A1306" s="60"/>
      <c r="B1306" s="79"/>
      <c r="C1306" s="79"/>
      <c r="D1306" s="79"/>
      <c r="E1306" s="79"/>
      <c r="F1306" s="79"/>
      <c r="G1306" s="79"/>
      <c r="H1306" s="79"/>
      <c r="I1306" s="79"/>
      <c r="J1306" s="79"/>
      <c r="K1306" s="79"/>
      <c r="L1306" s="79"/>
      <c r="M1306" s="79"/>
      <c r="N1306" s="79"/>
      <c r="O1306" s="79"/>
    </row>
    <row r="1307">
      <c r="A1307" s="60"/>
      <c r="B1307" s="79"/>
      <c r="C1307" s="79"/>
      <c r="D1307" s="79"/>
      <c r="E1307" s="79"/>
      <c r="F1307" s="79"/>
      <c r="G1307" s="79"/>
      <c r="H1307" s="79"/>
      <c r="I1307" s="79"/>
      <c r="J1307" s="79"/>
      <c r="K1307" s="79"/>
      <c r="L1307" s="79"/>
      <c r="M1307" s="79"/>
      <c r="N1307" s="79"/>
      <c r="O1307" s="79"/>
    </row>
    <row r="1308">
      <c r="A1308" s="60"/>
      <c r="B1308" s="79"/>
      <c r="C1308" s="79"/>
      <c r="D1308" s="79"/>
      <c r="E1308" s="79"/>
      <c r="F1308" s="79"/>
      <c r="G1308" s="79"/>
      <c r="H1308" s="79"/>
      <c r="I1308" s="79"/>
      <c r="J1308" s="79"/>
      <c r="K1308" s="79"/>
      <c r="L1308" s="79"/>
      <c r="M1308" s="79"/>
      <c r="N1308" s="79"/>
      <c r="O1308" s="79"/>
    </row>
    <row r="1309">
      <c r="A1309" s="60"/>
      <c r="B1309" s="79"/>
      <c r="C1309" s="79"/>
      <c r="D1309" s="79"/>
      <c r="E1309" s="79"/>
      <c r="F1309" s="79"/>
      <c r="G1309" s="79"/>
      <c r="H1309" s="79"/>
      <c r="I1309" s="79"/>
      <c r="J1309" s="79"/>
      <c r="K1309" s="79"/>
      <c r="L1309" s="79"/>
      <c r="M1309" s="79"/>
      <c r="N1309" s="79"/>
      <c r="O1309" s="79"/>
    </row>
    <row r="1310">
      <c r="A1310" s="60"/>
      <c r="B1310" s="79"/>
      <c r="C1310" s="79"/>
      <c r="D1310" s="79"/>
      <c r="E1310" s="79"/>
      <c r="F1310" s="79"/>
      <c r="G1310" s="79"/>
      <c r="H1310" s="79"/>
      <c r="I1310" s="79"/>
      <c r="J1310" s="79"/>
      <c r="K1310" s="79"/>
      <c r="L1310" s="79"/>
      <c r="M1310" s="79"/>
      <c r="N1310" s="79"/>
      <c r="O1310" s="79"/>
    </row>
    <row r="1311">
      <c r="A1311" s="60"/>
      <c r="B1311" s="79"/>
      <c r="C1311" s="79"/>
      <c r="D1311" s="79"/>
      <c r="E1311" s="79"/>
      <c r="F1311" s="79"/>
      <c r="G1311" s="79"/>
      <c r="H1311" s="79"/>
      <c r="I1311" s="79"/>
      <c r="J1311" s="79"/>
      <c r="K1311" s="79"/>
      <c r="L1311" s="79"/>
      <c r="M1311" s="79"/>
      <c r="N1311" s="79"/>
      <c r="O1311" s="79"/>
    </row>
    <row r="1312">
      <c r="A1312" s="60"/>
      <c r="B1312" s="79"/>
      <c r="C1312" s="79"/>
      <c r="D1312" s="79"/>
      <c r="E1312" s="79"/>
      <c r="F1312" s="79"/>
      <c r="G1312" s="79"/>
      <c r="H1312" s="79"/>
      <c r="I1312" s="79"/>
      <c r="J1312" s="79"/>
      <c r="K1312" s="79"/>
      <c r="L1312" s="79"/>
      <c r="M1312" s="79"/>
      <c r="N1312" s="79"/>
      <c r="O1312" s="79"/>
    </row>
    <row r="1313">
      <c r="A1313" s="60"/>
      <c r="B1313" s="79"/>
      <c r="C1313" s="79"/>
      <c r="D1313" s="79"/>
      <c r="E1313" s="79"/>
      <c r="F1313" s="79"/>
      <c r="G1313" s="79"/>
      <c r="H1313" s="79"/>
      <c r="I1313" s="79"/>
      <c r="J1313" s="79"/>
      <c r="K1313" s="79"/>
      <c r="L1313" s="79"/>
      <c r="M1313" s="79"/>
      <c r="N1313" s="79"/>
      <c r="O1313" s="79"/>
    </row>
    <row r="1314">
      <c r="A1314" s="60"/>
      <c r="B1314" s="79"/>
      <c r="C1314" s="79"/>
      <c r="D1314" s="79"/>
      <c r="E1314" s="79"/>
      <c r="F1314" s="79"/>
      <c r="G1314" s="79"/>
      <c r="H1314" s="79"/>
      <c r="I1314" s="79"/>
      <c r="J1314" s="79"/>
      <c r="K1314" s="79"/>
      <c r="L1314" s="79"/>
      <c r="M1314" s="79"/>
      <c r="N1314" s="79"/>
      <c r="O1314" s="79"/>
    </row>
    <row r="1315">
      <c r="A1315" s="60"/>
      <c r="B1315" s="79"/>
      <c r="C1315" s="79"/>
      <c r="D1315" s="79"/>
      <c r="E1315" s="79"/>
      <c r="F1315" s="79"/>
      <c r="G1315" s="79"/>
      <c r="H1315" s="79"/>
      <c r="I1315" s="79"/>
      <c r="J1315" s="79"/>
      <c r="K1315" s="79"/>
      <c r="L1315" s="79"/>
      <c r="M1315" s="79"/>
      <c r="N1315" s="79"/>
      <c r="O1315" s="79"/>
    </row>
    <row r="1316">
      <c r="A1316" s="60"/>
      <c r="B1316" s="79"/>
      <c r="C1316" s="79"/>
      <c r="D1316" s="79"/>
      <c r="E1316" s="79"/>
      <c r="F1316" s="79"/>
      <c r="G1316" s="79"/>
      <c r="H1316" s="79"/>
      <c r="I1316" s="79"/>
      <c r="J1316" s="79"/>
      <c r="K1316" s="79"/>
      <c r="L1316" s="79"/>
      <c r="M1316" s="79"/>
      <c r="N1316" s="79"/>
      <c r="O1316" s="79"/>
    </row>
    <row r="1317">
      <c r="A1317" s="60"/>
      <c r="B1317" s="79"/>
      <c r="C1317" s="79"/>
      <c r="D1317" s="79"/>
      <c r="E1317" s="79"/>
      <c r="F1317" s="79"/>
      <c r="G1317" s="79"/>
      <c r="H1317" s="79"/>
      <c r="I1317" s="79"/>
      <c r="J1317" s="79"/>
      <c r="K1317" s="79"/>
      <c r="L1317" s="79"/>
      <c r="M1317" s="79"/>
      <c r="N1317" s="79"/>
      <c r="O1317" s="79"/>
    </row>
    <row r="1318">
      <c r="A1318" s="60"/>
      <c r="B1318" s="79"/>
      <c r="C1318" s="79"/>
      <c r="D1318" s="79"/>
      <c r="E1318" s="79"/>
      <c r="F1318" s="79"/>
      <c r="G1318" s="79"/>
      <c r="H1318" s="79"/>
      <c r="I1318" s="79"/>
      <c r="J1318" s="79"/>
      <c r="K1318" s="79"/>
      <c r="L1318" s="79"/>
      <c r="M1318" s="79"/>
      <c r="N1318" s="79"/>
      <c r="O1318" s="79"/>
    </row>
    <row r="1319">
      <c r="A1319" s="60"/>
      <c r="B1319" s="79"/>
      <c r="C1319" s="79"/>
      <c r="D1319" s="79"/>
      <c r="E1319" s="79"/>
      <c r="F1319" s="79"/>
      <c r="G1319" s="79"/>
      <c r="H1319" s="79"/>
      <c r="I1319" s="79"/>
      <c r="J1319" s="79"/>
      <c r="K1319" s="79"/>
      <c r="L1319" s="79"/>
      <c r="M1319" s="79"/>
      <c r="N1319" s="79"/>
      <c r="O1319" s="79"/>
    </row>
    <row r="1320">
      <c r="A1320" s="60"/>
      <c r="B1320" s="79"/>
      <c r="C1320" s="79"/>
      <c r="D1320" s="79"/>
      <c r="E1320" s="79"/>
      <c r="F1320" s="79"/>
      <c r="G1320" s="79"/>
      <c r="H1320" s="79"/>
      <c r="I1320" s="79"/>
      <c r="J1320" s="79"/>
      <c r="K1320" s="79"/>
      <c r="L1320" s="79"/>
      <c r="M1320" s="79"/>
      <c r="N1320" s="79"/>
      <c r="O1320" s="79"/>
    </row>
    <row r="1321">
      <c r="A1321" s="60"/>
      <c r="B1321" s="79"/>
      <c r="C1321" s="79"/>
      <c r="D1321" s="79"/>
      <c r="E1321" s="79"/>
      <c r="F1321" s="79"/>
      <c r="G1321" s="79"/>
      <c r="H1321" s="79"/>
      <c r="I1321" s="79"/>
      <c r="J1321" s="79"/>
      <c r="K1321" s="79"/>
      <c r="L1321" s="79"/>
      <c r="M1321" s="79"/>
      <c r="N1321" s="79"/>
      <c r="O1321" s="79"/>
    </row>
    <row r="1322">
      <c r="A1322" s="60"/>
      <c r="B1322" s="79"/>
      <c r="C1322" s="79"/>
      <c r="D1322" s="79"/>
      <c r="E1322" s="79"/>
      <c r="F1322" s="79"/>
      <c r="G1322" s="79"/>
      <c r="H1322" s="79"/>
      <c r="I1322" s="79"/>
      <c r="J1322" s="79"/>
      <c r="K1322" s="79"/>
      <c r="L1322" s="79"/>
      <c r="M1322" s="79"/>
      <c r="N1322" s="79"/>
      <c r="O1322" s="79"/>
    </row>
    <row r="1323">
      <c r="A1323" s="60"/>
      <c r="B1323" s="79"/>
      <c r="C1323" s="79"/>
      <c r="D1323" s="79"/>
      <c r="E1323" s="79"/>
      <c r="F1323" s="79"/>
      <c r="G1323" s="79"/>
      <c r="H1323" s="79"/>
      <c r="I1323" s="79"/>
      <c r="J1323" s="79"/>
      <c r="K1323" s="79"/>
      <c r="L1323" s="79"/>
      <c r="M1323" s="79"/>
      <c r="N1323" s="79"/>
      <c r="O1323" s="79"/>
    </row>
    <row r="1324">
      <c r="A1324" s="60"/>
      <c r="B1324" s="79"/>
      <c r="C1324" s="79"/>
      <c r="D1324" s="79"/>
      <c r="E1324" s="79"/>
      <c r="F1324" s="79"/>
      <c r="G1324" s="79"/>
      <c r="H1324" s="79"/>
      <c r="I1324" s="79"/>
      <c r="J1324" s="79"/>
      <c r="K1324" s="79"/>
      <c r="L1324" s="79"/>
      <c r="M1324" s="79"/>
      <c r="N1324" s="79"/>
      <c r="O1324" s="79"/>
    </row>
    <row r="1325">
      <c r="A1325" s="60"/>
      <c r="B1325" s="79"/>
      <c r="C1325" s="79"/>
      <c r="D1325" s="79"/>
      <c r="E1325" s="79"/>
      <c r="F1325" s="79"/>
      <c r="G1325" s="79"/>
      <c r="H1325" s="79"/>
      <c r="I1325" s="79"/>
      <c r="J1325" s="79"/>
      <c r="K1325" s="79"/>
      <c r="L1325" s="79"/>
      <c r="M1325" s="79"/>
      <c r="N1325" s="79"/>
      <c r="O1325" s="79"/>
    </row>
    <row r="1326">
      <c r="A1326" s="60"/>
      <c r="B1326" s="79"/>
      <c r="C1326" s="79"/>
      <c r="D1326" s="79"/>
      <c r="E1326" s="79"/>
      <c r="F1326" s="79"/>
      <c r="G1326" s="79"/>
      <c r="H1326" s="79"/>
      <c r="I1326" s="79"/>
      <c r="J1326" s="79"/>
      <c r="K1326" s="79"/>
      <c r="L1326" s="79"/>
      <c r="M1326" s="79"/>
      <c r="N1326" s="79"/>
      <c r="O1326" s="79"/>
    </row>
    <row r="1327">
      <c r="A1327" s="60"/>
      <c r="B1327" s="79"/>
      <c r="C1327" s="79"/>
      <c r="D1327" s="79"/>
      <c r="E1327" s="79"/>
      <c r="F1327" s="79"/>
      <c r="G1327" s="79"/>
      <c r="H1327" s="79"/>
      <c r="I1327" s="79"/>
      <c r="J1327" s="79"/>
      <c r="K1327" s="79"/>
      <c r="L1327" s="79"/>
      <c r="M1327" s="79"/>
      <c r="N1327" s="79"/>
      <c r="O1327" s="79"/>
    </row>
    <row r="1328">
      <c r="A1328" s="60"/>
      <c r="B1328" s="79"/>
      <c r="C1328" s="79"/>
      <c r="D1328" s="79"/>
      <c r="E1328" s="79"/>
      <c r="F1328" s="79"/>
      <c r="G1328" s="79"/>
      <c r="H1328" s="79"/>
      <c r="I1328" s="79"/>
      <c r="J1328" s="79"/>
      <c r="K1328" s="79"/>
      <c r="L1328" s="79"/>
      <c r="M1328" s="79"/>
      <c r="N1328" s="79"/>
      <c r="O1328" s="79"/>
    </row>
    <row r="1329">
      <c r="A1329" s="60"/>
      <c r="B1329" s="79"/>
      <c r="C1329" s="79"/>
      <c r="D1329" s="79"/>
      <c r="E1329" s="79"/>
      <c r="F1329" s="79"/>
      <c r="G1329" s="79"/>
      <c r="H1329" s="79"/>
      <c r="I1329" s="79"/>
      <c r="J1329" s="79"/>
      <c r="K1329" s="79"/>
      <c r="L1329" s="79"/>
      <c r="M1329" s="79"/>
      <c r="N1329" s="79"/>
      <c r="O1329" s="79"/>
    </row>
    <row r="1330">
      <c r="A1330" s="60"/>
      <c r="B1330" s="79"/>
      <c r="C1330" s="79"/>
      <c r="D1330" s="79"/>
      <c r="E1330" s="79"/>
      <c r="F1330" s="79"/>
      <c r="G1330" s="79"/>
      <c r="H1330" s="79"/>
      <c r="I1330" s="79"/>
      <c r="J1330" s="79"/>
      <c r="K1330" s="79"/>
      <c r="L1330" s="79"/>
      <c r="M1330" s="79"/>
      <c r="N1330" s="79"/>
      <c r="O1330" s="79"/>
    </row>
    <row r="1331">
      <c r="A1331" s="60"/>
      <c r="B1331" s="79"/>
      <c r="C1331" s="79"/>
      <c r="D1331" s="79"/>
      <c r="E1331" s="79"/>
      <c r="F1331" s="79"/>
      <c r="G1331" s="79"/>
      <c r="H1331" s="79"/>
      <c r="I1331" s="79"/>
      <c r="J1331" s="79"/>
      <c r="K1331" s="79"/>
      <c r="L1331" s="79"/>
      <c r="M1331" s="79"/>
      <c r="N1331" s="79"/>
      <c r="O1331" s="79"/>
    </row>
    <row r="1332">
      <c r="A1332" s="60"/>
      <c r="B1332" s="79"/>
      <c r="C1332" s="79"/>
      <c r="D1332" s="79"/>
      <c r="E1332" s="79"/>
      <c r="F1332" s="79"/>
      <c r="G1332" s="79"/>
      <c r="H1332" s="79"/>
      <c r="I1332" s="79"/>
      <c r="J1332" s="79"/>
      <c r="K1332" s="79"/>
      <c r="L1332" s="79"/>
      <c r="M1332" s="79"/>
      <c r="N1332" s="79"/>
      <c r="O1332" s="79"/>
    </row>
    <row r="1333">
      <c r="A1333" s="60"/>
      <c r="B1333" s="79"/>
      <c r="C1333" s="79"/>
      <c r="D1333" s="79"/>
      <c r="E1333" s="79"/>
      <c r="F1333" s="79"/>
      <c r="G1333" s="79"/>
      <c r="H1333" s="79"/>
      <c r="I1333" s="79"/>
      <c r="J1333" s="79"/>
      <c r="K1333" s="79"/>
      <c r="L1333" s="79"/>
      <c r="M1333" s="79"/>
      <c r="N1333" s="79"/>
      <c r="O1333" s="79"/>
    </row>
    <row r="1334">
      <c r="A1334" s="60"/>
      <c r="B1334" s="79"/>
      <c r="C1334" s="79"/>
      <c r="D1334" s="79"/>
      <c r="E1334" s="79"/>
      <c r="F1334" s="79"/>
      <c r="G1334" s="79"/>
      <c r="H1334" s="79"/>
      <c r="I1334" s="79"/>
      <c r="J1334" s="79"/>
      <c r="K1334" s="79"/>
      <c r="L1334" s="79"/>
      <c r="M1334" s="79"/>
      <c r="N1334" s="79"/>
      <c r="O1334" s="79"/>
    </row>
    <row r="1335">
      <c r="A1335" s="60"/>
      <c r="B1335" s="79"/>
      <c r="C1335" s="79"/>
      <c r="D1335" s="79"/>
      <c r="E1335" s="79"/>
      <c r="F1335" s="79"/>
      <c r="G1335" s="79"/>
      <c r="H1335" s="79"/>
      <c r="I1335" s="79"/>
      <c r="J1335" s="79"/>
      <c r="K1335" s="79"/>
      <c r="L1335" s="79"/>
      <c r="M1335" s="79"/>
      <c r="N1335" s="79"/>
      <c r="O1335" s="79"/>
    </row>
    <row r="1336">
      <c r="A1336" s="60"/>
      <c r="B1336" s="79"/>
      <c r="C1336" s="79"/>
      <c r="D1336" s="79"/>
      <c r="E1336" s="79"/>
      <c r="F1336" s="79"/>
      <c r="G1336" s="79"/>
      <c r="H1336" s="79"/>
      <c r="I1336" s="79"/>
      <c r="J1336" s="79"/>
      <c r="K1336" s="79"/>
      <c r="L1336" s="79"/>
      <c r="M1336" s="79"/>
      <c r="N1336" s="79"/>
      <c r="O1336" s="79"/>
    </row>
    <row r="1337">
      <c r="A1337" s="60"/>
      <c r="B1337" s="79"/>
      <c r="C1337" s="79"/>
      <c r="D1337" s="79"/>
      <c r="E1337" s="79"/>
      <c r="F1337" s="79"/>
      <c r="G1337" s="79"/>
      <c r="H1337" s="79"/>
      <c r="I1337" s="79"/>
      <c r="J1337" s="79"/>
      <c r="K1337" s="79"/>
      <c r="L1337" s="79"/>
      <c r="M1337" s="79"/>
      <c r="N1337" s="79"/>
      <c r="O1337" s="79"/>
    </row>
    <row r="1338">
      <c r="A1338" s="60"/>
      <c r="B1338" s="79"/>
      <c r="C1338" s="79"/>
      <c r="D1338" s="79"/>
      <c r="E1338" s="79"/>
      <c r="F1338" s="79"/>
      <c r="G1338" s="79"/>
      <c r="H1338" s="79"/>
      <c r="I1338" s="79"/>
      <c r="J1338" s="79"/>
      <c r="K1338" s="79"/>
      <c r="L1338" s="79"/>
      <c r="M1338" s="79"/>
      <c r="N1338" s="79"/>
      <c r="O1338" s="79"/>
    </row>
    <row r="1339">
      <c r="A1339" s="60"/>
      <c r="B1339" s="79"/>
      <c r="C1339" s="79"/>
      <c r="D1339" s="79"/>
      <c r="E1339" s="79"/>
      <c r="F1339" s="79"/>
      <c r="G1339" s="79"/>
      <c r="H1339" s="79"/>
      <c r="I1339" s="79"/>
      <c r="J1339" s="79"/>
      <c r="K1339" s="79"/>
      <c r="L1339" s="79"/>
      <c r="M1339" s="79"/>
      <c r="N1339" s="79"/>
      <c r="O1339" s="79"/>
    </row>
    <row r="1340">
      <c r="A1340" s="60"/>
      <c r="B1340" s="79"/>
      <c r="C1340" s="79"/>
      <c r="D1340" s="79"/>
      <c r="E1340" s="79"/>
      <c r="F1340" s="79"/>
      <c r="G1340" s="79"/>
      <c r="H1340" s="79"/>
      <c r="I1340" s="79"/>
      <c r="J1340" s="79"/>
      <c r="K1340" s="79"/>
      <c r="L1340" s="79"/>
      <c r="M1340" s="79"/>
      <c r="N1340" s="79"/>
      <c r="O1340" s="79"/>
    </row>
    <row r="1341">
      <c r="A1341" s="60"/>
      <c r="B1341" s="79"/>
      <c r="C1341" s="79"/>
      <c r="D1341" s="79"/>
      <c r="E1341" s="79"/>
      <c r="F1341" s="79"/>
      <c r="G1341" s="79"/>
      <c r="H1341" s="79"/>
      <c r="I1341" s="79"/>
      <c r="J1341" s="79"/>
      <c r="K1341" s="79"/>
      <c r="L1341" s="79"/>
      <c r="M1341" s="79"/>
      <c r="N1341" s="79"/>
      <c r="O1341" s="79"/>
    </row>
    <row r="1342">
      <c r="A1342" s="60"/>
      <c r="B1342" s="79"/>
      <c r="C1342" s="79"/>
      <c r="D1342" s="79"/>
      <c r="E1342" s="79"/>
      <c r="F1342" s="79"/>
      <c r="G1342" s="79"/>
      <c r="H1342" s="79"/>
      <c r="I1342" s="79"/>
      <c r="J1342" s="79"/>
      <c r="K1342" s="79"/>
      <c r="L1342" s="79"/>
      <c r="M1342" s="79"/>
      <c r="N1342" s="79"/>
      <c r="O1342" s="79"/>
    </row>
    <row r="1343">
      <c r="A1343" s="60"/>
      <c r="B1343" s="79"/>
      <c r="C1343" s="79"/>
      <c r="D1343" s="79"/>
      <c r="E1343" s="79"/>
      <c r="F1343" s="79"/>
      <c r="G1343" s="79"/>
      <c r="H1343" s="79"/>
      <c r="I1343" s="79"/>
      <c r="J1343" s="79"/>
      <c r="K1343" s="79"/>
      <c r="L1343" s="79"/>
      <c r="M1343" s="79"/>
      <c r="N1343" s="79"/>
      <c r="O1343" s="79"/>
    </row>
    <row r="1344">
      <c r="A1344" s="60"/>
      <c r="B1344" s="79"/>
      <c r="C1344" s="79"/>
      <c r="D1344" s="79"/>
      <c r="E1344" s="79"/>
      <c r="F1344" s="79"/>
      <c r="G1344" s="79"/>
      <c r="H1344" s="79"/>
      <c r="I1344" s="79"/>
      <c r="J1344" s="79"/>
      <c r="K1344" s="79"/>
      <c r="L1344" s="79"/>
      <c r="M1344" s="79"/>
      <c r="N1344" s="79"/>
      <c r="O1344" s="79"/>
    </row>
    <row r="1345">
      <c r="A1345" s="60"/>
      <c r="B1345" s="79"/>
      <c r="C1345" s="79"/>
      <c r="D1345" s="79"/>
      <c r="E1345" s="79"/>
      <c r="F1345" s="79"/>
      <c r="G1345" s="79"/>
      <c r="H1345" s="79"/>
      <c r="I1345" s="79"/>
      <c r="J1345" s="79"/>
      <c r="K1345" s="79"/>
      <c r="L1345" s="79"/>
      <c r="M1345" s="79"/>
      <c r="N1345" s="79"/>
      <c r="O1345" s="79"/>
    </row>
    <row r="1346">
      <c r="A1346" s="60"/>
      <c r="B1346" s="79"/>
      <c r="C1346" s="79"/>
      <c r="D1346" s="79"/>
      <c r="E1346" s="79"/>
      <c r="F1346" s="79"/>
      <c r="G1346" s="79"/>
      <c r="H1346" s="79"/>
      <c r="I1346" s="79"/>
      <c r="J1346" s="79"/>
      <c r="K1346" s="79"/>
      <c r="L1346" s="79"/>
      <c r="M1346" s="79"/>
      <c r="N1346" s="79"/>
      <c r="O1346" s="79"/>
    </row>
    <row r="1347">
      <c r="A1347" s="60"/>
      <c r="B1347" s="79"/>
      <c r="C1347" s="79"/>
      <c r="D1347" s="79"/>
      <c r="E1347" s="79"/>
      <c r="F1347" s="79"/>
      <c r="G1347" s="79"/>
      <c r="H1347" s="79"/>
      <c r="I1347" s="79"/>
      <c r="J1347" s="79"/>
      <c r="K1347" s="79"/>
      <c r="L1347" s="79"/>
      <c r="M1347" s="79"/>
      <c r="N1347" s="79"/>
      <c r="O1347" s="79"/>
    </row>
    <row r="1348">
      <c r="A1348" s="60"/>
      <c r="B1348" s="79"/>
      <c r="C1348" s="79"/>
      <c r="D1348" s="79"/>
      <c r="E1348" s="79"/>
      <c r="F1348" s="79"/>
      <c r="G1348" s="79"/>
      <c r="H1348" s="79"/>
      <c r="I1348" s="79"/>
      <c r="J1348" s="79"/>
      <c r="K1348" s="79"/>
      <c r="L1348" s="79"/>
      <c r="M1348" s="79"/>
      <c r="N1348" s="79"/>
      <c r="O1348" s="79"/>
    </row>
    <row r="1349">
      <c r="A1349" s="60"/>
      <c r="B1349" s="79"/>
      <c r="C1349" s="79"/>
      <c r="D1349" s="79"/>
      <c r="E1349" s="79"/>
      <c r="F1349" s="79"/>
      <c r="G1349" s="79"/>
      <c r="H1349" s="79"/>
      <c r="I1349" s="79"/>
      <c r="J1349" s="79"/>
      <c r="K1349" s="79"/>
      <c r="L1349" s="79"/>
      <c r="M1349" s="79"/>
      <c r="N1349" s="79"/>
      <c r="O1349" s="79"/>
    </row>
    <row r="1350">
      <c r="A1350" s="60"/>
      <c r="B1350" s="79"/>
      <c r="C1350" s="79"/>
      <c r="D1350" s="79"/>
      <c r="E1350" s="79"/>
      <c r="F1350" s="79"/>
      <c r="G1350" s="79"/>
      <c r="H1350" s="79"/>
      <c r="I1350" s="79"/>
      <c r="J1350" s="79"/>
      <c r="K1350" s="79"/>
      <c r="L1350" s="79"/>
      <c r="M1350" s="79"/>
      <c r="N1350" s="79"/>
      <c r="O1350" s="79"/>
    </row>
    <row r="1351">
      <c r="A1351" s="60"/>
      <c r="B1351" s="79"/>
      <c r="C1351" s="79"/>
      <c r="D1351" s="79"/>
      <c r="E1351" s="79"/>
      <c r="F1351" s="79"/>
      <c r="G1351" s="79"/>
      <c r="H1351" s="79"/>
      <c r="I1351" s="79"/>
      <c r="J1351" s="79"/>
      <c r="K1351" s="79"/>
      <c r="L1351" s="79"/>
      <c r="M1351" s="79"/>
      <c r="N1351" s="79"/>
      <c r="O1351" s="79"/>
    </row>
    <row r="1352">
      <c r="A1352" s="60"/>
      <c r="B1352" s="79"/>
      <c r="C1352" s="79"/>
      <c r="D1352" s="79"/>
      <c r="E1352" s="79"/>
      <c r="F1352" s="79"/>
      <c r="G1352" s="79"/>
      <c r="H1352" s="79"/>
      <c r="I1352" s="79"/>
      <c r="J1352" s="79"/>
      <c r="K1352" s="79"/>
      <c r="L1352" s="79"/>
      <c r="M1352" s="79"/>
      <c r="N1352" s="79"/>
      <c r="O1352" s="79"/>
    </row>
    <row r="1353">
      <c r="A1353" s="60"/>
      <c r="B1353" s="79"/>
      <c r="C1353" s="79"/>
      <c r="D1353" s="79"/>
      <c r="E1353" s="79"/>
      <c r="F1353" s="79"/>
      <c r="G1353" s="79"/>
      <c r="H1353" s="79"/>
      <c r="I1353" s="79"/>
      <c r="J1353" s="79"/>
      <c r="K1353" s="79"/>
      <c r="L1353" s="79"/>
      <c r="M1353" s="79"/>
      <c r="N1353" s="79"/>
      <c r="O1353" s="79"/>
    </row>
    <row r="1354">
      <c r="A1354" s="60"/>
      <c r="B1354" s="79"/>
      <c r="C1354" s="79"/>
      <c r="D1354" s="79"/>
      <c r="E1354" s="79"/>
      <c r="F1354" s="79"/>
      <c r="G1354" s="79"/>
      <c r="H1354" s="79"/>
      <c r="I1354" s="79"/>
      <c r="J1354" s="79"/>
      <c r="K1354" s="79"/>
      <c r="L1354" s="79"/>
      <c r="M1354" s="79"/>
      <c r="N1354" s="79"/>
      <c r="O1354" s="79"/>
    </row>
    <row r="1355">
      <c r="A1355" s="60"/>
      <c r="B1355" s="79"/>
      <c r="C1355" s="79"/>
      <c r="D1355" s="79"/>
      <c r="E1355" s="79"/>
      <c r="F1355" s="79"/>
      <c r="G1355" s="79"/>
      <c r="H1355" s="79"/>
      <c r="I1355" s="79"/>
      <c r="J1355" s="79"/>
      <c r="K1355" s="79"/>
      <c r="L1355" s="79"/>
      <c r="M1355" s="79"/>
      <c r="N1355" s="79"/>
      <c r="O1355" s="79"/>
    </row>
    <row r="1356">
      <c r="A1356" s="60"/>
      <c r="B1356" s="79"/>
      <c r="C1356" s="79"/>
      <c r="D1356" s="79"/>
      <c r="E1356" s="79"/>
      <c r="F1356" s="79"/>
      <c r="G1356" s="79"/>
      <c r="H1356" s="79"/>
      <c r="I1356" s="79"/>
      <c r="J1356" s="79"/>
      <c r="K1356" s="79"/>
      <c r="L1356" s="79"/>
      <c r="M1356" s="79"/>
      <c r="N1356" s="79"/>
      <c r="O1356" s="79"/>
    </row>
    <row r="1357">
      <c r="A1357" s="60"/>
      <c r="B1357" s="79"/>
      <c r="C1357" s="79"/>
      <c r="D1357" s="79"/>
      <c r="E1357" s="79"/>
      <c r="F1357" s="79"/>
      <c r="G1357" s="79"/>
      <c r="H1357" s="79"/>
      <c r="I1357" s="79"/>
      <c r="J1357" s="79"/>
      <c r="K1357" s="79"/>
      <c r="L1357" s="79"/>
      <c r="M1357" s="79"/>
      <c r="N1357" s="79"/>
      <c r="O1357" s="79"/>
    </row>
    <row r="1358">
      <c r="A1358" s="60"/>
      <c r="B1358" s="79"/>
      <c r="C1358" s="79"/>
      <c r="D1358" s="79"/>
      <c r="E1358" s="79"/>
      <c r="F1358" s="79"/>
      <c r="G1358" s="79"/>
      <c r="H1358" s="79"/>
      <c r="I1358" s="79"/>
      <c r="J1358" s="79"/>
      <c r="K1358" s="79"/>
      <c r="L1358" s="79"/>
      <c r="M1358" s="79"/>
      <c r="N1358" s="79"/>
      <c r="O1358" s="79"/>
    </row>
    <row r="1359">
      <c r="A1359" s="60"/>
      <c r="B1359" s="79"/>
      <c r="C1359" s="79"/>
      <c r="D1359" s="79"/>
      <c r="E1359" s="79"/>
      <c r="F1359" s="79"/>
      <c r="G1359" s="79"/>
      <c r="H1359" s="79"/>
      <c r="I1359" s="79"/>
      <c r="J1359" s="79"/>
      <c r="K1359" s="79"/>
      <c r="L1359" s="79"/>
      <c r="M1359" s="79"/>
      <c r="N1359" s="79"/>
      <c r="O1359" s="79"/>
    </row>
    <row r="1360">
      <c r="A1360" s="60"/>
      <c r="B1360" s="79"/>
      <c r="C1360" s="79"/>
      <c r="D1360" s="79"/>
      <c r="E1360" s="79"/>
      <c r="F1360" s="79"/>
      <c r="G1360" s="79"/>
      <c r="H1360" s="79"/>
      <c r="I1360" s="79"/>
      <c r="J1360" s="79"/>
      <c r="K1360" s="79"/>
      <c r="L1360" s="79"/>
      <c r="M1360" s="79"/>
      <c r="N1360" s="79"/>
      <c r="O1360" s="79"/>
    </row>
    <row r="1361">
      <c r="A1361" s="60"/>
      <c r="B1361" s="79"/>
      <c r="C1361" s="79"/>
      <c r="D1361" s="79"/>
      <c r="E1361" s="79"/>
      <c r="F1361" s="79"/>
      <c r="G1361" s="79"/>
      <c r="H1361" s="79"/>
      <c r="I1361" s="79"/>
      <c r="J1361" s="79"/>
      <c r="K1361" s="79"/>
      <c r="L1361" s="79"/>
      <c r="M1361" s="79"/>
      <c r="N1361" s="79"/>
      <c r="O1361" s="79"/>
    </row>
    <row r="1362">
      <c r="A1362" s="60"/>
      <c r="B1362" s="79"/>
      <c r="C1362" s="79"/>
      <c r="D1362" s="79"/>
      <c r="E1362" s="79"/>
      <c r="F1362" s="79"/>
      <c r="G1362" s="79"/>
      <c r="H1362" s="79"/>
      <c r="I1362" s="79"/>
      <c r="J1362" s="79"/>
      <c r="K1362" s="79"/>
      <c r="L1362" s="79"/>
      <c r="M1362" s="79"/>
      <c r="N1362" s="79"/>
      <c r="O1362" s="79"/>
    </row>
    <row r="1363">
      <c r="A1363" s="60"/>
      <c r="B1363" s="79"/>
      <c r="C1363" s="79"/>
      <c r="D1363" s="79"/>
      <c r="E1363" s="79"/>
      <c r="F1363" s="79"/>
      <c r="G1363" s="79"/>
      <c r="H1363" s="79"/>
      <c r="I1363" s="79"/>
      <c r="J1363" s="79"/>
      <c r="K1363" s="79"/>
      <c r="L1363" s="79"/>
      <c r="M1363" s="79"/>
      <c r="N1363" s="79"/>
      <c r="O1363" s="79"/>
    </row>
    <row r="1364">
      <c r="A1364" s="60"/>
      <c r="B1364" s="79"/>
      <c r="C1364" s="79"/>
      <c r="D1364" s="79"/>
      <c r="E1364" s="79"/>
      <c r="F1364" s="79"/>
      <c r="G1364" s="79"/>
      <c r="H1364" s="79"/>
      <c r="I1364" s="79"/>
      <c r="J1364" s="79"/>
      <c r="K1364" s="79"/>
      <c r="L1364" s="79"/>
      <c r="M1364" s="79"/>
      <c r="N1364" s="79"/>
      <c r="O1364" s="79"/>
    </row>
    <row r="1365">
      <c r="A1365" s="60"/>
      <c r="B1365" s="79"/>
      <c r="C1365" s="79"/>
      <c r="D1365" s="79"/>
      <c r="E1365" s="79"/>
      <c r="F1365" s="79"/>
      <c r="G1365" s="79"/>
      <c r="H1365" s="79"/>
      <c r="I1365" s="79"/>
      <c r="J1365" s="79"/>
      <c r="K1365" s="79"/>
      <c r="L1365" s="79"/>
      <c r="M1365" s="79"/>
      <c r="N1365" s="79"/>
      <c r="O1365" s="79"/>
    </row>
    <row r="1366">
      <c r="A1366" s="60"/>
      <c r="B1366" s="79"/>
      <c r="C1366" s="79"/>
      <c r="D1366" s="79"/>
      <c r="E1366" s="79"/>
      <c r="F1366" s="79"/>
      <c r="G1366" s="79"/>
      <c r="H1366" s="79"/>
      <c r="I1366" s="79"/>
      <c r="J1366" s="79"/>
      <c r="K1366" s="79"/>
      <c r="L1366" s="79"/>
      <c r="M1366" s="79"/>
      <c r="N1366" s="79"/>
      <c r="O1366" s="79"/>
    </row>
    <row r="1367">
      <c r="A1367" s="60"/>
      <c r="B1367" s="79"/>
      <c r="C1367" s="79"/>
      <c r="D1367" s="79"/>
      <c r="E1367" s="79"/>
      <c r="F1367" s="79"/>
      <c r="G1367" s="79"/>
      <c r="H1367" s="79"/>
      <c r="I1367" s="79"/>
      <c r="J1367" s="79"/>
      <c r="K1367" s="79"/>
      <c r="L1367" s="79"/>
      <c r="M1367" s="79"/>
      <c r="N1367" s="79"/>
      <c r="O1367" s="79"/>
    </row>
    <row r="1368">
      <c r="A1368" s="60"/>
      <c r="B1368" s="79"/>
      <c r="C1368" s="79"/>
      <c r="D1368" s="79"/>
      <c r="E1368" s="79"/>
      <c r="F1368" s="79"/>
      <c r="G1368" s="79"/>
      <c r="H1368" s="79"/>
      <c r="I1368" s="79"/>
      <c r="J1368" s="79"/>
      <c r="K1368" s="79"/>
      <c r="L1368" s="79"/>
      <c r="M1368" s="79"/>
      <c r="N1368" s="79"/>
      <c r="O1368" s="79"/>
    </row>
    <row r="1369">
      <c r="A1369" s="60"/>
      <c r="B1369" s="79"/>
      <c r="C1369" s="79"/>
      <c r="D1369" s="79"/>
      <c r="E1369" s="79"/>
      <c r="F1369" s="79"/>
      <c r="G1369" s="79"/>
      <c r="H1369" s="79"/>
      <c r="I1369" s="79"/>
      <c r="J1369" s="79"/>
      <c r="K1369" s="79"/>
      <c r="L1369" s="79"/>
      <c r="M1369" s="79"/>
      <c r="N1369" s="79"/>
      <c r="O1369" s="79"/>
    </row>
    <row r="1370">
      <c r="A1370" s="60"/>
      <c r="B1370" s="79"/>
      <c r="C1370" s="79"/>
      <c r="D1370" s="79"/>
      <c r="E1370" s="79"/>
      <c r="F1370" s="79"/>
      <c r="G1370" s="79"/>
      <c r="H1370" s="79"/>
      <c r="I1370" s="79"/>
      <c r="J1370" s="79"/>
      <c r="K1370" s="79"/>
      <c r="L1370" s="79"/>
      <c r="M1370" s="79"/>
      <c r="N1370" s="79"/>
      <c r="O1370" s="79"/>
    </row>
    <row r="1371">
      <c r="A1371" s="60"/>
      <c r="B1371" s="79"/>
      <c r="C1371" s="79"/>
      <c r="D1371" s="79"/>
      <c r="E1371" s="79"/>
      <c r="F1371" s="79"/>
      <c r="G1371" s="79"/>
      <c r="H1371" s="79"/>
      <c r="I1371" s="79"/>
      <c r="J1371" s="79"/>
      <c r="K1371" s="79"/>
      <c r="L1371" s="79"/>
      <c r="M1371" s="79"/>
      <c r="N1371" s="79"/>
      <c r="O1371" s="79"/>
    </row>
    <row r="1372">
      <c r="A1372" s="60"/>
      <c r="B1372" s="79"/>
      <c r="C1372" s="79"/>
      <c r="D1372" s="79"/>
      <c r="E1372" s="79"/>
      <c r="F1372" s="79"/>
      <c r="G1372" s="79"/>
      <c r="H1372" s="79"/>
      <c r="I1372" s="79"/>
      <c r="J1372" s="79"/>
      <c r="K1372" s="79"/>
      <c r="L1372" s="79"/>
      <c r="M1372" s="79"/>
      <c r="N1372" s="79"/>
      <c r="O1372" s="79"/>
    </row>
    <row r="1373">
      <c r="A1373" s="60"/>
      <c r="B1373" s="79"/>
      <c r="C1373" s="79"/>
      <c r="D1373" s="79"/>
      <c r="E1373" s="79"/>
      <c r="F1373" s="79"/>
      <c r="G1373" s="79"/>
      <c r="H1373" s="79"/>
      <c r="I1373" s="79"/>
      <c r="J1373" s="79"/>
      <c r="K1373" s="79"/>
      <c r="L1373" s="79"/>
      <c r="M1373" s="79"/>
      <c r="N1373" s="79"/>
      <c r="O1373" s="79"/>
    </row>
    <row r="1374">
      <c r="A1374" s="60"/>
      <c r="B1374" s="79"/>
      <c r="C1374" s="79"/>
      <c r="D1374" s="79"/>
      <c r="E1374" s="79"/>
      <c r="F1374" s="79"/>
      <c r="G1374" s="79"/>
      <c r="H1374" s="79"/>
      <c r="I1374" s="79"/>
      <c r="J1374" s="79"/>
      <c r="K1374" s="79"/>
      <c r="L1374" s="79"/>
      <c r="M1374" s="79"/>
      <c r="N1374" s="79"/>
      <c r="O1374" s="79"/>
    </row>
    <row r="1375">
      <c r="A1375" s="60"/>
      <c r="B1375" s="79"/>
      <c r="C1375" s="79"/>
      <c r="D1375" s="79"/>
      <c r="E1375" s="79"/>
      <c r="F1375" s="79"/>
      <c r="G1375" s="79"/>
      <c r="H1375" s="79"/>
      <c r="I1375" s="79"/>
      <c r="J1375" s="79"/>
      <c r="K1375" s="79"/>
      <c r="L1375" s="79"/>
      <c r="M1375" s="79"/>
      <c r="N1375" s="79"/>
      <c r="O1375" s="79"/>
    </row>
    <row r="1376">
      <c r="A1376" s="60"/>
      <c r="B1376" s="79"/>
      <c r="C1376" s="79"/>
      <c r="D1376" s="79"/>
      <c r="E1376" s="79"/>
      <c r="F1376" s="79"/>
      <c r="G1376" s="79"/>
      <c r="H1376" s="79"/>
      <c r="I1376" s="79"/>
      <c r="J1376" s="79"/>
      <c r="K1376" s="79"/>
      <c r="L1376" s="79"/>
      <c r="M1376" s="79"/>
      <c r="N1376" s="79"/>
      <c r="O1376" s="79"/>
    </row>
    <row r="1377">
      <c r="A1377" s="60"/>
      <c r="B1377" s="79"/>
      <c r="C1377" s="79"/>
      <c r="D1377" s="79"/>
      <c r="E1377" s="79"/>
      <c r="F1377" s="79"/>
      <c r="G1377" s="79"/>
      <c r="H1377" s="79"/>
      <c r="I1377" s="79"/>
      <c r="J1377" s="79"/>
      <c r="K1377" s="79"/>
      <c r="L1377" s="79"/>
      <c r="M1377" s="79"/>
      <c r="N1377" s="79"/>
      <c r="O1377" s="79"/>
    </row>
    <row r="1378">
      <c r="A1378" s="60"/>
      <c r="B1378" s="79"/>
      <c r="C1378" s="79"/>
      <c r="D1378" s="79"/>
      <c r="E1378" s="79"/>
      <c r="F1378" s="79"/>
      <c r="G1378" s="79"/>
      <c r="H1378" s="79"/>
      <c r="I1378" s="79"/>
      <c r="J1378" s="79"/>
      <c r="K1378" s="79"/>
      <c r="L1378" s="79"/>
      <c r="M1378" s="79"/>
      <c r="N1378" s="79"/>
      <c r="O1378" s="79"/>
    </row>
    <row r="1379">
      <c r="A1379" s="60"/>
      <c r="B1379" s="79"/>
      <c r="C1379" s="79"/>
      <c r="D1379" s="79"/>
      <c r="E1379" s="79"/>
      <c r="F1379" s="79"/>
      <c r="G1379" s="79"/>
      <c r="H1379" s="79"/>
      <c r="I1379" s="79"/>
      <c r="J1379" s="79"/>
      <c r="K1379" s="79"/>
      <c r="L1379" s="79"/>
      <c r="M1379" s="79"/>
      <c r="N1379" s="79"/>
      <c r="O1379" s="79"/>
    </row>
    <row r="1380">
      <c r="A1380" s="60"/>
      <c r="B1380" s="79"/>
      <c r="C1380" s="79"/>
      <c r="D1380" s="79"/>
      <c r="E1380" s="79"/>
      <c r="F1380" s="79"/>
      <c r="G1380" s="79"/>
      <c r="H1380" s="79"/>
      <c r="I1380" s="79"/>
      <c r="J1380" s="79"/>
      <c r="K1380" s="79"/>
      <c r="L1380" s="79"/>
      <c r="M1380" s="79"/>
      <c r="N1380" s="79"/>
      <c r="O1380" s="79"/>
    </row>
    <row r="1381">
      <c r="A1381" s="60"/>
      <c r="B1381" s="79"/>
      <c r="C1381" s="79"/>
      <c r="D1381" s="79"/>
      <c r="E1381" s="79"/>
      <c r="F1381" s="79"/>
      <c r="G1381" s="79"/>
      <c r="H1381" s="79"/>
      <c r="I1381" s="79"/>
      <c r="J1381" s="79"/>
      <c r="K1381" s="79"/>
      <c r="L1381" s="79"/>
      <c r="M1381" s="79"/>
      <c r="N1381" s="79"/>
      <c r="O1381" s="79"/>
    </row>
    <row r="1382">
      <c r="A1382" s="60"/>
      <c r="B1382" s="79"/>
      <c r="C1382" s="79"/>
      <c r="D1382" s="79"/>
      <c r="E1382" s="79"/>
      <c r="F1382" s="79"/>
      <c r="G1382" s="79"/>
      <c r="H1382" s="79"/>
      <c r="I1382" s="79"/>
      <c r="J1382" s="79"/>
      <c r="K1382" s="79"/>
      <c r="L1382" s="79"/>
      <c r="M1382" s="79"/>
      <c r="N1382" s="79"/>
      <c r="O1382" s="79"/>
    </row>
    <row r="1383">
      <c r="A1383" s="60"/>
      <c r="B1383" s="79"/>
      <c r="C1383" s="79"/>
      <c r="D1383" s="79"/>
      <c r="E1383" s="79"/>
      <c r="F1383" s="79"/>
      <c r="G1383" s="79"/>
      <c r="H1383" s="79"/>
      <c r="I1383" s="79"/>
      <c r="J1383" s="79"/>
      <c r="K1383" s="79"/>
      <c r="L1383" s="79"/>
      <c r="M1383" s="79"/>
      <c r="N1383" s="79"/>
      <c r="O1383" s="79"/>
    </row>
    <row r="1384">
      <c r="A1384" s="60"/>
      <c r="B1384" s="79"/>
      <c r="C1384" s="79"/>
      <c r="D1384" s="79"/>
      <c r="E1384" s="79"/>
      <c r="F1384" s="79"/>
      <c r="G1384" s="79"/>
      <c r="H1384" s="79"/>
      <c r="I1384" s="79"/>
      <c r="J1384" s="79"/>
      <c r="K1384" s="79"/>
      <c r="L1384" s="79"/>
      <c r="M1384" s="79"/>
      <c r="N1384" s="79"/>
      <c r="O1384" s="79"/>
    </row>
    <row r="1385">
      <c r="A1385" s="60"/>
      <c r="B1385" s="79"/>
      <c r="C1385" s="79"/>
      <c r="D1385" s="79"/>
      <c r="E1385" s="79"/>
      <c r="F1385" s="79"/>
      <c r="G1385" s="79"/>
      <c r="H1385" s="79"/>
      <c r="I1385" s="79"/>
      <c r="J1385" s="79"/>
      <c r="K1385" s="79"/>
      <c r="L1385" s="79"/>
      <c r="M1385" s="79"/>
      <c r="N1385" s="79"/>
      <c r="O1385" s="79"/>
    </row>
    <row r="1386">
      <c r="A1386" s="60"/>
      <c r="B1386" s="79"/>
      <c r="C1386" s="79"/>
      <c r="D1386" s="79"/>
      <c r="E1386" s="79"/>
      <c r="F1386" s="79"/>
      <c r="G1386" s="79"/>
      <c r="H1386" s="79"/>
      <c r="I1386" s="79"/>
      <c r="J1386" s="79"/>
      <c r="K1386" s="79"/>
      <c r="L1386" s="79"/>
      <c r="M1386" s="79"/>
      <c r="N1386" s="79"/>
      <c r="O1386" s="79"/>
    </row>
    <row r="1387">
      <c r="A1387" s="60"/>
      <c r="B1387" s="79"/>
      <c r="C1387" s="79"/>
      <c r="D1387" s="79"/>
      <c r="E1387" s="79"/>
      <c r="F1387" s="79"/>
      <c r="G1387" s="79"/>
      <c r="H1387" s="79"/>
      <c r="I1387" s="79"/>
      <c r="J1387" s="79"/>
      <c r="K1387" s="79"/>
      <c r="L1387" s="79"/>
      <c r="M1387" s="79"/>
      <c r="N1387" s="79"/>
      <c r="O1387" s="79"/>
    </row>
    <row r="1388">
      <c r="A1388" s="60"/>
      <c r="B1388" s="79"/>
      <c r="C1388" s="79"/>
      <c r="D1388" s="79"/>
      <c r="E1388" s="79"/>
      <c r="F1388" s="79"/>
      <c r="G1388" s="79"/>
      <c r="H1388" s="79"/>
      <c r="I1388" s="79"/>
      <c r="J1388" s="79"/>
      <c r="K1388" s="79"/>
      <c r="L1388" s="79"/>
      <c r="M1388" s="79"/>
      <c r="N1388" s="79"/>
      <c r="O1388" s="79"/>
    </row>
    <row r="1389">
      <c r="A1389" s="60"/>
      <c r="B1389" s="79"/>
      <c r="C1389" s="79"/>
      <c r="D1389" s="79"/>
      <c r="E1389" s="79"/>
      <c r="F1389" s="79"/>
      <c r="G1389" s="79"/>
      <c r="H1389" s="79"/>
      <c r="I1389" s="79"/>
      <c r="J1389" s="79"/>
      <c r="K1389" s="79"/>
      <c r="L1389" s="79"/>
      <c r="M1389" s="79"/>
      <c r="N1389" s="79"/>
      <c r="O1389" s="79"/>
    </row>
    <row r="1390">
      <c r="A1390" s="60"/>
      <c r="B1390" s="79"/>
      <c r="C1390" s="79"/>
      <c r="D1390" s="79"/>
      <c r="E1390" s="79"/>
      <c r="F1390" s="79"/>
      <c r="G1390" s="79"/>
      <c r="H1390" s="79"/>
      <c r="I1390" s="79"/>
      <c r="J1390" s="79"/>
      <c r="K1390" s="79"/>
      <c r="L1390" s="79"/>
      <c r="M1390" s="79"/>
      <c r="N1390" s="79"/>
      <c r="O1390" s="79"/>
    </row>
    <row r="1391">
      <c r="A1391" s="60"/>
      <c r="B1391" s="79"/>
      <c r="C1391" s="79"/>
      <c r="D1391" s="79"/>
      <c r="E1391" s="79"/>
      <c r="F1391" s="79"/>
      <c r="G1391" s="79"/>
      <c r="H1391" s="79"/>
      <c r="I1391" s="79"/>
      <c r="J1391" s="79"/>
      <c r="K1391" s="79"/>
      <c r="L1391" s="79"/>
      <c r="M1391" s="79"/>
      <c r="N1391" s="79"/>
      <c r="O1391" s="79"/>
    </row>
    <row r="1392">
      <c r="A1392" s="60"/>
      <c r="B1392" s="79"/>
      <c r="C1392" s="79"/>
      <c r="D1392" s="79"/>
      <c r="E1392" s="79"/>
      <c r="F1392" s="79"/>
      <c r="G1392" s="79"/>
      <c r="H1392" s="79"/>
      <c r="I1392" s="79"/>
      <c r="J1392" s="79"/>
      <c r="K1392" s="79"/>
      <c r="L1392" s="79"/>
      <c r="M1392" s="79"/>
      <c r="N1392" s="79"/>
      <c r="O1392" s="79"/>
    </row>
    <row r="1393">
      <c r="A1393" s="60"/>
      <c r="B1393" s="79"/>
      <c r="C1393" s="79"/>
      <c r="D1393" s="79"/>
      <c r="E1393" s="79"/>
      <c r="F1393" s="79"/>
      <c r="G1393" s="79"/>
      <c r="H1393" s="79"/>
      <c r="I1393" s="79"/>
      <c r="J1393" s="79"/>
      <c r="K1393" s="79"/>
      <c r="L1393" s="79"/>
      <c r="M1393" s="79"/>
      <c r="N1393" s="79"/>
      <c r="O1393" s="79"/>
    </row>
    <row r="1394">
      <c r="A1394" s="60"/>
      <c r="B1394" s="79"/>
      <c r="C1394" s="79"/>
      <c r="D1394" s="79"/>
      <c r="E1394" s="79"/>
      <c r="F1394" s="79"/>
      <c r="G1394" s="79"/>
      <c r="H1394" s="79"/>
      <c r="I1394" s="79"/>
      <c r="J1394" s="79"/>
      <c r="K1394" s="79"/>
      <c r="L1394" s="79"/>
      <c r="M1394" s="79"/>
      <c r="N1394" s="79"/>
      <c r="O1394" s="79"/>
    </row>
    <row r="1395">
      <c r="A1395" s="60"/>
      <c r="B1395" s="79"/>
      <c r="C1395" s="79"/>
      <c r="D1395" s="79"/>
      <c r="E1395" s="79"/>
      <c r="F1395" s="79"/>
      <c r="G1395" s="79"/>
      <c r="H1395" s="79"/>
      <c r="I1395" s="79"/>
      <c r="J1395" s="79"/>
      <c r="K1395" s="79"/>
      <c r="L1395" s="79"/>
      <c r="M1395" s="79"/>
      <c r="N1395" s="79"/>
      <c r="O1395" s="79"/>
    </row>
    <row r="1396">
      <c r="A1396" s="60"/>
      <c r="B1396" s="79"/>
      <c r="C1396" s="79"/>
      <c r="D1396" s="79"/>
      <c r="E1396" s="79"/>
      <c r="F1396" s="79"/>
      <c r="G1396" s="79"/>
      <c r="H1396" s="79"/>
      <c r="I1396" s="79"/>
      <c r="J1396" s="79"/>
      <c r="K1396" s="79"/>
      <c r="L1396" s="79"/>
      <c r="M1396" s="79"/>
      <c r="N1396" s="79"/>
      <c r="O1396" s="79"/>
    </row>
    <row r="1397">
      <c r="A1397" s="60"/>
      <c r="B1397" s="79"/>
      <c r="C1397" s="79"/>
      <c r="D1397" s="79"/>
      <c r="E1397" s="79"/>
      <c r="F1397" s="79"/>
      <c r="G1397" s="79"/>
      <c r="H1397" s="79"/>
      <c r="I1397" s="79"/>
      <c r="J1397" s="79"/>
      <c r="K1397" s="79"/>
      <c r="L1397" s="79"/>
      <c r="M1397" s="79"/>
      <c r="N1397" s="79"/>
      <c r="O1397" s="79"/>
    </row>
    <row r="1398">
      <c r="A1398" s="60"/>
      <c r="B1398" s="79"/>
      <c r="C1398" s="79"/>
      <c r="D1398" s="79"/>
      <c r="E1398" s="79"/>
      <c r="F1398" s="79"/>
      <c r="G1398" s="79"/>
      <c r="H1398" s="79"/>
      <c r="I1398" s="79"/>
      <c r="J1398" s="79"/>
      <c r="K1398" s="79"/>
      <c r="L1398" s="79"/>
      <c r="M1398" s="79"/>
      <c r="N1398" s="79"/>
      <c r="O1398" s="79"/>
    </row>
    <row r="1399">
      <c r="A1399" s="60"/>
      <c r="B1399" s="79"/>
      <c r="C1399" s="79"/>
      <c r="D1399" s="79"/>
      <c r="E1399" s="79"/>
      <c r="F1399" s="79"/>
      <c r="G1399" s="79"/>
      <c r="H1399" s="79"/>
      <c r="I1399" s="79"/>
      <c r="J1399" s="79"/>
      <c r="K1399" s="79"/>
      <c r="L1399" s="79"/>
      <c r="M1399" s="79"/>
      <c r="N1399" s="79"/>
      <c r="O1399" s="79"/>
    </row>
    <row r="1400">
      <c r="A1400" s="60"/>
      <c r="B1400" s="79"/>
      <c r="C1400" s="79"/>
      <c r="D1400" s="79"/>
      <c r="E1400" s="79"/>
      <c r="F1400" s="79"/>
      <c r="G1400" s="79"/>
      <c r="H1400" s="79"/>
      <c r="I1400" s="79"/>
      <c r="J1400" s="79"/>
      <c r="K1400" s="79"/>
      <c r="L1400" s="79"/>
      <c r="M1400" s="79"/>
      <c r="N1400" s="79"/>
      <c r="O1400" s="79"/>
    </row>
    <row r="1401">
      <c r="A1401" s="60"/>
      <c r="B1401" s="79"/>
      <c r="C1401" s="79"/>
      <c r="D1401" s="79"/>
      <c r="E1401" s="79"/>
      <c r="F1401" s="79"/>
      <c r="G1401" s="79"/>
      <c r="H1401" s="79"/>
      <c r="I1401" s="79"/>
      <c r="J1401" s="79"/>
      <c r="K1401" s="79"/>
      <c r="L1401" s="79"/>
      <c r="M1401" s="79"/>
      <c r="N1401" s="79"/>
      <c r="O1401" s="79"/>
    </row>
    <row r="1402">
      <c r="A1402" s="60"/>
      <c r="B1402" s="79"/>
      <c r="C1402" s="79"/>
      <c r="D1402" s="79"/>
      <c r="E1402" s="79"/>
      <c r="F1402" s="79"/>
      <c r="G1402" s="79"/>
      <c r="H1402" s="79"/>
      <c r="I1402" s="79"/>
      <c r="J1402" s="79"/>
      <c r="K1402" s="79"/>
      <c r="L1402" s="79"/>
      <c r="M1402" s="79"/>
      <c r="N1402" s="79"/>
      <c r="O1402" s="79"/>
    </row>
    <row r="1403">
      <c r="A1403" s="60"/>
      <c r="B1403" s="79"/>
      <c r="C1403" s="79"/>
      <c r="D1403" s="79"/>
      <c r="E1403" s="79"/>
      <c r="F1403" s="79"/>
      <c r="G1403" s="79"/>
      <c r="H1403" s="79"/>
      <c r="I1403" s="79"/>
      <c r="J1403" s="79"/>
      <c r="K1403" s="79"/>
      <c r="L1403" s="79"/>
      <c r="M1403" s="79"/>
      <c r="N1403" s="79"/>
      <c r="O1403" s="79"/>
    </row>
    <row r="1404">
      <c r="A1404" s="60"/>
      <c r="B1404" s="79"/>
      <c r="C1404" s="79"/>
      <c r="D1404" s="79"/>
      <c r="E1404" s="79"/>
      <c r="F1404" s="79"/>
      <c r="G1404" s="79"/>
      <c r="H1404" s="79"/>
      <c r="I1404" s="79"/>
      <c r="J1404" s="79"/>
      <c r="K1404" s="79"/>
      <c r="L1404" s="79"/>
      <c r="M1404" s="79"/>
      <c r="N1404" s="79"/>
      <c r="O1404" s="79"/>
    </row>
    <row r="1405">
      <c r="A1405" s="60"/>
      <c r="B1405" s="79"/>
      <c r="C1405" s="79"/>
      <c r="D1405" s="79"/>
      <c r="E1405" s="79"/>
      <c r="F1405" s="79"/>
      <c r="G1405" s="79"/>
      <c r="H1405" s="79"/>
      <c r="I1405" s="79"/>
      <c r="J1405" s="79"/>
      <c r="K1405" s="79"/>
      <c r="L1405" s="79"/>
      <c r="M1405" s="79"/>
      <c r="N1405" s="79"/>
      <c r="O1405" s="79"/>
    </row>
    <row r="1406">
      <c r="A1406" s="60"/>
      <c r="B1406" s="79"/>
      <c r="C1406" s="79"/>
      <c r="D1406" s="79"/>
      <c r="E1406" s="79"/>
      <c r="F1406" s="79"/>
      <c r="G1406" s="79"/>
      <c r="H1406" s="79"/>
      <c r="I1406" s="79"/>
      <c r="J1406" s="79"/>
      <c r="K1406" s="79"/>
      <c r="L1406" s="79"/>
      <c r="M1406" s="79"/>
      <c r="N1406" s="79"/>
      <c r="O1406" s="79"/>
    </row>
    <row r="1407">
      <c r="A1407" s="60"/>
      <c r="B1407" s="79"/>
      <c r="C1407" s="79"/>
      <c r="D1407" s="79"/>
      <c r="E1407" s="79"/>
      <c r="F1407" s="79"/>
      <c r="G1407" s="79"/>
      <c r="H1407" s="79"/>
      <c r="I1407" s="79"/>
      <c r="J1407" s="79"/>
      <c r="K1407" s="79"/>
      <c r="L1407" s="79"/>
      <c r="M1407" s="79"/>
      <c r="N1407" s="79"/>
      <c r="O1407" s="79"/>
    </row>
    <row r="1408">
      <c r="A1408" s="60"/>
      <c r="B1408" s="79"/>
      <c r="C1408" s="79"/>
      <c r="D1408" s="79"/>
      <c r="E1408" s="79"/>
      <c r="F1408" s="79"/>
      <c r="G1408" s="79"/>
      <c r="H1408" s="79"/>
      <c r="I1408" s="79"/>
      <c r="J1408" s="79"/>
      <c r="K1408" s="79"/>
      <c r="L1408" s="79"/>
      <c r="M1408" s="79"/>
      <c r="N1408" s="79"/>
      <c r="O1408" s="79"/>
    </row>
    <row r="1409">
      <c r="A1409" s="60"/>
      <c r="B1409" s="79"/>
      <c r="C1409" s="79"/>
      <c r="D1409" s="79"/>
      <c r="E1409" s="79"/>
      <c r="F1409" s="79"/>
      <c r="G1409" s="79"/>
      <c r="H1409" s="79"/>
      <c r="I1409" s="79"/>
      <c r="J1409" s="79"/>
      <c r="K1409" s="79"/>
      <c r="L1409" s="79"/>
      <c r="M1409" s="79"/>
      <c r="N1409" s="79"/>
      <c r="O1409" s="79"/>
    </row>
    <row r="1410">
      <c r="A1410" s="60"/>
      <c r="B1410" s="79"/>
      <c r="C1410" s="79"/>
      <c r="D1410" s="79"/>
      <c r="E1410" s="79"/>
      <c r="F1410" s="79"/>
      <c r="G1410" s="79"/>
      <c r="H1410" s="79"/>
      <c r="I1410" s="79"/>
      <c r="J1410" s="79"/>
      <c r="K1410" s="79"/>
      <c r="L1410" s="79"/>
      <c r="M1410" s="79"/>
      <c r="N1410" s="79"/>
      <c r="O1410" s="79"/>
    </row>
    <row r="1411">
      <c r="A1411" s="60"/>
      <c r="B1411" s="79"/>
      <c r="C1411" s="79"/>
      <c r="D1411" s="79"/>
      <c r="E1411" s="79"/>
      <c r="F1411" s="79"/>
      <c r="G1411" s="79"/>
      <c r="H1411" s="79"/>
      <c r="I1411" s="79"/>
      <c r="J1411" s="79"/>
      <c r="K1411" s="79"/>
      <c r="L1411" s="79"/>
      <c r="M1411" s="79"/>
      <c r="N1411" s="79"/>
      <c r="O1411" s="79"/>
    </row>
    <row r="1412">
      <c r="A1412" s="60"/>
      <c r="B1412" s="79"/>
      <c r="C1412" s="79"/>
      <c r="D1412" s="79"/>
      <c r="E1412" s="79"/>
      <c r="F1412" s="79"/>
      <c r="G1412" s="79"/>
      <c r="H1412" s="79"/>
      <c r="I1412" s="79"/>
      <c r="J1412" s="79"/>
      <c r="K1412" s="79"/>
      <c r="L1412" s="79"/>
      <c r="M1412" s="79"/>
      <c r="N1412" s="79"/>
      <c r="O1412" s="79"/>
    </row>
    <row r="1413">
      <c r="A1413" s="60"/>
      <c r="B1413" s="79"/>
      <c r="C1413" s="79"/>
      <c r="D1413" s="79"/>
      <c r="E1413" s="79"/>
      <c r="F1413" s="79"/>
      <c r="G1413" s="79"/>
      <c r="H1413" s="79"/>
      <c r="I1413" s="79"/>
      <c r="J1413" s="79"/>
      <c r="K1413" s="79"/>
      <c r="L1413" s="79"/>
      <c r="M1413" s="79"/>
      <c r="N1413" s="79"/>
      <c r="O1413" s="79"/>
    </row>
    <row r="1414">
      <c r="A1414" s="60"/>
      <c r="B1414" s="79"/>
      <c r="C1414" s="79"/>
      <c r="D1414" s="79"/>
      <c r="E1414" s="79"/>
      <c r="F1414" s="79"/>
      <c r="G1414" s="79"/>
      <c r="H1414" s="79"/>
      <c r="I1414" s="79"/>
      <c r="J1414" s="79"/>
      <c r="K1414" s="79"/>
      <c r="L1414" s="79"/>
      <c r="M1414" s="79"/>
      <c r="N1414" s="79"/>
      <c r="O1414" s="79"/>
    </row>
    <row r="1415">
      <c r="A1415" s="60"/>
      <c r="B1415" s="79"/>
      <c r="C1415" s="79"/>
      <c r="D1415" s="79"/>
      <c r="E1415" s="79"/>
      <c r="F1415" s="79"/>
      <c r="G1415" s="79"/>
      <c r="H1415" s="79"/>
      <c r="I1415" s="79"/>
      <c r="J1415" s="79"/>
      <c r="K1415" s="79"/>
      <c r="L1415" s="79"/>
      <c r="M1415" s="79"/>
      <c r="N1415" s="79"/>
      <c r="O1415" s="79"/>
    </row>
    <row r="1416">
      <c r="A1416" s="60"/>
      <c r="B1416" s="79"/>
      <c r="C1416" s="79"/>
      <c r="D1416" s="79"/>
      <c r="E1416" s="79"/>
      <c r="F1416" s="79"/>
      <c r="G1416" s="79"/>
      <c r="H1416" s="79"/>
      <c r="I1416" s="79"/>
      <c r="J1416" s="79"/>
      <c r="K1416" s="79"/>
      <c r="L1416" s="79"/>
      <c r="M1416" s="79"/>
      <c r="N1416" s="79"/>
      <c r="O1416" s="79"/>
    </row>
    <row r="1417">
      <c r="A1417" s="60"/>
      <c r="B1417" s="79"/>
      <c r="C1417" s="79"/>
      <c r="D1417" s="79"/>
      <c r="E1417" s="79"/>
      <c r="F1417" s="79"/>
      <c r="G1417" s="79"/>
      <c r="H1417" s="79"/>
      <c r="I1417" s="79"/>
      <c r="J1417" s="79"/>
      <c r="K1417" s="79"/>
      <c r="L1417" s="79"/>
      <c r="M1417" s="79"/>
      <c r="N1417" s="79"/>
      <c r="O1417" s="79"/>
    </row>
    <row r="1418">
      <c r="A1418" s="60"/>
      <c r="B1418" s="79"/>
      <c r="C1418" s="79"/>
      <c r="D1418" s="79"/>
      <c r="E1418" s="79"/>
      <c r="F1418" s="79"/>
      <c r="G1418" s="79"/>
      <c r="H1418" s="79"/>
      <c r="I1418" s="79"/>
      <c r="J1418" s="79"/>
      <c r="K1418" s="79"/>
      <c r="L1418" s="79"/>
      <c r="M1418" s="79"/>
      <c r="N1418" s="79"/>
      <c r="O1418" s="79"/>
    </row>
    <row r="1419">
      <c r="A1419" s="60"/>
      <c r="B1419" s="79"/>
      <c r="C1419" s="79"/>
      <c r="D1419" s="79"/>
      <c r="E1419" s="79"/>
      <c r="F1419" s="79"/>
      <c r="G1419" s="79"/>
      <c r="H1419" s="79"/>
      <c r="I1419" s="79"/>
      <c r="J1419" s="79"/>
      <c r="K1419" s="79"/>
      <c r="L1419" s="79"/>
      <c r="M1419" s="79"/>
      <c r="N1419" s="79"/>
      <c r="O1419" s="79"/>
    </row>
    <row r="1420">
      <c r="A1420" s="60"/>
      <c r="B1420" s="79"/>
      <c r="C1420" s="79"/>
      <c r="D1420" s="79"/>
      <c r="E1420" s="79"/>
      <c r="F1420" s="79"/>
      <c r="G1420" s="79"/>
      <c r="H1420" s="79"/>
      <c r="I1420" s="79"/>
      <c r="J1420" s="79"/>
      <c r="K1420" s="79"/>
      <c r="L1420" s="79"/>
      <c r="M1420" s="79"/>
      <c r="N1420" s="79"/>
      <c r="O1420" s="79"/>
    </row>
    <row r="1421">
      <c r="A1421" s="60"/>
      <c r="B1421" s="79"/>
      <c r="C1421" s="79"/>
      <c r="D1421" s="79"/>
      <c r="E1421" s="79"/>
      <c r="F1421" s="79"/>
      <c r="G1421" s="79"/>
      <c r="H1421" s="79"/>
      <c r="I1421" s="79"/>
      <c r="J1421" s="79"/>
      <c r="K1421" s="79"/>
      <c r="L1421" s="79"/>
      <c r="M1421" s="79"/>
      <c r="N1421" s="79"/>
      <c r="O1421" s="79"/>
    </row>
    <row r="1422">
      <c r="A1422" s="60"/>
      <c r="B1422" s="79"/>
      <c r="C1422" s="79"/>
      <c r="D1422" s="79"/>
      <c r="E1422" s="79"/>
      <c r="F1422" s="79"/>
      <c r="G1422" s="79"/>
      <c r="H1422" s="79"/>
      <c r="I1422" s="79"/>
      <c r="J1422" s="79"/>
      <c r="K1422" s="79"/>
      <c r="L1422" s="79"/>
      <c r="M1422" s="79"/>
      <c r="N1422" s="79"/>
      <c r="O1422" s="79"/>
    </row>
    <row r="1423">
      <c r="A1423" s="60"/>
      <c r="B1423" s="79"/>
      <c r="C1423" s="79"/>
      <c r="D1423" s="79"/>
      <c r="E1423" s="79"/>
      <c r="F1423" s="79"/>
      <c r="G1423" s="79"/>
      <c r="H1423" s="79"/>
      <c r="I1423" s="79"/>
      <c r="J1423" s="79"/>
      <c r="K1423" s="79"/>
      <c r="L1423" s="79"/>
      <c r="M1423" s="79"/>
      <c r="N1423" s="79"/>
      <c r="O1423" s="79"/>
    </row>
    <row r="1424">
      <c r="A1424" s="60"/>
      <c r="B1424" s="79"/>
      <c r="C1424" s="79"/>
      <c r="D1424" s="79"/>
      <c r="E1424" s="79"/>
      <c r="F1424" s="79"/>
      <c r="G1424" s="79"/>
      <c r="H1424" s="79"/>
      <c r="I1424" s="79"/>
      <c r="J1424" s="79"/>
      <c r="K1424" s="79"/>
      <c r="L1424" s="79"/>
      <c r="M1424" s="79"/>
      <c r="N1424" s="79"/>
      <c r="O1424" s="79"/>
    </row>
    <row r="1425">
      <c r="A1425" s="60"/>
      <c r="B1425" s="79"/>
      <c r="C1425" s="79"/>
      <c r="D1425" s="79"/>
      <c r="E1425" s="79"/>
      <c r="F1425" s="79"/>
      <c r="G1425" s="79"/>
      <c r="H1425" s="79"/>
      <c r="I1425" s="79"/>
      <c r="J1425" s="79"/>
      <c r="K1425" s="79"/>
      <c r="L1425" s="79"/>
      <c r="M1425" s="79"/>
      <c r="N1425" s="79"/>
      <c r="O1425" s="79"/>
    </row>
    <row r="1426">
      <c r="A1426" s="60"/>
      <c r="B1426" s="79"/>
      <c r="C1426" s="79"/>
      <c r="D1426" s="79"/>
      <c r="E1426" s="79"/>
      <c r="F1426" s="79"/>
      <c r="G1426" s="79"/>
      <c r="H1426" s="79"/>
      <c r="I1426" s="79"/>
      <c r="J1426" s="79"/>
      <c r="K1426" s="79"/>
      <c r="L1426" s="79"/>
      <c r="M1426" s="79"/>
      <c r="N1426" s="79"/>
      <c r="O1426" s="79"/>
    </row>
    <row r="1427">
      <c r="A1427" s="60"/>
      <c r="B1427" s="79"/>
      <c r="C1427" s="79"/>
      <c r="D1427" s="79"/>
      <c r="E1427" s="79"/>
      <c r="F1427" s="79"/>
      <c r="G1427" s="79"/>
      <c r="H1427" s="79"/>
      <c r="I1427" s="79"/>
      <c r="J1427" s="79"/>
      <c r="K1427" s="79"/>
      <c r="L1427" s="79"/>
      <c r="M1427" s="79"/>
      <c r="N1427" s="79"/>
      <c r="O1427" s="79"/>
    </row>
    <row r="1428">
      <c r="A1428" s="60"/>
      <c r="B1428" s="79"/>
      <c r="C1428" s="79"/>
      <c r="D1428" s="79"/>
      <c r="E1428" s="79"/>
      <c r="F1428" s="79"/>
      <c r="G1428" s="79"/>
      <c r="H1428" s="79"/>
      <c r="I1428" s="79"/>
      <c r="J1428" s="79"/>
      <c r="K1428" s="79"/>
      <c r="L1428" s="79"/>
      <c r="M1428" s="79"/>
      <c r="N1428" s="79"/>
      <c r="O1428" s="79"/>
    </row>
    <row r="1429">
      <c r="A1429" s="60"/>
      <c r="B1429" s="79"/>
      <c r="C1429" s="79"/>
      <c r="D1429" s="79"/>
      <c r="E1429" s="79"/>
      <c r="F1429" s="79"/>
      <c r="G1429" s="79"/>
      <c r="H1429" s="79"/>
      <c r="I1429" s="79"/>
      <c r="J1429" s="79"/>
      <c r="K1429" s="79"/>
      <c r="L1429" s="79"/>
      <c r="M1429" s="79"/>
      <c r="N1429" s="79"/>
      <c r="O1429" s="79"/>
    </row>
    <row r="1430">
      <c r="A1430" s="60"/>
      <c r="B1430" s="79"/>
      <c r="C1430" s="79"/>
      <c r="D1430" s="79"/>
      <c r="E1430" s="79"/>
      <c r="F1430" s="79"/>
      <c r="G1430" s="79"/>
      <c r="H1430" s="79"/>
      <c r="I1430" s="79"/>
      <c r="J1430" s="79"/>
      <c r="K1430" s="79"/>
      <c r="L1430" s="79"/>
      <c r="M1430" s="79"/>
      <c r="N1430" s="79"/>
      <c r="O1430" s="79"/>
    </row>
    <row r="1431">
      <c r="A1431" s="60"/>
      <c r="B1431" s="79"/>
      <c r="C1431" s="79"/>
      <c r="D1431" s="79"/>
      <c r="E1431" s="79"/>
      <c r="F1431" s="79"/>
      <c r="G1431" s="79"/>
      <c r="H1431" s="79"/>
      <c r="I1431" s="79"/>
      <c r="J1431" s="79"/>
      <c r="K1431" s="79"/>
      <c r="L1431" s="79"/>
      <c r="M1431" s="79"/>
      <c r="N1431" s="79"/>
      <c r="O1431" s="79"/>
    </row>
    <row r="1432">
      <c r="A1432" s="60"/>
      <c r="B1432" s="79"/>
      <c r="C1432" s="79"/>
      <c r="D1432" s="79"/>
      <c r="E1432" s="79"/>
      <c r="F1432" s="79"/>
      <c r="G1432" s="79"/>
      <c r="H1432" s="79"/>
      <c r="I1432" s="79"/>
      <c r="J1432" s="79"/>
      <c r="K1432" s="79"/>
      <c r="L1432" s="79"/>
      <c r="M1432" s="79"/>
      <c r="N1432" s="79"/>
      <c r="O1432" s="79"/>
    </row>
    <row r="1433">
      <c r="A1433" s="60"/>
      <c r="B1433" s="79"/>
      <c r="C1433" s="79"/>
      <c r="D1433" s="79"/>
      <c r="E1433" s="79"/>
      <c r="F1433" s="79"/>
      <c r="G1433" s="79"/>
      <c r="H1433" s="79"/>
      <c r="I1433" s="79"/>
      <c r="J1433" s="79"/>
      <c r="K1433" s="79"/>
      <c r="L1433" s="79"/>
      <c r="M1433" s="79"/>
      <c r="N1433" s="79"/>
      <c r="O1433" s="79"/>
    </row>
    <row r="1434">
      <c r="A1434" s="60"/>
      <c r="B1434" s="79"/>
      <c r="C1434" s="79"/>
      <c r="D1434" s="79"/>
      <c r="E1434" s="79"/>
      <c r="F1434" s="79"/>
      <c r="G1434" s="79"/>
      <c r="H1434" s="79"/>
      <c r="I1434" s="79"/>
      <c r="J1434" s="79"/>
      <c r="K1434" s="79"/>
      <c r="L1434" s="79"/>
      <c r="M1434" s="79"/>
      <c r="N1434" s="79"/>
      <c r="O1434" s="79"/>
    </row>
    <row r="1435">
      <c r="A1435" s="60"/>
      <c r="B1435" s="79"/>
      <c r="C1435" s="79"/>
      <c r="D1435" s="79"/>
      <c r="E1435" s="79"/>
      <c r="F1435" s="79"/>
      <c r="G1435" s="79"/>
      <c r="H1435" s="79"/>
      <c r="I1435" s="79"/>
      <c r="J1435" s="79"/>
      <c r="K1435" s="79"/>
      <c r="L1435" s="79"/>
      <c r="M1435" s="79"/>
      <c r="N1435" s="79"/>
      <c r="O1435" s="79"/>
    </row>
    <row r="1436">
      <c r="A1436" s="60"/>
      <c r="B1436" s="79"/>
      <c r="C1436" s="79"/>
      <c r="D1436" s="79"/>
      <c r="E1436" s="79"/>
      <c r="F1436" s="79"/>
      <c r="G1436" s="79"/>
      <c r="H1436" s="79"/>
      <c r="I1436" s="79"/>
      <c r="J1436" s="79"/>
      <c r="K1436" s="79"/>
      <c r="L1436" s="79"/>
      <c r="M1436" s="79"/>
      <c r="N1436" s="79"/>
      <c r="O1436" s="79"/>
    </row>
    <row r="1437">
      <c r="A1437" s="60"/>
      <c r="B1437" s="79"/>
      <c r="C1437" s="79"/>
      <c r="D1437" s="79"/>
      <c r="E1437" s="79"/>
      <c r="F1437" s="79"/>
      <c r="G1437" s="79"/>
      <c r="H1437" s="79"/>
      <c r="I1437" s="79"/>
      <c r="J1437" s="79"/>
      <c r="K1437" s="79"/>
      <c r="L1437" s="79"/>
      <c r="M1437" s="79"/>
      <c r="N1437" s="79"/>
      <c r="O1437" s="79"/>
    </row>
    <row r="1438">
      <c r="A1438" s="60"/>
      <c r="B1438" s="79"/>
      <c r="C1438" s="79"/>
      <c r="D1438" s="79"/>
      <c r="E1438" s="79"/>
      <c r="F1438" s="79"/>
      <c r="G1438" s="79"/>
      <c r="H1438" s="79"/>
      <c r="I1438" s="79"/>
      <c r="J1438" s="79"/>
      <c r="K1438" s="79"/>
      <c r="L1438" s="79"/>
      <c r="M1438" s="79"/>
      <c r="N1438" s="79"/>
      <c r="O1438" s="79"/>
    </row>
    <row r="1439">
      <c r="A1439" s="60"/>
      <c r="B1439" s="79"/>
      <c r="C1439" s="79"/>
      <c r="D1439" s="79"/>
      <c r="E1439" s="79"/>
      <c r="F1439" s="79"/>
      <c r="G1439" s="79"/>
      <c r="H1439" s="79"/>
      <c r="I1439" s="79"/>
      <c r="J1439" s="79"/>
      <c r="K1439" s="79"/>
      <c r="L1439" s="79"/>
      <c r="M1439" s="79"/>
      <c r="N1439" s="79"/>
      <c r="O1439" s="79"/>
    </row>
    <row r="1440">
      <c r="A1440" s="60"/>
      <c r="B1440" s="79"/>
      <c r="C1440" s="79"/>
      <c r="D1440" s="79"/>
      <c r="E1440" s="79"/>
      <c r="F1440" s="79"/>
      <c r="G1440" s="79"/>
      <c r="H1440" s="79"/>
      <c r="I1440" s="79"/>
      <c r="J1440" s="79"/>
      <c r="K1440" s="79"/>
      <c r="L1440" s="79"/>
      <c r="M1440" s="79"/>
      <c r="N1440" s="79"/>
      <c r="O1440" s="79"/>
    </row>
    <row r="1441">
      <c r="A1441" s="60"/>
      <c r="B1441" s="79"/>
      <c r="C1441" s="79"/>
      <c r="D1441" s="79"/>
      <c r="E1441" s="79"/>
      <c r="F1441" s="79"/>
      <c r="G1441" s="79"/>
      <c r="H1441" s="79"/>
      <c r="I1441" s="79"/>
      <c r="J1441" s="79"/>
      <c r="K1441" s="79"/>
      <c r="L1441" s="79"/>
      <c r="M1441" s="79"/>
      <c r="N1441" s="79"/>
      <c r="O1441" s="79"/>
    </row>
    <row r="1442">
      <c r="A1442" s="60"/>
      <c r="B1442" s="79"/>
      <c r="C1442" s="79"/>
      <c r="D1442" s="79"/>
      <c r="E1442" s="79"/>
      <c r="F1442" s="79"/>
      <c r="G1442" s="79"/>
      <c r="H1442" s="79"/>
      <c r="I1442" s="79"/>
      <c r="J1442" s="79"/>
      <c r="K1442" s="79"/>
      <c r="L1442" s="79"/>
      <c r="M1442" s="79"/>
      <c r="N1442" s="79"/>
      <c r="O1442" s="79"/>
    </row>
    <row r="1443">
      <c r="A1443" s="60"/>
      <c r="B1443" s="79"/>
      <c r="C1443" s="79"/>
      <c r="D1443" s="79"/>
      <c r="E1443" s="79"/>
      <c r="F1443" s="79"/>
      <c r="G1443" s="79"/>
      <c r="H1443" s="79"/>
      <c r="I1443" s="79"/>
      <c r="J1443" s="79"/>
      <c r="K1443" s="79"/>
      <c r="L1443" s="79"/>
      <c r="M1443" s="79"/>
      <c r="N1443" s="79"/>
      <c r="O1443" s="79"/>
    </row>
    <row r="1444">
      <c r="A1444" s="60"/>
      <c r="B1444" s="79"/>
      <c r="C1444" s="79"/>
      <c r="D1444" s="79"/>
      <c r="E1444" s="79"/>
      <c r="F1444" s="79"/>
      <c r="G1444" s="79"/>
      <c r="H1444" s="79"/>
      <c r="I1444" s="79"/>
      <c r="J1444" s="79"/>
      <c r="K1444" s="79"/>
      <c r="L1444" s="79"/>
      <c r="M1444" s="79"/>
      <c r="N1444" s="79"/>
      <c r="O1444" s="79"/>
    </row>
    <row r="1445">
      <c r="A1445" s="60"/>
      <c r="B1445" s="79"/>
      <c r="C1445" s="79"/>
      <c r="D1445" s="79"/>
      <c r="E1445" s="79"/>
      <c r="F1445" s="79"/>
      <c r="G1445" s="79"/>
      <c r="H1445" s="79"/>
      <c r="I1445" s="79"/>
      <c r="J1445" s="79"/>
      <c r="K1445" s="79"/>
      <c r="L1445" s="79"/>
      <c r="M1445" s="79"/>
      <c r="N1445" s="79"/>
      <c r="O1445" s="79"/>
    </row>
    <row r="1446">
      <c r="A1446" s="60"/>
      <c r="B1446" s="79"/>
      <c r="C1446" s="79"/>
      <c r="D1446" s="79"/>
      <c r="E1446" s="79"/>
      <c r="F1446" s="79"/>
      <c r="G1446" s="79"/>
      <c r="H1446" s="79"/>
      <c r="I1446" s="79"/>
      <c r="J1446" s="79"/>
      <c r="K1446" s="79"/>
      <c r="L1446" s="79"/>
      <c r="M1446" s="79"/>
      <c r="N1446" s="79"/>
      <c r="O1446" s="79"/>
    </row>
    <row r="1447">
      <c r="A1447" s="60"/>
      <c r="B1447" s="79"/>
      <c r="C1447" s="79"/>
      <c r="D1447" s="79"/>
      <c r="E1447" s="79"/>
      <c r="F1447" s="79"/>
      <c r="G1447" s="79"/>
      <c r="H1447" s="79"/>
      <c r="I1447" s="79"/>
      <c r="J1447" s="79"/>
      <c r="K1447" s="79"/>
      <c r="L1447" s="79"/>
      <c r="M1447" s="79"/>
      <c r="N1447" s="79"/>
      <c r="O1447" s="79"/>
    </row>
    <row r="1448">
      <c r="A1448" s="60"/>
      <c r="B1448" s="79"/>
      <c r="C1448" s="79"/>
      <c r="D1448" s="79"/>
      <c r="E1448" s="79"/>
      <c r="F1448" s="79"/>
      <c r="G1448" s="79"/>
      <c r="H1448" s="79"/>
      <c r="I1448" s="79"/>
      <c r="J1448" s="79"/>
      <c r="K1448" s="79"/>
      <c r="L1448" s="79"/>
      <c r="M1448" s="79"/>
      <c r="N1448" s="79"/>
      <c r="O1448" s="79"/>
    </row>
    <row r="1449">
      <c r="A1449" s="60"/>
      <c r="B1449" s="79"/>
      <c r="C1449" s="79"/>
      <c r="D1449" s="79"/>
      <c r="E1449" s="79"/>
      <c r="F1449" s="79"/>
      <c r="G1449" s="79"/>
      <c r="H1449" s="79"/>
      <c r="I1449" s="79"/>
      <c r="J1449" s="79"/>
      <c r="K1449" s="79"/>
      <c r="L1449" s="79"/>
      <c r="M1449" s="79"/>
      <c r="N1449" s="79"/>
      <c r="O1449" s="79"/>
    </row>
    <row r="1450">
      <c r="A1450" s="60"/>
      <c r="B1450" s="79"/>
      <c r="C1450" s="79"/>
      <c r="D1450" s="79"/>
      <c r="E1450" s="79"/>
      <c r="F1450" s="79"/>
      <c r="G1450" s="79"/>
      <c r="H1450" s="79"/>
      <c r="I1450" s="79"/>
      <c r="J1450" s="79"/>
      <c r="K1450" s="79"/>
      <c r="L1450" s="79"/>
      <c r="M1450" s="79"/>
      <c r="N1450" s="79"/>
      <c r="O1450" s="79"/>
    </row>
    <row r="1451">
      <c r="A1451" s="60"/>
      <c r="B1451" s="79"/>
      <c r="C1451" s="79"/>
      <c r="D1451" s="79"/>
      <c r="E1451" s="79"/>
      <c r="F1451" s="79"/>
      <c r="G1451" s="79"/>
      <c r="H1451" s="79"/>
      <c r="I1451" s="79"/>
      <c r="J1451" s="79"/>
      <c r="K1451" s="79"/>
      <c r="L1451" s="79"/>
      <c r="M1451" s="79"/>
      <c r="N1451" s="79"/>
      <c r="O1451" s="79"/>
    </row>
    <row r="1452">
      <c r="A1452" s="60"/>
      <c r="B1452" s="79"/>
      <c r="C1452" s="79"/>
      <c r="D1452" s="79"/>
      <c r="E1452" s="79"/>
      <c r="F1452" s="79"/>
      <c r="G1452" s="79"/>
      <c r="H1452" s="79"/>
      <c r="I1452" s="79"/>
      <c r="J1452" s="79"/>
      <c r="K1452" s="79"/>
      <c r="L1452" s="79"/>
      <c r="M1452" s="79"/>
      <c r="N1452" s="79"/>
      <c r="O1452" s="79"/>
    </row>
    <row r="1453">
      <c r="A1453" s="60"/>
      <c r="B1453" s="79"/>
      <c r="C1453" s="79"/>
      <c r="D1453" s="79"/>
      <c r="E1453" s="79"/>
      <c r="F1453" s="79"/>
      <c r="G1453" s="79"/>
      <c r="H1453" s="79"/>
      <c r="I1453" s="79"/>
      <c r="J1453" s="79"/>
      <c r="K1453" s="79"/>
      <c r="L1453" s="79"/>
      <c r="M1453" s="79"/>
      <c r="N1453" s="79"/>
      <c r="O1453" s="79"/>
    </row>
    <row r="1454">
      <c r="A1454" s="60"/>
      <c r="B1454" s="79"/>
      <c r="C1454" s="79"/>
      <c r="D1454" s="79"/>
      <c r="E1454" s="79"/>
      <c r="F1454" s="79"/>
      <c r="G1454" s="79"/>
      <c r="H1454" s="79"/>
      <c r="I1454" s="79"/>
      <c r="J1454" s="79"/>
      <c r="K1454" s="79"/>
      <c r="L1454" s="79"/>
      <c r="M1454" s="79"/>
      <c r="N1454" s="79"/>
      <c r="O1454" s="79"/>
    </row>
    <row r="1455">
      <c r="A1455" s="60"/>
      <c r="B1455" s="79"/>
      <c r="C1455" s="79"/>
      <c r="D1455" s="79"/>
      <c r="E1455" s="79"/>
      <c r="F1455" s="79"/>
      <c r="G1455" s="79"/>
      <c r="H1455" s="79"/>
      <c r="I1455" s="79"/>
      <c r="J1455" s="79"/>
      <c r="K1455" s="79"/>
      <c r="L1455" s="79"/>
      <c r="M1455" s="79"/>
      <c r="N1455" s="79"/>
      <c r="O1455" s="79"/>
    </row>
    <row r="1456">
      <c r="A1456" s="60"/>
      <c r="B1456" s="79"/>
      <c r="C1456" s="79"/>
      <c r="D1456" s="79"/>
      <c r="E1456" s="79"/>
      <c r="F1456" s="79"/>
      <c r="G1456" s="79"/>
      <c r="H1456" s="79"/>
      <c r="I1456" s="79"/>
      <c r="J1456" s="79"/>
      <c r="K1456" s="79"/>
      <c r="L1456" s="79"/>
      <c r="M1456" s="79"/>
      <c r="N1456" s="79"/>
      <c r="O1456" s="79"/>
    </row>
    <row r="1457">
      <c r="A1457" s="60"/>
      <c r="B1457" s="79"/>
      <c r="C1457" s="79"/>
      <c r="D1457" s="79"/>
      <c r="E1457" s="79"/>
      <c r="F1457" s="79"/>
      <c r="G1457" s="79"/>
      <c r="H1457" s="79"/>
      <c r="I1457" s="79"/>
      <c r="J1457" s="79"/>
      <c r="K1457" s="79"/>
      <c r="L1457" s="79"/>
      <c r="M1457" s="79"/>
      <c r="N1457" s="79"/>
      <c r="O1457" s="79"/>
    </row>
    <row r="1458">
      <c r="A1458" s="60"/>
      <c r="B1458" s="79"/>
      <c r="C1458" s="79"/>
      <c r="D1458" s="79"/>
      <c r="E1458" s="79"/>
      <c r="F1458" s="79"/>
      <c r="G1458" s="79"/>
      <c r="H1458" s="79"/>
      <c r="I1458" s="79"/>
      <c r="J1458" s="79"/>
      <c r="K1458" s="79"/>
      <c r="L1458" s="79"/>
      <c r="M1458" s="79"/>
      <c r="N1458" s="79"/>
      <c r="O1458" s="79"/>
    </row>
    <row r="1459">
      <c r="A1459" s="60"/>
      <c r="B1459" s="79"/>
      <c r="C1459" s="79"/>
      <c r="D1459" s="79"/>
      <c r="E1459" s="79"/>
      <c r="F1459" s="79"/>
      <c r="G1459" s="79"/>
      <c r="H1459" s="79"/>
      <c r="I1459" s="79"/>
      <c r="J1459" s="79"/>
      <c r="K1459" s="79"/>
      <c r="L1459" s="79"/>
      <c r="M1459" s="79"/>
      <c r="N1459" s="79"/>
      <c r="O1459" s="79"/>
    </row>
    <row r="1460">
      <c r="A1460" s="60"/>
      <c r="B1460" s="79"/>
      <c r="C1460" s="79"/>
      <c r="D1460" s="79"/>
      <c r="E1460" s="79"/>
      <c r="F1460" s="79"/>
      <c r="G1460" s="79"/>
      <c r="H1460" s="79"/>
      <c r="I1460" s="79"/>
      <c r="J1460" s="79"/>
      <c r="K1460" s="79"/>
      <c r="L1460" s="79"/>
      <c r="M1460" s="79"/>
      <c r="N1460" s="79"/>
      <c r="O1460" s="79"/>
    </row>
    <row r="1461">
      <c r="A1461" s="60"/>
      <c r="B1461" s="79"/>
      <c r="C1461" s="79"/>
      <c r="D1461" s="79"/>
      <c r="E1461" s="79"/>
      <c r="F1461" s="79"/>
      <c r="G1461" s="79"/>
      <c r="H1461" s="79"/>
      <c r="I1461" s="79"/>
      <c r="J1461" s="79"/>
      <c r="K1461" s="79"/>
      <c r="L1461" s="79"/>
      <c r="M1461" s="79"/>
      <c r="N1461" s="79"/>
      <c r="O1461" s="79"/>
    </row>
    <row r="1462">
      <c r="A1462" s="60"/>
      <c r="B1462" s="79"/>
      <c r="C1462" s="79"/>
      <c r="D1462" s="79"/>
      <c r="E1462" s="79"/>
      <c r="F1462" s="79"/>
      <c r="G1462" s="79"/>
      <c r="H1462" s="79"/>
      <c r="I1462" s="79"/>
      <c r="J1462" s="79"/>
      <c r="K1462" s="79"/>
      <c r="L1462" s="79"/>
      <c r="M1462" s="79"/>
      <c r="N1462" s="79"/>
      <c r="O1462" s="79"/>
    </row>
    <row r="1463">
      <c r="A1463" s="60"/>
      <c r="B1463" s="79"/>
      <c r="C1463" s="79"/>
      <c r="D1463" s="79"/>
      <c r="E1463" s="79"/>
      <c r="F1463" s="79"/>
      <c r="G1463" s="79"/>
      <c r="H1463" s="79"/>
      <c r="I1463" s="79"/>
      <c r="J1463" s="79"/>
      <c r="K1463" s="79"/>
      <c r="L1463" s="79"/>
      <c r="M1463" s="79"/>
      <c r="N1463" s="79"/>
      <c r="O1463" s="79"/>
    </row>
    <row r="1464">
      <c r="A1464" s="60"/>
      <c r="B1464" s="79"/>
      <c r="C1464" s="79"/>
      <c r="D1464" s="79"/>
      <c r="E1464" s="79"/>
      <c r="F1464" s="79"/>
      <c r="G1464" s="79"/>
      <c r="H1464" s="79"/>
      <c r="I1464" s="79"/>
      <c r="J1464" s="79"/>
      <c r="K1464" s="79"/>
      <c r="L1464" s="79"/>
      <c r="M1464" s="79"/>
      <c r="N1464" s="79"/>
      <c r="O1464" s="79"/>
    </row>
    <row r="1465">
      <c r="A1465" s="60"/>
      <c r="B1465" s="79"/>
      <c r="C1465" s="79"/>
      <c r="D1465" s="79"/>
      <c r="E1465" s="79"/>
      <c r="F1465" s="79"/>
      <c r="G1465" s="79"/>
      <c r="H1465" s="79"/>
      <c r="I1465" s="79"/>
      <c r="J1465" s="79"/>
      <c r="K1465" s="79"/>
      <c r="L1465" s="79"/>
      <c r="M1465" s="79"/>
      <c r="N1465" s="79"/>
      <c r="O1465" s="79"/>
    </row>
    <row r="1466">
      <c r="A1466" s="60"/>
      <c r="B1466" s="79"/>
      <c r="C1466" s="79"/>
      <c r="D1466" s="79"/>
      <c r="E1466" s="79"/>
      <c r="F1466" s="79"/>
      <c r="G1466" s="79"/>
      <c r="H1466" s="79"/>
      <c r="I1466" s="79"/>
      <c r="J1466" s="79"/>
      <c r="K1466" s="79"/>
      <c r="L1466" s="79"/>
      <c r="M1466" s="79"/>
      <c r="N1466" s="79"/>
      <c r="O1466" s="79"/>
    </row>
    <row r="1467">
      <c r="A1467" s="60"/>
      <c r="B1467" s="79"/>
      <c r="C1467" s="79"/>
      <c r="D1467" s="79"/>
      <c r="E1467" s="79"/>
      <c r="F1467" s="79"/>
      <c r="G1467" s="79"/>
      <c r="H1467" s="79"/>
      <c r="I1467" s="79"/>
      <c r="J1467" s="79"/>
      <c r="K1467" s="79"/>
      <c r="L1467" s="79"/>
      <c r="M1467" s="79"/>
      <c r="N1467" s="79"/>
      <c r="O1467" s="79"/>
    </row>
    <row r="1468">
      <c r="A1468" s="60"/>
      <c r="B1468" s="79"/>
      <c r="C1468" s="79"/>
      <c r="D1468" s="79"/>
      <c r="E1468" s="79"/>
      <c r="F1468" s="79"/>
      <c r="G1468" s="79"/>
      <c r="H1468" s="79"/>
      <c r="I1468" s="79"/>
      <c r="J1468" s="79"/>
      <c r="K1468" s="79"/>
      <c r="L1468" s="79"/>
      <c r="M1468" s="79"/>
      <c r="N1468" s="79"/>
      <c r="O1468" s="79"/>
    </row>
    <row r="1469">
      <c r="A1469" s="60"/>
      <c r="B1469" s="79"/>
      <c r="C1469" s="79"/>
      <c r="D1469" s="79"/>
      <c r="E1469" s="79"/>
      <c r="F1469" s="79"/>
      <c r="G1469" s="79"/>
      <c r="H1469" s="79"/>
      <c r="I1469" s="79"/>
      <c r="J1469" s="79"/>
      <c r="K1469" s="79"/>
      <c r="L1469" s="79"/>
      <c r="M1469" s="79"/>
      <c r="N1469" s="79"/>
      <c r="O1469" s="79"/>
    </row>
    <row r="1470">
      <c r="A1470" s="60"/>
      <c r="B1470" s="79"/>
      <c r="C1470" s="79"/>
      <c r="D1470" s="79"/>
      <c r="E1470" s="79"/>
      <c r="F1470" s="79"/>
      <c r="G1470" s="79"/>
      <c r="H1470" s="79"/>
      <c r="I1470" s="79"/>
      <c r="J1470" s="79"/>
      <c r="K1470" s="79"/>
      <c r="L1470" s="79"/>
      <c r="M1470" s="79"/>
      <c r="N1470" s="79"/>
      <c r="O1470" s="79"/>
    </row>
    <row r="1471">
      <c r="A1471" s="60"/>
      <c r="B1471" s="79"/>
      <c r="C1471" s="79"/>
      <c r="D1471" s="79"/>
      <c r="E1471" s="79"/>
      <c r="F1471" s="79"/>
      <c r="G1471" s="79"/>
      <c r="H1471" s="79"/>
      <c r="I1471" s="79"/>
      <c r="J1471" s="79"/>
      <c r="K1471" s="79"/>
      <c r="L1471" s="79"/>
      <c r="M1471" s="79"/>
      <c r="N1471" s="79"/>
      <c r="O1471" s="79"/>
    </row>
    <row r="1472">
      <c r="A1472" s="60"/>
      <c r="B1472" s="79"/>
      <c r="C1472" s="79"/>
      <c r="D1472" s="79"/>
      <c r="E1472" s="79"/>
      <c r="F1472" s="79"/>
      <c r="G1472" s="79"/>
      <c r="H1472" s="79"/>
      <c r="I1472" s="79"/>
      <c r="J1472" s="79"/>
      <c r="K1472" s="79"/>
      <c r="L1472" s="79"/>
      <c r="M1472" s="79"/>
      <c r="N1472" s="79"/>
      <c r="O1472" s="79"/>
    </row>
    <row r="1473">
      <c r="A1473" s="60"/>
      <c r="B1473" s="79"/>
      <c r="C1473" s="79"/>
      <c r="D1473" s="79"/>
      <c r="E1473" s="79"/>
      <c r="F1473" s="79"/>
      <c r="G1473" s="79"/>
      <c r="H1473" s="79"/>
      <c r="I1473" s="79"/>
      <c r="J1473" s="79"/>
      <c r="K1473" s="79"/>
      <c r="L1473" s="79"/>
      <c r="M1473" s="79"/>
      <c r="N1473" s="79"/>
      <c r="O1473" s="79"/>
    </row>
    <row r="1474">
      <c r="A1474" s="60"/>
      <c r="B1474" s="79"/>
      <c r="C1474" s="79"/>
      <c r="D1474" s="79"/>
      <c r="E1474" s="79"/>
      <c r="F1474" s="79"/>
      <c r="G1474" s="79"/>
      <c r="H1474" s="79"/>
      <c r="I1474" s="79"/>
      <c r="J1474" s="79"/>
      <c r="K1474" s="79"/>
      <c r="L1474" s="79"/>
      <c r="M1474" s="79"/>
      <c r="N1474" s="79"/>
      <c r="O1474" s="79"/>
    </row>
    <row r="1475">
      <c r="A1475" s="60"/>
      <c r="B1475" s="79"/>
      <c r="C1475" s="79"/>
      <c r="D1475" s="79"/>
      <c r="E1475" s="79"/>
      <c r="F1475" s="79"/>
      <c r="G1475" s="79"/>
      <c r="H1475" s="79"/>
      <c r="I1475" s="79"/>
      <c r="J1475" s="79"/>
      <c r="K1475" s="79"/>
      <c r="L1475" s="79"/>
      <c r="M1475" s="79"/>
      <c r="N1475" s="79"/>
      <c r="O1475" s="79"/>
    </row>
    <row r="1476">
      <c r="A1476" s="60"/>
      <c r="B1476" s="79"/>
      <c r="C1476" s="79"/>
      <c r="D1476" s="79"/>
      <c r="E1476" s="79"/>
      <c r="F1476" s="79"/>
      <c r="G1476" s="79"/>
      <c r="H1476" s="79"/>
      <c r="I1476" s="79"/>
      <c r="J1476" s="79"/>
      <c r="K1476" s="79"/>
      <c r="L1476" s="79"/>
      <c r="M1476" s="79"/>
      <c r="N1476" s="79"/>
      <c r="O1476" s="79"/>
    </row>
    <row r="1477">
      <c r="A1477" s="60"/>
      <c r="B1477" s="79"/>
      <c r="C1477" s="79"/>
      <c r="D1477" s="79"/>
      <c r="E1477" s="79"/>
      <c r="F1477" s="79"/>
      <c r="G1477" s="79"/>
      <c r="H1477" s="79"/>
      <c r="I1477" s="79"/>
      <c r="J1477" s="79"/>
      <c r="K1477" s="79"/>
      <c r="L1477" s="79"/>
      <c r="M1477" s="79"/>
      <c r="N1477" s="79"/>
      <c r="O1477" s="79"/>
    </row>
    <row r="1478">
      <c r="A1478" s="60"/>
      <c r="B1478" s="79"/>
      <c r="C1478" s="79"/>
      <c r="D1478" s="79"/>
      <c r="E1478" s="79"/>
      <c r="F1478" s="79"/>
      <c r="G1478" s="79"/>
      <c r="H1478" s="79"/>
      <c r="I1478" s="79"/>
      <c r="J1478" s="79"/>
      <c r="K1478" s="79"/>
      <c r="L1478" s="79"/>
      <c r="M1478" s="79"/>
      <c r="N1478" s="79"/>
      <c r="O1478" s="79"/>
    </row>
    <row r="1479">
      <c r="A1479" s="60"/>
      <c r="B1479" s="79"/>
      <c r="C1479" s="79"/>
      <c r="D1479" s="79"/>
      <c r="E1479" s="79"/>
      <c r="F1479" s="79"/>
      <c r="G1479" s="79"/>
      <c r="H1479" s="79"/>
      <c r="I1479" s="79"/>
      <c r="J1479" s="79"/>
      <c r="K1479" s="79"/>
      <c r="L1479" s="79"/>
      <c r="M1479" s="79"/>
      <c r="N1479" s="79"/>
      <c r="O1479" s="79"/>
    </row>
    <row r="1480">
      <c r="A1480" s="60"/>
      <c r="B1480" s="79"/>
      <c r="C1480" s="79"/>
      <c r="D1480" s="79"/>
      <c r="E1480" s="79"/>
      <c r="F1480" s="79"/>
      <c r="G1480" s="79"/>
      <c r="H1480" s="79"/>
      <c r="I1480" s="79"/>
      <c r="J1480" s="79"/>
      <c r="K1480" s="79"/>
      <c r="L1480" s="79"/>
      <c r="M1480" s="79"/>
      <c r="N1480" s="79"/>
      <c r="O1480" s="79"/>
    </row>
    <row r="1481">
      <c r="A1481" s="60"/>
      <c r="B1481" s="79"/>
      <c r="C1481" s="79"/>
      <c r="D1481" s="79"/>
      <c r="E1481" s="79"/>
      <c r="F1481" s="79"/>
      <c r="G1481" s="79"/>
      <c r="H1481" s="79"/>
      <c r="I1481" s="79"/>
      <c r="J1481" s="79"/>
      <c r="K1481" s="79"/>
      <c r="L1481" s="79"/>
      <c r="M1481" s="79"/>
      <c r="N1481" s="79"/>
      <c r="O1481" s="79"/>
    </row>
    <row r="1482">
      <c r="A1482" s="60"/>
      <c r="B1482" s="79"/>
      <c r="C1482" s="79"/>
      <c r="D1482" s="79"/>
      <c r="E1482" s="79"/>
      <c r="F1482" s="79"/>
      <c r="G1482" s="79"/>
      <c r="H1482" s="79"/>
      <c r="I1482" s="79"/>
      <c r="J1482" s="79"/>
      <c r="K1482" s="79"/>
      <c r="L1482" s="79"/>
      <c r="M1482" s="79"/>
      <c r="N1482" s="79"/>
      <c r="O1482" s="79"/>
    </row>
    <row r="1483">
      <c r="A1483" s="60"/>
      <c r="B1483" s="79"/>
      <c r="C1483" s="79"/>
      <c r="D1483" s="79"/>
      <c r="E1483" s="79"/>
      <c r="F1483" s="79"/>
      <c r="G1483" s="79"/>
      <c r="H1483" s="79"/>
      <c r="I1483" s="79"/>
      <c r="J1483" s="79"/>
      <c r="K1483" s="79"/>
      <c r="L1483" s="79"/>
      <c r="M1483" s="79"/>
      <c r="N1483" s="79"/>
      <c r="O1483" s="79"/>
    </row>
    <row r="1484">
      <c r="A1484" s="60"/>
      <c r="B1484" s="79"/>
      <c r="C1484" s="79"/>
      <c r="D1484" s="79"/>
      <c r="E1484" s="79"/>
      <c r="F1484" s="79"/>
      <c r="G1484" s="79"/>
      <c r="H1484" s="79"/>
      <c r="I1484" s="79"/>
      <c r="J1484" s="79"/>
      <c r="K1484" s="79"/>
      <c r="L1484" s="79"/>
      <c r="M1484" s="79"/>
      <c r="N1484" s="79"/>
      <c r="O1484" s="79"/>
    </row>
    <row r="1485">
      <c r="A1485" s="60"/>
      <c r="B1485" s="79"/>
      <c r="C1485" s="79"/>
      <c r="D1485" s="79"/>
      <c r="E1485" s="79"/>
      <c r="F1485" s="79"/>
      <c r="G1485" s="79"/>
      <c r="H1485" s="79"/>
      <c r="I1485" s="79"/>
      <c r="J1485" s="79"/>
      <c r="K1485" s="79"/>
      <c r="L1485" s="79"/>
      <c r="M1485" s="79"/>
      <c r="N1485" s="79"/>
      <c r="O1485" s="79"/>
    </row>
    <row r="1486">
      <c r="A1486" s="60"/>
      <c r="B1486" s="79"/>
      <c r="C1486" s="79"/>
      <c r="D1486" s="79"/>
      <c r="E1486" s="79"/>
      <c r="F1486" s="79"/>
      <c r="G1486" s="79"/>
      <c r="H1486" s="79"/>
      <c r="I1486" s="79"/>
      <c r="J1486" s="79"/>
      <c r="K1486" s="79"/>
      <c r="L1486" s="79"/>
      <c r="M1486" s="79"/>
      <c r="N1486" s="79"/>
      <c r="O1486" s="79"/>
    </row>
    <row r="1487">
      <c r="A1487" s="60"/>
      <c r="B1487" s="79"/>
      <c r="C1487" s="79"/>
      <c r="D1487" s="79"/>
      <c r="E1487" s="79"/>
      <c r="F1487" s="79"/>
      <c r="G1487" s="79"/>
      <c r="H1487" s="79"/>
      <c r="I1487" s="79"/>
      <c r="J1487" s="79"/>
      <c r="K1487" s="79"/>
      <c r="L1487" s="79"/>
      <c r="M1487" s="79"/>
      <c r="N1487" s="79"/>
      <c r="O1487" s="79"/>
    </row>
    <row r="1488">
      <c r="A1488" s="60"/>
      <c r="B1488" s="79"/>
      <c r="C1488" s="79"/>
      <c r="D1488" s="79"/>
      <c r="E1488" s="79"/>
      <c r="F1488" s="79"/>
      <c r="G1488" s="79"/>
      <c r="H1488" s="79"/>
      <c r="I1488" s="79"/>
      <c r="J1488" s="79"/>
      <c r="K1488" s="79"/>
      <c r="L1488" s="79"/>
      <c r="M1488" s="79"/>
      <c r="N1488" s="79"/>
      <c r="O1488" s="79"/>
    </row>
    <row r="1489">
      <c r="A1489" s="60"/>
      <c r="B1489" s="79"/>
      <c r="C1489" s="79"/>
      <c r="D1489" s="79"/>
      <c r="E1489" s="79"/>
      <c r="F1489" s="79"/>
      <c r="G1489" s="79"/>
      <c r="H1489" s="79"/>
      <c r="I1489" s="79"/>
      <c r="J1489" s="79"/>
      <c r="K1489" s="79"/>
      <c r="L1489" s="79"/>
      <c r="M1489" s="79"/>
      <c r="N1489" s="79"/>
      <c r="O1489" s="79"/>
    </row>
    <row r="1490">
      <c r="A1490" s="60"/>
      <c r="B1490" s="79"/>
      <c r="C1490" s="79"/>
      <c r="D1490" s="79"/>
      <c r="E1490" s="79"/>
      <c r="F1490" s="79"/>
      <c r="G1490" s="79"/>
      <c r="H1490" s="79"/>
      <c r="I1490" s="79"/>
      <c r="J1490" s="79"/>
      <c r="K1490" s="79"/>
      <c r="L1490" s="79"/>
      <c r="M1490" s="79"/>
      <c r="N1490" s="79"/>
      <c r="O1490" s="79"/>
    </row>
    <row r="1491">
      <c r="A1491" s="60"/>
      <c r="B1491" s="79"/>
      <c r="C1491" s="79"/>
      <c r="D1491" s="79"/>
      <c r="E1491" s="79"/>
      <c r="F1491" s="79"/>
      <c r="G1491" s="79"/>
      <c r="H1491" s="79"/>
      <c r="I1491" s="79"/>
      <c r="J1491" s="79"/>
      <c r="K1491" s="79"/>
      <c r="L1491" s="79"/>
      <c r="M1491" s="79"/>
      <c r="N1491" s="79"/>
      <c r="O1491" s="79"/>
    </row>
    <row r="1492">
      <c r="A1492" s="60"/>
      <c r="B1492" s="79"/>
      <c r="C1492" s="79"/>
      <c r="D1492" s="79"/>
      <c r="E1492" s="79"/>
      <c r="F1492" s="79"/>
      <c r="G1492" s="79"/>
      <c r="H1492" s="79"/>
      <c r="I1492" s="79"/>
      <c r="J1492" s="79"/>
      <c r="K1492" s="79"/>
      <c r="L1492" s="79"/>
      <c r="M1492" s="79"/>
      <c r="N1492" s="79"/>
      <c r="O1492" s="79"/>
    </row>
    <row r="1493">
      <c r="A1493" s="60"/>
      <c r="B1493" s="79"/>
      <c r="C1493" s="79"/>
      <c r="D1493" s="79"/>
      <c r="E1493" s="79"/>
      <c r="F1493" s="79"/>
      <c r="G1493" s="79"/>
      <c r="H1493" s="79"/>
      <c r="I1493" s="79"/>
      <c r="J1493" s="79"/>
      <c r="K1493" s="79"/>
      <c r="L1493" s="79"/>
      <c r="M1493" s="79"/>
      <c r="N1493" s="79"/>
      <c r="O1493" s="79"/>
    </row>
    <row r="1494">
      <c r="A1494" s="60"/>
      <c r="B1494" s="79"/>
      <c r="C1494" s="79"/>
      <c r="D1494" s="79"/>
      <c r="E1494" s="79"/>
      <c r="F1494" s="79"/>
      <c r="G1494" s="79"/>
      <c r="H1494" s="79"/>
      <c r="I1494" s="79"/>
      <c r="J1494" s="79"/>
      <c r="K1494" s="79"/>
      <c r="L1494" s="79"/>
      <c r="M1494" s="79"/>
      <c r="N1494" s="79"/>
      <c r="O1494" s="79"/>
    </row>
    <row r="1495">
      <c r="A1495" s="60"/>
      <c r="B1495" s="79"/>
      <c r="C1495" s="79"/>
      <c r="D1495" s="79"/>
      <c r="E1495" s="79"/>
      <c r="F1495" s="79"/>
      <c r="G1495" s="79"/>
      <c r="H1495" s="79"/>
      <c r="I1495" s="79"/>
      <c r="J1495" s="79"/>
      <c r="K1495" s="79"/>
      <c r="L1495" s="79"/>
      <c r="M1495" s="79"/>
      <c r="N1495" s="79"/>
      <c r="O1495" s="79"/>
    </row>
    <row r="1496">
      <c r="A1496" s="60"/>
      <c r="B1496" s="79"/>
      <c r="C1496" s="79"/>
      <c r="D1496" s="79"/>
      <c r="E1496" s="79"/>
      <c r="F1496" s="79"/>
      <c r="G1496" s="79"/>
      <c r="H1496" s="79"/>
      <c r="I1496" s="79"/>
      <c r="J1496" s="79"/>
      <c r="K1496" s="79"/>
      <c r="L1496" s="79"/>
      <c r="M1496" s="79"/>
      <c r="N1496" s="79"/>
      <c r="O1496" s="79"/>
    </row>
    <row r="1497">
      <c r="A1497" s="60"/>
      <c r="B1497" s="79"/>
      <c r="C1497" s="79"/>
      <c r="D1497" s="79"/>
      <c r="E1497" s="79"/>
      <c r="F1497" s="79"/>
      <c r="G1497" s="79"/>
      <c r="H1497" s="79"/>
      <c r="I1497" s="79"/>
      <c r="J1497" s="79"/>
      <c r="K1497" s="79"/>
      <c r="L1497" s="79"/>
      <c r="M1497" s="79"/>
      <c r="N1497" s="79"/>
      <c r="O1497" s="79"/>
    </row>
    <row r="1498">
      <c r="A1498" s="60"/>
      <c r="B1498" s="79"/>
      <c r="C1498" s="79"/>
      <c r="D1498" s="79"/>
      <c r="E1498" s="79"/>
      <c r="F1498" s="79"/>
      <c r="G1498" s="79"/>
      <c r="H1498" s="79"/>
      <c r="I1498" s="79"/>
      <c r="J1498" s="79"/>
      <c r="K1498" s="79"/>
      <c r="L1498" s="79"/>
      <c r="M1498" s="79"/>
      <c r="N1498" s="79"/>
      <c r="O1498" s="79"/>
    </row>
    <row r="1499">
      <c r="A1499" s="60"/>
      <c r="B1499" s="79"/>
      <c r="C1499" s="79"/>
      <c r="D1499" s="79"/>
      <c r="E1499" s="79"/>
      <c r="F1499" s="79"/>
      <c r="G1499" s="79"/>
      <c r="H1499" s="79"/>
      <c r="I1499" s="79"/>
      <c r="J1499" s="79"/>
      <c r="K1499" s="79"/>
      <c r="L1499" s="79"/>
      <c r="M1499" s="79"/>
      <c r="N1499" s="79"/>
      <c r="O1499" s="79"/>
    </row>
    <row r="1500">
      <c r="A1500" s="60"/>
      <c r="B1500" s="79"/>
      <c r="C1500" s="79"/>
      <c r="D1500" s="79"/>
      <c r="E1500" s="79"/>
      <c r="F1500" s="79"/>
      <c r="G1500" s="79"/>
      <c r="H1500" s="79"/>
      <c r="I1500" s="79"/>
      <c r="J1500" s="79"/>
      <c r="K1500" s="79"/>
      <c r="L1500" s="79"/>
      <c r="M1500" s="79"/>
      <c r="N1500" s="79"/>
      <c r="O1500" s="79"/>
    </row>
    <row r="1501">
      <c r="A1501" s="60"/>
      <c r="B1501" s="79"/>
      <c r="C1501" s="79"/>
      <c r="D1501" s="79"/>
      <c r="E1501" s="79"/>
      <c r="F1501" s="79"/>
      <c r="G1501" s="79"/>
      <c r="H1501" s="79"/>
      <c r="I1501" s="79"/>
      <c r="J1501" s="79"/>
      <c r="K1501" s="79"/>
      <c r="L1501" s="79"/>
      <c r="M1501" s="79"/>
      <c r="N1501" s="79"/>
      <c r="O1501" s="79"/>
    </row>
    <row r="1502">
      <c r="A1502" s="60"/>
      <c r="B1502" s="79"/>
      <c r="C1502" s="79"/>
      <c r="D1502" s="79"/>
      <c r="E1502" s="79"/>
      <c r="F1502" s="79"/>
      <c r="G1502" s="79"/>
      <c r="H1502" s="79"/>
      <c r="I1502" s="79"/>
      <c r="J1502" s="79"/>
      <c r="K1502" s="79"/>
      <c r="L1502" s="79"/>
      <c r="M1502" s="79"/>
      <c r="N1502" s="79"/>
      <c r="O1502" s="79"/>
    </row>
    <row r="1503">
      <c r="A1503" s="60"/>
      <c r="B1503" s="79"/>
      <c r="C1503" s="79"/>
      <c r="D1503" s="79"/>
      <c r="E1503" s="79"/>
      <c r="F1503" s="79"/>
      <c r="G1503" s="79"/>
      <c r="H1503" s="79"/>
      <c r="I1503" s="79"/>
      <c r="J1503" s="79"/>
      <c r="K1503" s="79"/>
      <c r="L1503" s="79"/>
      <c r="M1503" s="79"/>
      <c r="N1503" s="79"/>
      <c r="O1503" s="79"/>
    </row>
    <row r="1504">
      <c r="A1504" s="60"/>
      <c r="B1504" s="79"/>
      <c r="C1504" s="79"/>
      <c r="D1504" s="79"/>
      <c r="E1504" s="79"/>
      <c r="F1504" s="79"/>
      <c r="G1504" s="79"/>
      <c r="H1504" s="79"/>
      <c r="I1504" s="79"/>
      <c r="J1504" s="79"/>
      <c r="K1504" s="79"/>
      <c r="L1504" s="79"/>
      <c r="M1504" s="79"/>
      <c r="N1504" s="79"/>
      <c r="O1504" s="79"/>
    </row>
    <row r="1505">
      <c r="A1505" s="60"/>
      <c r="B1505" s="79"/>
      <c r="C1505" s="79"/>
      <c r="D1505" s="79"/>
      <c r="E1505" s="79"/>
      <c r="F1505" s="79"/>
      <c r="G1505" s="79"/>
      <c r="H1505" s="79"/>
      <c r="I1505" s="79"/>
      <c r="J1505" s="79"/>
      <c r="K1505" s="79"/>
      <c r="L1505" s="79"/>
      <c r="M1505" s="79"/>
      <c r="N1505" s="79"/>
      <c r="O1505" s="79"/>
    </row>
    <row r="1506">
      <c r="A1506" s="60"/>
      <c r="B1506" s="79"/>
      <c r="C1506" s="79"/>
      <c r="D1506" s="79"/>
      <c r="E1506" s="79"/>
      <c r="F1506" s="79"/>
      <c r="G1506" s="79"/>
      <c r="H1506" s="79"/>
      <c r="I1506" s="79"/>
      <c r="J1506" s="79"/>
      <c r="K1506" s="79"/>
      <c r="L1506" s="79"/>
      <c r="M1506" s="79"/>
      <c r="N1506" s="79"/>
      <c r="O1506" s="79"/>
    </row>
    <row r="1507">
      <c r="A1507" s="60"/>
      <c r="B1507" s="79"/>
      <c r="C1507" s="79"/>
      <c r="D1507" s="79"/>
      <c r="E1507" s="79"/>
      <c r="F1507" s="79"/>
      <c r="G1507" s="79"/>
      <c r="H1507" s="79"/>
      <c r="I1507" s="79"/>
      <c r="J1507" s="79"/>
      <c r="K1507" s="79"/>
      <c r="L1507" s="79"/>
      <c r="M1507" s="79"/>
      <c r="N1507" s="79"/>
      <c r="O1507" s="79"/>
    </row>
    <row r="1508">
      <c r="A1508" s="60"/>
      <c r="B1508" s="79"/>
      <c r="C1508" s="79"/>
      <c r="D1508" s="79"/>
      <c r="E1508" s="79"/>
      <c r="F1508" s="79"/>
      <c r="G1508" s="79"/>
      <c r="H1508" s="79"/>
      <c r="I1508" s="79"/>
      <c r="J1508" s="79"/>
      <c r="K1508" s="79"/>
      <c r="L1508" s="79"/>
      <c r="M1508" s="79"/>
      <c r="N1508" s="79"/>
      <c r="O1508" s="79"/>
    </row>
    <row r="1509">
      <c r="A1509" s="60"/>
      <c r="B1509" s="79"/>
      <c r="C1509" s="79"/>
      <c r="D1509" s="79"/>
      <c r="E1509" s="79"/>
      <c r="F1509" s="79"/>
      <c r="G1509" s="79"/>
      <c r="H1509" s="79"/>
      <c r="I1509" s="79"/>
      <c r="J1509" s="79"/>
      <c r="K1509" s="79"/>
      <c r="L1509" s="79"/>
      <c r="M1509" s="79"/>
      <c r="N1509" s="79"/>
      <c r="O1509" s="79"/>
    </row>
    <row r="1510">
      <c r="A1510" s="60"/>
      <c r="B1510" s="79"/>
      <c r="C1510" s="79"/>
      <c r="D1510" s="79"/>
      <c r="E1510" s="79"/>
      <c r="F1510" s="79"/>
      <c r="G1510" s="79"/>
      <c r="H1510" s="79"/>
      <c r="I1510" s="79"/>
      <c r="J1510" s="79"/>
      <c r="K1510" s="79"/>
      <c r="L1510" s="79"/>
      <c r="M1510" s="79"/>
      <c r="N1510" s="79"/>
      <c r="O1510" s="79"/>
    </row>
    <row r="1511">
      <c r="A1511" s="60"/>
      <c r="B1511" s="79"/>
      <c r="C1511" s="79"/>
      <c r="D1511" s="79"/>
      <c r="E1511" s="79"/>
      <c r="F1511" s="79"/>
      <c r="G1511" s="79"/>
      <c r="H1511" s="79"/>
      <c r="I1511" s="79"/>
      <c r="J1511" s="79"/>
      <c r="K1511" s="79"/>
      <c r="L1511" s="79"/>
      <c r="M1511" s="79"/>
      <c r="N1511" s="79"/>
      <c r="O1511" s="79"/>
    </row>
    <row r="1512">
      <c r="A1512" s="60"/>
      <c r="B1512" s="79"/>
      <c r="C1512" s="79"/>
      <c r="D1512" s="79"/>
      <c r="E1512" s="79"/>
      <c r="F1512" s="79"/>
      <c r="G1512" s="79"/>
      <c r="H1512" s="79"/>
      <c r="I1512" s="79"/>
      <c r="J1512" s="79"/>
      <c r="K1512" s="79"/>
      <c r="L1512" s="79"/>
      <c r="M1512" s="79"/>
      <c r="N1512" s="79"/>
      <c r="O1512" s="79"/>
    </row>
    <row r="1513">
      <c r="A1513" s="60"/>
      <c r="B1513" s="79"/>
      <c r="C1513" s="79"/>
      <c r="D1513" s="79"/>
      <c r="E1513" s="79"/>
      <c r="F1513" s="79"/>
      <c r="G1513" s="79"/>
      <c r="H1513" s="79"/>
      <c r="I1513" s="79"/>
      <c r="J1513" s="79"/>
      <c r="K1513" s="79"/>
      <c r="L1513" s="79"/>
      <c r="M1513" s="79"/>
      <c r="N1513" s="79"/>
      <c r="O1513" s="79"/>
    </row>
    <row r="1514">
      <c r="A1514" s="60"/>
      <c r="B1514" s="79"/>
      <c r="C1514" s="79"/>
      <c r="D1514" s="79"/>
      <c r="E1514" s="79"/>
      <c r="F1514" s="79"/>
      <c r="G1514" s="79"/>
      <c r="H1514" s="79"/>
      <c r="I1514" s="79"/>
      <c r="J1514" s="79"/>
      <c r="K1514" s="79"/>
      <c r="L1514" s="79"/>
      <c r="M1514" s="79"/>
      <c r="N1514" s="79"/>
      <c r="O1514" s="79"/>
    </row>
    <row r="1515">
      <c r="A1515" s="60"/>
      <c r="B1515" s="79"/>
      <c r="C1515" s="79"/>
      <c r="D1515" s="79"/>
      <c r="E1515" s="79"/>
      <c r="F1515" s="79"/>
      <c r="G1515" s="79"/>
      <c r="H1515" s="79"/>
      <c r="I1515" s="79"/>
      <c r="J1515" s="79"/>
      <c r="K1515" s="79"/>
      <c r="L1515" s="79"/>
      <c r="M1515" s="79"/>
      <c r="N1515" s="79"/>
      <c r="O1515" s="79"/>
    </row>
    <row r="1516">
      <c r="A1516" s="60"/>
      <c r="B1516" s="79"/>
      <c r="C1516" s="79"/>
      <c r="D1516" s="79"/>
      <c r="E1516" s="79"/>
      <c r="F1516" s="79"/>
      <c r="G1516" s="79"/>
      <c r="H1516" s="79"/>
      <c r="I1516" s="79"/>
      <c r="J1516" s="79"/>
      <c r="K1516" s="79"/>
      <c r="L1516" s="79"/>
      <c r="M1516" s="79"/>
      <c r="N1516" s="79"/>
      <c r="O1516" s="79"/>
    </row>
    <row r="1517">
      <c r="A1517" s="60"/>
      <c r="B1517" s="79"/>
      <c r="C1517" s="79"/>
      <c r="D1517" s="79"/>
      <c r="E1517" s="79"/>
      <c r="F1517" s="79"/>
      <c r="G1517" s="79"/>
      <c r="H1517" s="79"/>
      <c r="I1517" s="79"/>
      <c r="J1517" s="79"/>
      <c r="K1517" s="79"/>
      <c r="L1517" s="79"/>
      <c r="M1517" s="79"/>
      <c r="N1517" s="79"/>
      <c r="O1517" s="79"/>
    </row>
    <row r="1518">
      <c r="A1518" s="60"/>
      <c r="B1518" s="79"/>
      <c r="C1518" s="79"/>
      <c r="D1518" s="79"/>
      <c r="E1518" s="79"/>
      <c r="F1518" s="79"/>
      <c r="G1518" s="79"/>
      <c r="H1518" s="79"/>
      <c r="I1518" s="79"/>
      <c r="J1518" s="79"/>
      <c r="K1518" s="79"/>
      <c r="L1518" s="79"/>
      <c r="M1518" s="79"/>
      <c r="N1518" s="79"/>
      <c r="O1518" s="79"/>
    </row>
    <row r="1519">
      <c r="A1519" s="60"/>
      <c r="B1519" s="79"/>
      <c r="C1519" s="79"/>
      <c r="D1519" s="79"/>
      <c r="E1519" s="79"/>
      <c r="F1519" s="79"/>
      <c r="G1519" s="79"/>
      <c r="H1519" s="79"/>
      <c r="I1519" s="79"/>
      <c r="J1519" s="79"/>
      <c r="K1519" s="79"/>
      <c r="L1519" s="79"/>
      <c r="M1519" s="79"/>
      <c r="N1519" s="79"/>
      <c r="O1519" s="79"/>
    </row>
    <row r="1520">
      <c r="A1520" s="60"/>
      <c r="B1520" s="79"/>
      <c r="C1520" s="79"/>
      <c r="D1520" s="79"/>
      <c r="E1520" s="79"/>
      <c r="F1520" s="79"/>
      <c r="G1520" s="79"/>
      <c r="H1520" s="79"/>
      <c r="I1520" s="79"/>
      <c r="J1520" s="79"/>
      <c r="K1520" s="79"/>
      <c r="L1520" s="79"/>
      <c r="M1520" s="79"/>
      <c r="N1520" s="79"/>
      <c r="O1520" s="79"/>
    </row>
    <row r="1521">
      <c r="A1521" s="60"/>
      <c r="B1521" s="79"/>
      <c r="C1521" s="79"/>
      <c r="D1521" s="79"/>
      <c r="E1521" s="79"/>
      <c r="F1521" s="79"/>
      <c r="G1521" s="79"/>
      <c r="H1521" s="79"/>
      <c r="I1521" s="79"/>
      <c r="J1521" s="79"/>
      <c r="K1521" s="79"/>
      <c r="L1521" s="79"/>
      <c r="M1521" s="79"/>
      <c r="N1521" s="79"/>
      <c r="O1521" s="79"/>
    </row>
    <row r="1522">
      <c r="A1522" s="60"/>
      <c r="B1522" s="79"/>
      <c r="C1522" s="79"/>
      <c r="D1522" s="79"/>
      <c r="E1522" s="79"/>
      <c r="F1522" s="79"/>
      <c r="G1522" s="79"/>
      <c r="H1522" s="79"/>
      <c r="I1522" s="79"/>
      <c r="J1522" s="79"/>
      <c r="K1522" s="79"/>
      <c r="L1522" s="79"/>
      <c r="M1522" s="79"/>
      <c r="N1522" s="79"/>
      <c r="O1522" s="79"/>
    </row>
    <row r="1523">
      <c r="A1523" s="60"/>
      <c r="B1523" s="79"/>
      <c r="C1523" s="79"/>
      <c r="D1523" s="79"/>
      <c r="E1523" s="79"/>
      <c r="F1523" s="79"/>
      <c r="G1523" s="79"/>
      <c r="H1523" s="79"/>
      <c r="I1523" s="79"/>
      <c r="J1523" s="79"/>
      <c r="K1523" s="79"/>
      <c r="L1523" s="79"/>
      <c r="M1523" s="79"/>
      <c r="N1523" s="79"/>
      <c r="O1523" s="79"/>
    </row>
    <row r="1524">
      <c r="A1524" s="60"/>
      <c r="B1524" s="79"/>
      <c r="C1524" s="79"/>
      <c r="D1524" s="79"/>
      <c r="E1524" s="79"/>
      <c r="F1524" s="79"/>
      <c r="G1524" s="79"/>
      <c r="H1524" s="79"/>
      <c r="I1524" s="79"/>
      <c r="J1524" s="79"/>
      <c r="K1524" s="79"/>
      <c r="L1524" s="79"/>
      <c r="M1524" s="79"/>
      <c r="N1524" s="79"/>
      <c r="O1524" s="79"/>
    </row>
    <row r="1525">
      <c r="A1525" s="60"/>
      <c r="B1525" s="79"/>
      <c r="C1525" s="79"/>
      <c r="D1525" s="79"/>
      <c r="E1525" s="79"/>
      <c r="F1525" s="79"/>
      <c r="G1525" s="79"/>
      <c r="H1525" s="79"/>
      <c r="I1525" s="79"/>
      <c r="J1525" s="79"/>
      <c r="K1525" s="79"/>
      <c r="L1525" s="79"/>
      <c r="M1525" s="79"/>
      <c r="N1525" s="79"/>
      <c r="O1525" s="79"/>
    </row>
    <row r="1526">
      <c r="A1526" s="60"/>
      <c r="B1526" s="79"/>
      <c r="C1526" s="79"/>
      <c r="D1526" s="79"/>
      <c r="E1526" s="79"/>
      <c r="F1526" s="79"/>
      <c r="G1526" s="79"/>
      <c r="H1526" s="79"/>
      <c r="I1526" s="79"/>
      <c r="J1526" s="79"/>
      <c r="K1526" s="79"/>
      <c r="L1526" s="79"/>
      <c r="M1526" s="79"/>
      <c r="N1526" s="79"/>
      <c r="O1526" s="79"/>
    </row>
    <row r="1527">
      <c r="A1527" s="60"/>
      <c r="B1527" s="79"/>
      <c r="C1527" s="79"/>
      <c r="D1527" s="79"/>
      <c r="E1527" s="79"/>
      <c r="F1527" s="79"/>
      <c r="G1527" s="79"/>
      <c r="H1527" s="79"/>
      <c r="I1527" s="79"/>
      <c r="J1527" s="79"/>
      <c r="K1527" s="79"/>
      <c r="L1527" s="79"/>
      <c r="M1527" s="79"/>
      <c r="N1527" s="79"/>
      <c r="O1527" s="79"/>
    </row>
    <row r="1528">
      <c r="A1528" s="60"/>
      <c r="B1528" s="79"/>
      <c r="C1528" s="79"/>
      <c r="D1528" s="79"/>
      <c r="E1528" s="79"/>
      <c r="F1528" s="79"/>
      <c r="G1528" s="79"/>
      <c r="H1528" s="79"/>
      <c r="I1528" s="79"/>
      <c r="J1528" s="79"/>
      <c r="K1528" s="79"/>
      <c r="L1528" s="79"/>
      <c r="M1528" s="79"/>
      <c r="N1528" s="79"/>
      <c r="O1528" s="79"/>
    </row>
    <row r="1529">
      <c r="A1529" s="60"/>
      <c r="B1529" s="79"/>
      <c r="C1529" s="79"/>
      <c r="D1529" s="79"/>
      <c r="E1529" s="79"/>
      <c r="F1529" s="79"/>
      <c r="G1529" s="79"/>
      <c r="H1529" s="79"/>
      <c r="I1529" s="79"/>
      <c r="J1529" s="79"/>
      <c r="K1529" s="79"/>
      <c r="L1529" s="79"/>
      <c r="M1529" s="79"/>
      <c r="N1529" s="79"/>
      <c r="O1529" s="79"/>
    </row>
    <row r="1530">
      <c r="A1530" s="60"/>
      <c r="B1530" s="79"/>
      <c r="C1530" s="79"/>
      <c r="D1530" s="79"/>
      <c r="E1530" s="79"/>
      <c r="F1530" s="79"/>
      <c r="G1530" s="79"/>
      <c r="H1530" s="79"/>
      <c r="I1530" s="79"/>
      <c r="J1530" s="79"/>
      <c r="K1530" s="79"/>
      <c r="L1530" s="79"/>
      <c r="M1530" s="79"/>
      <c r="N1530" s="79"/>
      <c r="O1530" s="79"/>
    </row>
    <row r="1531">
      <c r="A1531" s="60"/>
      <c r="B1531" s="79"/>
      <c r="C1531" s="79"/>
      <c r="D1531" s="79"/>
      <c r="E1531" s="79"/>
      <c r="F1531" s="79"/>
      <c r="G1531" s="79"/>
      <c r="H1531" s="79"/>
      <c r="I1531" s="79"/>
      <c r="J1531" s="79"/>
      <c r="K1531" s="79"/>
      <c r="L1531" s="79"/>
      <c r="M1531" s="79"/>
      <c r="N1531" s="79"/>
      <c r="O1531" s="79"/>
    </row>
    <row r="1532">
      <c r="A1532" s="60"/>
      <c r="B1532" s="79"/>
      <c r="C1532" s="79"/>
      <c r="D1532" s="79"/>
      <c r="E1532" s="79"/>
      <c r="F1532" s="79"/>
      <c r="G1532" s="79"/>
      <c r="H1532" s="79"/>
      <c r="I1532" s="79"/>
      <c r="J1532" s="79"/>
      <c r="K1532" s="79"/>
      <c r="L1532" s="79"/>
      <c r="M1532" s="79"/>
      <c r="N1532" s="79"/>
      <c r="O1532" s="79"/>
    </row>
    <row r="1533">
      <c r="A1533" s="60"/>
      <c r="B1533" s="79"/>
      <c r="C1533" s="79"/>
      <c r="D1533" s="79"/>
      <c r="E1533" s="79"/>
      <c r="F1533" s="79"/>
      <c r="G1533" s="79"/>
      <c r="H1533" s="79"/>
      <c r="I1533" s="79"/>
      <c r="J1533" s="79"/>
      <c r="K1533" s="79"/>
      <c r="L1533" s="79"/>
      <c r="M1533" s="79"/>
      <c r="N1533" s="79"/>
      <c r="O1533" s="79"/>
    </row>
    <row r="1534">
      <c r="A1534" s="60"/>
      <c r="B1534" s="79"/>
      <c r="C1534" s="79"/>
      <c r="D1534" s="79"/>
      <c r="E1534" s="79"/>
      <c r="F1534" s="79"/>
      <c r="G1534" s="79"/>
      <c r="H1534" s="79"/>
      <c r="I1534" s="79"/>
      <c r="J1534" s="79"/>
      <c r="K1534" s="79"/>
      <c r="L1534" s="79"/>
      <c r="M1534" s="79"/>
      <c r="N1534" s="79"/>
      <c r="O1534" s="79"/>
    </row>
    <row r="1535">
      <c r="A1535" s="60"/>
      <c r="B1535" s="79"/>
      <c r="C1535" s="79"/>
      <c r="D1535" s="79"/>
      <c r="E1535" s="79"/>
      <c r="F1535" s="79"/>
      <c r="G1535" s="79"/>
      <c r="H1535" s="79"/>
      <c r="I1535" s="79"/>
      <c r="J1535" s="79"/>
      <c r="K1535" s="79"/>
      <c r="L1535" s="79"/>
      <c r="M1535" s="79"/>
      <c r="N1535" s="79"/>
      <c r="O1535" s="79"/>
    </row>
    <row r="1536">
      <c r="A1536" s="60"/>
      <c r="B1536" s="79"/>
      <c r="C1536" s="79"/>
      <c r="D1536" s="79"/>
      <c r="E1536" s="79"/>
      <c r="F1536" s="79"/>
      <c r="G1536" s="79"/>
      <c r="H1536" s="79"/>
      <c r="I1536" s="79"/>
      <c r="J1536" s="79"/>
      <c r="K1536" s="79"/>
      <c r="L1536" s="79"/>
      <c r="M1536" s="79"/>
      <c r="N1536" s="79"/>
      <c r="O1536" s="79"/>
    </row>
    <row r="1537">
      <c r="A1537" s="60"/>
      <c r="B1537" s="79"/>
      <c r="C1537" s="79"/>
      <c r="D1537" s="79"/>
      <c r="E1537" s="79"/>
      <c r="F1537" s="79"/>
      <c r="G1537" s="79"/>
      <c r="H1537" s="79"/>
      <c r="I1537" s="79"/>
      <c r="J1537" s="79"/>
      <c r="K1537" s="79"/>
      <c r="L1537" s="79"/>
      <c r="M1537" s="79"/>
      <c r="N1537" s="79"/>
      <c r="O1537" s="79"/>
    </row>
    <row r="1538">
      <c r="A1538" s="60"/>
      <c r="B1538" s="79"/>
      <c r="C1538" s="79"/>
      <c r="D1538" s="79"/>
      <c r="E1538" s="79"/>
      <c r="F1538" s="79"/>
      <c r="G1538" s="79"/>
      <c r="H1538" s="79"/>
      <c r="I1538" s="79"/>
      <c r="J1538" s="79"/>
      <c r="K1538" s="79"/>
      <c r="L1538" s="79"/>
      <c r="M1538" s="79"/>
      <c r="N1538" s="79"/>
      <c r="O1538" s="79"/>
    </row>
    <row r="1539">
      <c r="A1539" s="60"/>
      <c r="B1539" s="79"/>
      <c r="C1539" s="79"/>
      <c r="D1539" s="79"/>
      <c r="E1539" s="79"/>
      <c r="F1539" s="79"/>
      <c r="G1539" s="79"/>
      <c r="H1539" s="79"/>
      <c r="I1539" s="79"/>
      <c r="J1539" s="79"/>
      <c r="K1539" s="79"/>
      <c r="L1539" s="79"/>
      <c r="M1539" s="79"/>
      <c r="N1539" s="79"/>
      <c r="O1539" s="79"/>
    </row>
    <row r="1540">
      <c r="A1540" s="60"/>
      <c r="B1540" s="79"/>
      <c r="C1540" s="79"/>
      <c r="D1540" s="79"/>
      <c r="E1540" s="79"/>
      <c r="F1540" s="79"/>
      <c r="G1540" s="79"/>
      <c r="H1540" s="79"/>
      <c r="I1540" s="79"/>
      <c r="J1540" s="79"/>
      <c r="K1540" s="79"/>
      <c r="L1540" s="79"/>
      <c r="M1540" s="79"/>
      <c r="N1540" s="79"/>
      <c r="O1540" s="79"/>
    </row>
    <row r="1541">
      <c r="A1541" s="60"/>
      <c r="B1541" s="79"/>
      <c r="C1541" s="79"/>
      <c r="D1541" s="79"/>
      <c r="E1541" s="79"/>
      <c r="F1541" s="79"/>
      <c r="G1541" s="79"/>
      <c r="H1541" s="79"/>
      <c r="I1541" s="79"/>
      <c r="J1541" s="79"/>
      <c r="K1541" s="79"/>
      <c r="L1541" s="79"/>
      <c r="M1541" s="79"/>
      <c r="N1541" s="79"/>
      <c r="O1541" s="79"/>
    </row>
    <row r="1542">
      <c r="A1542" s="60"/>
      <c r="B1542" s="79"/>
      <c r="C1542" s="79"/>
      <c r="D1542" s="79"/>
      <c r="E1542" s="79"/>
      <c r="F1542" s="79"/>
      <c r="G1542" s="79"/>
      <c r="H1542" s="79"/>
      <c r="I1542" s="79"/>
      <c r="J1542" s="79"/>
      <c r="K1542" s="79"/>
      <c r="L1542" s="79"/>
      <c r="M1542" s="79"/>
      <c r="N1542" s="79"/>
      <c r="O1542" s="79"/>
    </row>
    <row r="1543">
      <c r="A1543" s="60"/>
      <c r="B1543" s="79"/>
      <c r="C1543" s="79"/>
      <c r="D1543" s="79"/>
      <c r="E1543" s="79"/>
      <c r="F1543" s="79"/>
      <c r="G1543" s="79"/>
      <c r="H1543" s="79"/>
      <c r="I1543" s="79"/>
      <c r="J1543" s="79"/>
      <c r="K1543" s="79"/>
      <c r="L1543" s="79"/>
      <c r="M1543" s="79"/>
      <c r="N1543" s="79"/>
      <c r="O1543" s="79"/>
    </row>
    <row r="1544">
      <c r="A1544" s="60"/>
      <c r="B1544" s="79"/>
      <c r="C1544" s="79"/>
      <c r="D1544" s="79"/>
      <c r="E1544" s="79"/>
      <c r="F1544" s="79"/>
      <c r="G1544" s="79"/>
      <c r="H1544" s="79"/>
      <c r="I1544" s="79"/>
      <c r="J1544" s="79"/>
      <c r="K1544" s="79"/>
      <c r="L1544" s="79"/>
      <c r="M1544" s="79"/>
      <c r="N1544" s="79"/>
      <c r="O1544" s="79"/>
    </row>
    <row r="1545">
      <c r="A1545" s="60"/>
      <c r="B1545" s="79"/>
      <c r="C1545" s="79"/>
      <c r="D1545" s="79"/>
      <c r="E1545" s="79"/>
      <c r="F1545" s="79"/>
      <c r="G1545" s="79"/>
      <c r="H1545" s="79"/>
      <c r="I1545" s="79"/>
      <c r="J1545" s="79"/>
      <c r="K1545" s="79"/>
      <c r="L1545" s="79"/>
      <c r="M1545" s="79"/>
      <c r="N1545" s="79"/>
      <c r="O1545" s="79"/>
    </row>
    <row r="1546">
      <c r="A1546" s="60"/>
      <c r="B1546" s="79"/>
      <c r="C1546" s="79"/>
      <c r="D1546" s="79"/>
      <c r="E1546" s="79"/>
      <c r="F1546" s="79"/>
      <c r="G1546" s="79"/>
      <c r="H1546" s="79"/>
      <c r="I1546" s="79"/>
      <c r="J1546" s="79"/>
      <c r="K1546" s="79"/>
      <c r="L1546" s="79"/>
      <c r="M1546" s="79"/>
      <c r="N1546" s="79"/>
      <c r="O1546" s="79"/>
    </row>
    <row r="1547">
      <c r="A1547" s="60"/>
      <c r="B1547" s="79"/>
      <c r="C1547" s="79"/>
      <c r="D1547" s="79"/>
      <c r="E1547" s="79"/>
      <c r="F1547" s="79"/>
      <c r="G1547" s="79"/>
      <c r="H1547" s="79"/>
      <c r="I1547" s="79"/>
      <c r="J1547" s="79"/>
      <c r="K1547" s="79"/>
      <c r="L1547" s="79"/>
      <c r="M1547" s="79"/>
      <c r="N1547" s="79"/>
      <c r="O1547" s="79"/>
    </row>
    <row r="1548">
      <c r="A1548" s="60"/>
      <c r="B1548" s="79"/>
      <c r="C1548" s="79"/>
      <c r="D1548" s="79"/>
      <c r="E1548" s="79"/>
      <c r="F1548" s="79"/>
      <c r="G1548" s="79"/>
      <c r="H1548" s="79"/>
      <c r="I1548" s="79"/>
      <c r="J1548" s="79"/>
      <c r="K1548" s="79"/>
      <c r="L1548" s="79"/>
      <c r="M1548" s="79"/>
      <c r="N1548" s="79"/>
      <c r="O1548" s="79"/>
    </row>
    <row r="1549">
      <c r="A1549" s="60"/>
      <c r="B1549" s="79"/>
      <c r="C1549" s="79"/>
      <c r="D1549" s="79"/>
      <c r="E1549" s="79"/>
      <c r="F1549" s="79"/>
      <c r="G1549" s="79"/>
      <c r="H1549" s="79"/>
      <c r="I1549" s="79"/>
      <c r="J1549" s="79"/>
      <c r="K1549" s="79"/>
      <c r="L1549" s="79"/>
      <c r="M1549" s="79"/>
      <c r="N1549" s="79"/>
      <c r="O1549" s="79"/>
    </row>
    <row r="1550">
      <c r="A1550" s="60"/>
      <c r="B1550" s="79"/>
      <c r="C1550" s="79"/>
      <c r="D1550" s="79"/>
      <c r="E1550" s="79"/>
      <c r="F1550" s="79"/>
      <c r="G1550" s="79"/>
      <c r="H1550" s="79"/>
      <c r="I1550" s="79"/>
      <c r="J1550" s="79"/>
      <c r="K1550" s="79"/>
      <c r="L1550" s="79"/>
      <c r="M1550" s="79"/>
      <c r="N1550" s="79"/>
      <c r="O1550" s="79"/>
    </row>
    <row r="1551">
      <c r="A1551" s="60"/>
      <c r="B1551" s="79"/>
      <c r="C1551" s="79"/>
      <c r="D1551" s="79"/>
      <c r="E1551" s="79"/>
      <c r="F1551" s="79"/>
      <c r="G1551" s="79"/>
      <c r="H1551" s="79"/>
      <c r="I1551" s="79"/>
      <c r="J1551" s="79"/>
      <c r="K1551" s="79"/>
      <c r="L1551" s="79"/>
      <c r="M1551" s="79"/>
      <c r="N1551" s="79"/>
      <c r="O1551" s="79"/>
    </row>
    <row r="1552">
      <c r="A1552" s="60"/>
      <c r="B1552" s="79"/>
      <c r="C1552" s="79"/>
      <c r="D1552" s="79"/>
      <c r="E1552" s="79"/>
      <c r="F1552" s="79"/>
      <c r="G1552" s="79"/>
      <c r="H1552" s="79"/>
      <c r="I1552" s="79"/>
      <c r="J1552" s="79"/>
      <c r="K1552" s="79"/>
      <c r="L1552" s="79"/>
      <c r="M1552" s="79"/>
      <c r="N1552" s="79"/>
      <c r="O1552" s="79"/>
    </row>
    <row r="1553">
      <c r="A1553" s="60"/>
      <c r="B1553" s="79"/>
      <c r="C1553" s="79"/>
      <c r="D1553" s="79"/>
      <c r="E1553" s="79"/>
      <c r="F1553" s="79"/>
      <c r="G1553" s="79"/>
      <c r="H1553" s="79"/>
      <c r="I1553" s="79"/>
      <c r="J1553" s="79"/>
      <c r="K1553" s="79"/>
      <c r="L1553" s="79"/>
      <c r="M1553" s="79"/>
      <c r="N1553" s="79"/>
      <c r="O1553" s="79"/>
    </row>
    <row r="1554">
      <c r="A1554" s="60"/>
      <c r="B1554" s="79"/>
      <c r="C1554" s="79"/>
      <c r="D1554" s="79"/>
      <c r="E1554" s="79"/>
      <c r="F1554" s="79"/>
      <c r="G1554" s="79"/>
      <c r="H1554" s="79"/>
      <c r="I1554" s="79"/>
      <c r="J1554" s="79"/>
      <c r="K1554" s="79"/>
      <c r="L1554" s="79"/>
      <c r="M1554" s="79"/>
      <c r="N1554" s="79"/>
      <c r="O1554" s="79"/>
    </row>
    <row r="1555">
      <c r="A1555" s="60"/>
      <c r="B1555" s="79"/>
      <c r="C1555" s="79"/>
      <c r="D1555" s="79"/>
      <c r="E1555" s="79"/>
      <c r="F1555" s="79"/>
      <c r="G1555" s="79"/>
      <c r="H1555" s="79"/>
      <c r="I1555" s="79"/>
      <c r="J1555" s="79"/>
      <c r="K1555" s="79"/>
      <c r="L1555" s="79"/>
      <c r="M1555" s="79"/>
      <c r="N1555" s="79"/>
      <c r="O1555" s="79"/>
    </row>
    <row r="1556">
      <c r="A1556" s="60"/>
      <c r="B1556" s="79"/>
      <c r="C1556" s="79"/>
      <c r="D1556" s="79"/>
      <c r="E1556" s="79"/>
      <c r="F1556" s="79"/>
      <c r="G1556" s="79"/>
      <c r="H1556" s="79"/>
      <c r="I1556" s="79"/>
      <c r="J1556" s="79"/>
      <c r="K1556" s="79"/>
      <c r="L1556" s="79"/>
      <c r="M1556" s="79"/>
      <c r="N1556" s="79"/>
      <c r="O1556" s="79"/>
    </row>
    <row r="1557">
      <c r="A1557" s="60"/>
      <c r="B1557" s="79"/>
      <c r="C1557" s="79"/>
      <c r="D1557" s="79"/>
      <c r="E1557" s="79"/>
      <c r="F1557" s="79"/>
      <c r="G1557" s="79"/>
      <c r="H1557" s="79"/>
      <c r="I1557" s="79"/>
      <c r="J1557" s="79"/>
      <c r="K1557" s="79"/>
      <c r="L1557" s="79"/>
      <c r="M1557" s="79"/>
      <c r="N1557" s="79"/>
      <c r="O1557" s="79"/>
    </row>
    <row r="1558">
      <c r="A1558" s="60"/>
      <c r="B1558" s="79"/>
      <c r="C1558" s="79"/>
      <c r="D1558" s="79"/>
      <c r="E1558" s="79"/>
      <c r="F1558" s="79"/>
      <c r="G1558" s="79"/>
      <c r="H1558" s="79"/>
      <c r="I1558" s="79"/>
      <c r="J1558" s="79"/>
      <c r="K1558" s="79"/>
      <c r="L1558" s="79"/>
      <c r="M1558" s="79"/>
      <c r="N1558" s="79"/>
      <c r="O1558" s="79"/>
    </row>
    <row r="1559">
      <c r="A1559" s="60"/>
      <c r="B1559" s="79"/>
      <c r="C1559" s="79"/>
      <c r="D1559" s="79"/>
      <c r="E1559" s="79"/>
      <c r="F1559" s="79"/>
      <c r="G1559" s="79"/>
      <c r="H1559" s="79"/>
      <c r="I1559" s="79"/>
      <c r="J1559" s="79"/>
      <c r="K1559" s="79"/>
      <c r="L1559" s="79"/>
      <c r="M1559" s="79"/>
      <c r="N1559" s="79"/>
      <c r="O1559" s="79"/>
    </row>
    <row r="1560">
      <c r="A1560" s="60"/>
      <c r="B1560" s="79"/>
      <c r="C1560" s="79"/>
      <c r="D1560" s="79"/>
      <c r="E1560" s="79"/>
      <c r="F1560" s="79"/>
      <c r="G1560" s="79"/>
      <c r="H1560" s="79"/>
      <c r="I1560" s="79"/>
      <c r="J1560" s="79"/>
      <c r="K1560" s="79"/>
      <c r="L1560" s="79"/>
      <c r="M1560" s="79"/>
      <c r="N1560" s="79"/>
      <c r="O1560" s="79"/>
    </row>
    <row r="1561">
      <c r="A1561" s="60"/>
      <c r="B1561" s="79"/>
      <c r="C1561" s="79"/>
      <c r="D1561" s="79"/>
      <c r="E1561" s="79"/>
      <c r="F1561" s="79"/>
      <c r="G1561" s="79"/>
      <c r="H1561" s="79"/>
      <c r="I1561" s="79"/>
      <c r="J1561" s="79"/>
      <c r="K1561" s="79"/>
      <c r="L1561" s="79"/>
      <c r="M1561" s="79"/>
      <c r="N1561" s="79"/>
      <c r="O1561" s="79"/>
    </row>
    <row r="1562">
      <c r="A1562" s="60"/>
      <c r="B1562" s="79"/>
      <c r="C1562" s="79"/>
      <c r="D1562" s="79"/>
      <c r="E1562" s="79"/>
      <c r="F1562" s="79"/>
      <c r="G1562" s="79"/>
      <c r="H1562" s="79"/>
      <c r="I1562" s="79"/>
      <c r="J1562" s="79"/>
      <c r="K1562" s="79"/>
      <c r="L1562" s="79"/>
      <c r="M1562" s="79"/>
      <c r="N1562" s="79"/>
      <c r="O1562" s="79"/>
    </row>
    <row r="1563">
      <c r="A1563" s="60"/>
      <c r="B1563" s="79"/>
      <c r="C1563" s="79"/>
      <c r="D1563" s="79"/>
      <c r="E1563" s="79"/>
      <c r="F1563" s="79"/>
      <c r="G1563" s="79"/>
      <c r="H1563" s="79"/>
      <c r="I1563" s="79"/>
      <c r="J1563" s="79"/>
      <c r="K1563" s="79"/>
      <c r="L1563" s="79"/>
      <c r="M1563" s="79"/>
      <c r="N1563" s="79"/>
      <c r="O1563" s="79"/>
    </row>
    <row r="1564">
      <c r="A1564" s="60"/>
      <c r="B1564" s="79"/>
      <c r="C1564" s="79"/>
      <c r="D1564" s="79"/>
      <c r="E1564" s="79"/>
      <c r="F1564" s="79"/>
      <c r="G1564" s="79"/>
      <c r="H1564" s="79"/>
      <c r="I1564" s="79"/>
      <c r="J1564" s="79"/>
      <c r="K1564" s="79"/>
      <c r="L1564" s="79"/>
      <c r="M1564" s="79"/>
      <c r="N1564" s="79"/>
      <c r="O1564" s="79"/>
    </row>
    <row r="1565">
      <c r="A1565" s="60"/>
      <c r="B1565" s="79"/>
      <c r="C1565" s="79"/>
      <c r="D1565" s="79"/>
      <c r="E1565" s="79"/>
      <c r="F1565" s="79"/>
      <c r="G1565" s="79"/>
      <c r="H1565" s="79"/>
      <c r="I1565" s="79"/>
      <c r="J1565" s="79"/>
      <c r="K1565" s="79"/>
      <c r="L1565" s="79"/>
      <c r="M1565" s="79"/>
      <c r="N1565" s="79"/>
      <c r="O1565" s="79"/>
    </row>
    <row r="1566">
      <c r="A1566" s="60"/>
      <c r="B1566" s="79"/>
      <c r="C1566" s="79"/>
      <c r="D1566" s="79"/>
      <c r="E1566" s="79"/>
      <c r="F1566" s="79"/>
      <c r="G1566" s="79"/>
      <c r="H1566" s="79"/>
      <c r="I1566" s="79"/>
      <c r="J1566" s="79"/>
      <c r="K1566" s="79"/>
      <c r="L1566" s="79"/>
      <c r="M1566" s="79"/>
      <c r="N1566" s="79"/>
      <c r="O1566" s="79"/>
    </row>
    <row r="1567">
      <c r="A1567" s="60"/>
      <c r="B1567" s="79"/>
      <c r="C1567" s="79"/>
      <c r="D1567" s="79"/>
      <c r="E1567" s="79"/>
      <c r="F1567" s="79"/>
      <c r="G1567" s="79"/>
      <c r="H1567" s="79"/>
      <c r="I1567" s="79"/>
      <c r="J1567" s="79"/>
      <c r="K1567" s="79"/>
      <c r="L1567" s="79"/>
      <c r="M1567" s="79"/>
      <c r="N1567" s="79"/>
      <c r="O1567" s="79"/>
    </row>
    <row r="1568">
      <c r="A1568" s="60"/>
      <c r="B1568" s="79"/>
      <c r="C1568" s="79"/>
      <c r="D1568" s="79"/>
      <c r="E1568" s="79"/>
      <c r="F1568" s="79"/>
      <c r="G1568" s="79"/>
      <c r="H1568" s="79"/>
      <c r="I1568" s="79"/>
      <c r="J1568" s="79"/>
      <c r="K1568" s="79"/>
      <c r="L1568" s="79"/>
      <c r="M1568" s="79"/>
      <c r="N1568" s="79"/>
      <c r="O1568" s="79"/>
    </row>
    <row r="1569">
      <c r="A1569" s="60"/>
      <c r="B1569" s="79"/>
      <c r="C1569" s="79"/>
      <c r="D1569" s="79"/>
      <c r="E1569" s="79"/>
      <c r="F1569" s="79"/>
      <c r="G1569" s="79"/>
      <c r="H1569" s="79"/>
      <c r="I1569" s="79"/>
      <c r="J1569" s="79"/>
      <c r="K1569" s="79"/>
      <c r="L1569" s="79"/>
      <c r="M1569" s="79"/>
      <c r="N1569" s="79"/>
      <c r="O1569" s="79"/>
    </row>
    <row r="1570">
      <c r="A1570" s="60"/>
      <c r="B1570" s="79"/>
      <c r="C1570" s="79"/>
      <c r="D1570" s="79"/>
      <c r="E1570" s="79"/>
      <c r="F1570" s="79"/>
      <c r="G1570" s="79"/>
      <c r="H1570" s="79"/>
      <c r="I1570" s="79"/>
      <c r="J1570" s="79"/>
      <c r="K1570" s="79"/>
      <c r="L1570" s="79"/>
      <c r="M1570" s="79"/>
      <c r="N1570" s="79"/>
      <c r="O1570" s="79"/>
    </row>
    <row r="1571">
      <c r="A1571" s="60"/>
      <c r="B1571" s="79"/>
      <c r="C1571" s="79"/>
      <c r="D1571" s="79"/>
      <c r="E1571" s="79"/>
      <c r="F1571" s="79"/>
      <c r="G1571" s="79"/>
      <c r="H1571" s="79"/>
      <c r="I1571" s="79"/>
      <c r="J1571" s="79"/>
      <c r="K1571" s="79"/>
      <c r="L1571" s="79"/>
      <c r="M1571" s="79"/>
      <c r="N1571" s="79"/>
      <c r="O1571" s="79"/>
    </row>
    <row r="1572">
      <c r="A1572" s="60"/>
      <c r="B1572" s="79"/>
      <c r="C1572" s="79"/>
      <c r="D1572" s="79"/>
      <c r="E1572" s="79"/>
      <c r="F1572" s="79"/>
      <c r="G1572" s="79"/>
      <c r="H1572" s="79"/>
      <c r="I1572" s="79"/>
      <c r="J1572" s="79"/>
      <c r="K1572" s="79"/>
      <c r="L1572" s="79"/>
      <c r="M1572" s="79"/>
      <c r="N1572" s="79"/>
      <c r="O1572" s="79"/>
    </row>
    <row r="1573">
      <c r="A1573" s="60"/>
      <c r="B1573" s="79"/>
      <c r="C1573" s="79"/>
      <c r="D1573" s="79"/>
      <c r="E1573" s="79"/>
      <c r="F1573" s="79"/>
      <c r="G1573" s="79"/>
      <c r="H1573" s="79"/>
      <c r="I1573" s="79"/>
      <c r="J1573" s="79"/>
      <c r="K1573" s="79"/>
      <c r="L1573" s="79"/>
      <c r="M1573" s="79"/>
      <c r="N1573" s="79"/>
      <c r="O1573" s="79"/>
    </row>
    <row r="1574">
      <c r="A1574" s="60"/>
      <c r="B1574" s="79"/>
      <c r="C1574" s="79"/>
      <c r="D1574" s="79"/>
      <c r="E1574" s="79"/>
      <c r="F1574" s="79"/>
      <c r="G1574" s="79"/>
      <c r="H1574" s="79"/>
      <c r="I1574" s="79"/>
      <c r="J1574" s="79"/>
      <c r="K1574" s="79"/>
      <c r="L1574" s="79"/>
      <c r="M1574" s="79"/>
      <c r="N1574" s="79"/>
      <c r="O1574" s="79"/>
    </row>
    <row r="1575">
      <c r="A1575" s="60"/>
      <c r="B1575" s="79"/>
      <c r="C1575" s="79"/>
      <c r="D1575" s="79"/>
      <c r="E1575" s="79"/>
      <c r="F1575" s="79"/>
      <c r="G1575" s="79"/>
      <c r="H1575" s="79"/>
      <c r="I1575" s="79"/>
      <c r="J1575" s="79"/>
      <c r="K1575" s="79"/>
      <c r="L1575" s="79"/>
      <c r="M1575" s="79"/>
      <c r="N1575" s="79"/>
      <c r="O1575" s="79"/>
    </row>
    <row r="1576">
      <c r="A1576" s="60"/>
      <c r="B1576" s="79"/>
      <c r="C1576" s="79"/>
      <c r="D1576" s="79"/>
      <c r="E1576" s="79"/>
      <c r="F1576" s="79"/>
      <c r="G1576" s="79"/>
      <c r="H1576" s="79"/>
      <c r="I1576" s="79"/>
      <c r="J1576" s="79"/>
      <c r="K1576" s="79"/>
      <c r="L1576" s="79"/>
      <c r="M1576" s="79"/>
      <c r="N1576" s="79"/>
      <c r="O1576" s="79"/>
    </row>
    <row r="1577">
      <c r="A1577" s="60"/>
      <c r="B1577" s="79"/>
      <c r="C1577" s="79"/>
      <c r="D1577" s="79"/>
      <c r="E1577" s="79"/>
      <c r="F1577" s="79"/>
      <c r="G1577" s="79"/>
      <c r="H1577" s="79"/>
      <c r="I1577" s="79"/>
      <c r="J1577" s="79"/>
      <c r="K1577" s="79"/>
      <c r="L1577" s="79"/>
      <c r="M1577" s="79"/>
      <c r="N1577" s="79"/>
      <c r="O1577" s="79"/>
    </row>
    <row r="1578">
      <c r="A1578" s="60"/>
      <c r="B1578" s="79"/>
      <c r="C1578" s="79"/>
      <c r="D1578" s="79"/>
      <c r="E1578" s="79"/>
      <c r="F1578" s="79"/>
      <c r="G1578" s="79"/>
      <c r="H1578" s="79"/>
      <c r="I1578" s="79"/>
      <c r="J1578" s="79"/>
      <c r="K1578" s="79"/>
      <c r="L1578" s="79"/>
      <c r="M1578" s="79"/>
      <c r="N1578" s="79"/>
      <c r="O1578" s="79"/>
    </row>
    <row r="1579">
      <c r="A1579" s="60"/>
      <c r="B1579" s="79"/>
      <c r="C1579" s="79"/>
      <c r="D1579" s="79"/>
      <c r="E1579" s="79"/>
      <c r="F1579" s="79"/>
      <c r="G1579" s="79"/>
      <c r="H1579" s="79"/>
      <c r="I1579" s="79"/>
      <c r="J1579" s="79"/>
      <c r="K1579" s="79"/>
      <c r="L1579" s="79"/>
      <c r="M1579" s="79"/>
      <c r="N1579" s="79"/>
      <c r="O1579" s="79"/>
    </row>
    <row r="1580">
      <c r="A1580" s="60"/>
      <c r="B1580" s="79"/>
      <c r="C1580" s="79"/>
      <c r="D1580" s="79"/>
      <c r="E1580" s="79"/>
      <c r="F1580" s="79"/>
      <c r="G1580" s="79"/>
      <c r="H1580" s="79"/>
      <c r="I1580" s="79"/>
      <c r="J1580" s="79"/>
      <c r="K1580" s="79"/>
      <c r="L1580" s="79"/>
      <c r="M1580" s="79"/>
      <c r="N1580" s="79"/>
      <c r="O1580" s="79"/>
    </row>
    <row r="1581">
      <c r="A1581" s="60"/>
      <c r="B1581" s="79"/>
      <c r="C1581" s="79"/>
      <c r="D1581" s="79"/>
      <c r="E1581" s="79"/>
      <c r="F1581" s="79"/>
      <c r="G1581" s="79"/>
      <c r="H1581" s="79"/>
      <c r="I1581" s="79"/>
      <c r="J1581" s="79"/>
      <c r="K1581" s="79"/>
      <c r="L1581" s="79"/>
      <c r="M1581" s="79"/>
      <c r="N1581" s="79"/>
      <c r="O1581" s="79"/>
    </row>
    <row r="1582">
      <c r="A1582" s="60"/>
      <c r="B1582" s="79"/>
      <c r="C1582" s="79"/>
      <c r="D1582" s="79"/>
      <c r="E1582" s="79"/>
      <c r="F1582" s="79"/>
      <c r="G1582" s="79"/>
      <c r="H1582" s="79"/>
      <c r="I1582" s="79"/>
      <c r="J1582" s="79"/>
      <c r="K1582" s="79"/>
      <c r="L1582" s="79"/>
      <c r="M1582" s="79"/>
      <c r="N1582" s="79"/>
      <c r="O1582" s="79"/>
    </row>
    <row r="1583">
      <c r="A1583" s="60"/>
      <c r="B1583" s="79"/>
      <c r="C1583" s="79"/>
      <c r="D1583" s="79"/>
      <c r="E1583" s="79"/>
      <c r="F1583" s="79"/>
      <c r="G1583" s="79"/>
      <c r="H1583" s="79"/>
      <c r="I1583" s="79"/>
      <c r="J1583" s="79"/>
      <c r="K1583" s="79"/>
      <c r="L1583" s="79"/>
      <c r="M1583" s="79"/>
      <c r="N1583" s="79"/>
      <c r="O1583" s="79"/>
    </row>
    <row r="1584">
      <c r="A1584" s="60"/>
      <c r="B1584" s="79"/>
      <c r="C1584" s="79"/>
      <c r="D1584" s="79"/>
      <c r="E1584" s="79"/>
      <c r="F1584" s="79"/>
      <c r="G1584" s="79"/>
      <c r="H1584" s="79"/>
      <c r="I1584" s="79"/>
      <c r="J1584" s="79"/>
      <c r="K1584" s="79"/>
      <c r="L1584" s="79"/>
      <c r="M1584" s="79"/>
      <c r="N1584" s="79"/>
      <c r="O1584" s="79"/>
    </row>
    <row r="1585">
      <c r="A1585" s="60"/>
      <c r="B1585" s="79"/>
      <c r="C1585" s="79"/>
      <c r="D1585" s="79"/>
      <c r="E1585" s="79"/>
      <c r="F1585" s="79"/>
      <c r="G1585" s="79"/>
      <c r="H1585" s="79"/>
      <c r="I1585" s="79"/>
      <c r="J1585" s="79"/>
      <c r="K1585" s="79"/>
      <c r="L1585" s="79"/>
      <c r="M1585" s="79"/>
      <c r="N1585" s="79"/>
      <c r="O1585" s="79"/>
    </row>
    <row r="1586">
      <c r="A1586" s="60"/>
      <c r="B1586" s="79"/>
      <c r="C1586" s="79"/>
      <c r="D1586" s="79"/>
      <c r="E1586" s="79"/>
      <c r="F1586" s="79"/>
      <c r="G1586" s="79"/>
      <c r="H1586" s="79"/>
      <c r="I1586" s="79"/>
      <c r="J1586" s="79"/>
      <c r="K1586" s="79"/>
      <c r="L1586" s="79"/>
      <c r="M1586" s="79"/>
      <c r="N1586" s="79"/>
      <c r="O1586" s="79"/>
    </row>
    <row r="1587">
      <c r="A1587" s="60"/>
      <c r="B1587" s="79"/>
      <c r="C1587" s="79"/>
      <c r="D1587" s="79"/>
      <c r="E1587" s="79"/>
      <c r="F1587" s="79"/>
      <c r="G1587" s="79"/>
      <c r="H1587" s="79"/>
      <c r="I1587" s="79"/>
      <c r="J1587" s="79"/>
      <c r="K1587" s="79"/>
      <c r="L1587" s="79"/>
      <c r="M1587" s="79"/>
      <c r="N1587" s="79"/>
      <c r="O1587" s="79"/>
    </row>
    <row r="1588">
      <c r="A1588" s="60"/>
      <c r="B1588" s="79"/>
      <c r="C1588" s="79"/>
      <c r="D1588" s="79"/>
      <c r="E1588" s="79"/>
      <c r="F1588" s="79"/>
      <c r="G1588" s="79"/>
      <c r="H1588" s="79"/>
      <c r="I1588" s="79"/>
      <c r="J1588" s="79"/>
      <c r="K1588" s="79"/>
      <c r="L1588" s="79"/>
      <c r="M1588" s="79"/>
      <c r="N1588" s="79"/>
      <c r="O1588" s="79"/>
    </row>
    <row r="1589">
      <c r="A1589" s="60"/>
      <c r="B1589" s="79"/>
      <c r="C1589" s="79"/>
      <c r="D1589" s="79"/>
      <c r="E1589" s="79"/>
      <c r="F1589" s="79"/>
      <c r="G1589" s="79"/>
      <c r="H1589" s="79"/>
      <c r="I1589" s="79"/>
      <c r="J1589" s="79"/>
      <c r="K1589" s="79"/>
      <c r="L1589" s="79"/>
      <c r="M1589" s="79"/>
      <c r="N1589" s="79"/>
      <c r="O1589" s="79"/>
    </row>
    <row r="1590">
      <c r="A1590" s="60"/>
      <c r="B1590" s="79"/>
      <c r="C1590" s="79"/>
      <c r="D1590" s="79"/>
      <c r="E1590" s="79"/>
      <c r="F1590" s="79"/>
      <c r="G1590" s="79"/>
      <c r="H1590" s="79"/>
      <c r="I1590" s="79"/>
      <c r="J1590" s="79"/>
      <c r="K1590" s="79"/>
      <c r="L1590" s="79"/>
      <c r="M1590" s="79"/>
      <c r="N1590" s="79"/>
      <c r="O1590" s="79"/>
    </row>
    <row r="1591">
      <c r="A1591" s="60"/>
      <c r="B1591" s="79"/>
      <c r="C1591" s="79"/>
      <c r="D1591" s="79"/>
      <c r="E1591" s="79"/>
      <c r="F1591" s="79"/>
      <c r="G1591" s="79"/>
      <c r="H1591" s="79"/>
      <c r="I1591" s="79"/>
      <c r="J1591" s="79"/>
      <c r="K1591" s="79"/>
      <c r="L1591" s="79"/>
      <c r="M1591" s="79"/>
      <c r="N1591" s="79"/>
      <c r="O1591" s="79"/>
    </row>
    <row r="1592">
      <c r="A1592" s="60"/>
      <c r="B1592" s="79"/>
      <c r="C1592" s="79"/>
      <c r="D1592" s="79"/>
      <c r="E1592" s="79"/>
      <c r="F1592" s="79"/>
      <c r="G1592" s="79"/>
      <c r="H1592" s="79"/>
      <c r="I1592" s="79"/>
      <c r="J1592" s="79"/>
      <c r="K1592" s="79"/>
      <c r="L1592" s="79"/>
      <c r="M1592" s="79"/>
      <c r="N1592" s="79"/>
      <c r="O1592" s="79"/>
    </row>
    <row r="1593">
      <c r="A1593" s="60"/>
      <c r="B1593" s="79"/>
      <c r="C1593" s="79"/>
      <c r="D1593" s="79"/>
      <c r="E1593" s="79"/>
      <c r="F1593" s="79"/>
      <c r="G1593" s="79"/>
      <c r="H1593" s="79"/>
      <c r="I1593" s="79"/>
      <c r="J1593" s="79"/>
      <c r="K1593" s="79"/>
      <c r="L1593" s="79"/>
      <c r="M1593" s="79"/>
      <c r="N1593" s="79"/>
      <c r="O1593" s="79"/>
    </row>
    <row r="1594">
      <c r="A1594" s="60"/>
      <c r="B1594" s="79"/>
      <c r="C1594" s="79"/>
      <c r="D1594" s="79"/>
      <c r="E1594" s="79"/>
      <c r="F1594" s="79"/>
      <c r="G1594" s="79"/>
      <c r="H1594" s="79"/>
      <c r="I1594" s="79"/>
      <c r="J1594" s="79"/>
      <c r="K1594" s="79"/>
      <c r="L1594" s="79"/>
      <c r="M1594" s="79"/>
      <c r="N1594" s="79"/>
      <c r="O1594" s="79"/>
    </row>
    <row r="1595">
      <c r="A1595" s="60"/>
      <c r="B1595" s="79"/>
      <c r="C1595" s="79"/>
      <c r="D1595" s="79"/>
      <c r="E1595" s="79"/>
      <c r="F1595" s="79"/>
      <c r="G1595" s="79"/>
      <c r="H1595" s="79"/>
      <c r="I1595" s="79"/>
      <c r="J1595" s="79"/>
      <c r="K1595" s="79"/>
      <c r="L1595" s="79"/>
      <c r="M1595" s="79"/>
      <c r="N1595" s="79"/>
      <c r="O1595" s="79"/>
    </row>
    <row r="1596">
      <c r="A1596" s="60"/>
      <c r="B1596" s="79"/>
      <c r="C1596" s="79"/>
      <c r="D1596" s="79"/>
      <c r="E1596" s="79"/>
      <c r="F1596" s="79"/>
      <c r="G1596" s="79"/>
      <c r="H1596" s="79"/>
      <c r="I1596" s="79"/>
      <c r="J1596" s="79"/>
      <c r="K1596" s="79"/>
      <c r="L1596" s="79"/>
      <c r="M1596" s="79"/>
      <c r="N1596" s="79"/>
      <c r="O1596" s="79"/>
    </row>
    <row r="1597">
      <c r="A1597" s="60"/>
      <c r="B1597" s="79"/>
      <c r="C1597" s="79"/>
      <c r="D1597" s="79"/>
      <c r="E1597" s="79"/>
      <c r="F1597" s="79"/>
      <c r="G1597" s="79"/>
      <c r="H1597" s="79"/>
      <c r="I1597" s="79"/>
      <c r="J1597" s="79"/>
      <c r="K1597" s="79"/>
      <c r="L1597" s="79"/>
      <c r="M1597" s="79"/>
      <c r="N1597" s="79"/>
      <c r="O1597" s="79"/>
    </row>
    <row r="1598">
      <c r="A1598" s="60"/>
      <c r="B1598" s="79"/>
      <c r="C1598" s="79"/>
      <c r="D1598" s="79"/>
      <c r="E1598" s="79"/>
      <c r="F1598" s="79"/>
      <c r="G1598" s="79"/>
      <c r="H1598" s="79"/>
      <c r="I1598" s="79"/>
      <c r="J1598" s="79"/>
      <c r="K1598" s="79"/>
      <c r="L1598" s="79"/>
      <c r="M1598" s="79"/>
      <c r="N1598" s="79"/>
      <c r="O1598" s="79"/>
    </row>
    <row r="1599">
      <c r="A1599" s="60"/>
      <c r="B1599" s="79"/>
      <c r="C1599" s="79"/>
      <c r="D1599" s="79"/>
      <c r="E1599" s="79"/>
      <c r="F1599" s="79"/>
      <c r="G1599" s="79"/>
      <c r="H1599" s="79"/>
      <c r="I1599" s="79"/>
      <c r="J1599" s="79"/>
      <c r="K1599" s="79"/>
      <c r="L1599" s="79"/>
      <c r="M1599" s="79"/>
      <c r="N1599" s="79"/>
      <c r="O1599" s="79"/>
    </row>
    <row r="1600">
      <c r="A1600" s="60"/>
      <c r="B1600" s="79"/>
      <c r="C1600" s="79"/>
      <c r="D1600" s="79"/>
      <c r="E1600" s="79"/>
      <c r="F1600" s="79"/>
      <c r="G1600" s="79"/>
      <c r="H1600" s="79"/>
      <c r="I1600" s="79"/>
      <c r="J1600" s="79"/>
      <c r="K1600" s="79"/>
      <c r="L1600" s="79"/>
      <c r="M1600" s="79"/>
      <c r="N1600" s="79"/>
      <c r="O1600" s="79"/>
    </row>
    <row r="1601">
      <c r="A1601" s="60"/>
      <c r="B1601" s="79"/>
      <c r="C1601" s="79"/>
      <c r="D1601" s="79"/>
      <c r="E1601" s="79"/>
      <c r="F1601" s="79"/>
      <c r="G1601" s="79"/>
      <c r="H1601" s="79"/>
      <c r="I1601" s="79"/>
      <c r="J1601" s="79"/>
      <c r="K1601" s="79"/>
      <c r="L1601" s="79"/>
      <c r="M1601" s="79"/>
      <c r="N1601" s="79"/>
      <c r="O1601" s="79"/>
    </row>
    <row r="1602">
      <c r="A1602" s="60"/>
      <c r="B1602" s="79"/>
      <c r="C1602" s="79"/>
      <c r="D1602" s="79"/>
      <c r="E1602" s="79"/>
      <c r="F1602" s="79"/>
      <c r="G1602" s="79"/>
      <c r="H1602" s="79"/>
      <c r="I1602" s="79"/>
      <c r="J1602" s="79"/>
      <c r="K1602" s="79"/>
      <c r="L1602" s="79"/>
      <c r="M1602" s="79"/>
      <c r="N1602" s="79"/>
      <c r="O1602" s="79"/>
    </row>
    <row r="1603">
      <c r="A1603" s="60"/>
      <c r="B1603" s="79"/>
      <c r="C1603" s="79"/>
      <c r="D1603" s="79"/>
      <c r="E1603" s="79"/>
      <c r="F1603" s="79"/>
      <c r="G1603" s="79"/>
      <c r="H1603" s="79"/>
      <c r="I1603" s="79"/>
      <c r="J1603" s="79"/>
      <c r="K1603" s="79"/>
      <c r="L1603" s="79"/>
      <c r="M1603" s="79"/>
      <c r="N1603" s="79"/>
      <c r="O1603" s="79"/>
    </row>
    <row r="1604">
      <c r="A1604" s="60"/>
      <c r="B1604" s="79"/>
      <c r="C1604" s="79"/>
      <c r="D1604" s="79"/>
      <c r="E1604" s="79"/>
      <c r="F1604" s="79"/>
      <c r="G1604" s="79"/>
      <c r="H1604" s="79"/>
      <c r="I1604" s="79"/>
      <c r="J1604" s="79"/>
      <c r="K1604" s="79"/>
      <c r="L1604" s="79"/>
      <c r="M1604" s="79"/>
      <c r="N1604" s="79"/>
      <c r="O1604" s="79"/>
    </row>
    <row r="1605">
      <c r="A1605" s="60"/>
      <c r="B1605" s="79"/>
      <c r="C1605" s="79"/>
      <c r="D1605" s="79"/>
      <c r="E1605" s="79"/>
      <c r="F1605" s="79"/>
      <c r="G1605" s="79"/>
      <c r="H1605" s="79"/>
      <c r="I1605" s="79"/>
      <c r="J1605" s="79"/>
      <c r="K1605" s="79"/>
      <c r="L1605" s="79"/>
      <c r="M1605" s="79"/>
      <c r="N1605" s="79"/>
      <c r="O1605" s="79"/>
    </row>
    <row r="1606">
      <c r="A1606" s="60"/>
      <c r="B1606" s="79"/>
      <c r="C1606" s="79"/>
      <c r="D1606" s="79"/>
      <c r="E1606" s="79"/>
      <c r="F1606" s="79"/>
      <c r="G1606" s="79"/>
      <c r="H1606" s="79"/>
      <c r="I1606" s="79"/>
      <c r="J1606" s="79"/>
      <c r="K1606" s="79"/>
      <c r="L1606" s="79"/>
      <c r="M1606" s="79"/>
      <c r="N1606" s="79"/>
      <c r="O1606" s="79"/>
    </row>
    <row r="1607">
      <c r="A1607" s="60"/>
      <c r="B1607" s="79"/>
      <c r="C1607" s="79"/>
      <c r="D1607" s="79"/>
      <c r="E1607" s="79"/>
      <c r="F1607" s="79"/>
      <c r="G1607" s="79"/>
      <c r="H1607" s="79"/>
      <c r="I1607" s="79"/>
      <c r="J1607" s="79"/>
      <c r="K1607" s="79"/>
      <c r="L1607" s="79"/>
      <c r="M1607" s="79"/>
      <c r="N1607" s="79"/>
      <c r="O1607" s="79"/>
    </row>
    <row r="1608">
      <c r="A1608" s="60"/>
      <c r="B1608" s="79"/>
      <c r="C1608" s="79"/>
      <c r="D1608" s="79"/>
      <c r="E1608" s="79"/>
      <c r="F1608" s="79"/>
      <c r="G1608" s="79"/>
      <c r="H1608" s="79"/>
      <c r="I1608" s="79"/>
      <c r="J1608" s="79"/>
      <c r="K1608" s="79"/>
      <c r="L1608" s="79"/>
      <c r="M1608" s="79"/>
      <c r="N1608" s="79"/>
      <c r="O1608" s="79"/>
    </row>
    <row r="1609">
      <c r="A1609" s="60"/>
      <c r="B1609" s="79"/>
      <c r="C1609" s="79"/>
      <c r="D1609" s="79"/>
      <c r="E1609" s="79"/>
      <c r="F1609" s="79"/>
      <c r="G1609" s="79"/>
      <c r="H1609" s="79"/>
      <c r="I1609" s="79"/>
      <c r="J1609" s="79"/>
      <c r="K1609" s="79"/>
      <c r="L1609" s="79"/>
      <c r="M1609" s="79"/>
      <c r="N1609" s="79"/>
      <c r="O1609" s="79"/>
    </row>
    <row r="1610">
      <c r="A1610" s="60"/>
      <c r="B1610" s="79"/>
      <c r="C1610" s="79"/>
      <c r="D1610" s="79"/>
      <c r="E1610" s="79"/>
      <c r="F1610" s="79"/>
      <c r="G1610" s="79"/>
      <c r="H1610" s="79"/>
      <c r="I1610" s="79"/>
      <c r="J1610" s="79"/>
      <c r="K1610" s="79"/>
      <c r="L1610" s="79"/>
      <c r="M1610" s="79"/>
      <c r="N1610" s="79"/>
      <c r="O1610" s="79"/>
    </row>
    <row r="1611">
      <c r="A1611" s="60"/>
      <c r="B1611" s="79"/>
      <c r="C1611" s="79"/>
      <c r="D1611" s="79"/>
      <c r="E1611" s="79"/>
      <c r="F1611" s="79"/>
      <c r="G1611" s="79"/>
      <c r="H1611" s="79"/>
      <c r="I1611" s="79"/>
      <c r="J1611" s="79"/>
      <c r="K1611" s="79"/>
      <c r="L1611" s="79"/>
      <c r="M1611" s="79"/>
      <c r="N1611" s="79"/>
      <c r="O1611" s="79"/>
    </row>
    <row r="1612">
      <c r="A1612" s="60"/>
      <c r="B1612" s="79"/>
      <c r="C1612" s="79"/>
      <c r="D1612" s="79"/>
      <c r="E1612" s="79"/>
      <c r="F1612" s="79"/>
      <c r="G1612" s="79"/>
      <c r="H1612" s="79"/>
      <c r="I1612" s="79"/>
      <c r="J1612" s="79"/>
      <c r="K1612" s="79"/>
      <c r="L1612" s="79"/>
      <c r="M1612" s="79"/>
      <c r="N1612" s="79"/>
      <c r="O1612" s="79"/>
    </row>
    <row r="1613">
      <c r="A1613" s="60"/>
      <c r="B1613" s="79"/>
      <c r="C1613" s="79"/>
      <c r="D1613" s="79"/>
      <c r="E1613" s="79"/>
      <c r="F1613" s="79"/>
      <c r="G1613" s="79"/>
      <c r="H1613" s="79"/>
      <c r="I1613" s="79"/>
      <c r="J1613" s="79"/>
      <c r="K1613" s="79"/>
      <c r="L1613" s="79"/>
      <c r="M1613" s="79"/>
      <c r="N1613" s="79"/>
      <c r="O1613" s="79"/>
    </row>
    <row r="1614">
      <c r="A1614" s="60"/>
      <c r="B1614" s="79"/>
      <c r="C1614" s="79"/>
      <c r="D1614" s="79"/>
      <c r="E1614" s="79"/>
      <c r="F1614" s="79"/>
      <c r="G1614" s="79"/>
      <c r="H1614" s="79"/>
      <c r="I1614" s="79"/>
      <c r="J1614" s="79"/>
      <c r="K1614" s="79"/>
      <c r="L1614" s="79"/>
      <c r="M1614" s="79"/>
      <c r="N1614" s="79"/>
      <c r="O1614" s="79"/>
    </row>
    <row r="1615">
      <c r="A1615" s="60"/>
      <c r="B1615" s="79"/>
      <c r="C1615" s="79"/>
      <c r="D1615" s="79"/>
      <c r="E1615" s="79"/>
      <c r="F1615" s="79"/>
      <c r="G1615" s="79"/>
      <c r="H1615" s="79"/>
      <c r="I1615" s="79"/>
      <c r="J1615" s="79"/>
      <c r="K1615" s="79"/>
      <c r="L1615" s="79"/>
      <c r="M1615" s="79"/>
      <c r="N1615" s="79"/>
      <c r="O1615" s="79"/>
    </row>
    <row r="1616">
      <c r="A1616" s="60"/>
      <c r="B1616" s="79"/>
      <c r="C1616" s="79"/>
      <c r="D1616" s="79"/>
      <c r="E1616" s="79"/>
      <c r="F1616" s="79"/>
      <c r="G1616" s="79"/>
      <c r="H1616" s="79"/>
      <c r="I1616" s="79"/>
      <c r="J1616" s="79"/>
      <c r="K1616" s="79"/>
      <c r="L1616" s="79"/>
      <c r="M1616" s="79"/>
      <c r="N1616" s="79"/>
      <c r="O1616" s="79"/>
    </row>
    <row r="1617">
      <c r="A1617" s="60"/>
      <c r="B1617" s="79"/>
      <c r="C1617" s="79"/>
      <c r="D1617" s="79"/>
      <c r="E1617" s="79"/>
      <c r="F1617" s="79"/>
      <c r="G1617" s="79"/>
      <c r="H1617" s="79"/>
      <c r="I1617" s="79"/>
      <c r="J1617" s="79"/>
      <c r="K1617" s="79"/>
      <c r="L1617" s="79"/>
      <c r="M1617" s="79"/>
      <c r="N1617" s="79"/>
      <c r="O1617" s="79"/>
    </row>
    <row r="1618">
      <c r="A1618" s="60"/>
      <c r="B1618" s="79"/>
      <c r="C1618" s="79"/>
      <c r="D1618" s="79"/>
      <c r="E1618" s="79"/>
      <c r="F1618" s="79"/>
      <c r="G1618" s="79"/>
      <c r="H1618" s="79"/>
      <c r="I1618" s="79"/>
      <c r="J1618" s="79"/>
      <c r="K1618" s="79"/>
      <c r="L1618" s="79"/>
      <c r="M1618" s="79"/>
      <c r="N1618" s="79"/>
      <c r="O1618" s="79"/>
    </row>
    <row r="1619">
      <c r="A1619" s="60"/>
      <c r="B1619" s="79"/>
      <c r="C1619" s="79"/>
      <c r="D1619" s="79"/>
      <c r="E1619" s="79"/>
      <c r="F1619" s="79"/>
      <c r="G1619" s="79"/>
      <c r="H1619" s="79"/>
      <c r="I1619" s="79"/>
      <c r="J1619" s="79"/>
      <c r="K1619" s="79"/>
      <c r="L1619" s="79"/>
      <c r="M1619" s="79"/>
      <c r="N1619" s="79"/>
      <c r="O1619" s="79"/>
    </row>
    <row r="1620">
      <c r="A1620" s="60"/>
      <c r="B1620" s="79"/>
      <c r="C1620" s="79"/>
      <c r="D1620" s="79"/>
      <c r="E1620" s="79"/>
      <c r="F1620" s="79"/>
      <c r="G1620" s="79"/>
      <c r="H1620" s="79"/>
      <c r="I1620" s="79"/>
      <c r="J1620" s="79"/>
      <c r="K1620" s="79"/>
      <c r="L1620" s="79"/>
      <c r="M1620" s="79"/>
      <c r="N1620" s="79"/>
      <c r="O1620" s="79"/>
    </row>
    <row r="1621">
      <c r="A1621" s="60"/>
      <c r="B1621" s="79"/>
      <c r="C1621" s="79"/>
      <c r="D1621" s="79"/>
      <c r="E1621" s="79"/>
      <c r="F1621" s="79"/>
      <c r="G1621" s="79"/>
      <c r="H1621" s="79"/>
      <c r="I1621" s="79"/>
      <c r="J1621" s="79"/>
      <c r="K1621" s="79"/>
      <c r="L1621" s="79"/>
      <c r="M1621" s="79"/>
      <c r="N1621" s="79"/>
      <c r="O1621" s="79"/>
    </row>
    <row r="1622">
      <c r="A1622" s="60"/>
      <c r="B1622" s="79"/>
      <c r="C1622" s="79"/>
      <c r="D1622" s="79"/>
      <c r="E1622" s="79"/>
      <c r="F1622" s="79"/>
      <c r="G1622" s="79"/>
      <c r="H1622" s="79"/>
      <c r="I1622" s="79"/>
      <c r="J1622" s="79"/>
      <c r="K1622" s="79"/>
      <c r="L1622" s="79"/>
      <c r="M1622" s="79"/>
      <c r="N1622" s="79"/>
      <c r="O1622" s="79"/>
    </row>
    <row r="1623">
      <c r="A1623" s="60"/>
      <c r="B1623" s="79"/>
      <c r="C1623" s="79"/>
      <c r="D1623" s="79"/>
      <c r="E1623" s="79"/>
      <c r="F1623" s="79"/>
      <c r="G1623" s="79"/>
      <c r="H1623" s="79"/>
      <c r="I1623" s="79"/>
      <c r="J1623" s="79"/>
      <c r="K1623" s="79"/>
      <c r="L1623" s="79"/>
      <c r="M1623" s="79"/>
      <c r="N1623" s="79"/>
      <c r="O1623" s="79"/>
    </row>
    <row r="1624">
      <c r="A1624" s="60"/>
      <c r="B1624" s="79"/>
      <c r="C1624" s="79"/>
      <c r="D1624" s="79"/>
      <c r="E1624" s="79"/>
      <c r="F1624" s="79"/>
      <c r="G1624" s="79"/>
      <c r="H1624" s="79"/>
      <c r="I1624" s="79"/>
      <c r="J1624" s="79"/>
      <c r="K1624" s="79"/>
      <c r="L1624" s="79"/>
      <c r="M1624" s="79"/>
      <c r="N1624" s="79"/>
      <c r="O1624" s="79"/>
    </row>
    <row r="1625">
      <c r="A1625" s="60"/>
      <c r="B1625" s="79"/>
      <c r="C1625" s="79"/>
      <c r="D1625" s="79"/>
      <c r="E1625" s="79"/>
      <c r="F1625" s="79"/>
      <c r="G1625" s="79"/>
      <c r="H1625" s="79"/>
      <c r="I1625" s="79"/>
      <c r="J1625" s="79"/>
      <c r="K1625" s="79"/>
      <c r="L1625" s="79"/>
      <c r="M1625" s="79"/>
      <c r="N1625" s="79"/>
      <c r="O1625" s="79"/>
    </row>
    <row r="1626">
      <c r="A1626" s="60"/>
      <c r="B1626" s="79"/>
      <c r="C1626" s="79"/>
      <c r="D1626" s="79"/>
      <c r="E1626" s="79"/>
      <c r="F1626" s="79"/>
      <c r="G1626" s="79"/>
      <c r="H1626" s="79"/>
      <c r="I1626" s="79"/>
      <c r="J1626" s="79"/>
      <c r="K1626" s="79"/>
      <c r="L1626" s="79"/>
      <c r="M1626" s="79"/>
      <c r="N1626" s="79"/>
      <c r="O1626" s="79"/>
    </row>
    <row r="1627">
      <c r="A1627" s="60"/>
      <c r="B1627" s="79"/>
      <c r="C1627" s="79"/>
      <c r="D1627" s="79"/>
      <c r="E1627" s="79"/>
      <c r="F1627" s="79"/>
      <c r="G1627" s="79"/>
      <c r="H1627" s="79"/>
      <c r="I1627" s="79"/>
      <c r="J1627" s="79"/>
      <c r="K1627" s="79"/>
      <c r="L1627" s="79"/>
      <c r="M1627" s="79"/>
      <c r="N1627" s="79"/>
      <c r="O1627" s="79"/>
    </row>
    <row r="1628">
      <c r="A1628" s="60"/>
      <c r="B1628" s="79"/>
      <c r="C1628" s="79"/>
      <c r="D1628" s="79"/>
      <c r="E1628" s="79"/>
      <c r="F1628" s="79"/>
      <c r="G1628" s="79"/>
      <c r="H1628" s="79"/>
      <c r="I1628" s="79"/>
      <c r="J1628" s="79"/>
      <c r="K1628" s="79"/>
      <c r="L1628" s="79"/>
      <c r="M1628" s="79"/>
      <c r="N1628" s="79"/>
      <c r="O1628" s="79"/>
    </row>
    <row r="1629">
      <c r="A1629" s="60"/>
      <c r="B1629" s="79"/>
      <c r="C1629" s="79"/>
      <c r="D1629" s="79"/>
      <c r="E1629" s="79"/>
      <c r="F1629" s="79"/>
      <c r="G1629" s="79"/>
      <c r="H1629" s="79"/>
      <c r="I1629" s="79"/>
      <c r="J1629" s="79"/>
      <c r="K1629" s="79"/>
      <c r="L1629" s="79"/>
      <c r="M1629" s="79"/>
      <c r="N1629" s="79"/>
      <c r="O1629" s="79"/>
    </row>
    <row r="1630">
      <c r="A1630" s="60"/>
      <c r="B1630" s="79"/>
      <c r="C1630" s="79"/>
      <c r="D1630" s="79"/>
      <c r="E1630" s="79"/>
      <c r="F1630" s="79"/>
      <c r="G1630" s="79"/>
      <c r="H1630" s="79"/>
      <c r="I1630" s="79"/>
      <c r="J1630" s="79"/>
      <c r="K1630" s="79"/>
      <c r="L1630" s="79"/>
      <c r="M1630" s="79"/>
      <c r="N1630" s="79"/>
      <c r="O1630" s="79"/>
    </row>
    <row r="1631">
      <c r="A1631" s="60"/>
      <c r="B1631" s="79"/>
      <c r="C1631" s="79"/>
      <c r="D1631" s="79"/>
      <c r="E1631" s="79"/>
      <c r="F1631" s="79"/>
      <c r="G1631" s="79"/>
      <c r="H1631" s="79"/>
      <c r="I1631" s="79"/>
      <c r="J1631" s="79"/>
      <c r="K1631" s="79"/>
      <c r="L1631" s="79"/>
      <c r="M1631" s="79"/>
      <c r="N1631" s="79"/>
      <c r="O1631" s="79"/>
    </row>
    <row r="1632">
      <c r="A1632" s="60"/>
      <c r="B1632" s="79"/>
      <c r="C1632" s="79"/>
      <c r="D1632" s="79"/>
      <c r="E1632" s="79"/>
      <c r="F1632" s="79"/>
      <c r="G1632" s="79"/>
      <c r="H1632" s="79"/>
      <c r="I1632" s="79"/>
      <c r="J1632" s="79"/>
      <c r="K1632" s="79"/>
      <c r="L1632" s="79"/>
      <c r="M1632" s="79"/>
      <c r="N1632" s="79"/>
      <c r="O1632" s="79"/>
    </row>
    <row r="1633">
      <c r="A1633" s="60"/>
      <c r="B1633" s="79"/>
      <c r="C1633" s="79"/>
      <c r="D1633" s="79"/>
      <c r="E1633" s="79"/>
      <c r="F1633" s="79"/>
      <c r="G1633" s="79"/>
      <c r="H1633" s="79"/>
      <c r="I1633" s="79"/>
      <c r="J1633" s="79"/>
      <c r="K1633" s="79"/>
      <c r="L1633" s="79"/>
      <c r="M1633" s="79"/>
      <c r="N1633" s="79"/>
      <c r="O1633" s="79"/>
    </row>
    <row r="1634">
      <c r="A1634" s="60"/>
      <c r="B1634" s="79"/>
      <c r="C1634" s="79"/>
      <c r="D1634" s="79"/>
      <c r="E1634" s="79"/>
      <c r="F1634" s="79"/>
      <c r="G1634" s="79"/>
      <c r="H1634" s="79"/>
      <c r="I1634" s="79"/>
      <c r="J1634" s="79"/>
      <c r="K1634" s="79"/>
      <c r="L1634" s="79"/>
      <c r="M1634" s="79"/>
      <c r="N1634" s="79"/>
      <c r="O1634" s="79"/>
    </row>
    <row r="1635">
      <c r="A1635" s="60"/>
      <c r="B1635" s="79"/>
      <c r="C1635" s="79"/>
      <c r="D1635" s="79"/>
      <c r="E1635" s="79"/>
      <c r="F1635" s="79"/>
      <c r="G1635" s="79"/>
      <c r="H1635" s="79"/>
      <c r="I1635" s="79"/>
      <c r="J1635" s="79"/>
      <c r="K1635" s="79"/>
      <c r="L1635" s="79"/>
      <c r="M1635" s="79"/>
      <c r="N1635" s="79"/>
      <c r="O1635" s="79"/>
    </row>
    <row r="1636">
      <c r="A1636" s="60"/>
      <c r="B1636" s="79"/>
      <c r="C1636" s="79"/>
      <c r="D1636" s="79"/>
      <c r="E1636" s="79"/>
      <c r="F1636" s="79"/>
      <c r="G1636" s="79"/>
      <c r="H1636" s="79"/>
      <c r="I1636" s="79"/>
      <c r="J1636" s="79"/>
      <c r="K1636" s="79"/>
      <c r="L1636" s="79"/>
      <c r="M1636" s="79"/>
      <c r="N1636" s="79"/>
      <c r="O1636" s="79"/>
    </row>
    <row r="1637">
      <c r="A1637" s="60"/>
      <c r="B1637" s="79"/>
      <c r="C1637" s="79"/>
      <c r="D1637" s="79"/>
      <c r="E1637" s="79"/>
      <c r="F1637" s="79"/>
      <c r="G1637" s="79"/>
      <c r="H1637" s="79"/>
      <c r="I1637" s="79"/>
      <c r="J1637" s="79"/>
      <c r="K1637" s="79"/>
      <c r="L1637" s="79"/>
      <c r="M1637" s="79"/>
      <c r="N1637" s="79"/>
      <c r="O1637" s="79"/>
    </row>
    <row r="1638">
      <c r="A1638" s="60"/>
      <c r="B1638" s="79"/>
      <c r="C1638" s="79"/>
      <c r="D1638" s="79"/>
      <c r="E1638" s="79"/>
      <c r="F1638" s="79"/>
      <c r="G1638" s="79"/>
      <c r="H1638" s="79"/>
      <c r="I1638" s="79"/>
      <c r="J1638" s="79"/>
      <c r="K1638" s="79"/>
      <c r="L1638" s="79"/>
      <c r="M1638" s="79"/>
      <c r="N1638" s="79"/>
      <c r="O1638" s="79"/>
    </row>
    <row r="1639">
      <c r="A1639" s="60"/>
      <c r="B1639" s="79"/>
      <c r="C1639" s="79"/>
      <c r="D1639" s="79"/>
      <c r="E1639" s="79"/>
      <c r="F1639" s="79"/>
      <c r="G1639" s="79"/>
      <c r="H1639" s="79"/>
      <c r="I1639" s="79"/>
      <c r="J1639" s="79"/>
      <c r="K1639" s="79"/>
      <c r="L1639" s="79"/>
      <c r="M1639" s="79"/>
      <c r="N1639" s="79"/>
      <c r="O1639" s="79"/>
    </row>
    <row r="1640">
      <c r="A1640" s="60"/>
      <c r="B1640" s="79"/>
      <c r="C1640" s="79"/>
      <c r="D1640" s="79"/>
      <c r="E1640" s="79"/>
      <c r="F1640" s="79"/>
      <c r="G1640" s="79"/>
      <c r="H1640" s="79"/>
      <c r="I1640" s="79"/>
      <c r="J1640" s="79"/>
      <c r="K1640" s="79"/>
      <c r="L1640" s="79"/>
      <c r="M1640" s="79"/>
      <c r="N1640" s="79"/>
      <c r="O1640" s="79"/>
    </row>
    <row r="1641">
      <c r="A1641" s="60"/>
      <c r="B1641" s="79"/>
      <c r="C1641" s="79"/>
      <c r="D1641" s="79"/>
      <c r="E1641" s="79"/>
      <c r="F1641" s="79"/>
      <c r="G1641" s="79"/>
      <c r="H1641" s="79"/>
      <c r="I1641" s="79"/>
      <c r="J1641" s="79"/>
      <c r="K1641" s="79"/>
      <c r="L1641" s="79"/>
      <c r="M1641" s="79"/>
      <c r="N1641" s="79"/>
      <c r="O1641" s="79"/>
    </row>
    <row r="1642">
      <c r="A1642" s="60"/>
      <c r="B1642" s="79"/>
      <c r="C1642" s="79"/>
      <c r="D1642" s="79"/>
      <c r="E1642" s="79"/>
      <c r="F1642" s="79"/>
      <c r="G1642" s="79"/>
      <c r="H1642" s="79"/>
      <c r="I1642" s="79"/>
      <c r="J1642" s="79"/>
      <c r="K1642" s="79"/>
      <c r="L1642" s="79"/>
      <c r="M1642" s="79"/>
      <c r="N1642" s="79"/>
      <c r="O1642" s="79"/>
    </row>
    <row r="1643">
      <c r="A1643" s="60"/>
      <c r="B1643" s="79"/>
      <c r="C1643" s="79"/>
      <c r="D1643" s="79"/>
      <c r="E1643" s="79"/>
      <c r="F1643" s="79"/>
      <c r="G1643" s="79"/>
      <c r="H1643" s="79"/>
      <c r="I1643" s="79"/>
      <c r="J1643" s="79"/>
      <c r="K1643" s="79"/>
      <c r="L1643" s="79"/>
      <c r="M1643" s="79"/>
      <c r="N1643" s="79"/>
      <c r="O1643" s="79"/>
    </row>
    <row r="1644">
      <c r="A1644" s="60"/>
      <c r="B1644" s="79"/>
      <c r="C1644" s="79"/>
      <c r="D1644" s="79"/>
      <c r="E1644" s="79"/>
      <c r="F1644" s="79"/>
      <c r="G1644" s="79"/>
      <c r="H1644" s="79"/>
      <c r="I1644" s="79"/>
      <c r="J1644" s="79"/>
      <c r="K1644" s="79"/>
      <c r="L1644" s="79"/>
      <c r="M1644" s="79"/>
      <c r="N1644" s="79"/>
      <c r="O1644" s="79"/>
    </row>
    <row r="1645">
      <c r="A1645" s="60"/>
      <c r="B1645" s="79"/>
      <c r="C1645" s="79"/>
      <c r="D1645" s="79"/>
      <c r="E1645" s="79"/>
      <c r="F1645" s="79"/>
      <c r="G1645" s="79"/>
      <c r="H1645" s="79"/>
      <c r="I1645" s="79"/>
      <c r="J1645" s="79"/>
      <c r="K1645" s="79"/>
      <c r="L1645" s="79"/>
      <c r="M1645" s="79"/>
      <c r="N1645" s="79"/>
      <c r="O1645" s="79"/>
    </row>
    <row r="1646">
      <c r="A1646" s="60"/>
      <c r="B1646" s="79"/>
      <c r="C1646" s="79"/>
      <c r="D1646" s="79"/>
      <c r="E1646" s="79"/>
      <c r="F1646" s="79"/>
      <c r="G1646" s="79"/>
      <c r="H1646" s="79"/>
      <c r="I1646" s="79"/>
      <c r="J1646" s="79"/>
      <c r="K1646" s="79"/>
      <c r="L1646" s="79"/>
      <c r="M1646" s="79"/>
      <c r="N1646" s="79"/>
      <c r="O1646" s="79"/>
    </row>
    <row r="1647">
      <c r="A1647" s="60"/>
      <c r="B1647" s="79"/>
      <c r="C1647" s="79"/>
      <c r="D1647" s="79"/>
      <c r="E1647" s="79"/>
      <c r="F1647" s="79"/>
      <c r="G1647" s="79"/>
      <c r="H1647" s="79"/>
      <c r="I1647" s="79"/>
      <c r="J1647" s="79"/>
      <c r="K1647" s="79"/>
      <c r="L1647" s="79"/>
      <c r="M1647" s="79"/>
      <c r="N1647" s="79"/>
      <c r="O1647" s="79"/>
    </row>
    <row r="1648">
      <c r="A1648" s="60"/>
      <c r="B1648" s="79"/>
      <c r="C1648" s="79"/>
      <c r="D1648" s="79"/>
      <c r="E1648" s="79"/>
      <c r="F1648" s="79"/>
      <c r="G1648" s="79"/>
      <c r="H1648" s="79"/>
      <c r="I1648" s="79"/>
      <c r="J1648" s="79"/>
      <c r="K1648" s="79"/>
      <c r="L1648" s="79"/>
      <c r="M1648" s="79"/>
      <c r="N1648" s="79"/>
      <c r="O1648" s="79"/>
    </row>
    <row r="1649">
      <c r="A1649" s="60"/>
      <c r="B1649" s="79"/>
      <c r="C1649" s="79"/>
      <c r="D1649" s="79"/>
      <c r="E1649" s="79"/>
      <c r="F1649" s="79"/>
      <c r="G1649" s="79"/>
      <c r="H1649" s="79"/>
      <c r="I1649" s="79"/>
      <c r="J1649" s="79"/>
      <c r="K1649" s="79"/>
      <c r="L1649" s="79"/>
      <c r="M1649" s="79"/>
      <c r="N1649" s="79"/>
      <c r="O1649" s="79"/>
    </row>
    <row r="1650">
      <c r="A1650" s="60"/>
      <c r="B1650" s="79"/>
      <c r="C1650" s="79"/>
      <c r="D1650" s="79"/>
      <c r="E1650" s="79"/>
      <c r="F1650" s="79"/>
      <c r="G1650" s="79"/>
      <c r="H1650" s="79"/>
      <c r="I1650" s="79"/>
      <c r="J1650" s="79"/>
      <c r="K1650" s="79"/>
      <c r="L1650" s="79"/>
      <c r="M1650" s="79"/>
      <c r="N1650" s="79"/>
      <c r="O1650" s="79"/>
    </row>
    <row r="1651">
      <c r="A1651" s="60"/>
      <c r="B1651" s="79"/>
      <c r="C1651" s="79"/>
      <c r="D1651" s="79"/>
      <c r="E1651" s="79"/>
      <c r="F1651" s="79"/>
      <c r="G1651" s="79"/>
      <c r="H1651" s="79"/>
      <c r="I1651" s="79"/>
      <c r="J1651" s="79"/>
      <c r="K1651" s="79"/>
      <c r="L1651" s="79"/>
      <c r="M1651" s="79"/>
      <c r="N1651" s="79"/>
      <c r="O1651" s="79"/>
    </row>
    <row r="1652">
      <c r="A1652" s="60"/>
      <c r="B1652" s="79"/>
      <c r="C1652" s="79"/>
      <c r="D1652" s="79"/>
      <c r="E1652" s="79"/>
      <c r="F1652" s="79"/>
      <c r="G1652" s="79"/>
      <c r="H1652" s="79"/>
      <c r="I1652" s="79"/>
      <c r="J1652" s="79"/>
      <c r="K1652" s="79"/>
      <c r="L1652" s="79"/>
      <c r="M1652" s="79"/>
      <c r="N1652" s="79"/>
      <c r="O1652" s="79"/>
    </row>
    <row r="1653">
      <c r="A1653" s="60"/>
      <c r="B1653" s="79"/>
      <c r="C1653" s="79"/>
      <c r="D1653" s="79"/>
      <c r="E1653" s="79"/>
      <c r="F1653" s="79"/>
      <c r="G1653" s="79"/>
      <c r="H1653" s="79"/>
      <c r="I1653" s="79"/>
      <c r="J1653" s="79"/>
      <c r="K1653" s="79"/>
      <c r="L1653" s="79"/>
      <c r="M1653" s="79"/>
      <c r="N1653" s="79"/>
      <c r="O1653" s="79"/>
    </row>
    <row r="1654">
      <c r="A1654" s="60"/>
      <c r="B1654" s="79"/>
      <c r="C1654" s="79"/>
      <c r="D1654" s="79"/>
      <c r="E1654" s="79"/>
      <c r="F1654" s="79"/>
      <c r="G1654" s="79"/>
      <c r="H1654" s="79"/>
      <c r="I1654" s="79"/>
      <c r="J1654" s="79"/>
      <c r="K1654" s="79"/>
      <c r="L1654" s="79"/>
      <c r="M1654" s="79"/>
      <c r="N1654" s="79"/>
      <c r="O1654" s="79"/>
    </row>
    <row r="1655">
      <c r="A1655" s="60"/>
      <c r="B1655" s="79"/>
      <c r="C1655" s="79"/>
      <c r="D1655" s="79"/>
      <c r="E1655" s="79"/>
      <c r="F1655" s="79"/>
      <c r="G1655" s="79"/>
      <c r="H1655" s="79"/>
      <c r="I1655" s="79"/>
      <c r="J1655" s="79"/>
      <c r="K1655" s="79"/>
      <c r="L1655" s="79"/>
      <c r="M1655" s="79"/>
      <c r="N1655" s="79"/>
      <c r="O1655" s="79"/>
    </row>
    <row r="1656">
      <c r="A1656" s="60"/>
      <c r="B1656" s="79"/>
      <c r="C1656" s="79"/>
      <c r="D1656" s="79"/>
      <c r="E1656" s="79"/>
      <c r="F1656" s="79"/>
      <c r="G1656" s="79"/>
      <c r="H1656" s="79"/>
      <c r="I1656" s="79"/>
      <c r="J1656" s="79"/>
      <c r="K1656" s="79"/>
      <c r="L1656" s="79"/>
      <c r="M1656" s="79"/>
      <c r="N1656" s="79"/>
      <c r="O1656" s="79"/>
    </row>
    <row r="1657">
      <c r="A1657" s="60"/>
      <c r="B1657" s="79"/>
      <c r="C1657" s="79"/>
      <c r="D1657" s="79"/>
      <c r="E1657" s="79"/>
      <c r="F1657" s="79"/>
      <c r="G1657" s="79"/>
      <c r="H1657" s="79"/>
      <c r="I1657" s="79"/>
      <c r="J1657" s="79"/>
      <c r="K1657" s="79"/>
      <c r="L1657" s="79"/>
      <c r="M1657" s="79"/>
      <c r="N1657" s="79"/>
      <c r="O1657" s="79"/>
    </row>
    <row r="1658">
      <c r="A1658" s="60"/>
      <c r="B1658" s="79"/>
      <c r="C1658" s="79"/>
      <c r="D1658" s="79"/>
      <c r="E1658" s="79"/>
      <c r="F1658" s="79"/>
      <c r="G1658" s="79"/>
      <c r="H1658" s="79"/>
      <c r="I1658" s="79"/>
      <c r="J1658" s="79"/>
      <c r="K1658" s="79"/>
      <c r="L1658" s="79"/>
      <c r="M1658" s="79"/>
      <c r="N1658" s="79"/>
      <c r="O1658" s="79"/>
    </row>
    <row r="1659">
      <c r="A1659" s="60"/>
      <c r="B1659" s="79"/>
      <c r="C1659" s="79"/>
      <c r="D1659" s="79"/>
      <c r="E1659" s="79"/>
      <c r="F1659" s="79"/>
      <c r="G1659" s="79"/>
      <c r="H1659" s="79"/>
      <c r="I1659" s="79"/>
      <c r="J1659" s="79"/>
      <c r="K1659" s="79"/>
      <c r="L1659" s="79"/>
      <c r="M1659" s="79"/>
      <c r="N1659" s="79"/>
      <c r="O1659" s="79"/>
    </row>
    <row r="1660">
      <c r="A1660" s="60"/>
      <c r="B1660" s="79"/>
      <c r="C1660" s="79"/>
      <c r="D1660" s="79"/>
      <c r="E1660" s="79"/>
      <c r="F1660" s="79"/>
      <c r="G1660" s="79"/>
      <c r="H1660" s="79"/>
      <c r="I1660" s="79"/>
      <c r="J1660" s="79"/>
      <c r="K1660" s="79"/>
      <c r="L1660" s="79"/>
      <c r="M1660" s="79"/>
      <c r="N1660" s="79"/>
      <c r="O1660" s="79"/>
    </row>
    <row r="1661">
      <c r="A1661" s="60"/>
      <c r="B1661" s="79"/>
      <c r="C1661" s="79"/>
      <c r="D1661" s="79"/>
      <c r="E1661" s="79"/>
      <c r="F1661" s="79"/>
      <c r="G1661" s="79"/>
      <c r="H1661" s="79"/>
      <c r="I1661" s="79"/>
      <c r="J1661" s="79"/>
      <c r="K1661" s="79"/>
      <c r="L1661" s="79"/>
      <c r="M1661" s="79"/>
      <c r="N1661" s="79"/>
      <c r="O1661" s="79"/>
    </row>
    <row r="1662">
      <c r="A1662" s="60"/>
      <c r="B1662" s="79"/>
      <c r="C1662" s="79"/>
      <c r="D1662" s="79"/>
      <c r="E1662" s="79"/>
      <c r="F1662" s="79"/>
      <c r="G1662" s="79"/>
      <c r="H1662" s="79"/>
      <c r="I1662" s="79"/>
      <c r="J1662" s="79"/>
      <c r="K1662" s="79"/>
      <c r="L1662" s="79"/>
      <c r="M1662" s="79"/>
      <c r="N1662" s="79"/>
      <c r="O1662" s="7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0" t="s">
        <v>35</v>
      </c>
      <c r="B1" s="94" t="s">
        <v>62</v>
      </c>
      <c r="C1" s="94" t="s">
        <v>69</v>
      </c>
      <c r="D1" s="94" t="s">
        <v>70</v>
      </c>
      <c r="E1" s="123" t="s">
        <v>65</v>
      </c>
      <c r="F1" s="123" t="s">
        <v>66</v>
      </c>
      <c r="G1" s="123" t="s">
        <v>67</v>
      </c>
      <c r="H1" s="123" t="s">
        <v>50</v>
      </c>
      <c r="I1" s="123" t="s">
        <v>51</v>
      </c>
      <c r="J1" s="123" t="s">
        <v>52</v>
      </c>
      <c r="K1" s="123" t="s">
        <v>53</v>
      </c>
      <c r="L1" s="123" t="s">
        <v>54</v>
      </c>
      <c r="M1" s="6" t="s">
        <v>68</v>
      </c>
    </row>
    <row r="2">
      <c r="A2" s="8">
        <v>44631.0</v>
      </c>
      <c r="B2" s="6">
        <v>9875.0</v>
      </c>
      <c r="C2" s="6">
        <v>4934.0</v>
      </c>
      <c r="D2" s="6">
        <v>4941.0</v>
      </c>
      <c r="E2" s="6">
        <v>6.0</v>
      </c>
      <c r="F2" s="6">
        <v>2.0</v>
      </c>
      <c r="G2" s="6">
        <v>24.0</v>
      </c>
      <c r="H2" s="6">
        <v>61.0</v>
      </c>
      <c r="I2" s="6">
        <v>132.0</v>
      </c>
      <c r="J2" s="6">
        <v>445.0</v>
      </c>
      <c r="K2" s="6">
        <v>1365.0</v>
      </c>
      <c r="L2" s="6">
        <v>2512.0</v>
      </c>
      <c r="M2" s="6">
        <v>5328.0</v>
      </c>
    </row>
    <row r="3">
      <c r="A3" s="8">
        <v>44630.0</v>
      </c>
      <c r="B3" s="6">
        <v>9646.0</v>
      </c>
      <c r="C3" s="6">
        <v>4829.0</v>
      </c>
      <c r="D3" s="6">
        <v>4817.0</v>
      </c>
      <c r="E3" s="6">
        <v>6.0</v>
      </c>
      <c r="F3" s="6">
        <v>2.0</v>
      </c>
      <c r="G3" s="6">
        <v>23.0</v>
      </c>
      <c r="H3" s="6">
        <v>61.0</v>
      </c>
      <c r="I3" s="6">
        <v>128.0</v>
      </c>
      <c r="J3" s="6">
        <v>438.0</v>
      </c>
      <c r="K3" s="6">
        <v>1347.0</v>
      </c>
      <c r="L3" s="6">
        <v>2463.0</v>
      </c>
      <c r="M3" s="6">
        <v>5178.0</v>
      </c>
    </row>
    <row r="4">
      <c r="A4" s="8">
        <v>44629.0</v>
      </c>
      <c r="B4" s="6">
        <v>9440.0</v>
      </c>
      <c r="C4" s="6">
        <v>4733.0</v>
      </c>
      <c r="D4" s="6">
        <v>4707.0</v>
      </c>
      <c r="E4" s="6">
        <v>5.0</v>
      </c>
      <c r="F4" s="6">
        <v>2.0</v>
      </c>
      <c r="G4" s="6">
        <v>22.0</v>
      </c>
      <c r="H4" s="6">
        <v>60.0</v>
      </c>
      <c r="I4" s="6">
        <v>127.0</v>
      </c>
      <c r="J4" s="6">
        <v>432.0</v>
      </c>
      <c r="K4" s="6">
        <v>1327.0</v>
      </c>
      <c r="L4" s="6">
        <v>2431.0</v>
      </c>
      <c r="M4" s="6">
        <v>5034.0</v>
      </c>
    </row>
    <row r="5">
      <c r="A5" s="8">
        <v>44628.0</v>
      </c>
      <c r="B5" s="6">
        <v>9282.0</v>
      </c>
      <c r="C5" s="6">
        <v>4662.0</v>
      </c>
      <c r="D5" s="6">
        <v>4620.0</v>
      </c>
      <c r="E5" s="6">
        <v>5.0</v>
      </c>
      <c r="F5" s="6">
        <v>1.0</v>
      </c>
      <c r="G5" s="6">
        <v>22.0</v>
      </c>
      <c r="H5" s="6">
        <v>59.0</v>
      </c>
      <c r="I5" s="6">
        <v>127.0</v>
      </c>
      <c r="J5" s="6">
        <v>420.0</v>
      </c>
      <c r="K5" s="6">
        <v>1305.0</v>
      </c>
      <c r="L5" s="6">
        <v>2403.0</v>
      </c>
      <c r="M5" s="6">
        <v>4940.0</v>
      </c>
    </row>
    <row r="6">
      <c r="A6" s="8">
        <v>44627.0</v>
      </c>
      <c r="B6" s="6">
        <v>9096.0</v>
      </c>
      <c r="C6" s="6">
        <v>4563.0</v>
      </c>
      <c r="D6" s="6">
        <v>4533.0</v>
      </c>
      <c r="E6" s="6">
        <v>5.0</v>
      </c>
      <c r="F6" s="6">
        <v>1.0</v>
      </c>
      <c r="G6" s="6">
        <v>22.0</v>
      </c>
      <c r="H6" s="6">
        <v>58.0</v>
      </c>
      <c r="I6" s="6">
        <v>125.0</v>
      </c>
      <c r="J6" s="6">
        <v>414.0</v>
      </c>
      <c r="K6" s="6">
        <v>1283.0</v>
      </c>
      <c r="L6" s="6">
        <v>2358.0</v>
      </c>
      <c r="M6" s="6">
        <v>4830.0</v>
      </c>
    </row>
    <row r="7">
      <c r="A7" s="8">
        <v>44626.0</v>
      </c>
      <c r="B7" s="6">
        <v>8957.0</v>
      </c>
      <c r="C7" s="6">
        <v>4497.0</v>
      </c>
      <c r="D7" s="6">
        <v>4460.0</v>
      </c>
      <c r="E7" s="6">
        <v>5.0</v>
      </c>
      <c r="F7" s="6">
        <v>1.0</v>
      </c>
      <c r="G7" s="6">
        <v>21.0</v>
      </c>
      <c r="H7" s="6">
        <v>56.0</v>
      </c>
      <c r="I7" s="6">
        <v>122.0</v>
      </c>
      <c r="J7" s="6">
        <v>406.0</v>
      </c>
      <c r="K7" s="6">
        <v>1273.0</v>
      </c>
      <c r="L7" s="6">
        <v>2330.0</v>
      </c>
      <c r="M7" s="6">
        <v>4743.0</v>
      </c>
    </row>
    <row r="8">
      <c r="A8" s="8">
        <v>44625.0</v>
      </c>
      <c r="B8" s="6">
        <v>8796.0</v>
      </c>
      <c r="C8" s="6">
        <v>4429.0</v>
      </c>
      <c r="D8" s="6">
        <v>4367.0</v>
      </c>
      <c r="E8" s="6">
        <v>5.0</v>
      </c>
      <c r="F8" s="6">
        <v>1.0</v>
      </c>
      <c r="G8" s="6">
        <v>20.0</v>
      </c>
      <c r="H8" s="6">
        <v>55.0</v>
      </c>
      <c r="I8" s="6">
        <v>122.0</v>
      </c>
      <c r="J8" s="6">
        <v>399.0</v>
      </c>
      <c r="K8" s="6">
        <v>1259.0</v>
      </c>
      <c r="L8" s="6">
        <v>2299.0</v>
      </c>
      <c r="M8" s="6">
        <v>4636.0</v>
      </c>
    </row>
    <row r="9">
      <c r="A9" s="8">
        <v>44624.0</v>
      </c>
      <c r="B9" s="6">
        <v>8580.0</v>
      </c>
      <c r="C9" s="6">
        <v>4329.0</v>
      </c>
      <c r="D9" s="6">
        <v>4251.0</v>
      </c>
      <c r="E9" s="6">
        <v>5.0</v>
      </c>
      <c r="F9" s="6">
        <v>1.0</v>
      </c>
      <c r="G9" s="6">
        <v>19.0</v>
      </c>
      <c r="H9" s="6">
        <v>54.0</v>
      </c>
      <c r="I9" s="6">
        <v>118.0</v>
      </c>
      <c r="J9" s="6">
        <v>390.0</v>
      </c>
      <c r="K9" s="6">
        <v>1238.0</v>
      </c>
      <c r="L9" s="6">
        <v>2255.0</v>
      </c>
      <c r="M9" s="6">
        <v>4500.0</v>
      </c>
    </row>
    <row r="10">
      <c r="A10" s="8">
        <v>44623.0</v>
      </c>
      <c r="B10" s="6">
        <v>8394.0</v>
      </c>
      <c r="C10" s="6">
        <v>4241.0</v>
      </c>
      <c r="D10" s="6">
        <v>4153.0</v>
      </c>
      <c r="E10" s="6">
        <v>5.0</v>
      </c>
      <c r="F10" s="6">
        <v>1.0</v>
      </c>
      <c r="G10" s="6">
        <v>19.0</v>
      </c>
      <c r="H10" s="6">
        <v>53.0</v>
      </c>
      <c r="I10" s="6">
        <v>116.0</v>
      </c>
      <c r="J10" s="6">
        <v>385.0</v>
      </c>
      <c r="K10" s="6">
        <v>1219.0</v>
      </c>
      <c r="L10" s="6">
        <v>2206.0</v>
      </c>
      <c r="M10" s="6">
        <v>4390.0</v>
      </c>
    </row>
    <row r="11">
      <c r="A11" s="8">
        <v>44622.0</v>
      </c>
      <c r="B11" s="6">
        <v>8266.0</v>
      </c>
      <c r="C11" s="6">
        <v>4183.0</v>
      </c>
      <c r="D11" s="6">
        <v>4083.0</v>
      </c>
      <c r="E11" s="6">
        <v>5.0</v>
      </c>
      <c r="F11" s="6">
        <v>1.0</v>
      </c>
      <c r="G11" s="6">
        <v>18.0</v>
      </c>
      <c r="H11" s="6">
        <v>52.0</v>
      </c>
      <c r="I11" s="6">
        <v>116.0</v>
      </c>
      <c r="J11" s="6">
        <v>380.0</v>
      </c>
      <c r="K11" s="6">
        <v>1208.0</v>
      </c>
      <c r="L11" s="6">
        <v>2179.0</v>
      </c>
      <c r="M11" s="6">
        <v>4307.0</v>
      </c>
    </row>
    <row r="12">
      <c r="A12" s="8">
        <v>44621.0</v>
      </c>
      <c r="B12" s="6">
        <v>8170.0</v>
      </c>
      <c r="C12" s="6">
        <v>4139.0</v>
      </c>
      <c r="D12" s="6">
        <v>4031.0</v>
      </c>
      <c r="E12" s="6">
        <v>5.0</v>
      </c>
      <c r="F12" s="6">
        <v>1.0</v>
      </c>
      <c r="G12" s="6">
        <v>17.0</v>
      </c>
      <c r="H12" s="6">
        <v>51.0</v>
      </c>
      <c r="I12" s="6">
        <v>115.0</v>
      </c>
      <c r="J12" s="6">
        <v>377.0</v>
      </c>
      <c r="K12" s="6">
        <v>1200.0</v>
      </c>
      <c r="L12" s="6">
        <v>2165.0</v>
      </c>
      <c r="M12" s="6">
        <v>4239.0</v>
      </c>
    </row>
    <row r="13">
      <c r="A13" s="8">
        <v>44620.0</v>
      </c>
      <c r="B13" s="6">
        <v>8058.0</v>
      </c>
      <c r="C13" s="6">
        <v>4075.0</v>
      </c>
      <c r="D13" s="6">
        <v>3983.0</v>
      </c>
      <c r="E13" s="6">
        <v>5.0</v>
      </c>
      <c r="F13" s="6">
        <v>1.0</v>
      </c>
      <c r="G13" s="6">
        <v>17.0</v>
      </c>
      <c r="H13" s="6">
        <v>50.0</v>
      </c>
      <c r="I13" s="6">
        <v>110.0</v>
      </c>
      <c r="J13" s="6">
        <v>372.0</v>
      </c>
      <c r="K13" s="6">
        <v>1192.0</v>
      </c>
      <c r="L13" s="6">
        <v>2141.0</v>
      </c>
      <c r="M13" s="6">
        <v>4170.0</v>
      </c>
    </row>
    <row r="14">
      <c r="A14" s="8">
        <v>44619.0</v>
      </c>
      <c r="B14" s="6">
        <v>7944.0</v>
      </c>
      <c r="C14" s="6">
        <v>4016.0</v>
      </c>
      <c r="D14" s="6">
        <v>3928.0</v>
      </c>
      <c r="E14" s="6">
        <v>5.0</v>
      </c>
      <c r="F14" s="6">
        <v>1.0</v>
      </c>
      <c r="G14" s="6">
        <v>17.0</v>
      </c>
      <c r="H14" s="6">
        <v>50.0</v>
      </c>
      <c r="I14" s="6">
        <v>110.0</v>
      </c>
      <c r="J14" s="6">
        <v>367.0</v>
      </c>
      <c r="K14" s="6">
        <v>1183.0</v>
      </c>
      <c r="L14" s="6">
        <v>2109.0</v>
      </c>
      <c r="M14" s="6">
        <v>4102.0</v>
      </c>
    </row>
    <row r="15">
      <c r="A15" s="8">
        <v>44618.0</v>
      </c>
      <c r="B15" s="6">
        <v>7895.0</v>
      </c>
      <c r="C15" s="6">
        <v>3997.0</v>
      </c>
      <c r="D15" s="6">
        <v>3898.0</v>
      </c>
      <c r="E15" s="6">
        <v>5.0</v>
      </c>
      <c r="F15" s="6">
        <v>1.0</v>
      </c>
      <c r="G15" s="6">
        <v>17.0</v>
      </c>
      <c r="H15" s="6">
        <v>50.0</v>
      </c>
      <c r="I15" s="6">
        <v>109.0</v>
      </c>
      <c r="J15" s="6">
        <v>365.0</v>
      </c>
      <c r="K15" s="6">
        <v>1178.0</v>
      </c>
      <c r="L15" s="6">
        <v>2096.0</v>
      </c>
      <c r="M15" s="6">
        <v>4074.0</v>
      </c>
    </row>
    <row r="16">
      <c r="A16" s="8">
        <v>44617.0</v>
      </c>
      <c r="B16" s="6">
        <v>7783.0</v>
      </c>
      <c r="C16" s="6">
        <v>3939.0</v>
      </c>
      <c r="D16" s="6">
        <v>3844.0</v>
      </c>
      <c r="E16" s="6">
        <v>5.0</v>
      </c>
      <c r="F16" s="6">
        <v>1.0</v>
      </c>
      <c r="G16" s="6">
        <v>16.0</v>
      </c>
      <c r="H16" s="6">
        <v>50.0</v>
      </c>
      <c r="I16" s="6">
        <v>107.0</v>
      </c>
      <c r="J16" s="6">
        <v>361.0</v>
      </c>
      <c r="K16" s="6">
        <v>1170.0</v>
      </c>
      <c r="L16" s="6">
        <v>2071.0</v>
      </c>
      <c r="M16" s="6">
        <v>4002.0</v>
      </c>
    </row>
    <row r="17">
      <c r="A17" s="8">
        <v>44616.0</v>
      </c>
      <c r="B17" s="6">
        <v>7689.0</v>
      </c>
      <c r="C17" s="6">
        <v>3902.0</v>
      </c>
      <c r="D17" s="6">
        <v>3787.0</v>
      </c>
      <c r="E17" s="6">
        <v>5.0</v>
      </c>
      <c r="F17" s="6">
        <v>1.0</v>
      </c>
      <c r="G17" s="6">
        <v>16.0</v>
      </c>
      <c r="H17" s="6">
        <v>50.0</v>
      </c>
      <c r="I17" s="6">
        <v>107.0</v>
      </c>
      <c r="J17" s="6">
        <v>358.0</v>
      </c>
      <c r="K17" s="6">
        <v>1159.0</v>
      </c>
      <c r="L17" s="6">
        <v>2054.0</v>
      </c>
      <c r="M17" s="6">
        <v>3939.0</v>
      </c>
    </row>
    <row r="18">
      <c r="A18" s="8">
        <v>44615.0</v>
      </c>
      <c r="B18" s="6">
        <v>7607.0</v>
      </c>
      <c r="C18" s="6">
        <v>3865.0</v>
      </c>
      <c r="D18" s="6">
        <v>3742.0</v>
      </c>
      <c r="E18" s="6">
        <v>3.0</v>
      </c>
      <c r="F18" s="6">
        <v>1.0</v>
      </c>
      <c r="G18" s="6">
        <v>16.0</v>
      </c>
      <c r="H18" s="6">
        <v>50.0</v>
      </c>
      <c r="I18" s="6">
        <v>106.0</v>
      </c>
      <c r="J18" s="6">
        <v>354.0</v>
      </c>
      <c r="K18" s="6">
        <v>1151.0</v>
      </c>
      <c r="L18" s="6">
        <v>2038.0</v>
      </c>
      <c r="M18" s="6">
        <v>3888.0</v>
      </c>
    </row>
    <row r="19">
      <c r="A19" s="8">
        <v>44614.0</v>
      </c>
      <c r="B19" s="6">
        <v>7508.0</v>
      </c>
      <c r="C19" s="6">
        <v>3814.0</v>
      </c>
      <c r="D19" s="6">
        <v>3694.0</v>
      </c>
      <c r="E19" s="6">
        <v>3.0</v>
      </c>
      <c r="F19" s="6">
        <v>1.0</v>
      </c>
      <c r="G19" s="6">
        <v>15.0</v>
      </c>
      <c r="H19" s="6">
        <v>48.0</v>
      </c>
      <c r="I19" s="6">
        <v>105.0</v>
      </c>
      <c r="J19" s="6">
        <v>354.0</v>
      </c>
      <c r="K19" s="6">
        <v>1140.0</v>
      </c>
      <c r="L19" s="6">
        <v>2012.0</v>
      </c>
      <c r="M19" s="6">
        <v>3830.0</v>
      </c>
    </row>
    <row r="20">
      <c r="A20" s="8">
        <v>44613.0</v>
      </c>
      <c r="B20" s="6">
        <v>7450.0</v>
      </c>
      <c r="C20" s="6">
        <v>3789.0</v>
      </c>
      <c r="D20" s="6">
        <v>3661.0</v>
      </c>
      <c r="E20" s="6">
        <v>3.0</v>
      </c>
      <c r="F20" s="6">
        <v>1.0</v>
      </c>
      <c r="G20" s="6">
        <v>14.0</v>
      </c>
      <c r="H20" s="6">
        <v>48.0</v>
      </c>
      <c r="I20" s="6">
        <v>105.0</v>
      </c>
      <c r="J20" s="6">
        <v>351.0</v>
      </c>
      <c r="K20" s="6">
        <v>1138.0</v>
      </c>
      <c r="L20" s="6">
        <v>2002.0</v>
      </c>
      <c r="M20" s="6">
        <v>3788.0</v>
      </c>
    </row>
    <row r="21">
      <c r="A21" s="8">
        <v>44612.0</v>
      </c>
      <c r="B21" s="6">
        <v>7405.0</v>
      </c>
      <c r="C21" s="6">
        <v>3770.0</v>
      </c>
      <c r="D21" s="6">
        <v>3635.0</v>
      </c>
      <c r="E21" s="6">
        <v>3.0</v>
      </c>
      <c r="F21" s="6">
        <v>1.0</v>
      </c>
      <c r="G21" s="6">
        <v>14.0</v>
      </c>
      <c r="H21" s="6">
        <v>48.0</v>
      </c>
      <c r="I21" s="6">
        <v>105.0</v>
      </c>
      <c r="J21" s="6">
        <v>350.0</v>
      </c>
      <c r="K21" s="6">
        <v>1135.0</v>
      </c>
      <c r="L21" s="6">
        <v>1991.0</v>
      </c>
      <c r="M21" s="6">
        <v>3758.0</v>
      </c>
    </row>
    <row r="22">
      <c r="A22" s="8">
        <v>44611.0</v>
      </c>
      <c r="B22" s="6">
        <v>7354.0</v>
      </c>
      <c r="C22" s="6">
        <v>3744.0</v>
      </c>
      <c r="D22" s="6">
        <v>3610.0</v>
      </c>
      <c r="E22" s="6">
        <v>3.0</v>
      </c>
      <c r="F22" s="6">
        <v>1.0</v>
      </c>
      <c r="G22" s="6">
        <v>14.0</v>
      </c>
      <c r="H22" s="6">
        <v>48.0</v>
      </c>
      <c r="I22" s="6">
        <v>105.0</v>
      </c>
      <c r="J22" s="6">
        <v>349.0</v>
      </c>
      <c r="K22" s="6">
        <v>1130.0</v>
      </c>
      <c r="L22" s="6">
        <v>1980.0</v>
      </c>
      <c r="M22" s="6">
        <v>3724.0</v>
      </c>
    </row>
    <row r="23">
      <c r="A23" s="8">
        <v>44610.0</v>
      </c>
      <c r="B23" s="6">
        <v>7283.0</v>
      </c>
      <c r="C23" s="6">
        <v>3716.0</v>
      </c>
      <c r="D23" s="6">
        <v>3567.0</v>
      </c>
      <c r="E23" s="6">
        <v>3.0</v>
      </c>
      <c r="F23" s="6">
        <v>1.0</v>
      </c>
      <c r="G23" s="6">
        <v>14.0</v>
      </c>
      <c r="H23" s="6">
        <v>47.0</v>
      </c>
      <c r="I23" s="6">
        <v>105.0</v>
      </c>
      <c r="J23" s="6">
        <v>347.0</v>
      </c>
      <c r="K23" s="6">
        <v>1122.0</v>
      </c>
      <c r="L23" s="6">
        <v>1967.0</v>
      </c>
      <c r="M23" s="6">
        <v>3677.0</v>
      </c>
    </row>
    <row r="24">
      <c r="A24" s="8">
        <v>44609.0</v>
      </c>
      <c r="B24" s="6">
        <v>7238.0</v>
      </c>
      <c r="C24" s="6">
        <v>3695.0</v>
      </c>
      <c r="D24" s="6">
        <v>3543.0</v>
      </c>
      <c r="E24" s="6">
        <v>3.0</v>
      </c>
      <c r="F24" s="6">
        <v>1.0</v>
      </c>
      <c r="G24" s="6">
        <v>14.0</v>
      </c>
      <c r="H24" s="6">
        <v>47.0</v>
      </c>
      <c r="I24" s="6">
        <v>105.0</v>
      </c>
      <c r="J24" s="6">
        <v>346.0</v>
      </c>
      <c r="K24" s="6">
        <v>1119.0</v>
      </c>
      <c r="L24" s="6">
        <v>1960.0</v>
      </c>
      <c r="M24" s="6">
        <v>3643.0</v>
      </c>
    </row>
    <row r="25">
      <c r="A25" s="8">
        <v>44608.0</v>
      </c>
      <c r="B25" s="6">
        <v>7202.0</v>
      </c>
      <c r="C25" s="6">
        <v>3674.0</v>
      </c>
      <c r="D25" s="6">
        <v>3528.0</v>
      </c>
      <c r="E25" s="6">
        <v>3.0</v>
      </c>
      <c r="F25" s="6">
        <v>1.0</v>
      </c>
      <c r="G25" s="6">
        <v>14.0</v>
      </c>
      <c r="H25" s="6">
        <v>46.0</v>
      </c>
      <c r="I25" s="6">
        <v>104.0</v>
      </c>
      <c r="J25" s="6">
        <v>345.0</v>
      </c>
      <c r="K25" s="6">
        <v>1116.0</v>
      </c>
      <c r="L25" s="6">
        <v>1955.0</v>
      </c>
      <c r="M25" s="6">
        <v>3618.0</v>
      </c>
    </row>
    <row r="26">
      <c r="A26" s="8">
        <v>44607.0</v>
      </c>
      <c r="B26" s="6">
        <v>7163.0</v>
      </c>
      <c r="C26" s="6">
        <v>3660.0</v>
      </c>
      <c r="D26" s="6">
        <v>3503.0</v>
      </c>
      <c r="E26" s="6">
        <v>3.0</v>
      </c>
      <c r="F26" s="6">
        <v>1.0</v>
      </c>
      <c r="G26" s="6">
        <v>14.0</v>
      </c>
      <c r="H26" s="6">
        <v>46.0</v>
      </c>
      <c r="I26" s="6">
        <v>103.0</v>
      </c>
      <c r="J26" s="6">
        <v>342.0</v>
      </c>
      <c r="K26" s="6">
        <v>1113.0</v>
      </c>
      <c r="L26" s="6">
        <v>1948.0</v>
      </c>
      <c r="M26" s="6">
        <v>3593.0</v>
      </c>
    </row>
    <row r="27">
      <c r="A27" s="8">
        <v>44606.0</v>
      </c>
      <c r="B27" s="6">
        <v>7102.0</v>
      </c>
      <c r="C27" s="6">
        <v>3631.0</v>
      </c>
      <c r="D27" s="6">
        <v>3471.0</v>
      </c>
      <c r="E27" s="6">
        <v>3.0</v>
      </c>
      <c r="F27" s="6">
        <v>1.0</v>
      </c>
      <c r="G27" s="6">
        <v>14.0</v>
      </c>
      <c r="H27" s="6">
        <v>46.0</v>
      </c>
      <c r="I27" s="6">
        <v>103.0</v>
      </c>
      <c r="J27" s="6">
        <v>338.0</v>
      </c>
      <c r="K27" s="6">
        <v>1108.0</v>
      </c>
      <c r="L27" s="6">
        <v>1932.0</v>
      </c>
      <c r="M27" s="6">
        <v>3557.0</v>
      </c>
    </row>
    <row r="28">
      <c r="A28" s="8">
        <v>44605.0</v>
      </c>
      <c r="B28" s="6">
        <v>7081.0</v>
      </c>
      <c r="C28" s="6">
        <v>3619.0</v>
      </c>
      <c r="D28" s="6">
        <v>3462.0</v>
      </c>
      <c r="E28" s="6">
        <v>3.0</v>
      </c>
      <c r="F28" s="6">
        <v>1.0</v>
      </c>
      <c r="G28" s="6">
        <v>14.0</v>
      </c>
      <c r="H28" s="6">
        <v>46.0</v>
      </c>
      <c r="I28" s="6">
        <v>103.0</v>
      </c>
      <c r="J28" s="6">
        <v>338.0</v>
      </c>
      <c r="K28" s="6">
        <v>1108.0</v>
      </c>
      <c r="L28" s="6">
        <v>1925.0</v>
      </c>
      <c r="M28" s="6">
        <v>3543.0</v>
      </c>
    </row>
    <row r="29">
      <c r="A29" s="8">
        <v>44604.0</v>
      </c>
      <c r="B29" s="6">
        <v>7045.0</v>
      </c>
      <c r="C29" s="6">
        <v>3600.0</v>
      </c>
      <c r="D29" s="6">
        <v>3445.0</v>
      </c>
      <c r="E29" s="6">
        <v>3.0</v>
      </c>
      <c r="F29" s="6">
        <v>1.0</v>
      </c>
      <c r="G29" s="6">
        <v>14.0</v>
      </c>
      <c r="H29" s="6">
        <v>46.0</v>
      </c>
      <c r="I29" s="6">
        <v>101.0</v>
      </c>
      <c r="J29" s="6">
        <v>336.0</v>
      </c>
      <c r="K29" s="6">
        <v>1104.0</v>
      </c>
      <c r="L29" s="6">
        <v>1913.0</v>
      </c>
      <c r="M29" s="6">
        <v>3527.0</v>
      </c>
    </row>
    <row r="30">
      <c r="A30" s="8">
        <v>44603.0</v>
      </c>
      <c r="B30" s="6">
        <v>7012.0</v>
      </c>
      <c r="C30" s="6">
        <v>3585.0</v>
      </c>
      <c r="D30" s="6">
        <v>3427.0</v>
      </c>
      <c r="E30" s="6">
        <v>3.0</v>
      </c>
      <c r="F30" s="6">
        <v>1.0</v>
      </c>
      <c r="G30" s="6">
        <v>14.0</v>
      </c>
      <c r="H30" s="6">
        <v>46.0</v>
      </c>
      <c r="I30" s="6">
        <v>100.0</v>
      </c>
      <c r="J30" s="6">
        <v>335.0</v>
      </c>
      <c r="K30" s="6">
        <v>1100.0</v>
      </c>
      <c r="L30" s="6">
        <v>1907.0</v>
      </c>
      <c r="M30" s="6">
        <v>3506.0</v>
      </c>
    </row>
    <row r="31">
      <c r="A31" s="8">
        <v>44602.0</v>
      </c>
      <c r="B31" s="6">
        <v>6963.0</v>
      </c>
      <c r="C31" s="6">
        <v>3567.0</v>
      </c>
      <c r="D31" s="6">
        <v>3396.0</v>
      </c>
      <c r="E31" s="6">
        <v>3.0</v>
      </c>
      <c r="F31" s="6">
        <v>1.0</v>
      </c>
      <c r="G31" s="6">
        <v>14.0</v>
      </c>
      <c r="H31" s="6">
        <v>46.0</v>
      </c>
      <c r="I31" s="6">
        <v>99.0</v>
      </c>
      <c r="J31" s="6">
        <v>330.0</v>
      </c>
      <c r="K31" s="6">
        <v>1095.0</v>
      </c>
      <c r="L31" s="6">
        <v>1900.0</v>
      </c>
      <c r="M31" s="6">
        <v>3475.0</v>
      </c>
    </row>
    <row r="32">
      <c r="A32" s="8">
        <v>44601.0</v>
      </c>
      <c r="B32" s="6">
        <v>6943.0</v>
      </c>
      <c r="C32" s="6">
        <v>3557.0</v>
      </c>
      <c r="D32" s="6">
        <v>3386.0</v>
      </c>
      <c r="E32" s="6">
        <v>3.0</v>
      </c>
      <c r="F32" s="6">
        <v>1.0</v>
      </c>
      <c r="G32" s="6">
        <v>14.0</v>
      </c>
      <c r="H32" s="6">
        <v>45.0</v>
      </c>
      <c r="I32" s="6">
        <v>99.0</v>
      </c>
      <c r="J32" s="6">
        <v>330.0</v>
      </c>
      <c r="K32" s="6">
        <v>1092.0</v>
      </c>
      <c r="L32" s="6">
        <v>1895.0</v>
      </c>
      <c r="M32" s="6">
        <v>3464.0</v>
      </c>
    </row>
    <row r="33">
      <c r="A33" s="8">
        <v>44600.0</v>
      </c>
      <c r="B33" s="6">
        <v>6922.0</v>
      </c>
      <c r="C33" s="6">
        <v>3549.0</v>
      </c>
      <c r="D33" s="6">
        <v>3373.0</v>
      </c>
      <c r="E33" s="6">
        <v>3.0</v>
      </c>
      <c r="F33" s="6">
        <v>1.0</v>
      </c>
      <c r="G33" s="6">
        <v>14.0</v>
      </c>
      <c r="H33" s="6">
        <v>45.0</v>
      </c>
      <c r="I33" s="6">
        <v>99.0</v>
      </c>
      <c r="J33" s="6">
        <v>328.0</v>
      </c>
      <c r="K33" s="6">
        <v>1090.0</v>
      </c>
      <c r="L33" s="6">
        <v>1894.0</v>
      </c>
      <c r="M33" s="6">
        <v>3448.0</v>
      </c>
    </row>
    <row r="34">
      <c r="A34" s="8">
        <v>44599.0</v>
      </c>
      <c r="B34" s="6">
        <v>6886.0</v>
      </c>
      <c r="C34" s="6">
        <v>3531.0</v>
      </c>
      <c r="D34" s="6">
        <v>3355.0</v>
      </c>
      <c r="E34" s="6">
        <v>3.0</v>
      </c>
      <c r="F34" s="6">
        <v>1.0</v>
      </c>
      <c r="G34" s="6">
        <v>14.0</v>
      </c>
      <c r="H34" s="6">
        <v>45.0</v>
      </c>
      <c r="I34" s="6">
        <v>98.0</v>
      </c>
      <c r="J34" s="6">
        <v>327.0</v>
      </c>
      <c r="K34" s="6">
        <v>1086.0</v>
      </c>
      <c r="L34" s="6">
        <v>1889.0</v>
      </c>
      <c r="M34" s="6">
        <v>3423.0</v>
      </c>
    </row>
    <row r="35">
      <c r="A35" s="8">
        <v>44598.0</v>
      </c>
      <c r="B35" s="6">
        <v>6873.0</v>
      </c>
      <c r="C35" s="6">
        <v>3524.0</v>
      </c>
      <c r="D35" s="6">
        <v>3349.0</v>
      </c>
      <c r="E35" s="6">
        <v>3.0</v>
      </c>
      <c r="F35" s="6">
        <v>1.0</v>
      </c>
      <c r="G35" s="6">
        <v>14.0</v>
      </c>
      <c r="H35" s="6">
        <v>45.0</v>
      </c>
      <c r="I35" s="6">
        <v>98.0</v>
      </c>
      <c r="J35" s="6">
        <v>327.0</v>
      </c>
      <c r="K35" s="6">
        <v>1085.0</v>
      </c>
      <c r="L35" s="6">
        <v>1884.0</v>
      </c>
      <c r="M35" s="6">
        <v>3416.0</v>
      </c>
    </row>
    <row r="36">
      <c r="A36" s="8">
        <v>44597.0</v>
      </c>
      <c r="B36" s="6">
        <v>6858.0</v>
      </c>
      <c r="C36" s="6">
        <v>3513.0</v>
      </c>
      <c r="D36" s="6">
        <v>3345.0</v>
      </c>
      <c r="E36" s="6">
        <v>3.0</v>
      </c>
      <c r="F36" s="6">
        <v>0.0</v>
      </c>
      <c r="G36" s="6">
        <v>14.0</v>
      </c>
      <c r="H36" s="6">
        <v>45.0</v>
      </c>
      <c r="I36" s="6">
        <v>98.0</v>
      </c>
      <c r="J36" s="6">
        <v>327.0</v>
      </c>
      <c r="K36" s="6">
        <v>1081.0</v>
      </c>
      <c r="L36" s="6">
        <v>1879.0</v>
      </c>
      <c r="M36" s="6">
        <v>3411.0</v>
      </c>
    </row>
    <row r="37">
      <c r="A37" s="8">
        <v>44596.0</v>
      </c>
      <c r="B37" s="6">
        <v>6836.0</v>
      </c>
      <c r="C37" s="6">
        <v>3504.0</v>
      </c>
      <c r="D37" s="6">
        <v>3332.0</v>
      </c>
      <c r="E37" s="6">
        <v>3.0</v>
      </c>
      <c r="F37" s="6">
        <v>0.0</v>
      </c>
      <c r="G37" s="6">
        <v>14.0</v>
      </c>
      <c r="H37" s="6">
        <v>45.0</v>
      </c>
      <c r="I37" s="6">
        <v>98.0</v>
      </c>
      <c r="J37" s="6">
        <v>325.0</v>
      </c>
      <c r="K37" s="6">
        <v>1078.0</v>
      </c>
      <c r="L37" s="6">
        <v>1877.0</v>
      </c>
      <c r="M37" s="6">
        <v>3396.0</v>
      </c>
    </row>
    <row r="38">
      <c r="A38" s="8">
        <v>44595.0</v>
      </c>
      <c r="B38" s="6">
        <v>6812.0</v>
      </c>
      <c r="C38" s="6">
        <v>3494.0</v>
      </c>
      <c r="D38" s="6">
        <v>3318.0</v>
      </c>
      <c r="E38" s="6">
        <v>3.0</v>
      </c>
      <c r="F38" s="6">
        <v>0.0</v>
      </c>
      <c r="G38" s="6">
        <v>14.0</v>
      </c>
      <c r="H38" s="6">
        <v>45.0</v>
      </c>
      <c r="I38" s="6">
        <v>98.0</v>
      </c>
      <c r="J38" s="6">
        <v>323.0</v>
      </c>
      <c r="K38" s="6">
        <v>1073.0</v>
      </c>
      <c r="L38" s="6">
        <v>1873.0</v>
      </c>
      <c r="M38" s="6">
        <v>3383.0</v>
      </c>
    </row>
    <row r="39">
      <c r="A39" s="8">
        <v>44594.0</v>
      </c>
      <c r="B39" s="6">
        <v>6787.0</v>
      </c>
      <c r="C39" s="6">
        <v>3484.0</v>
      </c>
      <c r="D39" s="6">
        <v>3303.0</v>
      </c>
      <c r="E39" s="6">
        <v>3.0</v>
      </c>
      <c r="F39" s="6">
        <v>0.0</v>
      </c>
      <c r="G39" s="6">
        <v>14.0</v>
      </c>
      <c r="H39" s="6">
        <v>45.0</v>
      </c>
      <c r="I39" s="6">
        <v>98.0</v>
      </c>
      <c r="J39" s="6">
        <v>323.0</v>
      </c>
      <c r="K39" s="6">
        <v>1070.0</v>
      </c>
      <c r="L39" s="6">
        <v>1867.0</v>
      </c>
      <c r="M39" s="6">
        <v>3367.0</v>
      </c>
    </row>
    <row r="40">
      <c r="A40" s="8">
        <v>44593.0</v>
      </c>
      <c r="B40" s="6">
        <v>6772.0</v>
      </c>
      <c r="C40" s="6">
        <v>3475.0</v>
      </c>
      <c r="D40" s="6">
        <v>3297.0</v>
      </c>
      <c r="E40" s="6">
        <v>3.0</v>
      </c>
      <c r="F40" s="6">
        <v>0.0</v>
      </c>
      <c r="G40" s="6">
        <v>14.0</v>
      </c>
      <c r="H40" s="6">
        <v>45.0</v>
      </c>
      <c r="I40" s="6">
        <v>97.0</v>
      </c>
      <c r="J40" s="6">
        <v>321.0</v>
      </c>
      <c r="K40" s="6">
        <v>1069.0</v>
      </c>
      <c r="L40" s="6">
        <v>1863.0</v>
      </c>
      <c r="M40" s="6">
        <v>3360.0</v>
      </c>
    </row>
    <row r="41">
      <c r="A41" s="8">
        <v>44592.0</v>
      </c>
      <c r="B41" s="6">
        <v>6755.0</v>
      </c>
      <c r="C41" s="6">
        <v>3466.0</v>
      </c>
      <c r="D41" s="6">
        <v>3289.0</v>
      </c>
      <c r="E41" s="6">
        <v>3.0</v>
      </c>
      <c r="F41" s="6">
        <v>0.0</v>
      </c>
      <c r="G41" s="6">
        <v>14.0</v>
      </c>
      <c r="H41" s="6">
        <v>44.0</v>
      </c>
      <c r="I41" s="6">
        <v>97.0</v>
      </c>
      <c r="J41" s="6">
        <v>320.0</v>
      </c>
      <c r="K41" s="6">
        <v>1067.0</v>
      </c>
      <c r="L41" s="6">
        <v>1860.0</v>
      </c>
      <c r="M41" s="6">
        <v>3350.0</v>
      </c>
    </row>
    <row r="42">
      <c r="A42" s="8">
        <v>44591.0</v>
      </c>
      <c r="B42" s="6">
        <v>6732.0</v>
      </c>
      <c r="C42" s="6">
        <v>3457.0</v>
      </c>
      <c r="D42" s="6">
        <v>3275.0</v>
      </c>
      <c r="E42" s="6">
        <v>3.0</v>
      </c>
      <c r="F42" s="6">
        <v>0.0</v>
      </c>
      <c r="G42" s="6">
        <v>14.0</v>
      </c>
      <c r="H42" s="6">
        <v>44.0</v>
      </c>
      <c r="I42" s="6">
        <v>96.0</v>
      </c>
      <c r="J42" s="6">
        <v>319.0</v>
      </c>
      <c r="K42" s="6">
        <v>1064.0</v>
      </c>
      <c r="L42" s="6">
        <v>1857.0</v>
      </c>
      <c r="M42" s="6">
        <v>3335.0</v>
      </c>
    </row>
    <row r="43">
      <c r="A43" s="8">
        <v>44590.0</v>
      </c>
      <c r="B43" s="6">
        <v>6712.0</v>
      </c>
      <c r="C43" s="6">
        <v>3448.0</v>
      </c>
      <c r="D43" s="6">
        <v>3264.0</v>
      </c>
      <c r="E43" s="6">
        <v>3.0</v>
      </c>
      <c r="F43" s="6">
        <v>0.0</v>
      </c>
      <c r="G43" s="6">
        <v>14.0</v>
      </c>
      <c r="H43" s="6">
        <v>44.0</v>
      </c>
      <c r="I43" s="6">
        <v>95.0</v>
      </c>
      <c r="J43" s="6">
        <v>318.0</v>
      </c>
      <c r="K43" s="6">
        <v>1064.0</v>
      </c>
      <c r="L43" s="6">
        <v>1852.0</v>
      </c>
      <c r="M43" s="6">
        <v>3322.0</v>
      </c>
    </row>
    <row r="44">
      <c r="A44" s="8">
        <v>44589.0</v>
      </c>
      <c r="B44" s="6">
        <v>6678.0</v>
      </c>
      <c r="C44" s="6">
        <v>3431.0</v>
      </c>
      <c r="D44" s="6">
        <v>3247.0</v>
      </c>
      <c r="E44" s="6">
        <v>3.0</v>
      </c>
      <c r="F44" s="6">
        <v>0.0</v>
      </c>
      <c r="G44" s="6">
        <v>14.0</v>
      </c>
      <c r="H44" s="6">
        <v>44.0</v>
      </c>
      <c r="I44" s="6">
        <v>95.0</v>
      </c>
      <c r="J44" s="6">
        <v>318.0</v>
      </c>
      <c r="K44" s="6">
        <v>1058.0</v>
      </c>
      <c r="L44" s="6">
        <v>1844.0</v>
      </c>
      <c r="M44" s="6">
        <v>3302.0</v>
      </c>
    </row>
    <row r="45">
      <c r="A45" s="8">
        <v>44588.0</v>
      </c>
      <c r="B45" s="6">
        <v>6654.0</v>
      </c>
      <c r="C45" s="6">
        <v>3420.0</v>
      </c>
      <c r="D45" s="6">
        <v>3234.0</v>
      </c>
      <c r="E45" s="6">
        <v>3.0</v>
      </c>
      <c r="F45" s="6">
        <v>0.0</v>
      </c>
      <c r="G45" s="6">
        <v>14.0</v>
      </c>
      <c r="H45" s="6">
        <v>43.0</v>
      </c>
      <c r="I45" s="6">
        <v>95.0</v>
      </c>
      <c r="J45" s="6">
        <v>317.0</v>
      </c>
      <c r="K45" s="6">
        <v>1054.0</v>
      </c>
      <c r="L45" s="6">
        <v>1840.0</v>
      </c>
      <c r="M45" s="6">
        <v>3288.0</v>
      </c>
    </row>
    <row r="46">
      <c r="A46" s="8">
        <v>44587.0</v>
      </c>
      <c r="B46" s="6">
        <v>6620.0</v>
      </c>
      <c r="C46" s="6">
        <v>3408.0</v>
      </c>
      <c r="D46" s="6">
        <v>3212.0</v>
      </c>
      <c r="E46" s="6">
        <v>3.0</v>
      </c>
      <c r="F46" s="6">
        <v>0.0</v>
      </c>
      <c r="G46" s="6">
        <v>14.0</v>
      </c>
      <c r="H46" s="6">
        <v>43.0</v>
      </c>
      <c r="I46" s="6">
        <v>95.0</v>
      </c>
      <c r="J46" s="6">
        <v>317.0</v>
      </c>
      <c r="K46" s="6">
        <v>1049.0</v>
      </c>
      <c r="L46" s="6">
        <v>1831.0</v>
      </c>
      <c r="M46" s="6">
        <v>3268.0</v>
      </c>
    </row>
    <row r="47">
      <c r="A47" s="8">
        <v>44586.0</v>
      </c>
      <c r="B47" s="6">
        <v>6588.0</v>
      </c>
      <c r="C47" s="6">
        <v>3390.0</v>
      </c>
      <c r="D47" s="6">
        <v>3198.0</v>
      </c>
      <c r="E47" s="6">
        <v>3.0</v>
      </c>
      <c r="F47" s="6">
        <v>0.0</v>
      </c>
      <c r="G47" s="6">
        <v>14.0</v>
      </c>
      <c r="H47" s="6">
        <v>42.0</v>
      </c>
      <c r="I47" s="6">
        <v>94.0</v>
      </c>
      <c r="J47" s="6">
        <v>315.0</v>
      </c>
      <c r="K47" s="6">
        <v>1042.0</v>
      </c>
      <c r="L47" s="6">
        <v>1821.0</v>
      </c>
      <c r="M47" s="6">
        <v>3257.0</v>
      </c>
    </row>
    <row r="48">
      <c r="A48" s="8">
        <v>44585.0</v>
      </c>
      <c r="B48" s="6">
        <v>6565.0</v>
      </c>
      <c r="C48" s="6">
        <v>3379.0</v>
      </c>
      <c r="D48" s="6">
        <v>3186.0</v>
      </c>
      <c r="E48" s="6">
        <v>3.0</v>
      </c>
      <c r="F48" s="6">
        <v>0.0</v>
      </c>
      <c r="G48" s="6">
        <v>14.0</v>
      </c>
      <c r="H48" s="6">
        <v>42.0</v>
      </c>
      <c r="I48" s="6">
        <v>93.0</v>
      </c>
      <c r="J48" s="6">
        <v>315.0</v>
      </c>
      <c r="K48" s="6">
        <v>1040.0</v>
      </c>
      <c r="L48" s="6">
        <v>1814.0</v>
      </c>
      <c r="M48" s="6">
        <v>3244.0</v>
      </c>
    </row>
    <row r="49">
      <c r="A49" s="8">
        <v>44584.0</v>
      </c>
      <c r="B49" s="6">
        <v>6540.0</v>
      </c>
      <c r="C49" s="6">
        <v>3364.0</v>
      </c>
      <c r="D49" s="6">
        <v>3176.0</v>
      </c>
      <c r="E49" s="6">
        <v>3.0</v>
      </c>
      <c r="F49" s="6">
        <v>0.0</v>
      </c>
      <c r="G49" s="6">
        <v>14.0</v>
      </c>
      <c r="H49" s="6">
        <v>41.0</v>
      </c>
      <c r="I49" s="6">
        <v>92.0</v>
      </c>
      <c r="J49" s="6">
        <v>315.0</v>
      </c>
      <c r="K49" s="6">
        <v>1036.0</v>
      </c>
      <c r="L49" s="6">
        <v>1809.0</v>
      </c>
      <c r="M49" s="6">
        <v>3230.0</v>
      </c>
    </row>
    <row r="50">
      <c r="A50" s="8">
        <v>44583.0</v>
      </c>
      <c r="B50" s="6">
        <v>6529.0</v>
      </c>
      <c r="C50" s="6">
        <v>3355.0</v>
      </c>
      <c r="D50" s="6">
        <v>3174.0</v>
      </c>
      <c r="E50" s="6">
        <v>3.0</v>
      </c>
      <c r="F50" s="6">
        <v>0.0</v>
      </c>
      <c r="G50" s="6">
        <v>14.0</v>
      </c>
      <c r="H50" s="6">
        <v>41.0</v>
      </c>
      <c r="I50" s="6">
        <v>92.0</v>
      </c>
      <c r="J50" s="6">
        <v>313.0</v>
      </c>
      <c r="K50" s="6">
        <v>1033.0</v>
      </c>
      <c r="L50" s="6">
        <v>1807.0</v>
      </c>
      <c r="M50" s="6">
        <v>3226.0</v>
      </c>
    </row>
    <row r="51">
      <c r="A51" s="8">
        <v>44582.0</v>
      </c>
      <c r="B51" s="6">
        <v>6501.0</v>
      </c>
      <c r="C51" s="6">
        <v>3341.0</v>
      </c>
      <c r="D51" s="6">
        <v>3160.0</v>
      </c>
      <c r="E51" s="6">
        <v>3.0</v>
      </c>
      <c r="F51" s="6">
        <v>0.0</v>
      </c>
      <c r="G51" s="6">
        <v>14.0</v>
      </c>
      <c r="H51" s="6">
        <v>41.0</v>
      </c>
      <c r="I51" s="6">
        <v>92.0</v>
      </c>
      <c r="J51" s="6">
        <v>313.0</v>
      </c>
      <c r="K51" s="6">
        <v>1028.0</v>
      </c>
      <c r="L51" s="6">
        <v>1799.0</v>
      </c>
      <c r="M51" s="6">
        <v>3211.0</v>
      </c>
    </row>
    <row r="52">
      <c r="A52" s="8">
        <v>44581.0</v>
      </c>
      <c r="B52" s="6">
        <v>6480.0</v>
      </c>
      <c r="C52" s="6">
        <v>3333.0</v>
      </c>
      <c r="D52" s="6">
        <v>3147.0</v>
      </c>
      <c r="E52" s="6">
        <v>3.0</v>
      </c>
      <c r="F52" s="6">
        <v>0.0</v>
      </c>
      <c r="G52" s="6">
        <v>14.0</v>
      </c>
      <c r="H52" s="6">
        <v>41.0</v>
      </c>
      <c r="I52" s="6">
        <v>92.0</v>
      </c>
      <c r="J52" s="6">
        <v>313.0</v>
      </c>
      <c r="K52" s="6">
        <v>1025.0</v>
      </c>
      <c r="L52" s="6">
        <v>1790.0</v>
      </c>
      <c r="M52" s="6">
        <v>3202.0</v>
      </c>
    </row>
    <row r="53">
      <c r="A53" s="8">
        <v>44580.0</v>
      </c>
      <c r="B53" s="6">
        <v>6452.0</v>
      </c>
      <c r="C53" s="6">
        <v>3318.0</v>
      </c>
      <c r="D53" s="6">
        <v>3134.0</v>
      </c>
      <c r="E53" s="6">
        <v>3.0</v>
      </c>
      <c r="F53" s="6">
        <v>0.0</v>
      </c>
      <c r="G53" s="6">
        <v>14.0</v>
      </c>
      <c r="H53" s="6">
        <v>41.0</v>
      </c>
      <c r="I53" s="6">
        <v>92.0</v>
      </c>
      <c r="J53" s="6">
        <v>312.0</v>
      </c>
      <c r="K53" s="6">
        <v>1022.0</v>
      </c>
      <c r="L53" s="6">
        <v>1781.0</v>
      </c>
      <c r="M53" s="6">
        <v>3187.0</v>
      </c>
    </row>
    <row r="54">
      <c r="A54" s="8">
        <v>44579.0</v>
      </c>
      <c r="B54" s="6">
        <v>6378.0</v>
      </c>
      <c r="C54" s="6">
        <v>3279.0</v>
      </c>
      <c r="D54" s="6">
        <v>3099.0</v>
      </c>
      <c r="E54" s="6">
        <v>3.0</v>
      </c>
      <c r="F54" s="6">
        <v>0.0</v>
      </c>
      <c r="G54" s="6">
        <v>14.0</v>
      </c>
      <c r="H54" s="6">
        <v>41.0</v>
      </c>
      <c r="I54" s="6">
        <v>91.0</v>
      </c>
      <c r="J54" s="6">
        <v>308.0</v>
      </c>
      <c r="K54" s="6">
        <v>1015.0</v>
      </c>
      <c r="L54" s="6">
        <v>1760.0</v>
      </c>
      <c r="M54" s="6">
        <v>3146.0</v>
      </c>
    </row>
    <row r="55">
      <c r="A55" s="8">
        <v>44578.0</v>
      </c>
      <c r="B55" s="6">
        <v>6333.0</v>
      </c>
      <c r="C55" s="6">
        <v>3259.0</v>
      </c>
      <c r="D55" s="6">
        <v>3074.0</v>
      </c>
      <c r="E55" s="6">
        <v>3.0</v>
      </c>
      <c r="F55" s="6">
        <v>0.0</v>
      </c>
      <c r="G55" s="6">
        <v>14.0</v>
      </c>
      <c r="H55" s="6">
        <v>41.0</v>
      </c>
      <c r="I55" s="6">
        <v>90.0</v>
      </c>
      <c r="J55" s="6">
        <v>307.0</v>
      </c>
      <c r="K55" s="6">
        <v>1009.0</v>
      </c>
      <c r="L55" s="6">
        <v>1746.0</v>
      </c>
      <c r="M55" s="6">
        <v>3123.0</v>
      </c>
    </row>
    <row r="56">
      <c r="A56" s="8">
        <v>44577.0</v>
      </c>
      <c r="B56" s="6">
        <v>6310.0</v>
      </c>
      <c r="C56" s="6">
        <v>3247.0</v>
      </c>
      <c r="D56" s="6">
        <v>3063.0</v>
      </c>
      <c r="E56" s="6">
        <v>3.0</v>
      </c>
      <c r="F56" s="6">
        <v>0.0</v>
      </c>
      <c r="G56" s="6">
        <v>14.0</v>
      </c>
      <c r="H56" s="6">
        <v>41.0</v>
      </c>
      <c r="I56" s="6">
        <v>88.0</v>
      </c>
      <c r="J56" s="6">
        <v>306.0</v>
      </c>
      <c r="K56" s="6">
        <v>1007.0</v>
      </c>
      <c r="L56" s="6">
        <v>1738.0</v>
      </c>
      <c r="M56" s="6">
        <v>3113.0</v>
      </c>
    </row>
    <row r="57">
      <c r="A57" s="8">
        <v>44576.0</v>
      </c>
      <c r="B57" s="6">
        <v>6287.0</v>
      </c>
      <c r="C57" s="6">
        <v>3232.0</v>
      </c>
      <c r="D57" s="6">
        <v>3049.0</v>
      </c>
      <c r="E57" s="6">
        <v>3.0</v>
      </c>
      <c r="F57" s="6">
        <v>0.0</v>
      </c>
      <c r="G57" s="6">
        <v>14.0</v>
      </c>
      <c r="H57" s="6">
        <v>41.0</v>
      </c>
      <c r="I57" s="6">
        <v>88.0</v>
      </c>
      <c r="J57" s="6">
        <v>305.0</v>
      </c>
      <c r="K57" s="6">
        <v>1000.0</v>
      </c>
      <c r="L57" s="6">
        <v>1734.0</v>
      </c>
      <c r="M57" s="6">
        <v>3096.0</v>
      </c>
    </row>
    <row r="58">
      <c r="A58" s="8">
        <v>44575.0</v>
      </c>
      <c r="B58" s="6">
        <v>6259.0</v>
      </c>
      <c r="C58" s="6">
        <v>3219.0</v>
      </c>
      <c r="D58" s="6">
        <v>3040.0</v>
      </c>
      <c r="E58" s="6">
        <v>3.0</v>
      </c>
      <c r="F58" s="6">
        <v>0.0</v>
      </c>
      <c r="G58" s="6">
        <v>14.0</v>
      </c>
      <c r="H58" s="6">
        <v>41.0</v>
      </c>
      <c r="I58" s="6">
        <v>87.0</v>
      </c>
      <c r="J58" s="6">
        <v>301.0</v>
      </c>
      <c r="K58" s="6">
        <v>997.0</v>
      </c>
      <c r="L58" s="6">
        <v>1729.0</v>
      </c>
      <c r="M58" s="6">
        <v>3087.0</v>
      </c>
    </row>
    <row r="59">
      <c r="A59" s="8">
        <v>44574.0</v>
      </c>
      <c r="B59" s="6">
        <v>6210.0</v>
      </c>
      <c r="C59" s="6">
        <v>3191.0</v>
      </c>
      <c r="D59" s="6">
        <v>3019.0</v>
      </c>
      <c r="E59" s="6">
        <v>3.0</v>
      </c>
      <c r="F59" s="6">
        <v>0.0</v>
      </c>
      <c r="G59" s="6">
        <v>14.0</v>
      </c>
      <c r="H59" s="6">
        <v>41.0</v>
      </c>
      <c r="I59" s="6">
        <v>87.0</v>
      </c>
      <c r="J59" s="6">
        <v>298.0</v>
      </c>
      <c r="K59" s="6">
        <v>987.0</v>
      </c>
      <c r="L59" s="6">
        <v>1715.0</v>
      </c>
      <c r="M59" s="6">
        <v>3065.0</v>
      </c>
    </row>
    <row r="60">
      <c r="A60" s="8">
        <v>44573.0</v>
      </c>
      <c r="B60" s="6">
        <v>6166.0</v>
      </c>
      <c r="C60" s="6">
        <v>3167.0</v>
      </c>
      <c r="D60" s="6">
        <v>2999.0</v>
      </c>
      <c r="E60" s="6">
        <v>3.0</v>
      </c>
      <c r="F60" s="6">
        <v>0.0</v>
      </c>
      <c r="G60" s="6">
        <v>13.0</v>
      </c>
      <c r="H60" s="6">
        <v>40.0</v>
      </c>
      <c r="I60" s="6">
        <v>86.0</v>
      </c>
      <c r="J60" s="6">
        <v>294.0</v>
      </c>
      <c r="K60" s="6">
        <v>981.0</v>
      </c>
      <c r="L60" s="6">
        <v>1703.0</v>
      </c>
      <c r="M60" s="6">
        <v>3046.0</v>
      </c>
    </row>
    <row r="61">
      <c r="A61" s="8">
        <v>44572.0</v>
      </c>
      <c r="B61" s="6">
        <v>6114.0</v>
      </c>
      <c r="C61" s="6">
        <v>3148.0</v>
      </c>
      <c r="D61" s="6">
        <v>2966.0</v>
      </c>
      <c r="E61" s="6">
        <v>3.0</v>
      </c>
      <c r="F61" s="6">
        <v>0.0</v>
      </c>
      <c r="G61" s="6">
        <v>13.0</v>
      </c>
      <c r="H61" s="6">
        <v>40.0</v>
      </c>
      <c r="I61" s="6">
        <v>85.0</v>
      </c>
      <c r="J61" s="6">
        <v>293.0</v>
      </c>
      <c r="K61" s="6">
        <v>968.0</v>
      </c>
      <c r="L61" s="6">
        <v>1688.0</v>
      </c>
      <c r="M61" s="6">
        <v>3024.0</v>
      </c>
    </row>
    <row r="62">
      <c r="A62" s="8">
        <v>44571.0</v>
      </c>
      <c r="B62" s="6">
        <v>6071.0</v>
      </c>
      <c r="C62" s="6">
        <v>3124.0</v>
      </c>
      <c r="D62" s="6">
        <v>2947.0</v>
      </c>
      <c r="E62" s="6">
        <v>3.0</v>
      </c>
      <c r="F62" s="6">
        <v>0.0</v>
      </c>
      <c r="G62" s="6">
        <v>13.0</v>
      </c>
      <c r="H62" s="6">
        <v>40.0</v>
      </c>
      <c r="I62" s="6">
        <v>85.0</v>
      </c>
      <c r="J62" s="6">
        <v>293.0</v>
      </c>
      <c r="K62" s="6">
        <v>955.0</v>
      </c>
      <c r="L62" s="6">
        <v>1673.0</v>
      </c>
      <c r="M62" s="6">
        <v>3009.0</v>
      </c>
    </row>
    <row r="63">
      <c r="A63" s="8">
        <v>44570.0</v>
      </c>
      <c r="B63" s="6">
        <v>6037.0</v>
      </c>
      <c r="C63" s="6">
        <v>3104.0</v>
      </c>
      <c r="D63" s="6">
        <v>2933.0</v>
      </c>
      <c r="E63" s="6">
        <v>3.0</v>
      </c>
      <c r="F63" s="6">
        <v>0.0</v>
      </c>
      <c r="G63" s="6">
        <v>13.0</v>
      </c>
      <c r="H63" s="6">
        <v>40.0</v>
      </c>
      <c r="I63" s="6">
        <v>85.0</v>
      </c>
      <c r="J63" s="6">
        <v>291.0</v>
      </c>
      <c r="K63" s="6">
        <v>948.0</v>
      </c>
      <c r="L63" s="6">
        <v>1661.0</v>
      </c>
      <c r="M63" s="6">
        <v>2996.0</v>
      </c>
    </row>
    <row r="64">
      <c r="A64" s="8">
        <v>44569.0</v>
      </c>
      <c r="B64" s="6">
        <v>5986.0</v>
      </c>
      <c r="C64" s="6">
        <v>3079.0</v>
      </c>
      <c r="D64" s="6">
        <v>2907.0</v>
      </c>
      <c r="E64" s="6">
        <v>3.0</v>
      </c>
      <c r="F64" s="6">
        <v>0.0</v>
      </c>
      <c r="G64" s="6">
        <v>13.0</v>
      </c>
      <c r="H64" s="6">
        <v>39.0</v>
      </c>
      <c r="I64" s="6">
        <v>82.0</v>
      </c>
      <c r="J64" s="6">
        <v>287.0</v>
      </c>
      <c r="K64" s="6">
        <v>942.0</v>
      </c>
      <c r="L64" s="6">
        <v>1645.0</v>
      </c>
      <c r="M64" s="6">
        <v>2975.0</v>
      </c>
    </row>
    <row r="65">
      <c r="A65" s="8">
        <v>44568.0</v>
      </c>
      <c r="B65" s="6">
        <v>5932.0</v>
      </c>
      <c r="C65" s="6">
        <v>3058.0</v>
      </c>
      <c r="D65" s="6">
        <v>2874.0</v>
      </c>
      <c r="E65" s="6">
        <v>3.0</v>
      </c>
      <c r="F65" s="6">
        <v>0.0</v>
      </c>
      <c r="G65" s="6">
        <v>13.0</v>
      </c>
      <c r="H65" s="6">
        <v>38.0</v>
      </c>
      <c r="I65" s="6">
        <v>81.0</v>
      </c>
      <c r="J65" s="6">
        <v>287.0</v>
      </c>
      <c r="K65" s="6">
        <v>935.0</v>
      </c>
      <c r="L65" s="6">
        <v>1625.0</v>
      </c>
      <c r="M65" s="6">
        <v>2950.0</v>
      </c>
    </row>
    <row r="66">
      <c r="A66" s="8">
        <v>44567.0</v>
      </c>
      <c r="B66" s="6">
        <v>5887.0</v>
      </c>
      <c r="C66" s="6">
        <v>3035.0</v>
      </c>
      <c r="D66" s="6">
        <v>2852.0</v>
      </c>
      <c r="E66" s="6">
        <v>3.0</v>
      </c>
      <c r="F66" s="6">
        <v>0.0</v>
      </c>
      <c r="G66" s="6">
        <v>13.0</v>
      </c>
      <c r="H66" s="6">
        <v>38.0</v>
      </c>
      <c r="I66" s="6">
        <v>81.0</v>
      </c>
      <c r="J66" s="6">
        <v>284.0</v>
      </c>
      <c r="K66" s="6">
        <v>923.0</v>
      </c>
      <c r="L66" s="6">
        <v>1610.0</v>
      </c>
      <c r="M66" s="6">
        <v>2935.0</v>
      </c>
    </row>
    <row r="67">
      <c r="A67" s="8">
        <v>44566.0</v>
      </c>
      <c r="B67" s="6">
        <v>5838.0</v>
      </c>
      <c r="C67" s="6">
        <v>3003.0</v>
      </c>
      <c r="D67" s="6">
        <v>2835.0</v>
      </c>
      <c r="E67" s="6">
        <v>3.0</v>
      </c>
      <c r="F67" s="6">
        <v>0.0</v>
      </c>
      <c r="G67" s="6">
        <v>13.0</v>
      </c>
      <c r="H67" s="6">
        <v>37.0</v>
      </c>
      <c r="I67" s="6">
        <v>80.0</v>
      </c>
      <c r="J67" s="6">
        <v>282.0</v>
      </c>
      <c r="K67" s="6">
        <v>912.0</v>
      </c>
      <c r="L67" s="6">
        <v>1593.0</v>
      </c>
      <c r="M67" s="6">
        <v>2918.0</v>
      </c>
    </row>
    <row r="68">
      <c r="A68" s="8">
        <v>44565.0</v>
      </c>
      <c r="B68" s="6">
        <v>5781.0</v>
      </c>
      <c r="C68" s="6">
        <v>2972.0</v>
      </c>
      <c r="D68" s="6">
        <v>2809.0</v>
      </c>
      <c r="E68" s="6">
        <v>3.0</v>
      </c>
      <c r="F68" s="6">
        <v>0.0</v>
      </c>
      <c r="G68" s="6">
        <v>13.0</v>
      </c>
      <c r="H68" s="6">
        <v>37.0</v>
      </c>
      <c r="I68" s="6">
        <v>80.0</v>
      </c>
      <c r="J68" s="6">
        <v>282.0</v>
      </c>
      <c r="K68" s="6">
        <v>899.0</v>
      </c>
      <c r="L68" s="6">
        <v>1569.0</v>
      </c>
      <c r="M68" s="6">
        <v>2898.0</v>
      </c>
    </row>
    <row r="69">
      <c r="A69" s="8">
        <v>44564.0</v>
      </c>
      <c r="B69" s="6">
        <v>5730.0</v>
      </c>
      <c r="C69" s="6">
        <v>2948.0</v>
      </c>
      <c r="D69" s="6">
        <v>2782.0</v>
      </c>
      <c r="E69" s="6">
        <v>3.0</v>
      </c>
      <c r="F69" s="6">
        <v>0.0</v>
      </c>
      <c r="G69" s="6">
        <v>13.0</v>
      </c>
      <c r="H69" s="6">
        <v>37.0</v>
      </c>
      <c r="I69" s="6">
        <v>78.0</v>
      </c>
      <c r="J69" s="6">
        <v>279.0</v>
      </c>
      <c r="K69" s="6">
        <v>891.0</v>
      </c>
      <c r="L69" s="6">
        <v>1551.0</v>
      </c>
      <c r="M69" s="6">
        <v>2878.0</v>
      </c>
    </row>
    <row r="70">
      <c r="A70" s="8">
        <v>44563.0</v>
      </c>
      <c r="B70" s="6">
        <v>5694.0</v>
      </c>
      <c r="C70" s="6">
        <v>2932.0</v>
      </c>
      <c r="D70" s="6">
        <v>2762.0</v>
      </c>
      <c r="E70" s="6">
        <v>3.0</v>
      </c>
      <c r="F70" s="6">
        <v>0.0</v>
      </c>
      <c r="G70" s="6">
        <v>13.0</v>
      </c>
      <c r="H70" s="6">
        <v>35.0</v>
      </c>
      <c r="I70" s="6">
        <v>77.0</v>
      </c>
      <c r="J70" s="6">
        <v>279.0</v>
      </c>
      <c r="K70" s="6">
        <v>885.0</v>
      </c>
      <c r="L70" s="6">
        <v>1541.0</v>
      </c>
      <c r="M70" s="6">
        <v>2861.0</v>
      </c>
    </row>
    <row r="71">
      <c r="A71" s="8">
        <v>44562.0</v>
      </c>
      <c r="B71" s="6">
        <v>5625.0</v>
      </c>
      <c r="C71" s="6">
        <v>2896.0</v>
      </c>
      <c r="D71" s="6">
        <v>2729.0</v>
      </c>
      <c r="E71" s="6">
        <v>3.0</v>
      </c>
      <c r="F71" s="6">
        <v>0.0</v>
      </c>
      <c r="G71" s="6">
        <v>12.0</v>
      </c>
      <c r="H71" s="6">
        <v>35.0</v>
      </c>
      <c r="I71" s="6">
        <v>77.0</v>
      </c>
      <c r="J71" s="6">
        <v>277.0</v>
      </c>
      <c r="K71" s="6">
        <v>863.0</v>
      </c>
      <c r="L71" s="6">
        <v>1521.0</v>
      </c>
      <c r="M71" s="6">
        <v>2837.0</v>
      </c>
    </row>
    <row r="72">
      <c r="A72" s="8">
        <v>44561.0</v>
      </c>
      <c r="B72" s="6">
        <v>5563.0</v>
      </c>
      <c r="C72" s="6">
        <v>2868.0</v>
      </c>
      <c r="D72" s="6">
        <v>2695.0</v>
      </c>
      <c r="E72" s="6">
        <v>3.0</v>
      </c>
      <c r="F72" s="6">
        <v>0.0</v>
      </c>
      <c r="G72" s="6">
        <v>12.0</v>
      </c>
      <c r="H72" s="6">
        <v>35.0</v>
      </c>
      <c r="I72" s="6">
        <v>77.0</v>
      </c>
      <c r="J72" s="6">
        <v>275.0</v>
      </c>
      <c r="K72" s="6">
        <v>848.0</v>
      </c>
      <c r="L72" s="6">
        <v>1503.0</v>
      </c>
      <c r="M72" s="6">
        <v>2810.0</v>
      </c>
    </row>
    <row r="73">
      <c r="A73" s="8">
        <v>44560.0</v>
      </c>
      <c r="B73" s="6">
        <v>5455.0</v>
      </c>
      <c r="C73" s="6">
        <v>2798.0</v>
      </c>
      <c r="D73" s="6">
        <v>2657.0</v>
      </c>
      <c r="E73" s="6">
        <v>3.0</v>
      </c>
      <c r="F73" s="6">
        <v>0.0</v>
      </c>
      <c r="G73" s="6">
        <v>12.0</v>
      </c>
      <c r="H73" s="6">
        <v>35.0</v>
      </c>
      <c r="I73" s="6">
        <v>75.0</v>
      </c>
      <c r="J73" s="6">
        <v>270.0</v>
      </c>
      <c r="K73" s="6">
        <v>826.0</v>
      </c>
      <c r="L73" s="6">
        <v>1468.0</v>
      </c>
      <c r="M73" s="6">
        <v>2766.0</v>
      </c>
    </row>
    <row r="74">
      <c r="A74" s="8">
        <v>44559.0</v>
      </c>
      <c r="B74" s="6">
        <v>5382.0</v>
      </c>
      <c r="C74" s="6">
        <v>2756.0</v>
      </c>
      <c r="D74" s="6">
        <v>2626.0</v>
      </c>
      <c r="E74" s="6">
        <v>3.0</v>
      </c>
      <c r="F74" s="6">
        <v>0.0</v>
      </c>
      <c r="G74" s="6">
        <v>12.0</v>
      </c>
      <c r="H74" s="6">
        <v>35.0</v>
      </c>
      <c r="I74" s="6">
        <v>73.0</v>
      </c>
      <c r="J74" s="6">
        <v>265.0</v>
      </c>
      <c r="K74" s="6">
        <v>817.0</v>
      </c>
      <c r="L74" s="6">
        <v>1444.0</v>
      </c>
      <c r="M74" s="6">
        <v>2733.0</v>
      </c>
    </row>
    <row r="75">
      <c r="A75" s="8">
        <v>44558.0</v>
      </c>
      <c r="B75" s="6">
        <v>5346.0</v>
      </c>
      <c r="C75" s="6">
        <v>2732.0</v>
      </c>
      <c r="D75" s="6">
        <v>2614.0</v>
      </c>
      <c r="E75" s="6">
        <v>3.0</v>
      </c>
      <c r="F75" s="6">
        <v>0.0</v>
      </c>
      <c r="G75" s="6">
        <v>12.0</v>
      </c>
      <c r="H75" s="6">
        <v>35.0</v>
      </c>
      <c r="I75" s="6">
        <v>72.0</v>
      </c>
      <c r="J75" s="6">
        <v>261.0</v>
      </c>
      <c r="K75" s="6">
        <v>814.0</v>
      </c>
      <c r="L75" s="6">
        <v>1433.0</v>
      </c>
      <c r="M75" s="6">
        <v>2716.0</v>
      </c>
    </row>
    <row r="76">
      <c r="A76" s="8">
        <v>44557.0</v>
      </c>
      <c r="B76" s="6">
        <v>5300.0</v>
      </c>
      <c r="C76" s="6">
        <v>2705.0</v>
      </c>
      <c r="D76" s="6">
        <v>2595.0</v>
      </c>
      <c r="E76" s="6">
        <v>3.0</v>
      </c>
      <c r="F76" s="6">
        <v>0.0</v>
      </c>
      <c r="G76" s="6">
        <v>12.0</v>
      </c>
      <c r="H76" s="6">
        <v>35.0</v>
      </c>
      <c r="I76" s="6">
        <v>72.0</v>
      </c>
      <c r="J76" s="6">
        <v>261.0</v>
      </c>
      <c r="K76" s="6">
        <v>807.0</v>
      </c>
      <c r="L76" s="6">
        <v>1420.0</v>
      </c>
      <c r="M76" s="6">
        <v>2690.0</v>
      </c>
    </row>
    <row r="77">
      <c r="A77" s="8">
        <v>44556.0</v>
      </c>
      <c r="B77" s="6">
        <v>5245.0</v>
      </c>
      <c r="C77" s="6">
        <v>2676.0</v>
      </c>
      <c r="D77" s="6">
        <v>2569.0</v>
      </c>
      <c r="E77" s="6">
        <v>3.0</v>
      </c>
      <c r="F77" s="6">
        <v>0.0</v>
      </c>
      <c r="G77" s="6">
        <v>12.0</v>
      </c>
      <c r="H77" s="6">
        <v>34.0</v>
      </c>
      <c r="I77" s="6">
        <v>72.0</v>
      </c>
      <c r="J77" s="6">
        <v>260.0</v>
      </c>
      <c r="K77" s="6">
        <v>798.0</v>
      </c>
      <c r="L77" s="6">
        <v>1403.0</v>
      </c>
      <c r="M77" s="6">
        <v>2663.0</v>
      </c>
    </row>
    <row r="78">
      <c r="A78" s="8">
        <v>44555.0</v>
      </c>
      <c r="B78" s="6">
        <v>5176.0</v>
      </c>
      <c r="C78" s="6">
        <v>2654.0</v>
      </c>
      <c r="D78" s="6">
        <v>2522.0</v>
      </c>
      <c r="E78" s="6">
        <v>3.0</v>
      </c>
      <c r="F78" s="6">
        <v>0.0</v>
      </c>
      <c r="G78" s="6">
        <v>12.0</v>
      </c>
      <c r="H78" s="6">
        <v>32.0</v>
      </c>
      <c r="I78" s="6">
        <v>71.0</v>
      </c>
      <c r="J78" s="6">
        <v>256.0</v>
      </c>
      <c r="K78" s="6">
        <v>795.0</v>
      </c>
      <c r="L78" s="6">
        <v>1386.0</v>
      </c>
      <c r="M78" s="6">
        <v>2621.0</v>
      </c>
    </row>
    <row r="79">
      <c r="A79" s="8">
        <v>44554.0</v>
      </c>
      <c r="B79" s="6">
        <v>5071.0</v>
      </c>
      <c r="C79" s="6">
        <v>2591.0</v>
      </c>
      <c r="D79" s="6">
        <v>2480.0</v>
      </c>
      <c r="E79" s="6">
        <v>3.0</v>
      </c>
      <c r="F79" s="6">
        <v>0.0</v>
      </c>
      <c r="G79" s="6">
        <v>12.0</v>
      </c>
      <c r="H79" s="6">
        <v>31.0</v>
      </c>
      <c r="I79" s="6">
        <v>69.0</v>
      </c>
      <c r="J79" s="6">
        <v>252.0</v>
      </c>
      <c r="K79" s="6">
        <v>774.0</v>
      </c>
      <c r="L79" s="6">
        <v>1358.0</v>
      </c>
      <c r="M79" s="6">
        <v>2572.0</v>
      </c>
    </row>
    <row r="80">
      <c r="A80" s="8">
        <v>44553.0</v>
      </c>
      <c r="B80" s="6">
        <v>5015.0</v>
      </c>
      <c r="C80" s="6">
        <v>2563.0</v>
      </c>
      <c r="D80" s="6">
        <v>2452.0</v>
      </c>
      <c r="E80" s="6">
        <v>3.0</v>
      </c>
      <c r="F80" s="6">
        <v>0.0</v>
      </c>
      <c r="G80" s="6">
        <v>12.0</v>
      </c>
      <c r="H80" s="6">
        <v>31.0</v>
      </c>
      <c r="I80" s="6">
        <v>69.0</v>
      </c>
      <c r="J80" s="6">
        <v>251.0</v>
      </c>
      <c r="K80" s="6">
        <v>767.0</v>
      </c>
      <c r="L80" s="6">
        <v>1339.0</v>
      </c>
      <c r="M80" s="6">
        <v>2543.0</v>
      </c>
    </row>
    <row r="81">
      <c r="A81" s="8">
        <v>44552.0</v>
      </c>
      <c r="B81" s="6">
        <v>4906.0</v>
      </c>
      <c r="C81" s="6">
        <v>2519.0</v>
      </c>
      <c r="D81" s="6">
        <v>2387.0</v>
      </c>
      <c r="E81" s="6">
        <v>3.0</v>
      </c>
      <c r="F81" s="6">
        <v>0.0</v>
      </c>
      <c r="G81" s="6">
        <v>12.0</v>
      </c>
      <c r="H81" s="6">
        <v>31.0</v>
      </c>
      <c r="I81" s="6">
        <v>67.0</v>
      </c>
      <c r="J81" s="6">
        <v>247.0</v>
      </c>
      <c r="K81" s="6">
        <v>741.0</v>
      </c>
      <c r="L81" s="6">
        <v>1321.0</v>
      </c>
      <c r="M81" s="6">
        <v>2484.0</v>
      </c>
    </row>
    <row r="82">
      <c r="A82" s="8">
        <v>44551.0</v>
      </c>
      <c r="B82" s="6">
        <v>4828.0</v>
      </c>
      <c r="C82" s="6">
        <v>2483.0</v>
      </c>
      <c r="D82" s="6">
        <v>2345.0</v>
      </c>
      <c r="E82" s="6">
        <v>3.0</v>
      </c>
      <c r="F82" s="6">
        <v>0.0</v>
      </c>
      <c r="G82" s="6">
        <v>12.0</v>
      </c>
      <c r="H82" s="6">
        <v>31.0</v>
      </c>
      <c r="I82" s="6">
        <v>65.0</v>
      </c>
      <c r="J82" s="6">
        <v>243.0</v>
      </c>
      <c r="K82" s="6">
        <v>726.0</v>
      </c>
      <c r="L82" s="6">
        <v>1296.0</v>
      </c>
      <c r="M82" s="6">
        <v>2452.0</v>
      </c>
    </row>
    <row r="83">
      <c r="A83" s="8">
        <v>44550.0</v>
      </c>
      <c r="B83" s="6">
        <v>4776.0</v>
      </c>
      <c r="C83" s="6">
        <v>2454.0</v>
      </c>
      <c r="D83" s="6">
        <v>2322.0</v>
      </c>
      <c r="E83" s="6">
        <v>3.0</v>
      </c>
      <c r="F83" s="6">
        <v>0.0</v>
      </c>
      <c r="G83" s="6">
        <v>12.0</v>
      </c>
      <c r="H83" s="6">
        <v>31.0</v>
      </c>
      <c r="I83" s="6">
        <v>65.0</v>
      </c>
      <c r="J83" s="6">
        <v>242.0</v>
      </c>
      <c r="K83" s="6">
        <v>718.0</v>
      </c>
      <c r="L83" s="6">
        <v>1285.0</v>
      </c>
      <c r="M83" s="6">
        <v>2420.0</v>
      </c>
    </row>
    <row r="84">
      <c r="A84" s="8">
        <v>44549.0</v>
      </c>
      <c r="B84" s="6">
        <v>4722.0</v>
      </c>
      <c r="C84" s="6">
        <v>2424.0</v>
      </c>
      <c r="D84" s="6">
        <v>2298.0</v>
      </c>
      <c r="E84" s="6">
        <v>3.0</v>
      </c>
      <c r="F84" s="6">
        <v>0.0</v>
      </c>
      <c r="G84" s="6">
        <v>12.0</v>
      </c>
      <c r="H84" s="6">
        <v>31.0</v>
      </c>
      <c r="I84" s="6">
        <v>63.0</v>
      </c>
      <c r="J84" s="6">
        <v>241.0</v>
      </c>
      <c r="K84" s="6">
        <v>707.0</v>
      </c>
      <c r="L84" s="6">
        <v>1272.0</v>
      </c>
      <c r="M84" s="6">
        <v>2393.0</v>
      </c>
    </row>
    <row r="85">
      <c r="A85" s="8">
        <v>44548.0</v>
      </c>
      <c r="B85" s="6">
        <v>4644.0</v>
      </c>
      <c r="C85" s="6">
        <v>2379.0</v>
      </c>
      <c r="D85" s="6">
        <v>2265.0</v>
      </c>
      <c r="E85" s="6">
        <v>3.0</v>
      </c>
      <c r="F85" s="6">
        <v>0.0</v>
      </c>
      <c r="G85" s="6">
        <v>12.0</v>
      </c>
      <c r="H85" s="6">
        <v>31.0</v>
      </c>
      <c r="I85" s="6">
        <v>61.0</v>
      </c>
      <c r="J85" s="6">
        <v>238.0</v>
      </c>
      <c r="K85" s="6">
        <v>693.0</v>
      </c>
      <c r="L85" s="6">
        <v>1248.0</v>
      </c>
      <c r="M85" s="6">
        <v>2358.0</v>
      </c>
    </row>
    <row r="86">
      <c r="A86" s="8">
        <v>44547.0</v>
      </c>
      <c r="B86" s="6">
        <v>4591.0</v>
      </c>
      <c r="C86" s="6">
        <v>2357.0</v>
      </c>
      <c r="D86" s="6">
        <v>2234.0</v>
      </c>
      <c r="E86" s="6">
        <v>3.0</v>
      </c>
      <c r="F86" s="6">
        <v>0.0</v>
      </c>
      <c r="G86" s="6">
        <v>12.0</v>
      </c>
      <c r="H86" s="6">
        <v>29.0</v>
      </c>
      <c r="I86" s="6">
        <v>61.0</v>
      </c>
      <c r="J86" s="6">
        <v>236.0</v>
      </c>
      <c r="K86" s="6">
        <v>681.0</v>
      </c>
      <c r="L86" s="6">
        <v>1235.0</v>
      </c>
      <c r="M86" s="6">
        <v>2334.0</v>
      </c>
    </row>
    <row r="87">
      <c r="A87" s="8">
        <v>44546.0</v>
      </c>
      <c r="B87" s="6">
        <v>4518.0</v>
      </c>
      <c r="C87" s="6">
        <v>2318.0</v>
      </c>
      <c r="D87" s="6">
        <v>2200.0</v>
      </c>
      <c r="E87" s="6">
        <v>3.0</v>
      </c>
      <c r="F87" s="6">
        <v>0.0</v>
      </c>
      <c r="G87" s="6">
        <v>12.0</v>
      </c>
      <c r="H87" s="6">
        <v>29.0</v>
      </c>
      <c r="I87" s="6">
        <v>59.0</v>
      </c>
      <c r="J87" s="6">
        <v>232.0</v>
      </c>
      <c r="K87" s="6">
        <v>667.0</v>
      </c>
      <c r="L87" s="6">
        <v>1208.0</v>
      </c>
      <c r="M87" s="6">
        <v>2308.0</v>
      </c>
    </row>
    <row r="88">
      <c r="A88" s="8">
        <v>44545.0</v>
      </c>
      <c r="B88" s="6">
        <v>4456.0</v>
      </c>
      <c r="C88" s="6">
        <v>2289.0</v>
      </c>
      <c r="D88" s="6">
        <v>2167.0</v>
      </c>
      <c r="E88" s="6">
        <v>3.0</v>
      </c>
      <c r="F88" s="6">
        <v>0.0</v>
      </c>
      <c r="G88" s="6">
        <v>12.0</v>
      </c>
      <c r="H88" s="6">
        <v>29.0</v>
      </c>
      <c r="I88" s="6">
        <v>59.0</v>
      </c>
      <c r="J88" s="6">
        <v>230.0</v>
      </c>
      <c r="K88" s="6">
        <v>658.0</v>
      </c>
      <c r="L88" s="6">
        <v>1195.0</v>
      </c>
      <c r="M88" s="6">
        <v>2270.0</v>
      </c>
    </row>
    <row r="89">
      <c r="A89" s="8">
        <v>44544.0</v>
      </c>
      <c r="B89" s="6">
        <v>4387.0</v>
      </c>
      <c r="C89" s="6">
        <v>2254.0</v>
      </c>
      <c r="D89" s="6">
        <v>2133.0</v>
      </c>
      <c r="E89" s="6">
        <v>3.0</v>
      </c>
      <c r="F89" s="6">
        <v>0.0</v>
      </c>
      <c r="G89" s="6">
        <v>12.0</v>
      </c>
      <c r="H89" s="6">
        <v>29.0</v>
      </c>
      <c r="I89" s="6">
        <v>58.0</v>
      </c>
      <c r="J89" s="6">
        <v>226.0</v>
      </c>
      <c r="K89" s="6">
        <v>649.0</v>
      </c>
      <c r="L89" s="6">
        <v>1177.0</v>
      </c>
      <c r="M89" s="6">
        <v>2233.0</v>
      </c>
    </row>
    <row r="90">
      <c r="A90" s="8">
        <v>44543.0</v>
      </c>
      <c r="B90" s="6">
        <v>4293.0</v>
      </c>
      <c r="C90" s="6">
        <v>2206.0</v>
      </c>
      <c r="D90" s="6">
        <v>2087.0</v>
      </c>
      <c r="E90" s="6">
        <v>3.0</v>
      </c>
      <c r="F90" s="6">
        <v>0.0</v>
      </c>
      <c r="G90" s="6">
        <v>12.0</v>
      </c>
      <c r="H90" s="6">
        <v>28.0</v>
      </c>
      <c r="I90" s="6">
        <v>56.0</v>
      </c>
      <c r="J90" s="6">
        <v>225.0</v>
      </c>
      <c r="K90" s="6">
        <v>632.0</v>
      </c>
      <c r="L90" s="6">
        <v>1148.0</v>
      </c>
      <c r="M90" s="6">
        <v>2189.0</v>
      </c>
    </row>
    <row r="91">
      <c r="A91" s="8">
        <v>44542.0</v>
      </c>
      <c r="B91" s="6">
        <v>4253.0</v>
      </c>
      <c r="C91" s="6">
        <v>2190.0</v>
      </c>
      <c r="D91" s="6">
        <v>2063.0</v>
      </c>
      <c r="E91" s="6">
        <v>3.0</v>
      </c>
      <c r="F91" s="6">
        <v>0.0</v>
      </c>
      <c r="G91" s="6">
        <v>12.0</v>
      </c>
      <c r="H91" s="6">
        <v>27.0</v>
      </c>
      <c r="I91" s="6">
        <v>56.0</v>
      </c>
      <c r="J91" s="6">
        <v>224.0</v>
      </c>
      <c r="K91" s="6">
        <v>628.0</v>
      </c>
      <c r="L91" s="6">
        <v>1135.0</v>
      </c>
      <c r="M91" s="6">
        <v>2168.0</v>
      </c>
    </row>
    <row r="92">
      <c r="A92" s="8">
        <v>44541.0</v>
      </c>
      <c r="B92" s="6">
        <v>4210.0</v>
      </c>
      <c r="C92" s="6">
        <v>2166.0</v>
      </c>
      <c r="D92" s="6">
        <v>2044.0</v>
      </c>
      <c r="E92" s="6">
        <v>3.0</v>
      </c>
      <c r="F92" s="6">
        <v>0.0</v>
      </c>
      <c r="G92" s="6">
        <v>12.0</v>
      </c>
      <c r="H92" s="6">
        <v>27.0</v>
      </c>
      <c r="I92" s="6">
        <v>56.0</v>
      </c>
      <c r="J92" s="6">
        <v>222.0</v>
      </c>
      <c r="K92" s="6">
        <v>619.0</v>
      </c>
      <c r="L92" s="6">
        <v>1125.0</v>
      </c>
      <c r="M92" s="6">
        <v>2146.0</v>
      </c>
    </row>
    <row r="93">
      <c r="A93" s="8">
        <v>44540.0</v>
      </c>
      <c r="B93" s="6">
        <v>4130.0</v>
      </c>
      <c r="C93" s="6">
        <v>2123.0</v>
      </c>
      <c r="D93" s="6">
        <v>2007.0</v>
      </c>
      <c r="E93" s="6">
        <v>3.0</v>
      </c>
      <c r="F93" s="6">
        <v>0.0</v>
      </c>
      <c r="G93" s="6">
        <v>12.0</v>
      </c>
      <c r="H93" s="6">
        <v>27.0</v>
      </c>
      <c r="I93" s="6">
        <v>55.0</v>
      </c>
      <c r="J93" s="6">
        <v>220.0</v>
      </c>
      <c r="K93" s="6">
        <v>607.0</v>
      </c>
      <c r="L93" s="6">
        <v>1107.0</v>
      </c>
      <c r="M93" s="6">
        <v>2099.0</v>
      </c>
    </row>
    <row r="94">
      <c r="A94" s="8">
        <v>44539.0</v>
      </c>
      <c r="B94" s="6">
        <v>4077.0</v>
      </c>
      <c r="C94" s="6">
        <v>2090.0</v>
      </c>
      <c r="D94" s="6">
        <v>1987.0</v>
      </c>
      <c r="E94" s="6">
        <v>3.0</v>
      </c>
      <c r="F94" s="6">
        <v>0.0</v>
      </c>
      <c r="G94" s="6">
        <v>12.0</v>
      </c>
      <c r="H94" s="6">
        <v>27.0</v>
      </c>
      <c r="I94" s="6">
        <v>54.0</v>
      </c>
      <c r="J94" s="6">
        <v>219.0</v>
      </c>
      <c r="K94" s="6">
        <v>600.0</v>
      </c>
      <c r="L94" s="6">
        <v>1087.0</v>
      </c>
      <c r="M94" s="6">
        <v>2075.0</v>
      </c>
    </row>
    <row r="95">
      <c r="A95" s="8">
        <v>44538.0</v>
      </c>
      <c r="B95" s="6">
        <v>4020.0</v>
      </c>
      <c r="C95" s="6">
        <v>2062.0</v>
      </c>
      <c r="D95" s="6">
        <v>1958.0</v>
      </c>
      <c r="E95" s="6">
        <v>2.0</v>
      </c>
      <c r="F95" s="6">
        <v>0.0</v>
      </c>
      <c r="G95" s="6">
        <v>12.0</v>
      </c>
      <c r="H95" s="6">
        <v>26.0</v>
      </c>
      <c r="I95" s="6">
        <v>54.0</v>
      </c>
      <c r="J95" s="6">
        <v>218.0</v>
      </c>
      <c r="K95" s="6">
        <v>587.0</v>
      </c>
      <c r="L95" s="6">
        <v>1073.0</v>
      </c>
      <c r="M95" s="6">
        <v>2048.0</v>
      </c>
    </row>
    <row r="96">
      <c r="A96" s="8">
        <v>44537.0</v>
      </c>
      <c r="B96" s="6">
        <v>3957.0</v>
      </c>
      <c r="C96" s="6">
        <v>2026.0</v>
      </c>
      <c r="D96" s="6">
        <v>1931.0</v>
      </c>
      <c r="E96" s="6">
        <v>2.0</v>
      </c>
      <c r="F96" s="6">
        <v>0.0</v>
      </c>
      <c r="G96" s="6">
        <v>12.0</v>
      </c>
      <c r="H96" s="6">
        <v>26.0</v>
      </c>
      <c r="I96" s="6">
        <v>54.0</v>
      </c>
      <c r="J96" s="6">
        <v>214.0</v>
      </c>
      <c r="K96" s="6">
        <v>578.0</v>
      </c>
      <c r="L96" s="6">
        <v>1060.0</v>
      </c>
      <c r="M96" s="6">
        <v>2011.0</v>
      </c>
    </row>
    <row r="97">
      <c r="A97" s="8">
        <v>44536.0</v>
      </c>
      <c r="B97" s="6">
        <v>3893.0</v>
      </c>
      <c r="C97" s="6">
        <v>1997.0</v>
      </c>
      <c r="D97" s="6">
        <v>1896.0</v>
      </c>
      <c r="E97" s="6">
        <v>1.0</v>
      </c>
      <c r="F97" s="6">
        <v>0.0</v>
      </c>
      <c r="G97" s="6">
        <v>12.0</v>
      </c>
      <c r="H97" s="6">
        <v>26.0</v>
      </c>
      <c r="I97" s="6">
        <v>53.0</v>
      </c>
      <c r="J97" s="6">
        <v>213.0</v>
      </c>
      <c r="K97" s="6">
        <v>562.0</v>
      </c>
      <c r="L97" s="6">
        <v>1044.0</v>
      </c>
      <c r="M97" s="6">
        <v>1982.0</v>
      </c>
    </row>
    <row r="98">
      <c r="A98" s="8">
        <v>44535.0</v>
      </c>
      <c r="B98" s="6">
        <v>3852.0</v>
      </c>
      <c r="C98" s="6">
        <v>1972.0</v>
      </c>
      <c r="D98" s="6">
        <v>1880.0</v>
      </c>
      <c r="E98" s="6">
        <v>1.0</v>
      </c>
      <c r="F98" s="6">
        <v>0.0</v>
      </c>
      <c r="G98" s="6">
        <v>12.0</v>
      </c>
      <c r="H98" s="6">
        <v>26.0</v>
      </c>
      <c r="I98" s="6">
        <v>52.0</v>
      </c>
      <c r="J98" s="6">
        <v>212.0</v>
      </c>
      <c r="K98" s="6">
        <v>559.0</v>
      </c>
      <c r="L98" s="6">
        <v>1030.0</v>
      </c>
      <c r="M98" s="6">
        <v>1960.0</v>
      </c>
    </row>
    <row r="99">
      <c r="A99" s="8">
        <v>44534.0</v>
      </c>
      <c r="B99" s="6">
        <v>3809.0</v>
      </c>
      <c r="C99" s="6">
        <v>1951.0</v>
      </c>
      <c r="D99" s="6">
        <v>1858.0</v>
      </c>
      <c r="E99" s="6">
        <v>1.0</v>
      </c>
      <c r="F99" s="6">
        <v>0.0</v>
      </c>
      <c r="G99" s="6">
        <v>12.0</v>
      </c>
      <c r="H99" s="6">
        <v>26.0</v>
      </c>
      <c r="I99" s="6">
        <v>52.0</v>
      </c>
      <c r="J99" s="6">
        <v>208.0</v>
      </c>
      <c r="K99" s="6">
        <v>554.0</v>
      </c>
      <c r="L99" s="6">
        <v>1019.0</v>
      </c>
      <c r="M99" s="6">
        <v>1937.0</v>
      </c>
    </row>
    <row r="100">
      <c r="A100" s="8">
        <v>44533.0</v>
      </c>
      <c r="B100" s="6">
        <v>3739.0</v>
      </c>
      <c r="C100" s="6">
        <v>1918.0</v>
      </c>
      <c r="D100" s="6">
        <v>1821.0</v>
      </c>
      <c r="E100" s="6">
        <v>1.0</v>
      </c>
      <c r="F100" s="6">
        <v>0.0</v>
      </c>
      <c r="G100" s="6">
        <v>12.0</v>
      </c>
      <c r="H100" s="6">
        <v>26.0</v>
      </c>
      <c r="I100" s="6">
        <v>52.0</v>
      </c>
      <c r="J100" s="6">
        <v>205.0</v>
      </c>
      <c r="K100" s="6">
        <v>542.0</v>
      </c>
      <c r="L100" s="6">
        <v>1004.0</v>
      </c>
      <c r="M100" s="6">
        <v>1897.0</v>
      </c>
    </row>
    <row r="101">
      <c r="A101" s="8">
        <v>44532.0</v>
      </c>
      <c r="B101" s="6">
        <v>3705.0</v>
      </c>
      <c r="C101" s="6">
        <v>1899.0</v>
      </c>
      <c r="D101" s="6">
        <v>1806.0</v>
      </c>
      <c r="E101" s="6">
        <v>1.0</v>
      </c>
      <c r="F101" s="6">
        <v>0.0</v>
      </c>
      <c r="G101" s="6">
        <v>12.0</v>
      </c>
      <c r="H101" s="6">
        <v>26.0</v>
      </c>
      <c r="I101" s="6">
        <v>51.0</v>
      </c>
      <c r="J101" s="6">
        <v>205.0</v>
      </c>
      <c r="K101" s="6">
        <v>538.0</v>
      </c>
      <c r="L101" s="6">
        <v>991.0</v>
      </c>
      <c r="M101" s="6">
        <v>1881.0</v>
      </c>
    </row>
    <row r="102">
      <c r="A102" s="8">
        <v>44531.0</v>
      </c>
      <c r="B102" s="6">
        <v>3658.0</v>
      </c>
      <c r="C102" s="6">
        <v>1872.0</v>
      </c>
      <c r="D102" s="6">
        <v>1786.0</v>
      </c>
      <c r="E102" s="6">
        <v>1.0</v>
      </c>
      <c r="F102" s="6">
        <v>0.0</v>
      </c>
      <c r="G102" s="6">
        <v>12.0</v>
      </c>
      <c r="H102" s="6">
        <v>26.0</v>
      </c>
      <c r="I102" s="6">
        <v>51.0</v>
      </c>
      <c r="J102" s="6">
        <v>204.0</v>
      </c>
      <c r="K102" s="6">
        <v>530.0</v>
      </c>
      <c r="L102" s="6">
        <v>976.0</v>
      </c>
      <c r="M102" s="6">
        <v>1858.0</v>
      </c>
    </row>
    <row r="103">
      <c r="A103" s="8">
        <v>44530.0</v>
      </c>
      <c r="B103" s="6">
        <v>3624.0</v>
      </c>
      <c r="C103" s="6">
        <v>1851.0</v>
      </c>
      <c r="D103" s="6">
        <v>1773.0</v>
      </c>
      <c r="E103" s="6">
        <v>1.0</v>
      </c>
      <c r="F103" s="6">
        <v>0.0</v>
      </c>
      <c r="G103" s="6">
        <v>12.0</v>
      </c>
      <c r="H103" s="6">
        <v>26.0</v>
      </c>
      <c r="I103" s="6">
        <v>51.0</v>
      </c>
      <c r="J103" s="6">
        <v>204.0</v>
      </c>
      <c r="K103" s="6">
        <v>522.0</v>
      </c>
      <c r="L103" s="6">
        <v>968.0</v>
      </c>
      <c r="M103" s="6">
        <v>1840.0</v>
      </c>
    </row>
    <row r="104">
      <c r="A104" s="8">
        <v>44529.0</v>
      </c>
      <c r="B104" s="6">
        <v>3580.0</v>
      </c>
      <c r="C104" s="6">
        <v>1825.0</v>
      </c>
      <c r="D104" s="6">
        <v>1755.0</v>
      </c>
      <c r="E104" s="6">
        <v>0.0</v>
      </c>
      <c r="F104" s="6">
        <v>0.0</v>
      </c>
      <c r="G104" s="6">
        <v>12.0</v>
      </c>
      <c r="H104" s="6">
        <v>26.0</v>
      </c>
      <c r="I104" s="6">
        <v>51.0</v>
      </c>
      <c r="J104" s="6">
        <v>202.0</v>
      </c>
      <c r="K104" s="6">
        <v>515.0</v>
      </c>
      <c r="L104" s="6">
        <v>960.0</v>
      </c>
      <c r="M104" s="6">
        <v>1814.0</v>
      </c>
    </row>
    <row r="105">
      <c r="A105" s="8">
        <v>44528.0</v>
      </c>
      <c r="B105" s="6">
        <v>3548.0</v>
      </c>
      <c r="C105" s="6">
        <v>1807.0</v>
      </c>
      <c r="D105" s="6">
        <v>1741.0</v>
      </c>
      <c r="E105" s="6">
        <v>0.0</v>
      </c>
      <c r="F105" s="6">
        <v>0.0</v>
      </c>
      <c r="G105" s="6">
        <v>12.0</v>
      </c>
      <c r="H105" s="6">
        <v>26.0</v>
      </c>
      <c r="I105" s="6">
        <v>51.0</v>
      </c>
      <c r="J105" s="6">
        <v>200.0</v>
      </c>
      <c r="K105" s="6">
        <v>511.0</v>
      </c>
      <c r="L105" s="6">
        <v>949.0</v>
      </c>
      <c r="M105" s="6">
        <v>1799.0</v>
      </c>
    </row>
    <row r="106">
      <c r="A106" s="8">
        <v>44527.0</v>
      </c>
      <c r="B106" s="6">
        <v>3492.0</v>
      </c>
      <c r="C106" s="6">
        <v>1780.0</v>
      </c>
      <c r="D106" s="6">
        <v>1712.0</v>
      </c>
      <c r="E106" s="6">
        <v>0.0</v>
      </c>
      <c r="F106" s="6">
        <v>0.0</v>
      </c>
      <c r="G106" s="6">
        <v>12.0</v>
      </c>
      <c r="H106" s="6">
        <v>25.0</v>
      </c>
      <c r="I106" s="6">
        <v>51.0</v>
      </c>
      <c r="J106" s="6">
        <v>198.0</v>
      </c>
      <c r="K106" s="6">
        <v>502.0</v>
      </c>
      <c r="L106" s="6">
        <v>934.0</v>
      </c>
      <c r="M106" s="6">
        <v>1770.0</v>
      </c>
    </row>
    <row r="107">
      <c r="A107" s="8">
        <v>44526.0</v>
      </c>
      <c r="B107" s="6">
        <v>3440.0</v>
      </c>
      <c r="C107" s="6">
        <v>1751.0</v>
      </c>
      <c r="D107" s="6">
        <v>1689.0</v>
      </c>
      <c r="E107" s="6">
        <v>0.0</v>
      </c>
      <c r="F107" s="6">
        <v>0.0</v>
      </c>
      <c r="G107" s="6">
        <v>12.0</v>
      </c>
      <c r="H107" s="6">
        <v>25.0</v>
      </c>
      <c r="I107" s="6">
        <v>49.0</v>
      </c>
      <c r="J107" s="6">
        <v>198.0</v>
      </c>
      <c r="K107" s="6">
        <v>497.0</v>
      </c>
      <c r="L107" s="6">
        <v>923.0</v>
      </c>
      <c r="M107" s="6">
        <v>1736.0</v>
      </c>
    </row>
    <row r="108">
      <c r="A108" s="8">
        <v>44525.0</v>
      </c>
      <c r="B108" s="6">
        <v>3401.0</v>
      </c>
      <c r="C108" s="6">
        <v>1728.0</v>
      </c>
      <c r="D108" s="6">
        <v>1673.0</v>
      </c>
      <c r="E108" s="6">
        <v>0.0</v>
      </c>
      <c r="F108" s="6">
        <v>0.0</v>
      </c>
      <c r="G108" s="6">
        <v>12.0</v>
      </c>
      <c r="H108" s="6">
        <v>25.0</v>
      </c>
      <c r="I108" s="6">
        <v>48.0</v>
      </c>
      <c r="J108" s="6">
        <v>197.0</v>
      </c>
      <c r="K108" s="6">
        <v>491.0</v>
      </c>
      <c r="L108" s="6">
        <v>915.0</v>
      </c>
      <c r="M108" s="6">
        <v>1713.0</v>
      </c>
    </row>
    <row r="109">
      <c r="A109" s="8">
        <v>44524.0</v>
      </c>
      <c r="B109" s="6">
        <v>3363.0</v>
      </c>
      <c r="C109" s="6">
        <v>1708.0</v>
      </c>
      <c r="D109" s="6">
        <v>1655.0</v>
      </c>
      <c r="E109" s="6">
        <v>0.0</v>
      </c>
      <c r="F109" s="6">
        <v>0.0</v>
      </c>
      <c r="G109" s="6">
        <v>12.0</v>
      </c>
      <c r="H109" s="6">
        <v>25.0</v>
      </c>
      <c r="I109" s="6">
        <v>48.0</v>
      </c>
      <c r="J109" s="6">
        <v>196.0</v>
      </c>
      <c r="K109" s="6">
        <v>484.0</v>
      </c>
      <c r="L109" s="6">
        <v>900.0</v>
      </c>
      <c r="M109" s="6">
        <v>1697.0</v>
      </c>
    </row>
    <row r="110">
      <c r="A110" s="8">
        <v>44523.0</v>
      </c>
      <c r="B110" s="6">
        <v>3328.0</v>
      </c>
      <c r="C110" s="6">
        <v>1693.0</v>
      </c>
      <c r="D110" s="6">
        <v>1635.0</v>
      </c>
      <c r="E110" s="6">
        <v>0.0</v>
      </c>
      <c r="F110" s="6">
        <v>0.0</v>
      </c>
      <c r="G110" s="6">
        <v>12.0</v>
      </c>
      <c r="H110" s="6">
        <v>25.0</v>
      </c>
      <c r="I110" s="6">
        <v>48.0</v>
      </c>
      <c r="J110" s="6">
        <v>196.0</v>
      </c>
      <c r="K110" s="6">
        <v>481.0</v>
      </c>
      <c r="L110" s="6">
        <v>890.0</v>
      </c>
      <c r="M110" s="6">
        <v>1676.0</v>
      </c>
    </row>
    <row r="111">
      <c r="A111" s="8">
        <v>44522.0</v>
      </c>
      <c r="B111" s="6">
        <v>3298.0</v>
      </c>
      <c r="C111" s="6">
        <v>1678.0</v>
      </c>
      <c r="D111" s="6">
        <v>1620.0</v>
      </c>
      <c r="E111" s="6">
        <v>0.0</v>
      </c>
      <c r="F111" s="6">
        <v>0.0</v>
      </c>
      <c r="G111" s="6">
        <v>12.0</v>
      </c>
      <c r="H111" s="6">
        <v>25.0</v>
      </c>
      <c r="I111" s="6">
        <v>48.0</v>
      </c>
      <c r="J111" s="6">
        <v>196.0</v>
      </c>
      <c r="K111" s="6">
        <v>476.0</v>
      </c>
      <c r="L111" s="6">
        <v>885.0</v>
      </c>
      <c r="M111" s="6">
        <v>1656.0</v>
      </c>
    </row>
    <row r="112">
      <c r="A112" s="8">
        <v>44521.0</v>
      </c>
      <c r="B112" s="6">
        <v>3274.0</v>
      </c>
      <c r="C112" s="6">
        <v>1664.0</v>
      </c>
      <c r="D112" s="6">
        <v>1610.0</v>
      </c>
      <c r="E112" s="6">
        <v>0.0</v>
      </c>
      <c r="F112" s="6">
        <v>0.0</v>
      </c>
      <c r="G112" s="6">
        <v>12.0</v>
      </c>
      <c r="H112" s="6">
        <v>25.0</v>
      </c>
      <c r="I112" s="6">
        <v>47.0</v>
      </c>
      <c r="J112" s="6">
        <v>194.0</v>
      </c>
      <c r="K112" s="6">
        <v>473.0</v>
      </c>
      <c r="L112" s="6">
        <v>878.0</v>
      </c>
      <c r="M112" s="6">
        <v>1645.0</v>
      </c>
    </row>
    <row r="113">
      <c r="A113" s="8">
        <v>44520.0</v>
      </c>
      <c r="B113" s="6">
        <v>3244.0</v>
      </c>
      <c r="C113" s="6">
        <v>1650.0</v>
      </c>
      <c r="D113" s="6">
        <v>1594.0</v>
      </c>
      <c r="E113" s="6">
        <v>0.0</v>
      </c>
      <c r="F113" s="6">
        <v>0.0</v>
      </c>
      <c r="G113" s="6">
        <v>12.0</v>
      </c>
      <c r="H113" s="6">
        <v>25.0</v>
      </c>
      <c r="I113" s="6">
        <v>47.0</v>
      </c>
      <c r="J113" s="6">
        <v>194.0</v>
      </c>
      <c r="K113" s="6">
        <v>469.0</v>
      </c>
      <c r="L113" s="6">
        <v>873.0</v>
      </c>
      <c r="M113" s="6">
        <v>1624.0</v>
      </c>
    </row>
    <row r="114">
      <c r="A114" s="8">
        <v>44519.0</v>
      </c>
      <c r="B114" s="6">
        <v>3215.0</v>
      </c>
      <c r="C114" s="6">
        <v>1631.0</v>
      </c>
      <c r="D114" s="6">
        <v>1584.0</v>
      </c>
      <c r="E114" s="6">
        <v>0.0</v>
      </c>
      <c r="F114" s="6">
        <v>0.0</v>
      </c>
      <c r="G114" s="6">
        <v>12.0</v>
      </c>
      <c r="H114" s="6">
        <v>25.0</v>
      </c>
      <c r="I114" s="6">
        <v>47.0</v>
      </c>
      <c r="J114" s="6">
        <v>192.0</v>
      </c>
      <c r="K114" s="6">
        <v>464.0</v>
      </c>
      <c r="L114" s="6">
        <v>861.0</v>
      </c>
      <c r="M114" s="6">
        <v>1614.0</v>
      </c>
    </row>
    <row r="115">
      <c r="A115" s="8">
        <v>44518.0</v>
      </c>
      <c r="B115" s="6">
        <v>3187.0</v>
      </c>
      <c r="C115" s="6">
        <v>1623.0</v>
      </c>
      <c r="D115" s="6">
        <v>1564.0</v>
      </c>
      <c r="E115" s="6">
        <v>0.0</v>
      </c>
      <c r="F115" s="6">
        <v>0.0</v>
      </c>
      <c r="G115" s="6">
        <v>12.0</v>
      </c>
      <c r="H115" s="6">
        <v>25.0</v>
      </c>
      <c r="I115" s="6">
        <v>46.0</v>
      </c>
      <c r="J115" s="6">
        <v>191.0</v>
      </c>
      <c r="K115" s="6">
        <v>460.0</v>
      </c>
      <c r="L115" s="6">
        <v>854.0</v>
      </c>
      <c r="M115" s="6">
        <v>1599.0</v>
      </c>
    </row>
    <row r="116">
      <c r="A116" s="8">
        <v>44517.0</v>
      </c>
      <c r="B116" s="6">
        <v>3158.0</v>
      </c>
      <c r="C116" s="6">
        <v>1603.0</v>
      </c>
      <c r="D116" s="6">
        <v>1555.0</v>
      </c>
      <c r="E116" s="6">
        <v>0.0</v>
      </c>
      <c r="F116" s="6">
        <v>0.0</v>
      </c>
      <c r="G116" s="6">
        <v>12.0</v>
      </c>
      <c r="H116" s="6">
        <v>25.0</v>
      </c>
      <c r="I116" s="6">
        <v>46.0</v>
      </c>
      <c r="J116" s="6">
        <v>191.0</v>
      </c>
      <c r="K116" s="6">
        <v>459.0</v>
      </c>
      <c r="L116" s="6">
        <v>842.0</v>
      </c>
      <c r="M116" s="6">
        <v>1583.0</v>
      </c>
    </row>
    <row r="117">
      <c r="A117" s="8">
        <v>44516.0</v>
      </c>
      <c r="B117" s="6">
        <v>3137.0</v>
      </c>
      <c r="C117" s="6">
        <v>1590.0</v>
      </c>
      <c r="D117" s="6">
        <v>1547.0</v>
      </c>
      <c r="E117" s="6">
        <v>0.0</v>
      </c>
      <c r="F117" s="6">
        <v>0.0</v>
      </c>
      <c r="G117" s="6">
        <v>12.0</v>
      </c>
      <c r="H117" s="6">
        <v>25.0</v>
      </c>
      <c r="I117" s="6">
        <v>46.0</v>
      </c>
      <c r="J117" s="6">
        <v>189.0</v>
      </c>
      <c r="K117" s="6">
        <v>455.0</v>
      </c>
      <c r="L117" s="6">
        <v>839.0</v>
      </c>
      <c r="M117" s="6">
        <v>1571.0</v>
      </c>
    </row>
    <row r="118">
      <c r="A118" s="8">
        <v>44515.0</v>
      </c>
      <c r="B118" s="6">
        <v>3115.0</v>
      </c>
      <c r="C118" s="6">
        <v>1578.0</v>
      </c>
      <c r="D118" s="6">
        <v>1537.0</v>
      </c>
      <c r="E118" s="6">
        <v>0.0</v>
      </c>
      <c r="F118" s="6">
        <v>0.0</v>
      </c>
      <c r="G118" s="6">
        <v>12.0</v>
      </c>
      <c r="H118" s="6">
        <v>25.0</v>
      </c>
      <c r="I118" s="6">
        <v>46.0</v>
      </c>
      <c r="J118" s="6">
        <v>187.0</v>
      </c>
      <c r="K118" s="6">
        <v>455.0</v>
      </c>
      <c r="L118" s="6">
        <v>831.0</v>
      </c>
      <c r="M118" s="6">
        <v>1559.0</v>
      </c>
    </row>
    <row r="119">
      <c r="A119" s="8">
        <v>44514.0</v>
      </c>
      <c r="B119" s="6">
        <v>3103.0</v>
      </c>
      <c r="C119" s="6">
        <v>1571.0</v>
      </c>
      <c r="D119" s="6">
        <v>1532.0</v>
      </c>
      <c r="E119" s="6">
        <v>0.0</v>
      </c>
      <c r="F119" s="6">
        <v>0.0</v>
      </c>
      <c r="G119" s="6">
        <v>12.0</v>
      </c>
      <c r="H119" s="6">
        <v>25.0</v>
      </c>
      <c r="I119" s="6">
        <v>46.0</v>
      </c>
      <c r="J119" s="6">
        <v>186.0</v>
      </c>
      <c r="K119" s="6">
        <v>453.0</v>
      </c>
      <c r="L119" s="6">
        <v>827.0</v>
      </c>
      <c r="M119" s="6">
        <v>1554.0</v>
      </c>
    </row>
    <row r="120">
      <c r="A120" s="8">
        <v>44513.0</v>
      </c>
      <c r="B120" s="6">
        <v>3083.0</v>
      </c>
      <c r="C120" s="6">
        <v>1560.0</v>
      </c>
      <c r="D120" s="6">
        <v>1523.0</v>
      </c>
      <c r="E120" s="6">
        <v>0.0</v>
      </c>
      <c r="F120" s="6">
        <v>0.0</v>
      </c>
      <c r="G120" s="6">
        <v>12.0</v>
      </c>
      <c r="H120" s="6">
        <v>25.0</v>
      </c>
      <c r="I120" s="6">
        <v>46.0</v>
      </c>
      <c r="J120" s="6">
        <v>186.0</v>
      </c>
      <c r="K120" s="6">
        <v>449.0</v>
      </c>
      <c r="L120" s="6">
        <v>823.0</v>
      </c>
      <c r="M120" s="6">
        <v>1542.0</v>
      </c>
    </row>
    <row r="121">
      <c r="A121" s="8">
        <v>44512.0</v>
      </c>
      <c r="B121" s="6">
        <v>3051.0</v>
      </c>
      <c r="C121" s="6">
        <v>1546.0</v>
      </c>
      <c r="D121" s="6">
        <v>1505.0</v>
      </c>
      <c r="E121" s="6">
        <v>0.0</v>
      </c>
      <c r="F121" s="6">
        <v>0.0</v>
      </c>
      <c r="G121" s="6">
        <v>12.0</v>
      </c>
      <c r="H121" s="6">
        <v>25.0</v>
      </c>
      <c r="I121" s="6">
        <v>45.0</v>
      </c>
      <c r="J121" s="6">
        <v>185.0</v>
      </c>
      <c r="K121" s="6">
        <v>443.0</v>
      </c>
      <c r="L121" s="6">
        <v>817.0</v>
      </c>
      <c r="M121" s="6">
        <v>1524.0</v>
      </c>
    </row>
    <row r="122">
      <c r="A122" s="8">
        <v>44511.0</v>
      </c>
      <c r="B122" s="6">
        <v>3033.0</v>
      </c>
      <c r="C122" s="6">
        <v>1534.0</v>
      </c>
      <c r="D122" s="6">
        <v>1499.0</v>
      </c>
      <c r="E122" s="6">
        <v>0.0</v>
      </c>
      <c r="F122" s="6">
        <v>0.0</v>
      </c>
      <c r="G122" s="6">
        <v>12.0</v>
      </c>
      <c r="H122" s="6">
        <v>25.0</v>
      </c>
      <c r="I122" s="6">
        <v>45.0</v>
      </c>
      <c r="J122" s="6">
        <v>185.0</v>
      </c>
      <c r="K122" s="6">
        <v>437.0</v>
      </c>
      <c r="L122" s="6">
        <v>810.0</v>
      </c>
      <c r="M122" s="6">
        <v>1519.0</v>
      </c>
    </row>
    <row r="123">
      <c r="A123" s="8">
        <v>44510.0</v>
      </c>
      <c r="B123" s="6">
        <v>3012.0</v>
      </c>
      <c r="C123" s="6">
        <v>1526.0</v>
      </c>
      <c r="D123" s="6">
        <v>1486.0</v>
      </c>
      <c r="E123" s="6">
        <v>0.0</v>
      </c>
      <c r="F123" s="6">
        <v>0.0</v>
      </c>
      <c r="G123" s="6">
        <v>12.0</v>
      </c>
      <c r="H123" s="6">
        <v>25.0</v>
      </c>
      <c r="I123" s="6">
        <v>45.0</v>
      </c>
      <c r="J123" s="6">
        <v>184.0</v>
      </c>
      <c r="K123" s="6">
        <v>436.0</v>
      </c>
      <c r="L123" s="6">
        <v>806.0</v>
      </c>
      <c r="M123" s="6">
        <v>1504.0</v>
      </c>
    </row>
    <row r="124">
      <c r="A124" s="8">
        <v>44509.0</v>
      </c>
      <c r="B124" s="6">
        <v>2998.0</v>
      </c>
      <c r="C124" s="6">
        <v>1520.0</v>
      </c>
      <c r="D124" s="6">
        <v>1478.0</v>
      </c>
      <c r="E124" s="6">
        <v>0.0</v>
      </c>
      <c r="F124" s="6">
        <v>0.0</v>
      </c>
      <c r="G124" s="6">
        <v>12.0</v>
      </c>
      <c r="H124" s="6">
        <v>25.0</v>
      </c>
      <c r="I124" s="6">
        <v>45.0</v>
      </c>
      <c r="J124" s="6">
        <v>183.0</v>
      </c>
      <c r="K124" s="6">
        <v>435.0</v>
      </c>
      <c r="L124" s="6">
        <v>800.0</v>
      </c>
      <c r="M124" s="6">
        <v>1498.0</v>
      </c>
    </row>
    <row r="125">
      <c r="A125" s="8">
        <v>44508.0</v>
      </c>
      <c r="B125" s="6">
        <v>2980.0</v>
      </c>
      <c r="C125" s="6">
        <v>1510.0</v>
      </c>
      <c r="D125" s="6">
        <v>1470.0</v>
      </c>
      <c r="E125" s="6">
        <v>0.0</v>
      </c>
      <c r="F125" s="6">
        <v>0.0</v>
      </c>
      <c r="G125" s="6">
        <v>12.0</v>
      </c>
      <c r="H125" s="6">
        <v>25.0</v>
      </c>
      <c r="I125" s="6">
        <v>45.0</v>
      </c>
      <c r="J125" s="6">
        <v>183.0</v>
      </c>
      <c r="K125" s="6">
        <v>429.0</v>
      </c>
      <c r="L125" s="6">
        <v>795.0</v>
      </c>
      <c r="M125" s="6">
        <v>1491.0</v>
      </c>
    </row>
    <row r="126">
      <c r="A126" s="8">
        <v>44507.0</v>
      </c>
      <c r="B126" s="6">
        <v>2967.0</v>
      </c>
      <c r="C126" s="6">
        <v>1506.0</v>
      </c>
      <c r="D126" s="6">
        <v>1461.0</v>
      </c>
      <c r="E126" s="6">
        <v>0.0</v>
      </c>
      <c r="F126" s="6">
        <v>0.0</v>
      </c>
      <c r="G126" s="6">
        <v>12.0</v>
      </c>
      <c r="H126" s="6">
        <v>25.0</v>
      </c>
      <c r="I126" s="6">
        <v>45.0</v>
      </c>
      <c r="J126" s="6">
        <v>183.0</v>
      </c>
      <c r="K126" s="6">
        <v>429.0</v>
      </c>
      <c r="L126" s="6">
        <v>793.0</v>
      </c>
      <c r="M126" s="6">
        <v>1480.0</v>
      </c>
    </row>
    <row r="127">
      <c r="A127" s="8">
        <v>44506.0</v>
      </c>
      <c r="B127" s="6">
        <v>2956.0</v>
      </c>
      <c r="C127" s="6">
        <v>1500.0</v>
      </c>
      <c r="D127" s="6">
        <v>1456.0</v>
      </c>
      <c r="E127" s="6">
        <v>0.0</v>
      </c>
      <c r="F127" s="6">
        <v>0.0</v>
      </c>
      <c r="G127" s="6">
        <v>12.0</v>
      </c>
      <c r="H127" s="6">
        <v>25.0</v>
      </c>
      <c r="I127" s="6">
        <v>45.0</v>
      </c>
      <c r="J127" s="6">
        <v>183.0</v>
      </c>
      <c r="K127" s="6">
        <v>428.0</v>
      </c>
      <c r="L127" s="6">
        <v>792.0</v>
      </c>
      <c r="M127" s="6">
        <v>1471.0</v>
      </c>
    </row>
    <row r="128">
      <c r="A128" s="8">
        <v>44505.0</v>
      </c>
      <c r="B128" s="6">
        <v>2936.0</v>
      </c>
      <c r="C128" s="6">
        <v>1492.0</v>
      </c>
      <c r="D128" s="6">
        <v>1444.0</v>
      </c>
      <c r="E128" s="6">
        <v>0.0</v>
      </c>
      <c r="F128" s="6">
        <v>0.0</v>
      </c>
      <c r="G128" s="6">
        <v>12.0</v>
      </c>
      <c r="H128" s="6">
        <v>25.0</v>
      </c>
      <c r="I128" s="6">
        <v>45.0</v>
      </c>
      <c r="J128" s="6">
        <v>182.0</v>
      </c>
      <c r="K128" s="6">
        <v>426.0</v>
      </c>
      <c r="L128" s="6">
        <v>788.0</v>
      </c>
      <c r="M128" s="6">
        <v>1458.0</v>
      </c>
    </row>
    <row r="129">
      <c r="A129" s="8">
        <v>44504.0</v>
      </c>
      <c r="B129" s="6">
        <v>2916.0</v>
      </c>
      <c r="C129" s="6">
        <v>1477.0</v>
      </c>
      <c r="D129" s="6">
        <v>1439.0</v>
      </c>
      <c r="E129" s="6">
        <v>0.0</v>
      </c>
      <c r="F129" s="6">
        <v>0.0</v>
      </c>
      <c r="G129" s="6">
        <v>12.0</v>
      </c>
      <c r="H129" s="6">
        <v>25.0</v>
      </c>
      <c r="I129" s="6">
        <v>45.0</v>
      </c>
      <c r="J129" s="6">
        <v>181.0</v>
      </c>
      <c r="K129" s="6">
        <v>424.0</v>
      </c>
      <c r="L129" s="6">
        <v>781.0</v>
      </c>
      <c r="M129" s="6">
        <v>1448.0</v>
      </c>
    </row>
    <row r="130">
      <c r="A130" s="8">
        <v>44503.0</v>
      </c>
      <c r="B130" s="6">
        <v>2892.0</v>
      </c>
      <c r="C130" s="6">
        <v>1468.0</v>
      </c>
      <c r="D130" s="6">
        <v>1424.0</v>
      </c>
      <c r="E130" s="6">
        <v>0.0</v>
      </c>
      <c r="F130" s="6">
        <v>0.0</v>
      </c>
      <c r="G130" s="6">
        <v>12.0</v>
      </c>
      <c r="H130" s="6">
        <v>25.0</v>
      </c>
      <c r="I130" s="6">
        <v>45.0</v>
      </c>
      <c r="J130" s="6">
        <v>181.0</v>
      </c>
      <c r="K130" s="6">
        <v>420.0</v>
      </c>
      <c r="L130" s="6">
        <v>778.0</v>
      </c>
      <c r="M130" s="6">
        <v>1431.0</v>
      </c>
    </row>
    <row r="131">
      <c r="A131" s="8">
        <v>44502.0</v>
      </c>
      <c r="B131" s="6">
        <v>2874.0</v>
      </c>
      <c r="C131" s="6">
        <v>1461.0</v>
      </c>
      <c r="D131" s="6">
        <v>1413.0</v>
      </c>
      <c r="E131" s="6">
        <v>0.0</v>
      </c>
      <c r="F131" s="6">
        <v>0.0</v>
      </c>
      <c r="G131" s="6">
        <v>12.0</v>
      </c>
      <c r="H131" s="6">
        <v>25.0</v>
      </c>
      <c r="I131" s="6">
        <v>45.0</v>
      </c>
      <c r="J131" s="6">
        <v>181.0</v>
      </c>
      <c r="K131" s="6">
        <v>419.0</v>
      </c>
      <c r="L131" s="6">
        <v>772.0</v>
      </c>
      <c r="M131" s="6">
        <v>1420.0</v>
      </c>
    </row>
    <row r="132">
      <c r="A132" s="8">
        <v>44501.0</v>
      </c>
      <c r="B132" s="6">
        <v>2858.0</v>
      </c>
      <c r="C132" s="6">
        <v>1457.0</v>
      </c>
      <c r="D132" s="6">
        <v>1401.0</v>
      </c>
      <c r="E132" s="6">
        <v>0.0</v>
      </c>
      <c r="F132" s="6">
        <v>0.0</v>
      </c>
      <c r="G132" s="6">
        <v>12.0</v>
      </c>
      <c r="H132" s="6">
        <v>25.0</v>
      </c>
      <c r="I132" s="6">
        <v>45.0</v>
      </c>
      <c r="J132" s="6">
        <v>181.0</v>
      </c>
      <c r="K132" s="6">
        <v>415.0</v>
      </c>
      <c r="L132" s="6">
        <v>771.0</v>
      </c>
      <c r="M132" s="6">
        <v>1409.0</v>
      </c>
    </row>
    <row r="133">
      <c r="A133" s="8">
        <v>44500.0</v>
      </c>
      <c r="B133" s="6">
        <v>2849.0</v>
      </c>
      <c r="C133" s="6">
        <v>1454.0</v>
      </c>
      <c r="D133" s="6">
        <v>1395.0</v>
      </c>
      <c r="E133" s="6">
        <v>0.0</v>
      </c>
      <c r="F133" s="6">
        <v>0.0</v>
      </c>
      <c r="G133" s="6">
        <v>12.0</v>
      </c>
      <c r="H133" s="6">
        <v>25.0</v>
      </c>
      <c r="I133" s="6">
        <v>45.0</v>
      </c>
      <c r="J133" s="6">
        <v>181.0</v>
      </c>
      <c r="K133" s="6">
        <v>414.0</v>
      </c>
      <c r="L133" s="6">
        <v>767.0</v>
      </c>
      <c r="M133" s="6">
        <v>1405.0</v>
      </c>
    </row>
    <row r="134">
      <c r="A134" s="8">
        <v>44499.0</v>
      </c>
      <c r="B134" s="6">
        <v>2830.0</v>
      </c>
      <c r="C134" s="6">
        <v>1447.0</v>
      </c>
      <c r="D134" s="6">
        <v>1383.0</v>
      </c>
      <c r="E134" s="6">
        <v>0.0</v>
      </c>
      <c r="F134" s="6">
        <v>0.0</v>
      </c>
      <c r="G134" s="6">
        <v>12.0</v>
      </c>
      <c r="H134" s="6">
        <v>25.0</v>
      </c>
      <c r="I134" s="6">
        <v>43.0</v>
      </c>
      <c r="J134" s="6">
        <v>181.0</v>
      </c>
      <c r="K134" s="6">
        <v>412.0</v>
      </c>
      <c r="L134" s="6">
        <v>766.0</v>
      </c>
      <c r="M134" s="6">
        <v>1391.0</v>
      </c>
    </row>
    <row r="135">
      <c r="A135" s="8">
        <v>44498.0</v>
      </c>
      <c r="B135" s="6">
        <v>2817.0</v>
      </c>
      <c r="C135" s="6">
        <v>1441.0</v>
      </c>
      <c r="D135" s="6">
        <v>1376.0</v>
      </c>
      <c r="E135" s="6">
        <v>0.0</v>
      </c>
      <c r="F135" s="6">
        <v>0.0</v>
      </c>
      <c r="G135" s="6">
        <v>12.0</v>
      </c>
      <c r="H135" s="6">
        <v>25.0</v>
      </c>
      <c r="I135" s="6">
        <v>43.0</v>
      </c>
      <c r="J135" s="6">
        <v>181.0</v>
      </c>
      <c r="K135" s="6">
        <v>410.0</v>
      </c>
      <c r="L135" s="6">
        <v>760.0</v>
      </c>
      <c r="M135" s="6">
        <v>1386.0</v>
      </c>
    </row>
    <row r="136">
      <c r="A136" s="8">
        <v>44497.0</v>
      </c>
      <c r="B136" s="6">
        <v>2808.0</v>
      </c>
      <c r="C136" s="6">
        <v>1436.0</v>
      </c>
      <c r="D136" s="6">
        <v>1372.0</v>
      </c>
      <c r="E136" s="6">
        <v>0.0</v>
      </c>
      <c r="F136" s="6">
        <v>0.0</v>
      </c>
      <c r="G136" s="6">
        <v>12.0</v>
      </c>
      <c r="H136" s="6">
        <v>24.0</v>
      </c>
      <c r="I136" s="6">
        <v>43.0</v>
      </c>
      <c r="J136" s="6">
        <v>181.0</v>
      </c>
      <c r="K136" s="6">
        <v>409.0</v>
      </c>
      <c r="L136" s="6">
        <v>758.0</v>
      </c>
      <c r="M136" s="6">
        <v>1381.0</v>
      </c>
    </row>
    <row r="137">
      <c r="A137" s="8">
        <v>44496.0</v>
      </c>
      <c r="B137" s="6">
        <v>2797.0</v>
      </c>
      <c r="C137" s="6">
        <v>1429.0</v>
      </c>
      <c r="D137" s="6">
        <v>1368.0</v>
      </c>
      <c r="E137" s="6">
        <v>0.0</v>
      </c>
      <c r="F137" s="6">
        <v>0.0</v>
      </c>
      <c r="G137" s="6">
        <v>12.0</v>
      </c>
      <c r="H137" s="6">
        <v>24.0</v>
      </c>
      <c r="I137" s="6">
        <v>42.0</v>
      </c>
      <c r="J137" s="6">
        <v>180.0</v>
      </c>
      <c r="K137" s="6">
        <v>404.0</v>
      </c>
      <c r="L137" s="6">
        <v>756.0</v>
      </c>
      <c r="M137" s="6">
        <v>1379.0</v>
      </c>
    </row>
    <row r="138">
      <c r="A138" s="8">
        <v>44495.0</v>
      </c>
      <c r="B138" s="6">
        <v>2788.0</v>
      </c>
      <c r="C138" s="6">
        <v>1425.0</v>
      </c>
      <c r="D138" s="6">
        <v>1363.0</v>
      </c>
      <c r="E138" s="6">
        <v>0.0</v>
      </c>
      <c r="F138" s="6">
        <v>0.0</v>
      </c>
      <c r="G138" s="6">
        <v>12.0</v>
      </c>
      <c r="H138" s="6">
        <v>24.0</v>
      </c>
      <c r="I138" s="6">
        <v>42.0</v>
      </c>
      <c r="J138" s="6">
        <v>179.0</v>
      </c>
      <c r="K138" s="6">
        <v>404.0</v>
      </c>
      <c r="L138" s="6">
        <v>753.0</v>
      </c>
      <c r="M138" s="6">
        <v>1374.0</v>
      </c>
    </row>
    <row r="139">
      <c r="A139" s="8">
        <v>44494.0</v>
      </c>
      <c r="B139" s="6">
        <v>2773.0</v>
      </c>
      <c r="C139" s="6">
        <v>1416.0</v>
      </c>
      <c r="D139" s="6">
        <v>1357.0</v>
      </c>
      <c r="E139" s="6">
        <v>0.0</v>
      </c>
      <c r="F139" s="6">
        <v>0.0</v>
      </c>
      <c r="G139" s="6">
        <v>12.0</v>
      </c>
      <c r="H139" s="6">
        <v>24.0</v>
      </c>
      <c r="I139" s="6">
        <v>42.0</v>
      </c>
      <c r="J139" s="6">
        <v>176.0</v>
      </c>
      <c r="K139" s="6">
        <v>402.0</v>
      </c>
      <c r="L139" s="6">
        <v>752.0</v>
      </c>
      <c r="M139" s="6">
        <v>1365.0</v>
      </c>
    </row>
    <row r="140">
      <c r="A140" s="8">
        <v>44493.0</v>
      </c>
      <c r="B140" s="6">
        <v>2766.0</v>
      </c>
      <c r="C140" s="6">
        <v>1412.0</v>
      </c>
      <c r="D140" s="6">
        <v>1354.0</v>
      </c>
      <c r="E140" s="6">
        <v>0.0</v>
      </c>
      <c r="F140" s="6">
        <v>0.0</v>
      </c>
      <c r="G140" s="6">
        <v>12.0</v>
      </c>
      <c r="H140" s="6">
        <v>24.0</v>
      </c>
      <c r="I140" s="6">
        <v>42.0</v>
      </c>
      <c r="J140" s="6">
        <v>174.0</v>
      </c>
      <c r="K140" s="6">
        <v>402.0</v>
      </c>
      <c r="L140" s="6">
        <v>750.0</v>
      </c>
      <c r="M140" s="6">
        <v>1362.0</v>
      </c>
    </row>
    <row r="141">
      <c r="A141" s="8">
        <v>44492.0</v>
      </c>
      <c r="B141" s="6">
        <v>2745.0</v>
      </c>
      <c r="C141" s="6">
        <v>1403.0</v>
      </c>
      <c r="D141" s="6">
        <v>1342.0</v>
      </c>
      <c r="E141" s="6">
        <v>0.0</v>
      </c>
      <c r="F141" s="6">
        <v>0.0</v>
      </c>
      <c r="G141" s="6">
        <v>12.0</v>
      </c>
      <c r="H141" s="6">
        <v>24.0</v>
      </c>
      <c r="I141" s="6">
        <v>42.0</v>
      </c>
      <c r="J141" s="6">
        <v>170.0</v>
      </c>
      <c r="K141" s="6">
        <v>399.0</v>
      </c>
      <c r="L141" s="6">
        <v>744.0</v>
      </c>
      <c r="M141" s="6">
        <v>1354.0</v>
      </c>
    </row>
    <row r="142">
      <c r="A142" s="8">
        <v>44491.0</v>
      </c>
      <c r="B142" s="6">
        <v>2725.0</v>
      </c>
      <c r="C142" s="6">
        <v>1393.0</v>
      </c>
      <c r="D142" s="6">
        <v>1332.0</v>
      </c>
      <c r="E142" s="6">
        <v>0.0</v>
      </c>
      <c r="F142" s="6">
        <v>0.0</v>
      </c>
      <c r="G142" s="6">
        <v>11.0</v>
      </c>
      <c r="H142" s="6">
        <v>23.0</v>
      </c>
      <c r="I142" s="6">
        <v>42.0</v>
      </c>
      <c r="J142" s="6">
        <v>168.0</v>
      </c>
      <c r="K142" s="6">
        <v>397.0</v>
      </c>
      <c r="L142" s="6">
        <v>736.0</v>
      </c>
      <c r="M142" s="6">
        <v>1348.0</v>
      </c>
    </row>
    <row r="143">
      <c r="A143" s="8">
        <v>44490.0</v>
      </c>
      <c r="B143" s="6">
        <v>2709.0</v>
      </c>
      <c r="C143" s="6">
        <v>1383.0</v>
      </c>
      <c r="D143" s="6">
        <v>1326.0</v>
      </c>
      <c r="E143" s="6">
        <v>0.0</v>
      </c>
      <c r="F143" s="6">
        <v>0.0</v>
      </c>
      <c r="G143" s="6">
        <v>11.0</v>
      </c>
      <c r="H143" s="6">
        <v>23.0</v>
      </c>
      <c r="I143" s="6">
        <v>42.0</v>
      </c>
      <c r="J143" s="6">
        <v>167.0</v>
      </c>
      <c r="K143" s="6">
        <v>393.0</v>
      </c>
      <c r="L143" s="6">
        <v>733.0</v>
      </c>
      <c r="M143" s="6">
        <v>1340.0</v>
      </c>
    </row>
    <row r="144">
      <c r="A144" s="8">
        <v>44489.0</v>
      </c>
      <c r="B144" s="6">
        <v>2698.0</v>
      </c>
      <c r="C144" s="6">
        <v>1375.0</v>
      </c>
      <c r="D144" s="6">
        <v>1323.0</v>
      </c>
      <c r="E144" s="6">
        <v>0.0</v>
      </c>
      <c r="F144" s="6">
        <v>0.0</v>
      </c>
      <c r="G144" s="6">
        <v>11.0</v>
      </c>
      <c r="H144" s="6">
        <v>23.0</v>
      </c>
      <c r="I144" s="6">
        <v>41.0</v>
      </c>
      <c r="J144" s="6">
        <v>167.0</v>
      </c>
      <c r="K144" s="6">
        <v>393.0</v>
      </c>
      <c r="L144" s="6">
        <v>729.0</v>
      </c>
      <c r="M144" s="6">
        <v>1334.0</v>
      </c>
    </row>
    <row r="145">
      <c r="A145" s="8">
        <v>44488.0</v>
      </c>
      <c r="B145" s="6">
        <v>2689.0</v>
      </c>
      <c r="C145" s="6">
        <v>1368.0</v>
      </c>
      <c r="D145" s="6">
        <v>1321.0</v>
      </c>
      <c r="E145" s="6">
        <v>0.0</v>
      </c>
      <c r="F145" s="6">
        <v>0.0</v>
      </c>
      <c r="G145" s="6">
        <v>11.0</v>
      </c>
      <c r="H145" s="6">
        <v>22.0</v>
      </c>
      <c r="I145" s="6">
        <v>41.0</v>
      </c>
      <c r="J145" s="6">
        <v>167.0</v>
      </c>
      <c r="K145" s="6">
        <v>388.0</v>
      </c>
      <c r="L145" s="6">
        <v>727.0</v>
      </c>
      <c r="M145" s="6">
        <v>1333.0</v>
      </c>
    </row>
    <row r="146">
      <c r="A146" s="8">
        <v>44487.0</v>
      </c>
      <c r="B146" s="6">
        <v>2668.0</v>
      </c>
      <c r="C146" s="6">
        <v>1359.0</v>
      </c>
      <c r="D146" s="6">
        <v>1309.0</v>
      </c>
      <c r="E146" s="6">
        <v>0.0</v>
      </c>
      <c r="F146" s="6">
        <v>0.0</v>
      </c>
      <c r="G146" s="6">
        <v>11.0</v>
      </c>
      <c r="H146" s="6">
        <v>22.0</v>
      </c>
      <c r="I146" s="6">
        <v>41.0</v>
      </c>
      <c r="J146" s="6">
        <v>165.0</v>
      </c>
      <c r="K146" s="6">
        <v>386.0</v>
      </c>
      <c r="L146" s="6">
        <v>721.0</v>
      </c>
      <c r="M146" s="6">
        <v>1322.0</v>
      </c>
    </row>
    <row r="147">
      <c r="A147" s="8">
        <v>44486.0</v>
      </c>
      <c r="B147" s="6">
        <v>2660.0</v>
      </c>
      <c r="C147" s="6">
        <v>1356.0</v>
      </c>
      <c r="D147" s="6">
        <v>1304.0</v>
      </c>
      <c r="E147" s="6">
        <v>0.0</v>
      </c>
      <c r="F147" s="6">
        <v>0.0</v>
      </c>
      <c r="G147" s="6">
        <v>11.0</v>
      </c>
      <c r="H147" s="6">
        <v>22.0</v>
      </c>
      <c r="I147" s="6">
        <v>41.0</v>
      </c>
      <c r="J147" s="6">
        <v>165.0</v>
      </c>
      <c r="K147" s="6">
        <v>385.0</v>
      </c>
      <c r="L147" s="6">
        <v>720.0</v>
      </c>
      <c r="M147" s="6">
        <v>1316.0</v>
      </c>
    </row>
    <row r="148">
      <c r="A148" s="8">
        <v>44485.0</v>
      </c>
      <c r="B148" s="6">
        <v>2644.0</v>
      </c>
      <c r="C148" s="6">
        <v>1347.0</v>
      </c>
      <c r="D148" s="6">
        <v>1297.0</v>
      </c>
      <c r="E148" s="6">
        <v>0.0</v>
      </c>
      <c r="F148" s="6">
        <v>0.0</v>
      </c>
      <c r="G148" s="6">
        <v>11.0</v>
      </c>
      <c r="H148" s="6">
        <v>21.0</v>
      </c>
      <c r="I148" s="6">
        <v>40.0</v>
      </c>
      <c r="J148" s="6">
        <v>164.0</v>
      </c>
      <c r="K148" s="6">
        <v>384.0</v>
      </c>
      <c r="L148" s="6">
        <v>715.0</v>
      </c>
      <c r="M148" s="6">
        <v>1309.0</v>
      </c>
    </row>
    <row r="149">
      <c r="A149" s="8">
        <v>44484.0</v>
      </c>
      <c r="B149" s="6">
        <v>2626.0</v>
      </c>
      <c r="C149" s="6">
        <v>1334.0</v>
      </c>
      <c r="D149" s="6">
        <v>1292.0</v>
      </c>
      <c r="E149" s="6">
        <v>0.0</v>
      </c>
      <c r="F149" s="6">
        <v>0.0</v>
      </c>
      <c r="G149" s="6">
        <v>11.0</v>
      </c>
      <c r="H149" s="6">
        <v>21.0</v>
      </c>
      <c r="I149" s="6">
        <v>39.0</v>
      </c>
      <c r="J149" s="6">
        <v>163.0</v>
      </c>
      <c r="K149" s="6">
        <v>382.0</v>
      </c>
      <c r="L149" s="6">
        <v>707.0</v>
      </c>
      <c r="M149" s="6">
        <v>1303.0</v>
      </c>
    </row>
    <row r="150">
      <c r="A150" s="8">
        <v>44483.0</v>
      </c>
      <c r="B150" s="6">
        <v>2618.0</v>
      </c>
      <c r="C150" s="6">
        <v>1328.0</v>
      </c>
      <c r="D150" s="6">
        <v>1290.0</v>
      </c>
      <c r="E150" s="6">
        <v>0.0</v>
      </c>
      <c r="F150" s="6">
        <v>0.0</v>
      </c>
      <c r="G150" s="6">
        <v>11.0</v>
      </c>
      <c r="H150" s="6">
        <v>21.0</v>
      </c>
      <c r="I150" s="6">
        <v>39.0</v>
      </c>
      <c r="J150" s="6">
        <v>162.0</v>
      </c>
      <c r="K150" s="6">
        <v>381.0</v>
      </c>
      <c r="L150" s="6">
        <v>705.0</v>
      </c>
      <c r="M150" s="6">
        <v>1299.0</v>
      </c>
    </row>
    <row r="151">
      <c r="A151" s="8">
        <v>44482.0</v>
      </c>
      <c r="B151" s="6">
        <v>2605.0</v>
      </c>
      <c r="C151" s="6">
        <v>1319.0</v>
      </c>
      <c r="D151" s="6">
        <v>1286.0</v>
      </c>
      <c r="E151" s="6">
        <v>0.0</v>
      </c>
      <c r="F151" s="6">
        <v>0.0</v>
      </c>
      <c r="G151" s="6">
        <v>11.0</v>
      </c>
      <c r="H151" s="6">
        <v>21.0</v>
      </c>
      <c r="I151" s="6">
        <v>39.0</v>
      </c>
      <c r="J151" s="6">
        <v>162.0</v>
      </c>
      <c r="K151" s="6">
        <v>377.0</v>
      </c>
      <c r="L151" s="6">
        <v>703.0</v>
      </c>
      <c r="M151" s="6">
        <v>1292.0</v>
      </c>
    </row>
    <row r="152">
      <c r="A152" s="8">
        <v>44481.0</v>
      </c>
      <c r="B152" s="21">
        <v>2594.0</v>
      </c>
      <c r="C152" s="21">
        <v>1310.0</v>
      </c>
      <c r="D152" s="21">
        <v>1284.0</v>
      </c>
      <c r="E152" s="37">
        <v>0.0</v>
      </c>
      <c r="F152" s="9">
        <v>0.0</v>
      </c>
      <c r="G152" s="21">
        <v>11.0</v>
      </c>
      <c r="H152" s="21">
        <v>21.0</v>
      </c>
      <c r="I152" s="21">
        <v>38.0</v>
      </c>
      <c r="J152" s="21">
        <v>160.0</v>
      </c>
      <c r="K152" s="21">
        <v>376.0</v>
      </c>
      <c r="L152" s="21">
        <v>698.0</v>
      </c>
      <c r="M152" s="21">
        <v>1290.0</v>
      </c>
    </row>
    <row r="153">
      <c r="A153" s="8">
        <v>44480.0</v>
      </c>
      <c r="B153" s="21">
        <v>2583.0</v>
      </c>
      <c r="C153" s="21">
        <v>1305.0</v>
      </c>
      <c r="D153" s="21">
        <v>1278.0</v>
      </c>
      <c r="E153" s="37">
        <v>0.0</v>
      </c>
      <c r="F153" s="9">
        <v>0.0</v>
      </c>
      <c r="G153" s="21">
        <v>11.0</v>
      </c>
      <c r="H153" s="21">
        <v>21.0</v>
      </c>
      <c r="I153" s="21">
        <v>38.0</v>
      </c>
      <c r="J153" s="21">
        <v>160.0</v>
      </c>
      <c r="K153" s="21">
        <v>373.0</v>
      </c>
      <c r="L153" s="21">
        <v>696.0</v>
      </c>
      <c r="M153" s="21">
        <v>1284.0</v>
      </c>
    </row>
    <row r="154">
      <c r="A154" s="8">
        <v>44479.0</v>
      </c>
      <c r="B154" s="21">
        <v>2575.0</v>
      </c>
      <c r="C154" s="21">
        <v>1299.0</v>
      </c>
      <c r="D154" s="21">
        <v>1276.0</v>
      </c>
      <c r="E154" s="37">
        <v>0.0</v>
      </c>
      <c r="F154" s="9">
        <v>0.0</v>
      </c>
      <c r="G154" s="21">
        <v>11.0</v>
      </c>
      <c r="H154" s="21">
        <v>21.0</v>
      </c>
      <c r="I154" s="21">
        <v>38.0</v>
      </c>
      <c r="J154" s="21">
        <v>158.0</v>
      </c>
      <c r="K154" s="21">
        <v>372.0</v>
      </c>
      <c r="L154" s="21">
        <v>694.0</v>
      </c>
      <c r="M154" s="21">
        <v>1281.0</v>
      </c>
    </row>
    <row r="155">
      <c r="A155" s="8">
        <v>44478.0</v>
      </c>
      <c r="B155" s="21">
        <v>2560.0</v>
      </c>
      <c r="C155" s="21">
        <v>1292.0</v>
      </c>
      <c r="D155" s="21">
        <v>1268.0</v>
      </c>
      <c r="E155" s="37">
        <v>0.0</v>
      </c>
      <c r="F155" s="9">
        <v>0.0</v>
      </c>
      <c r="G155" s="21">
        <v>11.0</v>
      </c>
      <c r="H155" s="21">
        <v>21.0</v>
      </c>
      <c r="I155" s="21">
        <v>37.0</v>
      </c>
      <c r="J155" s="21">
        <v>158.0</v>
      </c>
      <c r="K155" s="21">
        <v>368.0</v>
      </c>
      <c r="L155" s="21">
        <v>691.0</v>
      </c>
      <c r="M155" s="21">
        <v>1274.0</v>
      </c>
    </row>
    <row r="156">
      <c r="A156" s="8">
        <v>44477.0</v>
      </c>
      <c r="B156" s="21">
        <v>2554.0</v>
      </c>
      <c r="C156" s="21">
        <v>1290.0</v>
      </c>
      <c r="D156" s="21">
        <v>1264.0</v>
      </c>
      <c r="E156" s="37">
        <v>0.0</v>
      </c>
      <c r="F156" s="9">
        <v>0.0</v>
      </c>
      <c r="G156" s="21">
        <v>11.0</v>
      </c>
      <c r="H156" s="21">
        <v>21.0</v>
      </c>
      <c r="I156" s="21">
        <v>37.0</v>
      </c>
      <c r="J156" s="21">
        <v>158.0</v>
      </c>
      <c r="K156" s="21">
        <v>366.0</v>
      </c>
      <c r="L156" s="21">
        <v>689.0</v>
      </c>
      <c r="M156" s="21">
        <v>1272.0</v>
      </c>
    </row>
    <row r="157">
      <c r="A157" s="8">
        <v>44476.0</v>
      </c>
      <c r="B157" s="21">
        <v>2544.0</v>
      </c>
      <c r="C157" s="21">
        <v>1283.0</v>
      </c>
      <c r="D157" s="21">
        <v>1261.0</v>
      </c>
      <c r="E157" s="37">
        <v>0.0</v>
      </c>
      <c r="F157" s="9">
        <v>0.0</v>
      </c>
      <c r="G157" s="21">
        <v>11.0</v>
      </c>
      <c r="H157" s="21">
        <v>21.0</v>
      </c>
      <c r="I157" s="21">
        <v>37.0</v>
      </c>
      <c r="J157" s="21">
        <v>157.0</v>
      </c>
      <c r="K157" s="21">
        <v>364.0</v>
      </c>
      <c r="L157" s="21">
        <v>686.0</v>
      </c>
      <c r="M157" s="21">
        <v>1268.0</v>
      </c>
    </row>
    <row r="158">
      <c r="A158" s="8">
        <v>44475.0</v>
      </c>
      <c r="B158" s="21">
        <v>2536.0</v>
      </c>
      <c r="C158" s="21">
        <v>1281.0</v>
      </c>
      <c r="D158" s="21">
        <v>1255.0</v>
      </c>
      <c r="E158" s="37">
        <v>0.0</v>
      </c>
      <c r="F158" s="9">
        <v>0.0</v>
      </c>
      <c r="G158" s="21">
        <v>11.0</v>
      </c>
      <c r="H158" s="21">
        <v>21.0</v>
      </c>
      <c r="I158" s="21">
        <v>37.0</v>
      </c>
      <c r="J158" s="21">
        <v>156.0</v>
      </c>
      <c r="K158" s="21">
        <v>363.0</v>
      </c>
      <c r="L158" s="21">
        <v>683.0</v>
      </c>
      <c r="M158" s="21">
        <v>1265.0</v>
      </c>
    </row>
    <row r="159">
      <c r="A159" s="8">
        <v>44474.0</v>
      </c>
      <c r="B159" s="21">
        <v>2524.0</v>
      </c>
      <c r="C159" s="21">
        <v>1276.0</v>
      </c>
      <c r="D159" s="21">
        <v>1248.0</v>
      </c>
      <c r="E159" s="37">
        <v>0.0</v>
      </c>
      <c r="F159" s="9">
        <v>0.0</v>
      </c>
      <c r="G159" s="21">
        <v>11.0</v>
      </c>
      <c r="H159" s="21">
        <v>21.0</v>
      </c>
      <c r="I159" s="21">
        <v>35.0</v>
      </c>
      <c r="J159" s="21">
        <v>155.0</v>
      </c>
      <c r="K159" s="21">
        <v>360.0</v>
      </c>
      <c r="L159" s="21">
        <v>683.0</v>
      </c>
      <c r="M159" s="21">
        <v>1259.0</v>
      </c>
    </row>
    <row r="160">
      <c r="A160" s="8">
        <v>44473.0</v>
      </c>
      <c r="B160" s="21">
        <v>2513.0</v>
      </c>
      <c r="C160" s="21">
        <v>1272.0</v>
      </c>
      <c r="D160" s="21">
        <v>1241.0</v>
      </c>
      <c r="E160" s="37">
        <v>0.0</v>
      </c>
      <c r="F160" s="9">
        <v>0.0</v>
      </c>
      <c r="G160" s="21">
        <v>11.0</v>
      </c>
      <c r="H160" s="21">
        <v>20.0</v>
      </c>
      <c r="I160" s="21">
        <v>34.0</v>
      </c>
      <c r="J160" s="21">
        <v>155.0</v>
      </c>
      <c r="K160" s="21">
        <v>360.0</v>
      </c>
      <c r="L160" s="21">
        <v>678.0</v>
      </c>
      <c r="M160" s="21">
        <v>1255.0</v>
      </c>
    </row>
    <row r="161">
      <c r="A161" s="8">
        <v>44472.0</v>
      </c>
      <c r="B161" s="21">
        <v>2507.0</v>
      </c>
      <c r="C161" s="21">
        <v>1268.0</v>
      </c>
      <c r="D161" s="21">
        <v>1239.0</v>
      </c>
      <c r="E161" s="37">
        <v>0.0</v>
      </c>
      <c r="F161" s="9">
        <v>0.0</v>
      </c>
      <c r="G161" s="21">
        <v>10.0</v>
      </c>
      <c r="H161" s="21">
        <v>20.0</v>
      </c>
      <c r="I161" s="21">
        <v>34.0</v>
      </c>
      <c r="J161" s="21">
        <v>155.0</v>
      </c>
      <c r="K161" s="21">
        <v>357.0</v>
      </c>
      <c r="L161" s="21">
        <v>677.0</v>
      </c>
      <c r="M161" s="21">
        <v>1254.0</v>
      </c>
    </row>
    <row r="162">
      <c r="A162" s="8">
        <v>44471.0</v>
      </c>
      <c r="B162" s="21">
        <v>2504.0</v>
      </c>
      <c r="C162" s="21">
        <v>1268.0</v>
      </c>
      <c r="D162" s="21">
        <v>1236.0</v>
      </c>
      <c r="E162" s="37">
        <v>0.0</v>
      </c>
      <c r="F162" s="9">
        <v>0.0</v>
      </c>
      <c r="G162" s="21">
        <v>10.0</v>
      </c>
      <c r="H162" s="21">
        <v>20.0</v>
      </c>
      <c r="I162" s="21">
        <v>34.0</v>
      </c>
      <c r="J162" s="21">
        <v>154.0</v>
      </c>
      <c r="K162" s="21">
        <v>356.0</v>
      </c>
      <c r="L162" s="21">
        <v>677.0</v>
      </c>
      <c r="M162" s="21">
        <v>1253.0</v>
      </c>
    </row>
    <row r="163">
      <c r="A163" s="8">
        <v>44470.0</v>
      </c>
      <c r="B163" s="21">
        <v>2497.0</v>
      </c>
      <c r="C163" s="21">
        <v>1264.0</v>
      </c>
      <c r="D163" s="21">
        <v>1233.0</v>
      </c>
      <c r="E163" s="37">
        <v>0.0</v>
      </c>
      <c r="F163" s="9">
        <v>0.0</v>
      </c>
      <c r="G163" s="21">
        <v>10.0</v>
      </c>
      <c r="H163" s="21">
        <v>19.0</v>
      </c>
      <c r="I163" s="21">
        <v>33.0</v>
      </c>
      <c r="J163" s="21">
        <v>154.0</v>
      </c>
      <c r="K163" s="21">
        <v>356.0</v>
      </c>
      <c r="L163" s="21">
        <v>676.0</v>
      </c>
      <c r="M163" s="21">
        <v>1249.0</v>
      </c>
    </row>
    <row r="164">
      <c r="A164" s="8">
        <v>44469.0</v>
      </c>
      <c r="B164" s="21">
        <v>2481.0</v>
      </c>
      <c r="C164" s="21">
        <v>1252.0</v>
      </c>
      <c r="D164" s="21">
        <v>1229.0</v>
      </c>
      <c r="E164" s="37">
        <v>0.0</v>
      </c>
      <c r="F164" s="9">
        <v>0.0</v>
      </c>
      <c r="G164" s="21">
        <v>10.0</v>
      </c>
      <c r="H164" s="21">
        <v>19.0</v>
      </c>
      <c r="I164" s="21">
        <v>33.0</v>
      </c>
      <c r="J164" s="21">
        <v>154.0</v>
      </c>
      <c r="K164" s="21">
        <v>352.0</v>
      </c>
      <c r="L164" s="21">
        <v>671.0</v>
      </c>
      <c r="M164" s="21">
        <v>1242.0</v>
      </c>
    </row>
    <row r="165">
      <c r="A165" s="8">
        <v>44468.0</v>
      </c>
      <c r="B165" s="21">
        <v>2474.0</v>
      </c>
      <c r="C165" s="21">
        <v>1250.0</v>
      </c>
      <c r="D165" s="21">
        <v>1224.0</v>
      </c>
      <c r="E165" s="37">
        <v>0.0</v>
      </c>
      <c r="F165" s="9">
        <v>0.0</v>
      </c>
      <c r="G165" s="21">
        <v>10.0</v>
      </c>
      <c r="H165" s="21">
        <v>19.0</v>
      </c>
      <c r="I165" s="21">
        <v>33.0</v>
      </c>
      <c r="J165" s="21">
        <v>154.0</v>
      </c>
      <c r="K165" s="21">
        <v>350.0</v>
      </c>
      <c r="L165" s="21">
        <v>668.0</v>
      </c>
      <c r="M165" s="21">
        <v>1240.0</v>
      </c>
    </row>
    <row r="166">
      <c r="A166" s="8">
        <v>44467.0</v>
      </c>
      <c r="B166" s="21">
        <v>2464.0</v>
      </c>
      <c r="C166" s="21">
        <v>1242.0</v>
      </c>
      <c r="D166" s="21">
        <v>1222.0</v>
      </c>
      <c r="E166" s="37">
        <v>0.0</v>
      </c>
      <c r="F166" s="9">
        <v>0.0</v>
      </c>
      <c r="G166" s="21">
        <v>10.0</v>
      </c>
      <c r="H166" s="21">
        <v>19.0</v>
      </c>
      <c r="I166" s="21">
        <v>32.0</v>
      </c>
      <c r="J166" s="21">
        <v>151.0</v>
      </c>
      <c r="K166" s="21">
        <v>347.0</v>
      </c>
      <c r="L166" s="21">
        <v>667.0</v>
      </c>
      <c r="M166" s="21">
        <v>1238.0</v>
      </c>
    </row>
    <row r="167">
      <c r="A167" s="8">
        <v>44466.0</v>
      </c>
      <c r="B167" s="21">
        <v>2456.0</v>
      </c>
      <c r="C167" s="21">
        <v>1235.0</v>
      </c>
      <c r="D167" s="21">
        <v>1221.0</v>
      </c>
      <c r="E167" s="37">
        <v>0.0</v>
      </c>
      <c r="F167" s="9">
        <v>0.0</v>
      </c>
      <c r="G167" s="21">
        <v>10.0</v>
      </c>
      <c r="H167" s="21">
        <v>17.0</v>
      </c>
      <c r="I167" s="21">
        <v>32.0</v>
      </c>
      <c r="J167" s="21">
        <v>151.0</v>
      </c>
      <c r="K167" s="21">
        <v>346.0</v>
      </c>
      <c r="L167" s="21">
        <v>666.0</v>
      </c>
      <c r="M167" s="21">
        <v>1234.0</v>
      </c>
    </row>
    <row r="168">
      <c r="A168" s="8">
        <v>44465.0</v>
      </c>
      <c r="B168" s="21">
        <v>2450.0</v>
      </c>
      <c r="C168" s="21">
        <v>1233.0</v>
      </c>
      <c r="D168" s="21">
        <v>1217.0</v>
      </c>
      <c r="E168" s="37">
        <v>0.0</v>
      </c>
      <c r="F168" s="9">
        <v>0.0</v>
      </c>
      <c r="G168" s="21">
        <v>10.0</v>
      </c>
      <c r="H168" s="21">
        <v>17.0</v>
      </c>
      <c r="I168" s="21">
        <v>30.0</v>
      </c>
      <c r="J168" s="21">
        <v>151.0</v>
      </c>
      <c r="K168" s="21">
        <v>346.0</v>
      </c>
      <c r="L168" s="21">
        <v>664.0</v>
      </c>
      <c r="M168" s="21">
        <v>1232.0</v>
      </c>
    </row>
    <row r="169">
      <c r="A169" s="8">
        <v>44464.0</v>
      </c>
      <c r="B169" s="21">
        <v>2441.0</v>
      </c>
      <c r="C169" s="21">
        <v>1228.0</v>
      </c>
      <c r="D169" s="21">
        <v>1213.0</v>
      </c>
      <c r="E169" s="37">
        <v>0.0</v>
      </c>
      <c r="F169" s="9">
        <v>0.0</v>
      </c>
      <c r="G169" s="21">
        <v>10.0</v>
      </c>
      <c r="H169" s="21">
        <v>16.0</v>
      </c>
      <c r="I169" s="21">
        <v>30.0</v>
      </c>
      <c r="J169" s="21">
        <v>149.0</v>
      </c>
      <c r="K169" s="21">
        <v>344.0</v>
      </c>
      <c r="L169" s="21">
        <v>663.0</v>
      </c>
      <c r="M169" s="21">
        <v>1229.0</v>
      </c>
    </row>
    <row r="170">
      <c r="A170" s="8">
        <v>44463.0</v>
      </c>
      <c r="B170" s="21">
        <v>2434.0</v>
      </c>
      <c r="C170" s="21">
        <v>1224.0</v>
      </c>
      <c r="D170" s="21">
        <v>1210.0</v>
      </c>
      <c r="E170" s="37">
        <v>0.0</v>
      </c>
      <c r="F170" s="9">
        <v>0.0</v>
      </c>
      <c r="G170" s="21">
        <v>10.0</v>
      </c>
      <c r="H170" s="21">
        <v>15.0</v>
      </c>
      <c r="I170" s="21">
        <v>29.0</v>
      </c>
      <c r="J170" s="21">
        <v>147.0</v>
      </c>
      <c r="K170" s="21">
        <v>344.0</v>
      </c>
      <c r="L170" s="21">
        <v>663.0</v>
      </c>
      <c r="M170" s="21">
        <v>1226.0</v>
      </c>
    </row>
    <row r="171">
      <c r="A171" s="8">
        <v>44462.0</v>
      </c>
      <c r="B171" s="21">
        <v>2427.0</v>
      </c>
      <c r="C171" s="21">
        <v>1220.0</v>
      </c>
      <c r="D171" s="21">
        <v>1207.0</v>
      </c>
      <c r="E171" s="37">
        <v>0.0</v>
      </c>
      <c r="F171" s="9">
        <v>0.0</v>
      </c>
      <c r="G171" s="21">
        <v>9.0</v>
      </c>
      <c r="H171" s="21">
        <v>15.0</v>
      </c>
      <c r="I171" s="21">
        <v>29.0</v>
      </c>
      <c r="J171" s="21">
        <v>147.0</v>
      </c>
      <c r="K171" s="21">
        <v>342.0</v>
      </c>
      <c r="L171" s="21">
        <v>662.0</v>
      </c>
      <c r="M171" s="21">
        <v>1223.0</v>
      </c>
    </row>
    <row r="172">
      <c r="A172" s="8">
        <v>44461.0</v>
      </c>
      <c r="B172" s="21">
        <v>2419.0</v>
      </c>
      <c r="C172" s="21">
        <v>1215.0</v>
      </c>
      <c r="D172" s="21">
        <v>1204.0</v>
      </c>
      <c r="E172" s="37">
        <v>0.0</v>
      </c>
      <c r="F172" s="9">
        <v>0.0</v>
      </c>
      <c r="G172" s="21">
        <v>9.0</v>
      </c>
      <c r="H172" s="21">
        <v>15.0</v>
      </c>
      <c r="I172" s="21">
        <v>29.0</v>
      </c>
      <c r="J172" s="21">
        <v>146.0</v>
      </c>
      <c r="K172" s="21">
        <v>341.0</v>
      </c>
      <c r="L172" s="21">
        <v>658.0</v>
      </c>
      <c r="M172" s="21">
        <v>1221.0</v>
      </c>
    </row>
    <row r="173">
      <c r="A173" s="8">
        <v>44460.0</v>
      </c>
      <c r="B173" s="21">
        <v>2413.0</v>
      </c>
      <c r="C173" s="21">
        <v>1210.0</v>
      </c>
      <c r="D173" s="21">
        <v>1203.0</v>
      </c>
      <c r="E173" s="37">
        <v>0.0</v>
      </c>
      <c r="F173" s="9">
        <v>0.0</v>
      </c>
      <c r="G173" s="21">
        <v>9.0</v>
      </c>
      <c r="H173" s="21">
        <v>15.0</v>
      </c>
      <c r="I173" s="21">
        <v>29.0</v>
      </c>
      <c r="J173" s="21">
        <v>146.0</v>
      </c>
      <c r="K173" s="21">
        <v>339.0</v>
      </c>
      <c r="L173" s="21">
        <v>656.0</v>
      </c>
      <c r="M173" s="21">
        <v>1219.0</v>
      </c>
    </row>
    <row r="174">
      <c r="A174" s="8">
        <v>44459.0</v>
      </c>
      <c r="B174" s="21">
        <v>2409.0</v>
      </c>
      <c r="C174" s="21">
        <v>1208.0</v>
      </c>
      <c r="D174" s="21">
        <v>1201.0</v>
      </c>
      <c r="E174" s="37">
        <v>0.0</v>
      </c>
      <c r="F174" s="9">
        <v>0.0</v>
      </c>
      <c r="G174" s="21">
        <v>9.0</v>
      </c>
      <c r="H174" s="21">
        <v>15.0</v>
      </c>
      <c r="I174" s="21">
        <v>29.0</v>
      </c>
      <c r="J174" s="21">
        <v>145.0</v>
      </c>
      <c r="K174" s="21">
        <v>336.0</v>
      </c>
      <c r="L174" s="21">
        <v>656.0</v>
      </c>
      <c r="M174" s="21">
        <v>1219.0</v>
      </c>
    </row>
    <row r="175">
      <c r="A175" s="8">
        <v>44458.0</v>
      </c>
      <c r="B175" s="21">
        <v>2404.0</v>
      </c>
      <c r="C175" s="21">
        <v>1205.0</v>
      </c>
      <c r="D175" s="21">
        <v>1199.0</v>
      </c>
      <c r="E175" s="37">
        <v>0.0</v>
      </c>
      <c r="F175" s="9">
        <v>0.0</v>
      </c>
      <c r="G175" s="21">
        <v>8.0</v>
      </c>
      <c r="H175" s="21">
        <v>15.0</v>
      </c>
      <c r="I175" s="21">
        <v>29.0</v>
      </c>
      <c r="J175" s="21">
        <v>144.0</v>
      </c>
      <c r="K175" s="21">
        <v>336.0</v>
      </c>
      <c r="L175" s="21">
        <v>655.0</v>
      </c>
      <c r="M175" s="21">
        <v>1217.0</v>
      </c>
    </row>
    <row r="176">
      <c r="A176" s="8">
        <v>44457.0</v>
      </c>
      <c r="B176" s="21">
        <v>2394.0</v>
      </c>
      <c r="C176" s="21">
        <v>1202.0</v>
      </c>
      <c r="D176" s="21">
        <v>1192.0</v>
      </c>
      <c r="E176" s="37">
        <v>0.0</v>
      </c>
      <c r="F176" s="9">
        <v>0.0</v>
      </c>
      <c r="G176" s="21">
        <v>8.0</v>
      </c>
      <c r="H176" s="21">
        <v>15.0</v>
      </c>
      <c r="I176" s="21">
        <v>27.0</v>
      </c>
      <c r="J176" s="21">
        <v>142.0</v>
      </c>
      <c r="K176" s="21">
        <v>334.0</v>
      </c>
      <c r="L176" s="21">
        <v>654.0</v>
      </c>
      <c r="M176" s="21">
        <v>1214.0</v>
      </c>
    </row>
    <row r="177">
      <c r="A177" s="8">
        <v>44456.0</v>
      </c>
      <c r="B177" s="21">
        <v>2389.0</v>
      </c>
      <c r="C177" s="21">
        <v>1200.0</v>
      </c>
      <c r="D177" s="21">
        <v>1189.0</v>
      </c>
      <c r="E177" s="37">
        <v>0.0</v>
      </c>
      <c r="F177" s="9">
        <v>0.0</v>
      </c>
      <c r="G177" s="21">
        <v>8.0</v>
      </c>
      <c r="H177" s="21">
        <v>15.0</v>
      </c>
      <c r="I177" s="21">
        <v>26.0</v>
      </c>
      <c r="J177" s="21">
        <v>140.0</v>
      </c>
      <c r="K177" s="21">
        <v>334.0</v>
      </c>
      <c r="L177" s="21">
        <v>654.0</v>
      </c>
      <c r="M177" s="21">
        <v>1212.0</v>
      </c>
    </row>
    <row r="178">
      <c r="A178" s="8">
        <v>44455.0</v>
      </c>
      <c r="B178" s="21">
        <v>2386.0</v>
      </c>
      <c r="C178" s="21">
        <v>1198.0</v>
      </c>
      <c r="D178" s="21">
        <v>1188.0</v>
      </c>
      <c r="E178" s="37">
        <v>0.0</v>
      </c>
      <c r="F178" s="9">
        <v>0.0</v>
      </c>
      <c r="G178" s="21">
        <v>8.0</v>
      </c>
      <c r="H178" s="21">
        <v>15.0</v>
      </c>
      <c r="I178" s="21">
        <v>25.0</v>
      </c>
      <c r="J178" s="21">
        <v>139.0</v>
      </c>
      <c r="K178" s="21">
        <v>334.0</v>
      </c>
      <c r="L178" s="21">
        <v>654.0</v>
      </c>
      <c r="M178" s="21">
        <v>1211.0</v>
      </c>
    </row>
    <row r="179">
      <c r="A179" s="8">
        <v>44454.0</v>
      </c>
      <c r="B179" s="21">
        <v>2380.0</v>
      </c>
      <c r="C179" s="21">
        <v>1193.0</v>
      </c>
      <c r="D179" s="21">
        <v>1187.0</v>
      </c>
      <c r="E179" s="37">
        <v>0.0</v>
      </c>
      <c r="F179" s="9">
        <v>0.0</v>
      </c>
      <c r="G179" s="21">
        <v>8.0</v>
      </c>
      <c r="H179" s="21">
        <v>15.0</v>
      </c>
      <c r="I179" s="21">
        <v>25.0</v>
      </c>
      <c r="J179" s="21">
        <v>139.0</v>
      </c>
      <c r="K179" s="21">
        <v>332.0</v>
      </c>
      <c r="L179" s="21">
        <v>652.0</v>
      </c>
      <c r="M179" s="21">
        <v>1209.0</v>
      </c>
    </row>
    <row r="180">
      <c r="A180" s="8">
        <v>44453.0</v>
      </c>
      <c r="B180" s="21">
        <v>2367.0</v>
      </c>
      <c r="C180" s="21">
        <v>1190.0</v>
      </c>
      <c r="D180" s="21">
        <v>1177.0</v>
      </c>
      <c r="E180" s="37">
        <v>0.0</v>
      </c>
      <c r="F180" s="9">
        <v>0.0</v>
      </c>
      <c r="G180" s="21">
        <v>8.0</v>
      </c>
      <c r="H180" s="21">
        <v>14.0</v>
      </c>
      <c r="I180" s="21">
        <v>25.0</v>
      </c>
      <c r="J180" s="21">
        <v>138.0</v>
      </c>
      <c r="K180" s="21">
        <v>328.0</v>
      </c>
      <c r="L180" s="21">
        <v>649.0</v>
      </c>
      <c r="M180" s="21">
        <v>1205.0</v>
      </c>
    </row>
    <row r="181">
      <c r="A181" s="8">
        <v>44452.0</v>
      </c>
      <c r="B181" s="21">
        <v>2360.0</v>
      </c>
      <c r="C181" s="21">
        <v>1185.0</v>
      </c>
      <c r="D181" s="21">
        <v>1175.0</v>
      </c>
      <c r="E181" s="37">
        <v>0.0</v>
      </c>
      <c r="F181" s="9">
        <v>0.0</v>
      </c>
      <c r="G181" s="21">
        <v>8.0</v>
      </c>
      <c r="H181" s="21">
        <v>14.0</v>
      </c>
      <c r="I181" s="21">
        <v>25.0</v>
      </c>
      <c r="J181" s="21">
        <v>136.0</v>
      </c>
      <c r="K181" s="21">
        <v>328.0</v>
      </c>
      <c r="L181" s="21">
        <v>645.0</v>
      </c>
      <c r="M181" s="21">
        <v>1204.0</v>
      </c>
    </row>
    <row r="182">
      <c r="A182" s="8">
        <v>44451.0</v>
      </c>
      <c r="B182" s="21">
        <v>2359.0</v>
      </c>
      <c r="C182" s="21">
        <v>1185.0</v>
      </c>
      <c r="D182" s="21">
        <v>1174.0</v>
      </c>
      <c r="E182" s="37">
        <v>0.0</v>
      </c>
      <c r="F182" s="9">
        <v>0.0</v>
      </c>
      <c r="G182" s="21">
        <v>8.0</v>
      </c>
      <c r="H182" s="21">
        <v>14.0</v>
      </c>
      <c r="I182" s="21">
        <v>25.0</v>
      </c>
      <c r="J182" s="21">
        <v>136.0</v>
      </c>
      <c r="K182" s="21">
        <v>328.0</v>
      </c>
      <c r="L182" s="21">
        <v>645.0</v>
      </c>
      <c r="M182" s="21">
        <v>1203.0</v>
      </c>
    </row>
    <row r="183">
      <c r="A183" s="8">
        <v>44450.0</v>
      </c>
      <c r="B183" s="21">
        <v>2358.0</v>
      </c>
      <c r="C183" s="21">
        <v>1184.0</v>
      </c>
      <c r="D183" s="21">
        <v>1174.0</v>
      </c>
      <c r="E183" s="37">
        <v>0.0</v>
      </c>
      <c r="F183" s="9">
        <v>0.0</v>
      </c>
      <c r="G183" s="21">
        <v>8.0</v>
      </c>
      <c r="H183" s="21">
        <v>14.0</v>
      </c>
      <c r="I183" s="21">
        <v>25.0</v>
      </c>
      <c r="J183" s="21">
        <v>136.0</v>
      </c>
      <c r="K183" s="21">
        <v>328.0</v>
      </c>
      <c r="L183" s="21">
        <v>645.0</v>
      </c>
      <c r="M183" s="21">
        <v>1202.0</v>
      </c>
    </row>
    <row r="184">
      <c r="A184" s="8">
        <v>44449.0</v>
      </c>
      <c r="B184" s="21">
        <v>2348.0</v>
      </c>
      <c r="C184" s="21">
        <v>1180.0</v>
      </c>
      <c r="D184" s="21">
        <v>1168.0</v>
      </c>
      <c r="E184" s="37">
        <v>0.0</v>
      </c>
      <c r="F184" s="9">
        <v>0.0</v>
      </c>
      <c r="G184" s="21">
        <v>8.0</v>
      </c>
      <c r="H184" s="21">
        <v>14.0</v>
      </c>
      <c r="I184" s="21">
        <v>25.0</v>
      </c>
      <c r="J184" s="21">
        <v>134.0</v>
      </c>
      <c r="K184" s="21">
        <v>326.0</v>
      </c>
      <c r="L184" s="21">
        <v>643.0</v>
      </c>
      <c r="M184" s="21">
        <v>1198.0</v>
      </c>
    </row>
    <row r="185">
      <c r="A185" s="8">
        <v>44448.0</v>
      </c>
      <c r="B185" s="21">
        <v>2343.0</v>
      </c>
      <c r="C185" s="21">
        <v>1177.0</v>
      </c>
      <c r="D185" s="21">
        <v>1166.0</v>
      </c>
      <c r="E185" s="37">
        <v>0.0</v>
      </c>
      <c r="F185" s="9">
        <v>0.0</v>
      </c>
      <c r="G185" s="21">
        <v>8.0</v>
      </c>
      <c r="H185" s="21">
        <v>14.0</v>
      </c>
      <c r="I185" s="21">
        <v>25.0</v>
      </c>
      <c r="J185" s="21">
        <v>132.0</v>
      </c>
      <c r="K185" s="21">
        <v>325.0</v>
      </c>
      <c r="L185" s="21">
        <v>642.0</v>
      </c>
      <c r="M185" s="21">
        <v>1197.0</v>
      </c>
    </row>
    <row r="186">
      <c r="A186" s="8">
        <v>44447.0</v>
      </c>
      <c r="B186" s="21">
        <v>2334.0</v>
      </c>
      <c r="C186" s="21">
        <v>1172.0</v>
      </c>
      <c r="D186" s="21">
        <v>1162.0</v>
      </c>
      <c r="E186" s="37">
        <v>0.0</v>
      </c>
      <c r="F186" s="9">
        <v>0.0</v>
      </c>
      <c r="G186" s="21">
        <v>8.0</v>
      </c>
      <c r="H186" s="21">
        <v>14.0</v>
      </c>
      <c r="I186" s="21">
        <v>25.0</v>
      </c>
      <c r="J186" s="21">
        <v>131.0</v>
      </c>
      <c r="K186" s="21">
        <v>322.0</v>
      </c>
      <c r="L186" s="21">
        <v>640.0</v>
      </c>
      <c r="M186" s="21">
        <v>1194.0</v>
      </c>
    </row>
    <row r="187">
      <c r="A187" s="8">
        <v>44446.0</v>
      </c>
      <c r="B187" s="21">
        <v>2330.0</v>
      </c>
      <c r="C187" s="21">
        <v>1170.0</v>
      </c>
      <c r="D187" s="21">
        <v>1160.0</v>
      </c>
      <c r="E187" s="37">
        <v>0.0</v>
      </c>
      <c r="F187" s="9">
        <v>0.0</v>
      </c>
      <c r="G187" s="21">
        <v>8.0</v>
      </c>
      <c r="H187" s="21">
        <v>14.0</v>
      </c>
      <c r="I187" s="21">
        <v>24.0</v>
      </c>
      <c r="J187" s="21">
        <v>131.0</v>
      </c>
      <c r="K187" s="21">
        <v>321.0</v>
      </c>
      <c r="L187" s="21">
        <v>640.0</v>
      </c>
      <c r="M187" s="21">
        <v>1192.0</v>
      </c>
    </row>
    <row r="188">
      <c r="A188" s="8">
        <v>44445.0</v>
      </c>
      <c r="B188" s="21">
        <v>2327.0</v>
      </c>
      <c r="C188" s="21">
        <v>1169.0</v>
      </c>
      <c r="D188" s="21">
        <v>1158.0</v>
      </c>
      <c r="E188" s="37">
        <v>0.0</v>
      </c>
      <c r="F188" s="9">
        <v>0.0</v>
      </c>
      <c r="G188" s="21">
        <v>8.0</v>
      </c>
      <c r="H188" s="21">
        <v>14.0</v>
      </c>
      <c r="I188" s="21">
        <v>24.0</v>
      </c>
      <c r="J188" s="21">
        <v>131.0</v>
      </c>
      <c r="K188" s="21">
        <v>319.0</v>
      </c>
      <c r="L188" s="21">
        <v>639.0</v>
      </c>
      <c r="M188" s="21">
        <v>1192.0</v>
      </c>
    </row>
    <row r="189">
      <c r="A189" s="8">
        <v>44444.0</v>
      </c>
      <c r="B189" s="21">
        <v>2321.0</v>
      </c>
      <c r="C189" s="21">
        <v>1166.0</v>
      </c>
      <c r="D189" s="21">
        <v>1155.0</v>
      </c>
      <c r="E189" s="37">
        <v>0.0</v>
      </c>
      <c r="F189" s="9">
        <v>0.0</v>
      </c>
      <c r="G189" s="21">
        <v>8.0</v>
      </c>
      <c r="H189" s="21">
        <v>13.0</v>
      </c>
      <c r="I189" s="21">
        <v>23.0</v>
      </c>
      <c r="J189" s="21">
        <v>131.0</v>
      </c>
      <c r="K189" s="21">
        <v>318.0</v>
      </c>
      <c r="L189" s="21">
        <v>638.0</v>
      </c>
      <c r="M189" s="21">
        <v>1190.0</v>
      </c>
    </row>
    <row r="190">
      <c r="A190" s="8">
        <v>44443.0</v>
      </c>
      <c r="B190" s="21">
        <v>2315.0</v>
      </c>
      <c r="C190" s="21">
        <v>1163.0</v>
      </c>
      <c r="D190" s="21">
        <v>1152.0</v>
      </c>
      <c r="E190" s="37">
        <v>0.0</v>
      </c>
      <c r="F190" s="9">
        <v>0.0</v>
      </c>
      <c r="G190" s="21">
        <v>8.0</v>
      </c>
      <c r="H190" s="21">
        <v>13.0</v>
      </c>
      <c r="I190" s="21">
        <v>23.0</v>
      </c>
      <c r="J190" s="21">
        <v>130.0</v>
      </c>
      <c r="K190" s="21">
        <v>315.0</v>
      </c>
      <c r="L190" s="21">
        <v>637.0</v>
      </c>
      <c r="M190" s="21">
        <v>1189.0</v>
      </c>
    </row>
    <row r="191">
      <c r="A191" s="8">
        <v>44442.0</v>
      </c>
      <c r="B191" s="21">
        <v>2308.0</v>
      </c>
      <c r="C191" s="21">
        <v>1157.0</v>
      </c>
      <c r="D191" s="21">
        <v>1151.0</v>
      </c>
      <c r="E191" s="37">
        <v>0.0</v>
      </c>
      <c r="F191" s="9">
        <v>0.0</v>
      </c>
      <c r="G191" s="21">
        <v>8.0</v>
      </c>
      <c r="H191" s="21">
        <v>13.0</v>
      </c>
      <c r="I191" s="21">
        <v>23.0</v>
      </c>
      <c r="J191" s="21">
        <v>128.0</v>
      </c>
      <c r="K191" s="21">
        <v>310.0</v>
      </c>
      <c r="L191" s="21">
        <v>637.0</v>
      </c>
      <c r="M191" s="21">
        <v>1189.0</v>
      </c>
    </row>
    <row r="192">
      <c r="A192" s="8">
        <v>44441.0</v>
      </c>
      <c r="B192" s="21">
        <v>2303.0</v>
      </c>
      <c r="C192" s="21">
        <v>1153.0</v>
      </c>
      <c r="D192" s="21">
        <v>1150.0</v>
      </c>
      <c r="E192" s="37">
        <v>0.0</v>
      </c>
      <c r="F192" s="9">
        <v>0.0</v>
      </c>
      <c r="G192" s="21">
        <v>8.0</v>
      </c>
      <c r="H192" s="21">
        <v>13.0</v>
      </c>
      <c r="I192" s="21">
        <v>23.0</v>
      </c>
      <c r="J192" s="21">
        <v>128.0</v>
      </c>
      <c r="K192" s="21">
        <v>306.0</v>
      </c>
      <c r="L192" s="21">
        <v>636.0</v>
      </c>
      <c r="M192" s="21">
        <v>1189.0</v>
      </c>
    </row>
    <row r="193">
      <c r="A193" s="8">
        <v>44440.0</v>
      </c>
      <c r="B193" s="21">
        <v>2292.0</v>
      </c>
      <c r="C193" s="21">
        <v>1148.0</v>
      </c>
      <c r="D193" s="21">
        <v>1144.0</v>
      </c>
      <c r="E193" s="37">
        <v>0.0</v>
      </c>
      <c r="F193" s="9">
        <v>0.0</v>
      </c>
      <c r="G193" s="21">
        <v>8.0</v>
      </c>
      <c r="H193" s="21">
        <v>12.0</v>
      </c>
      <c r="I193" s="21">
        <v>23.0</v>
      </c>
      <c r="J193" s="21">
        <v>126.0</v>
      </c>
      <c r="K193" s="21">
        <v>305.0</v>
      </c>
      <c r="L193" s="21">
        <v>634.0</v>
      </c>
      <c r="M193" s="21">
        <v>1184.0</v>
      </c>
    </row>
    <row r="194">
      <c r="A194" s="8">
        <v>44439.0</v>
      </c>
      <c r="B194" s="21">
        <v>2285.0</v>
      </c>
      <c r="C194" s="21">
        <v>1144.0</v>
      </c>
      <c r="D194" s="21">
        <v>1141.0</v>
      </c>
      <c r="E194" s="37">
        <v>0.0</v>
      </c>
      <c r="F194" s="9">
        <v>0.0</v>
      </c>
      <c r="G194" s="21">
        <v>8.0</v>
      </c>
      <c r="H194" s="21">
        <v>12.0</v>
      </c>
      <c r="I194" s="21">
        <v>22.0</v>
      </c>
      <c r="J194" s="21">
        <v>125.0</v>
      </c>
      <c r="K194" s="21">
        <v>305.0</v>
      </c>
      <c r="L194" s="21">
        <v>630.0</v>
      </c>
      <c r="M194" s="21">
        <v>1183.0</v>
      </c>
    </row>
    <row r="195">
      <c r="A195" s="8">
        <v>44438.0</v>
      </c>
      <c r="B195" s="21">
        <v>2284.0</v>
      </c>
      <c r="C195" s="21">
        <v>1144.0</v>
      </c>
      <c r="D195" s="21">
        <v>1140.0</v>
      </c>
      <c r="E195" s="37">
        <v>0.0</v>
      </c>
      <c r="F195" s="9">
        <v>0.0</v>
      </c>
      <c r="G195" s="21">
        <v>8.0</v>
      </c>
      <c r="H195" s="21">
        <v>12.0</v>
      </c>
      <c r="I195" s="21">
        <v>22.0</v>
      </c>
      <c r="J195" s="21">
        <v>125.0</v>
      </c>
      <c r="K195" s="21">
        <v>305.0</v>
      </c>
      <c r="L195" s="21">
        <v>630.0</v>
      </c>
      <c r="M195" s="21">
        <v>1182.0</v>
      </c>
    </row>
    <row r="196">
      <c r="A196" s="8">
        <v>44437.0</v>
      </c>
      <c r="B196" s="21">
        <v>2279.0</v>
      </c>
      <c r="C196" s="21">
        <v>1141.0</v>
      </c>
      <c r="D196" s="21">
        <v>1138.0</v>
      </c>
      <c r="E196" s="37">
        <v>0.0</v>
      </c>
      <c r="F196" s="9">
        <v>0.0</v>
      </c>
      <c r="G196" s="21">
        <v>8.0</v>
      </c>
      <c r="H196" s="21">
        <v>12.0</v>
      </c>
      <c r="I196" s="21">
        <v>22.0</v>
      </c>
      <c r="J196" s="21">
        <v>122.0</v>
      </c>
      <c r="K196" s="21">
        <v>305.0</v>
      </c>
      <c r="L196" s="21">
        <v>629.0</v>
      </c>
      <c r="M196" s="21">
        <v>1181.0</v>
      </c>
    </row>
    <row r="197">
      <c r="A197" s="8">
        <v>44436.0</v>
      </c>
      <c r="B197" s="21">
        <v>2276.0</v>
      </c>
      <c r="C197" s="21">
        <v>1138.0</v>
      </c>
      <c r="D197" s="21">
        <v>1138.0</v>
      </c>
      <c r="E197" s="37">
        <v>0.0</v>
      </c>
      <c r="F197" s="9">
        <v>0.0</v>
      </c>
      <c r="G197" s="21">
        <v>8.0</v>
      </c>
      <c r="H197" s="21">
        <v>12.0</v>
      </c>
      <c r="I197" s="21">
        <v>22.0</v>
      </c>
      <c r="J197" s="21">
        <v>122.0</v>
      </c>
      <c r="K197" s="21">
        <v>303.0</v>
      </c>
      <c r="L197" s="21">
        <v>628.0</v>
      </c>
      <c r="M197" s="21">
        <v>1181.0</v>
      </c>
    </row>
    <row r="198">
      <c r="A198" s="8">
        <v>44435.0</v>
      </c>
      <c r="B198" s="21">
        <v>2265.0</v>
      </c>
      <c r="C198" s="21">
        <v>1134.0</v>
      </c>
      <c r="D198" s="21">
        <v>1131.0</v>
      </c>
      <c r="E198" s="37">
        <v>0.0</v>
      </c>
      <c r="F198" s="9">
        <v>0.0</v>
      </c>
      <c r="G198" s="21">
        <v>8.0</v>
      </c>
      <c r="H198" s="21">
        <v>11.0</v>
      </c>
      <c r="I198" s="21">
        <v>22.0</v>
      </c>
      <c r="J198" s="21">
        <v>120.0</v>
      </c>
      <c r="K198" s="21">
        <v>300.0</v>
      </c>
      <c r="L198" s="21">
        <v>627.0</v>
      </c>
      <c r="M198" s="21">
        <v>1177.0</v>
      </c>
    </row>
    <row r="199">
      <c r="A199" s="8">
        <v>44434.0</v>
      </c>
      <c r="B199" s="21">
        <v>2257.0</v>
      </c>
      <c r="C199" s="21">
        <v>1129.0</v>
      </c>
      <c r="D199" s="21">
        <v>1128.0</v>
      </c>
      <c r="E199" s="37">
        <v>0.0</v>
      </c>
      <c r="F199" s="9">
        <v>0.0</v>
      </c>
      <c r="G199" s="21">
        <v>8.0</v>
      </c>
      <c r="H199" s="21">
        <v>11.0</v>
      </c>
      <c r="I199" s="21">
        <v>22.0</v>
      </c>
      <c r="J199" s="21">
        <v>114.0</v>
      </c>
      <c r="K199" s="21">
        <v>300.0</v>
      </c>
      <c r="L199" s="21">
        <v>627.0</v>
      </c>
      <c r="M199" s="21">
        <v>1175.0</v>
      </c>
    </row>
    <row r="200">
      <c r="A200" s="8">
        <v>44433.0</v>
      </c>
      <c r="B200" s="21">
        <v>2237.0</v>
      </c>
      <c r="C200" s="21">
        <v>1120.0</v>
      </c>
      <c r="D200" s="21">
        <v>1117.0</v>
      </c>
      <c r="E200" s="37">
        <v>0.0</v>
      </c>
      <c r="F200" s="9">
        <v>0.0</v>
      </c>
      <c r="G200" s="21">
        <v>8.0</v>
      </c>
      <c r="H200" s="21">
        <v>11.0</v>
      </c>
      <c r="I200" s="21">
        <v>21.0</v>
      </c>
      <c r="J200" s="21">
        <v>110.0</v>
      </c>
      <c r="K200" s="21">
        <v>296.0</v>
      </c>
      <c r="L200" s="21">
        <v>623.0</v>
      </c>
      <c r="M200" s="21">
        <v>1168.0</v>
      </c>
    </row>
    <row r="201">
      <c r="A201" s="8">
        <v>44432.0</v>
      </c>
      <c r="B201" s="21">
        <v>2228.0</v>
      </c>
      <c r="C201" s="21">
        <v>1115.0</v>
      </c>
      <c r="D201" s="21">
        <v>1113.0</v>
      </c>
      <c r="E201" s="37">
        <v>0.0</v>
      </c>
      <c r="F201" s="9">
        <v>0.0</v>
      </c>
      <c r="G201" s="21">
        <v>8.0</v>
      </c>
      <c r="H201" s="21">
        <v>11.0</v>
      </c>
      <c r="I201" s="21">
        <v>21.0</v>
      </c>
      <c r="J201" s="21">
        <v>109.0</v>
      </c>
      <c r="K201" s="21">
        <v>295.0</v>
      </c>
      <c r="L201" s="21">
        <v>620.0</v>
      </c>
      <c r="M201" s="21">
        <v>1164.0</v>
      </c>
    </row>
    <row r="202">
      <c r="A202" s="8">
        <v>44431.0</v>
      </c>
      <c r="B202" s="21">
        <v>2222.0</v>
      </c>
      <c r="C202" s="21">
        <v>1110.0</v>
      </c>
      <c r="D202" s="21">
        <v>1112.0</v>
      </c>
      <c r="E202" s="37">
        <v>0.0</v>
      </c>
      <c r="F202" s="9">
        <v>0.0</v>
      </c>
      <c r="G202" s="21">
        <v>8.0</v>
      </c>
      <c r="H202" s="21">
        <v>11.0</v>
      </c>
      <c r="I202" s="21">
        <v>21.0</v>
      </c>
      <c r="J202" s="21">
        <v>109.0</v>
      </c>
      <c r="K202" s="21">
        <v>293.0</v>
      </c>
      <c r="L202" s="21">
        <v>619.0</v>
      </c>
      <c r="M202" s="21">
        <v>1161.0</v>
      </c>
    </row>
    <row r="203">
      <c r="A203" s="8">
        <v>44430.0</v>
      </c>
      <c r="B203" s="21">
        <v>2215.0</v>
      </c>
      <c r="C203" s="21">
        <v>1107.0</v>
      </c>
      <c r="D203" s="21">
        <v>1108.0</v>
      </c>
      <c r="E203" s="37">
        <v>0.0</v>
      </c>
      <c r="F203" s="9">
        <v>0.0</v>
      </c>
      <c r="G203" s="21">
        <v>8.0</v>
      </c>
      <c r="H203" s="21">
        <v>11.0</v>
      </c>
      <c r="I203" s="21">
        <v>21.0</v>
      </c>
      <c r="J203" s="21">
        <v>108.0</v>
      </c>
      <c r="K203" s="21">
        <v>290.0</v>
      </c>
      <c r="L203" s="21">
        <v>617.0</v>
      </c>
      <c r="M203" s="21">
        <v>1160.0</v>
      </c>
    </row>
    <row r="204">
      <c r="A204" s="8">
        <v>44429.0</v>
      </c>
      <c r="B204" s="21">
        <v>2202.0</v>
      </c>
      <c r="C204" s="21">
        <v>1100.0</v>
      </c>
      <c r="D204" s="21">
        <v>1102.0</v>
      </c>
      <c r="E204" s="37">
        <v>0.0</v>
      </c>
      <c r="F204" s="9">
        <v>0.0</v>
      </c>
      <c r="G204" s="21">
        <v>8.0</v>
      </c>
      <c r="H204" s="21">
        <v>11.0</v>
      </c>
      <c r="I204" s="21">
        <v>20.0</v>
      </c>
      <c r="J204" s="21">
        <v>103.0</v>
      </c>
      <c r="K204" s="21">
        <v>289.0</v>
      </c>
      <c r="L204" s="21">
        <v>615.0</v>
      </c>
      <c r="M204" s="21">
        <v>1156.0</v>
      </c>
    </row>
    <row r="205">
      <c r="A205" s="8">
        <v>44428.0</v>
      </c>
      <c r="B205" s="21">
        <v>2197.0</v>
      </c>
      <c r="C205" s="21">
        <v>1097.0</v>
      </c>
      <c r="D205" s="21">
        <v>1100.0</v>
      </c>
      <c r="E205" s="37">
        <v>0.0</v>
      </c>
      <c r="F205" s="9">
        <v>0.0</v>
      </c>
      <c r="G205" s="21">
        <v>6.0</v>
      </c>
      <c r="H205" s="21">
        <v>11.0</v>
      </c>
      <c r="I205" s="21">
        <v>20.0</v>
      </c>
      <c r="J205" s="21">
        <v>103.0</v>
      </c>
      <c r="K205" s="21">
        <v>288.0</v>
      </c>
      <c r="L205" s="21">
        <v>614.0</v>
      </c>
      <c r="M205" s="21">
        <v>1155.0</v>
      </c>
    </row>
    <row r="206">
      <c r="A206" s="8">
        <v>44427.0</v>
      </c>
      <c r="B206" s="21">
        <v>2191.0</v>
      </c>
      <c r="C206" s="21">
        <v>1093.0</v>
      </c>
      <c r="D206" s="21">
        <v>1098.0</v>
      </c>
      <c r="E206" s="37">
        <v>0.0</v>
      </c>
      <c r="F206" s="9">
        <v>0.0</v>
      </c>
      <c r="G206" s="21">
        <v>6.0</v>
      </c>
      <c r="H206" s="21">
        <v>11.0</v>
      </c>
      <c r="I206" s="21">
        <v>20.0</v>
      </c>
      <c r="J206" s="21">
        <v>103.0</v>
      </c>
      <c r="K206" s="21">
        <v>287.0</v>
      </c>
      <c r="L206" s="21">
        <v>611.0</v>
      </c>
      <c r="M206" s="21">
        <v>1153.0</v>
      </c>
    </row>
    <row r="207">
      <c r="A207" s="8">
        <v>44426.0</v>
      </c>
      <c r="B207" s="21">
        <v>2178.0</v>
      </c>
      <c r="C207" s="21">
        <v>1084.0</v>
      </c>
      <c r="D207" s="21">
        <v>1094.0</v>
      </c>
      <c r="E207" s="37">
        <v>0.0</v>
      </c>
      <c r="F207" s="9">
        <v>0.0</v>
      </c>
      <c r="G207" s="21">
        <v>6.0</v>
      </c>
      <c r="H207" s="21">
        <v>11.0</v>
      </c>
      <c r="I207" s="21">
        <v>20.0</v>
      </c>
      <c r="J207" s="21">
        <v>99.0</v>
      </c>
      <c r="K207" s="21">
        <v>283.0</v>
      </c>
      <c r="L207" s="21">
        <v>610.0</v>
      </c>
      <c r="M207" s="21">
        <v>1149.0</v>
      </c>
    </row>
    <row r="208">
      <c r="A208" s="8">
        <v>44425.0</v>
      </c>
      <c r="B208" s="21">
        <v>2173.0</v>
      </c>
      <c r="C208" s="21">
        <v>1083.0</v>
      </c>
      <c r="D208" s="21">
        <v>1090.0</v>
      </c>
      <c r="E208" s="37">
        <v>0.0</v>
      </c>
      <c r="F208" s="9">
        <v>0.0</v>
      </c>
      <c r="G208" s="21">
        <v>6.0</v>
      </c>
      <c r="H208" s="21">
        <v>11.0</v>
      </c>
      <c r="I208" s="21">
        <v>20.0</v>
      </c>
      <c r="J208" s="21">
        <v>99.0</v>
      </c>
      <c r="K208" s="21">
        <v>283.0</v>
      </c>
      <c r="L208" s="21">
        <v>610.0</v>
      </c>
      <c r="M208" s="21">
        <v>1144.0</v>
      </c>
    </row>
    <row r="209">
      <c r="A209" s="8">
        <v>44424.0</v>
      </c>
      <c r="B209" s="21">
        <v>2167.0</v>
      </c>
      <c r="C209" s="21">
        <v>1079.0</v>
      </c>
      <c r="D209" s="21">
        <v>1088.0</v>
      </c>
      <c r="E209" s="37">
        <v>0.0</v>
      </c>
      <c r="F209" s="9">
        <v>0.0</v>
      </c>
      <c r="G209" s="21">
        <v>6.0</v>
      </c>
      <c r="H209" s="21">
        <v>11.0</v>
      </c>
      <c r="I209" s="21">
        <v>20.0</v>
      </c>
      <c r="J209" s="21">
        <v>98.0</v>
      </c>
      <c r="K209" s="21">
        <v>282.0</v>
      </c>
      <c r="L209" s="21">
        <v>610.0</v>
      </c>
      <c r="M209" s="21">
        <v>1140.0</v>
      </c>
    </row>
    <row r="210">
      <c r="A210" s="8">
        <v>44423.0</v>
      </c>
      <c r="B210" s="21">
        <v>2156.0</v>
      </c>
      <c r="C210" s="21">
        <v>1074.0</v>
      </c>
      <c r="D210" s="21">
        <v>1082.0</v>
      </c>
      <c r="E210" s="37">
        <v>0.0</v>
      </c>
      <c r="F210" s="9">
        <v>0.0</v>
      </c>
      <c r="G210" s="21">
        <v>6.0</v>
      </c>
      <c r="H210" s="21">
        <v>11.0</v>
      </c>
      <c r="I210" s="21">
        <v>19.0</v>
      </c>
      <c r="J210" s="21">
        <v>96.0</v>
      </c>
      <c r="K210" s="21">
        <v>281.0</v>
      </c>
      <c r="L210" s="21">
        <v>608.0</v>
      </c>
      <c r="M210" s="21">
        <v>1135.0</v>
      </c>
    </row>
    <row r="211">
      <c r="A211" s="8">
        <v>44422.0</v>
      </c>
      <c r="B211" s="21">
        <v>2148.0</v>
      </c>
      <c r="C211" s="21">
        <v>1070.0</v>
      </c>
      <c r="D211" s="21">
        <v>1078.0</v>
      </c>
      <c r="E211" s="37">
        <v>0.0</v>
      </c>
      <c r="F211" s="9">
        <v>0.0</v>
      </c>
      <c r="G211" s="21">
        <v>5.0</v>
      </c>
      <c r="H211" s="21">
        <v>11.0</v>
      </c>
      <c r="I211" s="21">
        <v>19.0</v>
      </c>
      <c r="J211" s="21">
        <v>94.0</v>
      </c>
      <c r="K211" s="21">
        <v>279.0</v>
      </c>
      <c r="L211" s="21">
        <v>606.0</v>
      </c>
      <c r="M211" s="21">
        <v>1134.0</v>
      </c>
    </row>
    <row r="212">
      <c r="A212" s="8">
        <v>44421.0</v>
      </c>
      <c r="B212" s="21">
        <v>2144.0</v>
      </c>
      <c r="C212" s="21">
        <v>1068.0</v>
      </c>
      <c r="D212" s="21">
        <v>1076.0</v>
      </c>
      <c r="E212" s="37">
        <v>0.0</v>
      </c>
      <c r="F212" s="9">
        <v>0.0</v>
      </c>
      <c r="G212" s="21">
        <v>5.0</v>
      </c>
      <c r="H212" s="21">
        <v>11.0</v>
      </c>
      <c r="I212" s="21">
        <v>19.0</v>
      </c>
      <c r="J212" s="21">
        <v>94.0</v>
      </c>
      <c r="K212" s="21">
        <v>277.0</v>
      </c>
      <c r="L212" s="21">
        <v>604.0</v>
      </c>
      <c r="M212" s="21">
        <v>1134.0</v>
      </c>
    </row>
    <row r="213">
      <c r="A213" s="8">
        <v>44420.0</v>
      </c>
      <c r="B213" s="21">
        <v>2138.0</v>
      </c>
      <c r="C213" s="21">
        <v>1065.0</v>
      </c>
      <c r="D213" s="21">
        <v>1073.0</v>
      </c>
      <c r="E213" s="37">
        <v>0.0</v>
      </c>
      <c r="F213" s="9">
        <v>0.0</v>
      </c>
      <c r="G213" s="21">
        <v>5.0</v>
      </c>
      <c r="H213" s="21">
        <v>11.0</v>
      </c>
      <c r="I213" s="21">
        <v>19.0</v>
      </c>
      <c r="J213" s="21">
        <v>92.0</v>
      </c>
      <c r="K213" s="21">
        <v>277.0</v>
      </c>
      <c r="L213" s="21">
        <v>602.0</v>
      </c>
      <c r="M213" s="21">
        <v>1132.0</v>
      </c>
    </row>
    <row r="214">
      <c r="A214" s="8">
        <v>44419.0</v>
      </c>
      <c r="B214" s="21">
        <v>2135.0</v>
      </c>
      <c r="C214" s="21">
        <v>1064.0</v>
      </c>
      <c r="D214" s="21">
        <v>1071.0</v>
      </c>
      <c r="E214" s="37">
        <v>0.0</v>
      </c>
      <c r="F214" s="9">
        <v>0.0</v>
      </c>
      <c r="G214" s="21">
        <v>5.0</v>
      </c>
      <c r="H214" s="21">
        <v>10.0</v>
      </c>
      <c r="I214" s="21">
        <v>19.0</v>
      </c>
      <c r="J214" s="21">
        <v>91.0</v>
      </c>
      <c r="K214" s="21">
        <v>276.0</v>
      </c>
      <c r="L214" s="21">
        <v>602.0</v>
      </c>
      <c r="M214" s="21">
        <v>1132.0</v>
      </c>
    </row>
    <row r="215">
      <c r="A215" s="8">
        <v>44418.0</v>
      </c>
      <c r="B215" s="21">
        <v>2134.0</v>
      </c>
      <c r="C215" s="21">
        <v>1064.0</v>
      </c>
      <c r="D215" s="21">
        <v>1070.0</v>
      </c>
      <c r="E215" s="37">
        <v>0.0</v>
      </c>
      <c r="F215" s="9">
        <v>0.0</v>
      </c>
      <c r="G215" s="21">
        <v>5.0</v>
      </c>
      <c r="H215" s="21">
        <v>10.0</v>
      </c>
      <c r="I215" s="21">
        <v>19.0</v>
      </c>
      <c r="J215" s="21">
        <v>91.0</v>
      </c>
      <c r="K215" s="21">
        <v>275.0</v>
      </c>
      <c r="L215" s="21">
        <v>602.0</v>
      </c>
      <c r="M215" s="21">
        <v>1132.0</v>
      </c>
    </row>
    <row r="216">
      <c r="A216" s="8">
        <v>44417.0</v>
      </c>
      <c r="B216" s="21">
        <v>2125.0</v>
      </c>
      <c r="C216" s="21">
        <v>1060.0</v>
      </c>
      <c r="D216" s="21">
        <v>1065.0</v>
      </c>
      <c r="E216" s="37">
        <v>0.0</v>
      </c>
      <c r="F216" s="9">
        <v>0.0</v>
      </c>
      <c r="G216" s="21">
        <v>5.0</v>
      </c>
      <c r="H216" s="21">
        <v>10.0</v>
      </c>
      <c r="I216" s="21">
        <v>18.0</v>
      </c>
      <c r="J216" s="21">
        <v>88.0</v>
      </c>
      <c r="K216" s="21">
        <v>274.0</v>
      </c>
      <c r="L216" s="21">
        <v>600.0</v>
      </c>
      <c r="M216" s="21">
        <v>1130.0</v>
      </c>
    </row>
    <row r="217">
      <c r="A217" s="8">
        <v>44416.0</v>
      </c>
      <c r="B217" s="21">
        <v>2121.0</v>
      </c>
      <c r="C217" s="21">
        <v>1057.0</v>
      </c>
      <c r="D217" s="21">
        <v>1064.0</v>
      </c>
      <c r="E217" s="37">
        <v>0.0</v>
      </c>
      <c r="F217" s="9">
        <v>0.0</v>
      </c>
      <c r="G217" s="21">
        <v>5.0</v>
      </c>
      <c r="H217" s="21">
        <v>10.0</v>
      </c>
      <c r="I217" s="21">
        <v>18.0</v>
      </c>
      <c r="J217" s="21">
        <v>87.0</v>
      </c>
      <c r="K217" s="21">
        <v>272.0</v>
      </c>
      <c r="L217" s="21">
        <v>599.0</v>
      </c>
      <c r="M217" s="21">
        <v>1130.0</v>
      </c>
    </row>
    <row r="218">
      <c r="A218" s="8">
        <v>44415.0</v>
      </c>
      <c r="B218" s="21">
        <v>2116.0</v>
      </c>
      <c r="C218" s="21">
        <v>1055.0</v>
      </c>
      <c r="D218" s="21">
        <v>1061.0</v>
      </c>
      <c r="E218" s="37">
        <v>0.0</v>
      </c>
      <c r="F218" s="9">
        <v>0.0</v>
      </c>
      <c r="G218" s="21">
        <v>5.0</v>
      </c>
      <c r="H218" s="21">
        <v>10.0</v>
      </c>
      <c r="I218" s="21">
        <v>18.0</v>
      </c>
      <c r="J218" s="21">
        <v>84.0</v>
      </c>
      <c r="K218" s="21">
        <v>271.0</v>
      </c>
      <c r="L218" s="21">
        <v>599.0</v>
      </c>
      <c r="M218" s="21">
        <v>1129.0</v>
      </c>
    </row>
    <row r="219">
      <c r="A219" s="8">
        <v>44414.0</v>
      </c>
      <c r="B219" s="21">
        <v>2113.0</v>
      </c>
      <c r="C219" s="21">
        <v>1055.0</v>
      </c>
      <c r="D219" s="21">
        <v>1058.0</v>
      </c>
      <c r="E219" s="37">
        <v>0.0</v>
      </c>
      <c r="F219" s="9">
        <v>0.0</v>
      </c>
      <c r="G219" s="21">
        <v>5.0</v>
      </c>
      <c r="H219" s="21">
        <v>10.0</v>
      </c>
      <c r="I219" s="21">
        <v>18.0</v>
      </c>
      <c r="J219" s="21">
        <v>84.0</v>
      </c>
      <c r="K219" s="21">
        <v>271.0</v>
      </c>
      <c r="L219" s="21">
        <v>597.0</v>
      </c>
      <c r="M219" s="21">
        <v>1128.0</v>
      </c>
    </row>
    <row r="220">
      <c r="A220" s="8">
        <v>44413.0</v>
      </c>
      <c r="B220" s="21">
        <v>2109.0</v>
      </c>
      <c r="C220" s="21">
        <v>1052.0</v>
      </c>
      <c r="D220" s="21">
        <v>1057.0</v>
      </c>
      <c r="E220" s="37">
        <v>0.0</v>
      </c>
      <c r="F220" s="9">
        <v>0.0</v>
      </c>
      <c r="G220" s="21">
        <v>5.0</v>
      </c>
      <c r="H220" s="21">
        <v>10.0</v>
      </c>
      <c r="I220" s="21">
        <v>17.0</v>
      </c>
      <c r="J220" s="21">
        <v>82.0</v>
      </c>
      <c r="K220" s="21">
        <v>271.0</v>
      </c>
      <c r="L220" s="21">
        <v>597.0</v>
      </c>
      <c r="M220" s="21">
        <v>1127.0</v>
      </c>
    </row>
    <row r="221">
      <c r="A221" s="8">
        <v>44412.0</v>
      </c>
      <c r="B221" s="21">
        <v>2106.0</v>
      </c>
      <c r="C221" s="21">
        <v>1050.0</v>
      </c>
      <c r="D221" s="21">
        <v>1056.0</v>
      </c>
      <c r="E221" s="37">
        <v>0.0</v>
      </c>
      <c r="F221" s="9">
        <v>0.0</v>
      </c>
      <c r="G221" s="21">
        <v>5.0</v>
      </c>
      <c r="H221" s="21">
        <v>10.0</v>
      </c>
      <c r="I221" s="21">
        <v>17.0</v>
      </c>
      <c r="J221" s="21">
        <v>82.0</v>
      </c>
      <c r="K221" s="21">
        <v>269.0</v>
      </c>
      <c r="L221" s="21">
        <v>596.0</v>
      </c>
      <c r="M221" s="21">
        <v>1127.0</v>
      </c>
    </row>
    <row r="222">
      <c r="A222" s="8">
        <v>44411.0</v>
      </c>
      <c r="B222" s="21">
        <v>2104.0</v>
      </c>
      <c r="C222" s="21">
        <v>1048.0</v>
      </c>
      <c r="D222" s="21">
        <v>1056.0</v>
      </c>
      <c r="E222" s="37">
        <v>0.0</v>
      </c>
      <c r="F222" s="9">
        <v>0.0</v>
      </c>
      <c r="G222" s="21">
        <v>5.0</v>
      </c>
      <c r="H222" s="21">
        <v>10.0</v>
      </c>
      <c r="I222" s="21">
        <v>17.0</v>
      </c>
      <c r="J222" s="21">
        <v>82.0</v>
      </c>
      <c r="K222" s="21">
        <v>267.0</v>
      </c>
      <c r="L222" s="21">
        <v>596.0</v>
      </c>
      <c r="M222" s="21">
        <v>1127.0</v>
      </c>
    </row>
    <row r="223">
      <c r="A223" s="8">
        <v>44410.0</v>
      </c>
      <c r="B223" s="21">
        <v>2099.0</v>
      </c>
      <c r="C223" s="21">
        <v>1045.0</v>
      </c>
      <c r="D223" s="21">
        <v>1054.0</v>
      </c>
      <c r="E223" s="37">
        <v>0.0</v>
      </c>
      <c r="F223" s="9">
        <v>0.0</v>
      </c>
      <c r="G223" s="21">
        <v>5.0</v>
      </c>
      <c r="H223" s="21">
        <v>10.0</v>
      </c>
      <c r="I223" s="21">
        <v>17.0</v>
      </c>
      <c r="J223" s="21">
        <v>82.0</v>
      </c>
      <c r="K223" s="21">
        <v>265.0</v>
      </c>
      <c r="L223" s="21">
        <v>593.0</v>
      </c>
      <c r="M223" s="21">
        <v>1127.0</v>
      </c>
    </row>
    <row r="224">
      <c r="A224" s="8">
        <v>44409.0</v>
      </c>
      <c r="B224" s="21">
        <v>2098.0</v>
      </c>
      <c r="C224" s="21">
        <v>1045.0</v>
      </c>
      <c r="D224" s="21">
        <v>1053.0</v>
      </c>
      <c r="E224" s="37">
        <v>0.0</v>
      </c>
      <c r="F224" s="9">
        <v>0.0</v>
      </c>
      <c r="G224" s="21">
        <v>5.0</v>
      </c>
      <c r="H224" s="21">
        <v>10.0</v>
      </c>
      <c r="I224" s="21">
        <v>17.0</v>
      </c>
      <c r="J224" s="21">
        <v>82.0</v>
      </c>
      <c r="K224" s="21">
        <v>264.0</v>
      </c>
      <c r="L224" s="21">
        <v>593.0</v>
      </c>
      <c r="M224" s="21">
        <v>1127.0</v>
      </c>
    </row>
    <row r="225">
      <c r="A225" s="8">
        <v>44408.0</v>
      </c>
      <c r="B225" s="21">
        <v>2095.0</v>
      </c>
      <c r="C225" s="21">
        <v>1043.0</v>
      </c>
      <c r="D225" s="21">
        <v>1052.0</v>
      </c>
      <c r="E225" s="37">
        <v>0.0</v>
      </c>
      <c r="F225" s="9">
        <v>0.0</v>
      </c>
      <c r="G225" s="21">
        <v>5.0</v>
      </c>
      <c r="H225" s="21">
        <v>10.0</v>
      </c>
      <c r="I225" s="21">
        <v>17.0</v>
      </c>
      <c r="J225" s="21">
        <v>81.0</v>
      </c>
      <c r="K225" s="21">
        <v>262.0</v>
      </c>
      <c r="L225" s="21">
        <v>593.0</v>
      </c>
      <c r="M225" s="21">
        <v>1127.0</v>
      </c>
    </row>
    <row r="226">
      <c r="A226" s="8">
        <v>44407.0</v>
      </c>
      <c r="B226" s="21">
        <v>2089.0</v>
      </c>
      <c r="C226" s="37">
        <v>1039.0</v>
      </c>
      <c r="D226" s="9">
        <v>1050.0</v>
      </c>
      <c r="E226" s="21">
        <v>0.0</v>
      </c>
      <c r="F226" s="21">
        <v>0.0</v>
      </c>
      <c r="G226" s="21">
        <v>4.0</v>
      </c>
      <c r="H226" s="21">
        <v>10.0</v>
      </c>
      <c r="I226" s="21">
        <v>17.0</v>
      </c>
      <c r="J226" s="21">
        <v>81.0</v>
      </c>
      <c r="K226" s="21">
        <v>260.0</v>
      </c>
      <c r="L226" s="21">
        <v>592.0</v>
      </c>
      <c r="M226" s="21">
        <v>1125.0</v>
      </c>
    </row>
    <row r="227">
      <c r="A227" s="8">
        <v>44406.0</v>
      </c>
      <c r="B227" s="21">
        <v>2085.0</v>
      </c>
      <c r="C227" s="37">
        <v>1036.0</v>
      </c>
      <c r="D227" s="9">
        <v>1049.0</v>
      </c>
      <c r="E227" s="21">
        <v>0.0</v>
      </c>
      <c r="F227" s="21">
        <v>0.0</v>
      </c>
      <c r="G227" s="21">
        <v>4.0</v>
      </c>
      <c r="H227" s="21">
        <v>10.0</v>
      </c>
      <c r="I227" s="21">
        <v>17.0</v>
      </c>
      <c r="J227" s="21">
        <v>81.0</v>
      </c>
      <c r="K227" s="21">
        <v>259.0</v>
      </c>
      <c r="L227" s="21">
        <v>591.0</v>
      </c>
      <c r="M227" s="21">
        <v>1123.0</v>
      </c>
    </row>
    <row r="228">
      <c r="A228" s="8">
        <v>44405.0</v>
      </c>
      <c r="B228" s="21">
        <v>2083.0</v>
      </c>
      <c r="C228" s="37">
        <v>1034.0</v>
      </c>
      <c r="D228" s="9">
        <v>1049.0</v>
      </c>
      <c r="E228" s="21">
        <v>0.0</v>
      </c>
      <c r="F228" s="21">
        <v>0.0</v>
      </c>
      <c r="G228" s="21">
        <v>4.0</v>
      </c>
      <c r="H228" s="21">
        <v>10.0</v>
      </c>
      <c r="I228" s="21">
        <v>16.0</v>
      </c>
      <c r="J228" s="21">
        <v>81.0</v>
      </c>
      <c r="K228" s="21">
        <v>258.0</v>
      </c>
      <c r="L228" s="21">
        <v>591.0</v>
      </c>
      <c r="M228" s="21">
        <v>1123.0</v>
      </c>
    </row>
    <row r="229">
      <c r="A229" s="8">
        <v>44404.0</v>
      </c>
      <c r="B229" s="21">
        <v>2079.0</v>
      </c>
      <c r="C229" s="37">
        <v>1033.0</v>
      </c>
      <c r="D229" s="9">
        <v>1046.0</v>
      </c>
      <c r="E229" s="21">
        <v>0.0</v>
      </c>
      <c r="F229" s="21">
        <v>0.0</v>
      </c>
      <c r="G229" s="21">
        <v>3.0</v>
      </c>
      <c r="H229" s="21">
        <v>9.0</v>
      </c>
      <c r="I229" s="21">
        <v>16.0</v>
      </c>
      <c r="J229" s="21">
        <v>80.0</v>
      </c>
      <c r="K229" s="21">
        <v>257.0</v>
      </c>
      <c r="L229" s="21">
        <v>591.0</v>
      </c>
      <c r="M229" s="21">
        <v>1123.0</v>
      </c>
    </row>
    <row r="230">
      <c r="A230" s="8">
        <v>44403.0</v>
      </c>
      <c r="B230" s="21">
        <v>2077.0</v>
      </c>
      <c r="C230" s="37">
        <v>1032.0</v>
      </c>
      <c r="D230" s="9">
        <v>1045.0</v>
      </c>
      <c r="E230" s="21">
        <v>0.0</v>
      </c>
      <c r="F230" s="21">
        <v>0.0</v>
      </c>
      <c r="G230" s="21">
        <v>3.0</v>
      </c>
      <c r="H230" s="21">
        <v>8.0</v>
      </c>
      <c r="I230" s="21">
        <v>16.0</v>
      </c>
      <c r="J230" s="21">
        <v>80.0</v>
      </c>
      <c r="K230" s="21">
        <v>257.0</v>
      </c>
      <c r="L230" s="21">
        <v>591.0</v>
      </c>
      <c r="M230" s="21">
        <v>1122.0</v>
      </c>
    </row>
    <row r="231">
      <c r="A231" s="8">
        <v>44402.0</v>
      </c>
      <c r="B231" s="21">
        <v>2073.0</v>
      </c>
      <c r="C231" s="37">
        <v>1030.0</v>
      </c>
      <c r="D231" s="9">
        <v>1043.0</v>
      </c>
      <c r="E231" s="21">
        <v>0.0</v>
      </c>
      <c r="F231" s="21">
        <v>0.0</v>
      </c>
      <c r="G231" s="21">
        <v>3.0</v>
      </c>
      <c r="H231" s="21">
        <v>8.0</v>
      </c>
      <c r="I231" s="21">
        <v>16.0</v>
      </c>
      <c r="J231" s="21">
        <v>79.0</v>
      </c>
      <c r="K231" s="21">
        <v>256.0</v>
      </c>
      <c r="L231" s="21">
        <v>590.0</v>
      </c>
      <c r="M231" s="21">
        <v>1121.0</v>
      </c>
    </row>
    <row r="232">
      <c r="A232" s="8">
        <v>44401.0</v>
      </c>
      <c r="B232" s="21">
        <v>2068.0</v>
      </c>
      <c r="C232" s="37">
        <v>1028.0</v>
      </c>
      <c r="D232" s="9">
        <v>1040.0</v>
      </c>
      <c r="E232" s="21">
        <v>0.0</v>
      </c>
      <c r="F232" s="21">
        <v>0.0</v>
      </c>
      <c r="G232" s="21">
        <v>3.0</v>
      </c>
      <c r="H232" s="21">
        <v>8.0</v>
      </c>
      <c r="I232" s="21">
        <v>16.0</v>
      </c>
      <c r="J232" s="21">
        <v>79.0</v>
      </c>
      <c r="K232" s="21">
        <v>254.0</v>
      </c>
      <c r="L232" s="21">
        <v>589.0</v>
      </c>
      <c r="M232" s="21">
        <v>1119.0</v>
      </c>
    </row>
    <row r="233">
      <c r="A233" s="8">
        <v>44400.0</v>
      </c>
      <c r="B233" s="21">
        <v>2066.0</v>
      </c>
      <c r="C233" s="37">
        <v>1026.0</v>
      </c>
      <c r="D233" s="9">
        <v>1040.0</v>
      </c>
      <c r="E233" s="21">
        <v>0.0</v>
      </c>
      <c r="F233" s="21">
        <v>0.0</v>
      </c>
      <c r="G233" s="21">
        <v>3.0</v>
      </c>
      <c r="H233" s="21">
        <v>8.0</v>
      </c>
      <c r="I233" s="21">
        <v>16.0</v>
      </c>
      <c r="J233" s="21">
        <v>79.0</v>
      </c>
      <c r="K233" s="21">
        <v>252.0</v>
      </c>
      <c r="L233" s="21">
        <v>589.0</v>
      </c>
      <c r="M233" s="21">
        <v>1119.0</v>
      </c>
    </row>
    <row r="234">
      <c r="A234" s="8">
        <v>44399.0</v>
      </c>
      <c r="B234" s="21">
        <v>2063.0</v>
      </c>
      <c r="C234" s="37">
        <v>1024.0</v>
      </c>
      <c r="D234" s="9">
        <v>1039.0</v>
      </c>
      <c r="E234" s="21">
        <v>0.0</v>
      </c>
      <c r="F234" s="21">
        <v>0.0</v>
      </c>
      <c r="G234" s="21">
        <v>3.0</v>
      </c>
      <c r="H234" s="21">
        <v>8.0</v>
      </c>
      <c r="I234" s="21">
        <v>16.0</v>
      </c>
      <c r="J234" s="21">
        <v>77.0</v>
      </c>
      <c r="K234" s="21">
        <v>251.0</v>
      </c>
      <c r="L234" s="21">
        <v>589.0</v>
      </c>
      <c r="M234" s="21">
        <v>1119.0</v>
      </c>
    </row>
    <row r="235">
      <c r="A235" s="8">
        <v>44398.0</v>
      </c>
      <c r="B235" s="21">
        <v>2060.0</v>
      </c>
      <c r="C235" s="37">
        <v>1023.0</v>
      </c>
      <c r="D235" s="9">
        <v>1037.0</v>
      </c>
      <c r="E235" s="21">
        <v>0.0</v>
      </c>
      <c r="F235" s="21">
        <v>0.0</v>
      </c>
      <c r="G235" s="21">
        <v>3.0</v>
      </c>
      <c r="H235" s="21">
        <v>8.0</v>
      </c>
      <c r="I235" s="21">
        <v>16.0</v>
      </c>
      <c r="J235" s="21">
        <v>77.0</v>
      </c>
      <c r="K235" s="21">
        <v>251.0</v>
      </c>
      <c r="L235" s="21">
        <v>589.0</v>
      </c>
      <c r="M235" s="21">
        <v>1116.0</v>
      </c>
    </row>
    <row r="236">
      <c r="A236" s="8">
        <v>44397.0</v>
      </c>
      <c r="B236" s="21">
        <v>2059.0</v>
      </c>
      <c r="C236" s="37">
        <v>1023.0</v>
      </c>
      <c r="D236" s="9">
        <v>1036.0</v>
      </c>
      <c r="E236" s="21">
        <v>0.0</v>
      </c>
      <c r="F236" s="21">
        <v>0.0</v>
      </c>
      <c r="G236" s="21">
        <v>3.0</v>
      </c>
      <c r="H236" s="21">
        <v>8.0</v>
      </c>
      <c r="I236" s="21">
        <v>16.0</v>
      </c>
      <c r="J236" s="21">
        <v>77.0</v>
      </c>
      <c r="K236" s="21">
        <v>251.0</v>
      </c>
      <c r="L236" s="21">
        <v>589.0</v>
      </c>
      <c r="M236" s="21">
        <v>1115.0</v>
      </c>
    </row>
    <row r="237">
      <c r="A237" s="8">
        <v>44396.0</v>
      </c>
      <c r="B237" s="21">
        <v>2058.0</v>
      </c>
      <c r="C237" s="37">
        <v>1022.0</v>
      </c>
      <c r="D237" s="9">
        <v>1036.0</v>
      </c>
      <c r="E237" s="21">
        <v>0.0</v>
      </c>
      <c r="F237" s="21">
        <v>0.0</v>
      </c>
      <c r="G237" s="21">
        <v>3.0</v>
      </c>
      <c r="H237" s="21">
        <v>8.0</v>
      </c>
      <c r="I237" s="21">
        <v>16.0</v>
      </c>
      <c r="J237" s="21">
        <v>76.0</v>
      </c>
      <c r="K237" s="21">
        <v>251.0</v>
      </c>
      <c r="L237" s="21">
        <v>589.0</v>
      </c>
      <c r="M237" s="21">
        <v>1115.0</v>
      </c>
    </row>
    <row r="238">
      <c r="A238" s="8">
        <v>44395.0</v>
      </c>
      <c r="B238" s="21">
        <v>2057.0</v>
      </c>
      <c r="C238" s="37">
        <v>1021.0</v>
      </c>
      <c r="D238" s="9">
        <v>1036.0</v>
      </c>
      <c r="E238" s="21">
        <v>0.0</v>
      </c>
      <c r="F238" s="21">
        <v>0.0</v>
      </c>
      <c r="G238" s="21">
        <v>3.0</v>
      </c>
      <c r="H238" s="21">
        <v>8.0</v>
      </c>
      <c r="I238" s="21">
        <v>16.0</v>
      </c>
      <c r="J238" s="21">
        <v>76.0</v>
      </c>
      <c r="K238" s="21">
        <v>251.0</v>
      </c>
      <c r="L238" s="21">
        <v>588.0</v>
      </c>
      <c r="M238" s="21">
        <v>1115.0</v>
      </c>
    </row>
    <row r="239">
      <c r="A239" s="8">
        <v>44394.0</v>
      </c>
      <c r="B239" s="21">
        <v>2055.0</v>
      </c>
      <c r="C239" s="37">
        <v>1019.0</v>
      </c>
      <c r="D239" s="9">
        <v>1036.0</v>
      </c>
      <c r="E239" s="21">
        <v>0.0</v>
      </c>
      <c r="F239" s="21">
        <v>0.0</v>
      </c>
      <c r="G239" s="21">
        <v>3.0</v>
      </c>
      <c r="H239" s="21">
        <v>8.0</v>
      </c>
      <c r="I239" s="21">
        <v>16.0</v>
      </c>
      <c r="J239" s="21">
        <v>76.0</v>
      </c>
      <c r="K239" s="21">
        <v>251.0</v>
      </c>
      <c r="L239" s="21">
        <v>587.0</v>
      </c>
      <c r="M239" s="21">
        <v>1114.0</v>
      </c>
    </row>
    <row r="240">
      <c r="A240" s="8">
        <v>44393.0</v>
      </c>
      <c r="B240" s="21">
        <v>2051.0</v>
      </c>
      <c r="C240" s="37">
        <v>1016.0</v>
      </c>
      <c r="D240" s="9">
        <v>1035.0</v>
      </c>
      <c r="E240" s="21">
        <v>0.0</v>
      </c>
      <c r="F240" s="21">
        <v>0.0</v>
      </c>
      <c r="G240" s="21">
        <v>3.0</v>
      </c>
      <c r="H240" s="21">
        <v>8.0</v>
      </c>
      <c r="I240" s="21">
        <v>16.0</v>
      </c>
      <c r="J240" s="21">
        <v>75.0</v>
      </c>
      <c r="K240" s="21">
        <v>251.0</v>
      </c>
      <c r="L240" s="21">
        <v>584.0</v>
      </c>
      <c r="M240" s="21">
        <v>1114.0</v>
      </c>
    </row>
    <row r="241">
      <c r="A241" s="8">
        <v>44392.0</v>
      </c>
      <c r="B241" s="21">
        <v>2050.0</v>
      </c>
      <c r="C241" s="37">
        <v>1016.0</v>
      </c>
      <c r="D241" s="9">
        <v>1034.0</v>
      </c>
      <c r="E241" s="21">
        <v>0.0</v>
      </c>
      <c r="F241" s="21">
        <v>0.0</v>
      </c>
      <c r="G241" s="21">
        <v>3.0</v>
      </c>
      <c r="H241" s="21">
        <v>8.0</v>
      </c>
      <c r="I241" s="21">
        <v>15.0</v>
      </c>
      <c r="J241" s="21">
        <v>75.0</v>
      </c>
      <c r="K241" s="21">
        <v>251.0</v>
      </c>
      <c r="L241" s="21">
        <v>584.0</v>
      </c>
      <c r="M241" s="21">
        <v>1114.0</v>
      </c>
    </row>
    <row r="242">
      <c r="A242" s="8">
        <v>44391.0</v>
      </c>
      <c r="B242" s="21">
        <v>2048.0</v>
      </c>
      <c r="C242" s="37">
        <v>1015.0</v>
      </c>
      <c r="D242" s="9">
        <v>1033.0</v>
      </c>
      <c r="E242" s="21">
        <v>0.0</v>
      </c>
      <c r="F242" s="21">
        <v>0.0</v>
      </c>
      <c r="G242" s="21">
        <v>3.0</v>
      </c>
      <c r="H242" s="21">
        <v>8.0</v>
      </c>
      <c r="I242" s="21">
        <v>15.0</v>
      </c>
      <c r="J242" s="21">
        <v>74.0</v>
      </c>
      <c r="K242" s="21">
        <v>250.0</v>
      </c>
      <c r="L242" s="21">
        <v>584.0</v>
      </c>
      <c r="M242" s="21">
        <v>1114.0</v>
      </c>
    </row>
    <row r="243">
      <c r="A243" s="8">
        <v>44390.0</v>
      </c>
      <c r="B243" s="21">
        <v>2046.0</v>
      </c>
      <c r="C243" s="37">
        <v>1014.0</v>
      </c>
      <c r="D243" s="9">
        <v>1032.0</v>
      </c>
      <c r="E243" s="21">
        <v>0.0</v>
      </c>
      <c r="F243" s="21">
        <v>0.0</v>
      </c>
      <c r="G243" s="21">
        <v>3.0</v>
      </c>
      <c r="H243" s="21">
        <v>8.0</v>
      </c>
      <c r="I243" s="21">
        <v>15.0</v>
      </c>
      <c r="J243" s="21">
        <v>74.0</v>
      </c>
      <c r="K243" s="21">
        <v>249.0</v>
      </c>
      <c r="L243" s="21">
        <v>584.0</v>
      </c>
      <c r="M243" s="21">
        <v>1113.0</v>
      </c>
    </row>
    <row r="244">
      <c r="A244" s="8">
        <v>44389.0</v>
      </c>
      <c r="B244" s="21">
        <v>2044.0</v>
      </c>
      <c r="C244" s="37">
        <v>1013.0</v>
      </c>
      <c r="D244" s="9">
        <v>1031.0</v>
      </c>
      <c r="E244" s="21">
        <v>0.0</v>
      </c>
      <c r="F244" s="21">
        <v>0.0</v>
      </c>
      <c r="G244" s="21">
        <v>3.0</v>
      </c>
      <c r="H244" s="21">
        <v>8.0</v>
      </c>
      <c r="I244" s="21">
        <v>15.0</v>
      </c>
      <c r="J244" s="21">
        <v>73.0</v>
      </c>
      <c r="K244" s="21">
        <v>249.0</v>
      </c>
      <c r="L244" s="21">
        <v>584.0</v>
      </c>
      <c r="M244" s="21">
        <v>1112.0</v>
      </c>
    </row>
    <row r="245">
      <c r="A245" s="8">
        <v>44388.0</v>
      </c>
      <c r="B245" s="21">
        <v>2043.0</v>
      </c>
      <c r="C245" s="37">
        <v>1012.0</v>
      </c>
      <c r="D245" s="9">
        <v>1031.0</v>
      </c>
      <c r="E245" s="21">
        <v>0.0</v>
      </c>
      <c r="F245" s="21">
        <v>0.0</v>
      </c>
      <c r="G245" s="21">
        <v>3.0</v>
      </c>
      <c r="H245" s="21">
        <v>8.0</v>
      </c>
      <c r="I245" s="21">
        <v>15.0</v>
      </c>
      <c r="J245" s="21">
        <v>73.0</v>
      </c>
      <c r="K245" s="21">
        <v>248.0</v>
      </c>
      <c r="L245" s="21">
        <v>584.0</v>
      </c>
      <c r="M245" s="21">
        <v>1112.0</v>
      </c>
    </row>
    <row r="246">
      <c r="A246" s="8">
        <v>44387.0</v>
      </c>
      <c r="B246" s="21">
        <v>2038.0</v>
      </c>
      <c r="C246" s="37">
        <v>1009.0</v>
      </c>
      <c r="D246" s="9">
        <v>1029.0</v>
      </c>
      <c r="E246" s="21">
        <v>0.0</v>
      </c>
      <c r="F246" s="21">
        <v>0.0</v>
      </c>
      <c r="G246" s="21">
        <v>3.0</v>
      </c>
      <c r="H246" s="21">
        <v>8.0</v>
      </c>
      <c r="I246" s="21">
        <v>15.0</v>
      </c>
      <c r="J246" s="21">
        <v>73.0</v>
      </c>
      <c r="K246" s="21">
        <v>246.0</v>
      </c>
      <c r="L246" s="21">
        <v>584.0</v>
      </c>
      <c r="M246" s="21">
        <v>1109.0</v>
      </c>
    </row>
    <row r="247">
      <c r="A247" s="8">
        <v>44386.0</v>
      </c>
      <c r="B247" s="21">
        <v>2036.0</v>
      </c>
      <c r="C247" s="37">
        <v>1007.0</v>
      </c>
      <c r="D247" s="9">
        <v>1029.0</v>
      </c>
      <c r="E247" s="21">
        <v>0.0</v>
      </c>
      <c r="F247" s="21">
        <v>0.0</v>
      </c>
      <c r="G247" s="21">
        <v>3.0</v>
      </c>
      <c r="H247" s="21">
        <v>8.0</v>
      </c>
      <c r="I247" s="21">
        <v>15.0</v>
      </c>
      <c r="J247" s="21">
        <v>73.0</v>
      </c>
      <c r="K247" s="21">
        <v>245.0</v>
      </c>
      <c r="L247" s="21">
        <v>583.0</v>
      </c>
      <c r="M247" s="21">
        <v>1109.0</v>
      </c>
    </row>
    <row r="248">
      <c r="A248" s="8">
        <v>44385.0</v>
      </c>
      <c r="B248" s="21">
        <v>2034.0</v>
      </c>
      <c r="C248" s="37">
        <v>1006.0</v>
      </c>
      <c r="D248" s="9">
        <v>1028.0</v>
      </c>
      <c r="E248" s="21">
        <v>0.0</v>
      </c>
      <c r="F248" s="21">
        <v>0.0</v>
      </c>
      <c r="G248" s="21">
        <v>3.0</v>
      </c>
      <c r="H248" s="21">
        <v>8.0</v>
      </c>
      <c r="I248" s="21">
        <v>15.0</v>
      </c>
      <c r="J248" s="21">
        <v>73.0</v>
      </c>
      <c r="K248" s="21">
        <v>245.0</v>
      </c>
      <c r="L248" s="21">
        <v>583.0</v>
      </c>
      <c r="M248" s="21">
        <v>1107.0</v>
      </c>
    </row>
    <row r="249">
      <c r="A249" s="8">
        <v>44384.0</v>
      </c>
      <c r="B249" s="21">
        <v>2033.0</v>
      </c>
      <c r="C249" s="37">
        <v>1006.0</v>
      </c>
      <c r="D249" s="9">
        <v>1027.0</v>
      </c>
      <c r="E249" s="21">
        <v>0.0</v>
      </c>
      <c r="F249" s="21">
        <v>0.0</v>
      </c>
      <c r="G249" s="21">
        <v>3.0</v>
      </c>
      <c r="H249" s="21">
        <v>8.0</v>
      </c>
      <c r="I249" s="21">
        <v>15.0</v>
      </c>
      <c r="J249" s="21">
        <v>73.0</v>
      </c>
      <c r="K249" s="21">
        <v>245.0</v>
      </c>
      <c r="L249" s="21">
        <v>582.0</v>
      </c>
      <c r="M249" s="21">
        <v>1107.0</v>
      </c>
    </row>
    <row r="250">
      <c r="A250" s="8">
        <v>44383.0</v>
      </c>
      <c r="B250" s="21">
        <v>2032.0</v>
      </c>
      <c r="C250" s="37">
        <v>1006.0</v>
      </c>
      <c r="D250" s="9">
        <v>1026.0</v>
      </c>
      <c r="E250" s="21">
        <v>0.0</v>
      </c>
      <c r="F250" s="21">
        <v>0.0</v>
      </c>
      <c r="G250" s="21">
        <v>3.0</v>
      </c>
      <c r="H250" s="21">
        <v>8.0</v>
      </c>
      <c r="I250" s="21">
        <v>15.0</v>
      </c>
      <c r="J250" s="21">
        <v>73.0</v>
      </c>
      <c r="K250" s="21">
        <v>244.0</v>
      </c>
      <c r="L250" s="21">
        <v>582.0</v>
      </c>
      <c r="M250" s="21">
        <v>1107.0</v>
      </c>
    </row>
    <row r="251">
      <c r="A251" s="8">
        <v>44382.0</v>
      </c>
      <c r="B251" s="21">
        <v>2028.0</v>
      </c>
      <c r="C251" s="37">
        <v>1004.0</v>
      </c>
      <c r="D251" s="9">
        <v>1024.0</v>
      </c>
      <c r="E251" s="21">
        <v>0.0</v>
      </c>
      <c r="F251" s="21">
        <v>0.0</v>
      </c>
      <c r="G251" s="21">
        <v>3.0</v>
      </c>
      <c r="H251" s="21">
        <v>8.0</v>
      </c>
      <c r="I251" s="21">
        <v>15.0</v>
      </c>
      <c r="J251" s="21">
        <v>73.0</v>
      </c>
      <c r="K251" s="21">
        <v>243.0</v>
      </c>
      <c r="L251" s="21">
        <v>581.0</v>
      </c>
      <c r="M251" s="21">
        <v>1105.0</v>
      </c>
    </row>
    <row r="252">
      <c r="A252" s="8">
        <v>44381.0</v>
      </c>
      <c r="B252" s="21">
        <v>2026.0</v>
      </c>
      <c r="C252" s="37">
        <v>1004.0</v>
      </c>
      <c r="D252" s="9">
        <v>1022.0</v>
      </c>
      <c r="E252" s="21">
        <v>0.0</v>
      </c>
      <c r="F252" s="21">
        <v>0.0</v>
      </c>
      <c r="G252" s="21">
        <v>3.0</v>
      </c>
      <c r="H252" s="21">
        <v>8.0</v>
      </c>
      <c r="I252" s="21">
        <v>15.0</v>
      </c>
      <c r="J252" s="21">
        <v>73.0</v>
      </c>
      <c r="K252" s="21">
        <v>243.0</v>
      </c>
      <c r="L252" s="21">
        <v>581.0</v>
      </c>
      <c r="M252" s="21">
        <v>1103.0</v>
      </c>
    </row>
    <row r="253">
      <c r="A253" s="8">
        <v>44380.0</v>
      </c>
      <c r="B253" s="21">
        <v>2025.0</v>
      </c>
      <c r="C253" s="37">
        <v>1004.0</v>
      </c>
      <c r="D253" s="9">
        <v>1021.0</v>
      </c>
      <c r="E253" s="21">
        <v>0.0</v>
      </c>
      <c r="F253" s="21">
        <v>0.0</v>
      </c>
      <c r="G253" s="21">
        <v>3.0</v>
      </c>
      <c r="H253" s="21">
        <v>8.0</v>
      </c>
      <c r="I253" s="21">
        <v>15.0</v>
      </c>
      <c r="J253" s="21">
        <v>73.0</v>
      </c>
      <c r="K253" s="21">
        <v>243.0</v>
      </c>
      <c r="L253" s="21">
        <v>580.0</v>
      </c>
      <c r="M253" s="21">
        <v>1103.0</v>
      </c>
    </row>
    <row r="254">
      <c r="A254" s="8">
        <v>44379.0</v>
      </c>
      <c r="B254" s="21">
        <v>2024.0</v>
      </c>
      <c r="C254" s="37">
        <v>1004.0</v>
      </c>
      <c r="D254" s="9">
        <v>1020.0</v>
      </c>
      <c r="E254" s="21">
        <v>0.0</v>
      </c>
      <c r="F254" s="21">
        <v>0.0</v>
      </c>
      <c r="G254" s="21">
        <v>3.0</v>
      </c>
      <c r="H254" s="21">
        <v>8.0</v>
      </c>
      <c r="I254" s="21">
        <v>15.0</v>
      </c>
      <c r="J254" s="21">
        <v>73.0</v>
      </c>
      <c r="K254" s="21">
        <v>243.0</v>
      </c>
      <c r="L254" s="21">
        <v>580.0</v>
      </c>
      <c r="M254" s="21">
        <v>1102.0</v>
      </c>
    </row>
    <row r="255">
      <c r="A255" s="8">
        <v>44378.0</v>
      </c>
      <c r="B255" s="21">
        <v>2021.0</v>
      </c>
      <c r="C255" s="37">
        <v>1003.0</v>
      </c>
      <c r="D255" s="9">
        <v>1018.0</v>
      </c>
      <c r="E255" s="21">
        <v>0.0</v>
      </c>
      <c r="F255" s="21">
        <v>0.0</v>
      </c>
      <c r="G255" s="21">
        <v>3.0</v>
      </c>
      <c r="H255" s="21">
        <v>8.0</v>
      </c>
      <c r="I255" s="21">
        <v>15.0</v>
      </c>
      <c r="J255" s="21">
        <v>73.0</v>
      </c>
      <c r="K255" s="21">
        <v>243.0</v>
      </c>
      <c r="L255" s="21">
        <v>578.0</v>
      </c>
      <c r="M255" s="21">
        <v>1101.0</v>
      </c>
    </row>
    <row r="256">
      <c r="A256" s="8">
        <v>44377.0</v>
      </c>
      <c r="B256" s="21">
        <v>2018.0</v>
      </c>
      <c r="C256" s="37">
        <v>1000.0</v>
      </c>
      <c r="D256" s="9">
        <v>1018.0</v>
      </c>
      <c r="E256" s="21">
        <v>0.0</v>
      </c>
      <c r="F256" s="21">
        <v>0.0</v>
      </c>
      <c r="G256" s="21">
        <v>3.0</v>
      </c>
      <c r="H256" s="21">
        <v>8.0</v>
      </c>
      <c r="I256" s="21">
        <v>15.0</v>
      </c>
      <c r="J256" s="21">
        <v>73.0</v>
      </c>
      <c r="K256" s="21">
        <v>243.0</v>
      </c>
      <c r="L256" s="21">
        <v>576.0</v>
      </c>
      <c r="M256" s="21">
        <v>1100.0</v>
      </c>
    </row>
    <row r="257">
      <c r="A257" s="8">
        <v>44376.0</v>
      </c>
      <c r="B257" s="21">
        <v>2017.0</v>
      </c>
      <c r="C257" s="37">
        <v>999.0</v>
      </c>
      <c r="D257" s="9">
        <v>1018.0</v>
      </c>
      <c r="E257" s="21">
        <v>0.0</v>
      </c>
      <c r="F257" s="21">
        <v>0.0</v>
      </c>
      <c r="G257" s="21">
        <v>3.0</v>
      </c>
      <c r="H257" s="21">
        <v>8.0</v>
      </c>
      <c r="I257" s="21">
        <v>15.0</v>
      </c>
      <c r="J257" s="21">
        <v>73.0</v>
      </c>
      <c r="K257" s="21">
        <v>242.0</v>
      </c>
      <c r="L257" s="21">
        <v>576.0</v>
      </c>
      <c r="M257" s="21">
        <v>1100.0</v>
      </c>
    </row>
    <row r="258">
      <c r="A258" s="8">
        <v>44375.0</v>
      </c>
      <c r="B258" s="21">
        <v>2015.0</v>
      </c>
      <c r="C258" s="37">
        <v>998.0</v>
      </c>
      <c r="D258" s="9">
        <v>1017.0</v>
      </c>
      <c r="E258" s="21">
        <v>0.0</v>
      </c>
      <c r="F258" s="21">
        <v>0.0</v>
      </c>
      <c r="G258" s="21">
        <v>3.0</v>
      </c>
      <c r="H258" s="21">
        <v>8.0</v>
      </c>
      <c r="I258" s="21">
        <v>15.0</v>
      </c>
      <c r="J258" s="21">
        <v>73.0</v>
      </c>
      <c r="K258" s="21">
        <v>241.0</v>
      </c>
      <c r="L258" s="21">
        <v>575.0</v>
      </c>
      <c r="M258" s="21">
        <v>1100.0</v>
      </c>
    </row>
    <row r="259">
      <c r="A259" s="8">
        <v>44374.0</v>
      </c>
      <c r="B259" s="21">
        <v>2013.0</v>
      </c>
      <c r="C259" s="37">
        <v>996.0</v>
      </c>
      <c r="D259" s="9">
        <v>1017.0</v>
      </c>
      <c r="E259" s="21">
        <v>0.0</v>
      </c>
      <c r="F259" s="21">
        <v>0.0</v>
      </c>
      <c r="G259" s="21">
        <v>3.0</v>
      </c>
      <c r="H259" s="21">
        <v>8.0</v>
      </c>
      <c r="I259" s="21">
        <v>15.0</v>
      </c>
      <c r="J259" s="21">
        <v>73.0</v>
      </c>
      <c r="K259" s="21">
        <v>241.0</v>
      </c>
      <c r="L259" s="21">
        <v>573.0</v>
      </c>
      <c r="M259" s="21">
        <v>1100.0</v>
      </c>
    </row>
    <row r="260">
      <c r="A260" s="8">
        <v>44373.0</v>
      </c>
      <c r="B260" s="21">
        <v>2012.0</v>
      </c>
      <c r="C260" s="37">
        <v>996.0</v>
      </c>
      <c r="D260" s="9">
        <v>1016.0</v>
      </c>
      <c r="E260" s="21">
        <v>0.0</v>
      </c>
      <c r="F260" s="21">
        <v>0.0</v>
      </c>
      <c r="G260" s="21">
        <v>3.0</v>
      </c>
      <c r="H260" s="21">
        <v>8.0</v>
      </c>
      <c r="I260" s="21">
        <v>15.0</v>
      </c>
      <c r="J260" s="21">
        <v>73.0</v>
      </c>
      <c r="K260" s="21">
        <v>241.0</v>
      </c>
      <c r="L260" s="21">
        <v>573.0</v>
      </c>
      <c r="M260" s="21">
        <v>1099.0</v>
      </c>
    </row>
    <row r="261">
      <c r="A261" s="8">
        <v>44372.0</v>
      </c>
      <c r="B261" s="21">
        <v>2009.0</v>
      </c>
      <c r="C261" s="37">
        <v>994.0</v>
      </c>
      <c r="D261" s="9">
        <v>1015.0</v>
      </c>
      <c r="E261" s="21">
        <v>0.0</v>
      </c>
      <c r="F261" s="21">
        <v>0.0</v>
      </c>
      <c r="G261" s="21">
        <v>3.0</v>
      </c>
      <c r="H261" s="21">
        <v>8.0</v>
      </c>
      <c r="I261" s="21">
        <v>15.0</v>
      </c>
      <c r="J261" s="21">
        <v>73.0</v>
      </c>
      <c r="K261" s="21">
        <v>241.0</v>
      </c>
      <c r="L261" s="21">
        <v>571.0</v>
      </c>
      <c r="M261" s="21">
        <v>1098.0</v>
      </c>
    </row>
    <row r="262">
      <c r="A262" s="8">
        <v>44371.0</v>
      </c>
      <c r="B262" s="21">
        <v>2008.0</v>
      </c>
      <c r="C262" s="37">
        <v>993.0</v>
      </c>
      <c r="D262" s="9">
        <v>1015.0</v>
      </c>
      <c r="E262" s="21">
        <v>0.0</v>
      </c>
      <c r="F262" s="21">
        <v>0.0</v>
      </c>
      <c r="G262" s="21">
        <v>3.0</v>
      </c>
      <c r="H262" s="21">
        <v>8.0</v>
      </c>
      <c r="I262" s="21">
        <v>15.0</v>
      </c>
      <c r="J262" s="21">
        <v>73.0</v>
      </c>
      <c r="K262" s="21">
        <v>240.0</v>
      </c>
      <c r="L262" s="21">
        <v>571.0</v>
      </c>
      <c r="M262" s="21">
        <v>1098.0</v>
      </c>
    </row>
    <row r="263">
      <c r="A263" s="8">
        <v>44370.0</v>
      </c>
      <c r="B263" s="21">
        <v>2007.0</v>
      </c>
      <c r="C263" s="37">
        <v>993.0</v>
      </c>
      <c r="D263" s="9">
        <v>1014.0</v>
      </c>
      <c r="E263" s="21">
        <v>0.0</v>
      </c>
      <c r="F263" s="21">
        <v>0.0</v>
      </c>
      <c r="G263" s="21">
        <v>3.0</v>
      </c>
      <c r="H263" s="21">
        <v>8.0</v>
      </c>
      <c r="I263" s="21">
        <v>15.0</v>
      </c>
      <c r="J263" s="21">
        <v>73.0</v>
      </c>
      <c r="K263" s="21">
        <v>240.0</v>
      </c>
      <c r="L263" s="21">
        <v>571.0</v>
      </c>
      <c r="M263" s="21">
        <v>1097.0</v>
      </c>
    </row>
    <row r="264">
      <c r="A264" s="8">
        <v>44369.0</v>
      </c>
      <c r="B264" s="21">
        <v>2006.0</v>
      </c>
      <c r="C264" s="37">
        <v>992.0</v>
      </c>
      <c r="D264" s="9">
        <v>1014.0</v>
      </c>
      <c r="E264" s="21">
        <v>0.0</v>
      </c>
      <c r="F264" s="21">
        <v>0.0</v>
      </c>
      <c r="G264" s="21">
        <v>3.0</v>
      </c>
      <c r="H264" s="21">
        <v>8.0</v>
      </c>
      <c r="I264" s="21">
        <v>15.0</v>
      </c>
      <c r="J264" s="21">
        <v>73.0</v>
      </c>
      <c r="K264" s="21">
        <v>239.0</v>
      </c>
      <c r="L264" s="21">
        <v>571.0</v>
      </c>
      <c r="M264" s="21">
        <v>1097.0</v>
      </c>
    </row>
    <row r="265">
      <c r="A265" s="8">
        <v>44368.0</v>
      </c>
      <c r="B265" s="21">
        <v>2004.0</v>
      </c>
      <c r="C265" s="9">
        <v>991.0</v>
      </c>
      <c r="D265" s="9">
        <v>1013.0</v>
      </c>
      <c r="E265" s="21">
        <v>0.0</v>
      </c>
      <c r="F265" s="21">
        <v>0.0</v>
      </c>
      <c r="G265" s="21">
        <v>3.0</v>
      </c>
      <c r="H265" s="21">
        <v>8.0</v>
      </c>
      <c r="I265" s="21">
        <v>15.0</v>
      </c>
      <c r="J265" s="21">
        <v>73.0</v>
      </c>
      <c r="K265" s="21">
        <v>237.0</v>
      </c>
      <c r="L265" s="21">
        <v>571.0</v>
      </c>
      <c r="M265" s="21">
        <v>1097.0</v>
      </c>
    </row>
    <row r="266">
      <c r="A266" s="8">
        <v>44367.0</v>
      </c>
      <c r="B266" s="21">
        <v>2002.0</v>
      </c>
      <c r="C266" s="9">
        <v>990.0</v>
      </c>
      <c r="D266" s="9">
        <v>1012.0</v>
      </c>
      <c r="E266" s="21">
        <v>0.0</v>
      </c>
      <c r="F266" s="21">
        <v>0.0</v>
      </c>
      <c r="G266" s="21">
        <v>3.0</v>
      </c>
      <c r="H266" s="21">
        <v>8.0</v>
      </c>
      <c r="I266" s="21">
        <v>15.0</v>
      </c>
      <c r="J266" s="21">
        <v>73.0</v>
      </c>
      <c r="K266" s="21">
        <v>237.0</v>
      </c>
      <c r="L266" s="21">
        <v>570.0</v>
      </c>
      <c r="M266" s="21">
        <v>1096.0</v>
      </c>
    </row>
    <row r="267">
      <c r="A267" s="8">
        <v>44366.0</v>
      </c>
      <c r="B267" s="21">
        <v>1997.0</v>
      </c>
      <c r="C267" s="9">
        <v>988.0</v>
      </c>
      <c r="D267" s="9">
        <v>1009.0</v>
      </c>
      <c r="E267" s="21">
        <v>0.0</v>
      </c>
      <c r="F267" s="21">
        <v>0.0</v>
      </c>
      <c r="G267" s="21">
        <v>3.0</v>
      </c>
      <c r="H267" s="21">
        <v>8.0</v>
      </c>
      <c r="I267" s="21">
        <v>15.0</v>
      </c>
      <c r="J267" s="21">
        <v>73.0</v>
      </c>
      <c r="K267" s="21">
        <v>235.0</v>
      </c>
      <c r="L267" s="21">
        <v>567.0</v>
      </c>
      <c r="M267" s="21">
        <v>1096.0</v>
      </c>
    </row>
    <row r="268">
      <c r="A268" s="8">
        <v>44365.0</v>
      </c>
      <c r="B268" s="21">
        <v>1996.0</v>
      </c>
      <c r="C268" s="9">
        <v>988.0</v>
      </c>
      <c r="D268" s="9">
        <v>1008.0</v>
      </c>
      <c r="E268" s="21">
        <v>0.0</v>
      </c>
      <c r="F268" s="21">
        <v>0.0</v>
      </c>
      <c r="G268" s="21">
        <v>3.0</v>
      </c>
      <c r="H268" s="21">
        <v>8.0</v>
      </c>
      <c r="I268" s="21">
        <v>15.0</v>
      </c>
      <c r="J268" s="21">
        <v>72.0</v>
      </c>
      <c r="K268" s="21">
        <v>235.0</v>
      </c>
      <c r="L268" s="21">
        <v>567.0</v>
      </c>
      <c r="M268" s="21">
        <v>1096.0</v>
      </c>
    </row>
    <row r="269">
      <c r="A269" s="8">
        <v>44364.0</v>
      </c>
      <c r="B269" s="21">
        <v>1994.0</v>
      </c>
      <c r="C269" s="9">
        <v>986.0</v>
      </c>
      <c r="D269" s="9">
        <v>1008.0</v>
      </c>
      <c r="E269" s="21">
        <v>0.0</v>
      </c>
      <c r="F269" s="21">
        <v>0.0</v>
      </c>
      <c r="G269" s="21">
        <v>3.0</v>
      </c>
      <c r="H269" s="21">
        <v>8.0</v>
      </c>
      <c r="I269" s="21">
        <v>15.0</v>
      </c>
      <c r="J269" s="21">
        <v>72.0</v>
      </c>
      <c r="K269" s="21">
        <v>233.0</v>
      </c>
      <c r="L269" s="21">
        <v>567.0</v>
      </c>
      <c r="M269" s="21">
        <v>1096.0</v>
      </c>
    </row>
    <row r="270">
      <c r="A270" s="8">
        <v>44363.0</v>
      </c>
      <c r="B270" s="21">
        <v>1993.0</v>
      </c>
      <c r="C270" s="9">
        <v>985.0</v>
      </c>
      <c r="D270" s="9">
        <v>1008.0</v>
      </c>
      <c r="E270" s="21">
        <v>0.0</v>
      </c>
      <c r="F270" s="21">
        <v>0.0</v>
      </c>
      <c r="G270" s="21">
        <v>3.0</v>
      </c>
      <c r="H270" s="21">
        <v>8.0</v>
      </c>
      <c r="I270" s="21">
        <v>15.0</v>
      </c>
      <c r="J270" s="21">
        <v>72.0</v>
      </c>
      <c r="K270" s="21">
        <v>232.0</v>
      </c>
      <c r="L270" s="21">
        <v>567.0</v>
      </c>
      <c r="M270" s="21">
        <v>1096.0</v>
      </c>
    </row>
    <row r="271">
      <c r="A271" s="8">
        <v>44362.0</v>
      </c>
      <c r="B271" s="21">
        <v>1992.0</v>
      </c>
      <c r="C271" s="9">
        <v>984.0</v>
      </c>
      <c r="D271" s="9">
        <v>1008.0</v>
      </c>
      <c r="E271" s="21">
        <v>0.0</v>
      </c>
      <c r="F271" s="21">
        <v>0.0</v>
      </c>
      <c r="G271" s="21">
        <v>3.0</v>
      </c>
      <c r="H271" s="21">
        <v>8.0</v>
      </c>
      <c r="I271" s="21">
        <v>15.0</v>
      </c>
      <c r="J271" s="21">
        <v>72.0</v>
      </c>
      <c r="K271" s="21">
        <v>232.0</v>
      </c>
      <c r="L271" s="21">
        <v>566.0</v>
      </c>
      <c r="M271" s="21">
        <v>1096.0</v>
      </c>
    </row>
    <row r="272">
      <c r="A272" s="8">
        <v>44361.0</v>
      </c>
      <c r="B272" s="21">
        <v>1988.0</v>
      </c>
      <c r="C272" s="9">
        <v>984.0</v>
      </c>
      <c r="D272" s="9">
        <v>1004.0</v>
      </c>
      <c r="E272" s="21">
        <v>0.0</v>
      </c>
      <c r="F272" s="21">
        <v>0.0</v>
      </c>
      <c r="G272" s="21">
        <v>3.0</v>
      </c>
      <c r="H272" s="21">
        <v>8.0</v>
      </c>
      <c r="I272" s="21">
        <v>15.0</v>
      </c>
      <c r="J272" s="21">
        <v>72.0</v>
      </c>
      <c r="K272" s="21">
        <v>232.0</v>
      </c>
      <c r="L272" s="21">
        <v>564.0</v>
      </c>
      <c r="M272" s="21">
        <v>1094.0</v>
      </c>
    </row>
    <row r="273">
      <c r="A273" s="8">
        <v>44360.0</v>
      </c>
      <c r="B273" s="21">
        <v>1985.0</v>
      </c>
      <c r="C273" s="9">
        <v>982.0</v>
      </c>
      <c r="D273" s="9">
        <v>1003.0</v>
      </c>
      <c r="E273" s="21">
        <v>0.0</v>
      </c>
      <c r="F273" s="21">
        <v>0.0</v>
      </c>
      <c r="G273" s="21">
        <v>3.0</v>
      </c>
      <c r="H273" s="21">
        <v>8.0</v>
      </c>
      <c r="I273" s="21">
        <v>15.0</v>
      </c>
      <c r="J273" s="21">
        <v>72.0</v>
      </c>
      <c r="K273" s="21">
        <v>232.0</v>
      </c>
      <c r="L273" s="21">
        <v>562.0</v>
      </c>
      <c r="M273" s="21">
        <v>1093.0</v>
      </c>
    </row>
    <row r="274">
      <c r="A274" s="8">
        <v>44359.0</v>
      </c>
      <c r="B274" s="21">
        <v>1982.0</v>
      </c>
      <c r="C274" s="9">
        <v>982.0</v>
      </c>
      <c r="D274" s="9">
        <v>1000.0</v>
      </c>
      <c r="E274" s="21">
        <v>0.0</v>
      </c>
      <c r="F274" s="21">
        <v>0.0</v>
      </c>
      <c r="G274" s="21">
        <v>3.0</v>
      </c>
      <c r="H274" s="21">
        <v>8.0</v>
      </c>
      <c r="I274" s="21">
        <v>15.0</v>
      </c>
      <c r="J274" s="21">
        <v>71.0</v>
      </c>
      <c r="K274" s="21">
        <v>231.0</v>
      </c>
      <c r="L274" s="21">
        <v>562.0</v>
      </c>
      <c r="M274" s="21">
        <v>1092.0</v>
      </c>
    </row>
    <row r="275">
      <c r="A275" s="8">
        <v>44358.0</v>
      </c>
      <c r="B275" s="21">
        <v>1981.0</v>
      </c>
      <c r="C275" s="9">
        <v>981.0</v>
      </c>
      <c r="D275" s="9">
        <v>1000.0</v>
      </c>
      <c r="E275" s="21">
        <v>0.0</v>
      </c>
      <c r="F275" s="21">
        <v>0.0</v>
      </c>
      <c r="G275" s="21">
        <v>3.0</v>
      </c>
      <c r="H275" s="21">
        <v>8.0</v>
      </c>
      <c r="I275" s="21">
        <v>15.0</v>
      </c>
      <c r="J275" s="21">
        <v>71.0</v>
      </c>
      <c r="K275" s="21">
        <v>231.0</v>
      </c>
      <c r="L275" s="21">
        <v>562.0</v>
      </c>
      <c r="M275" s="21">
        <v>1091.0</v>
      </c>
    </row>
    <row r="276">
      <c r="A276" s="8">
        <v>44357.0</v>
      </c>
      <c r="B276" s="21">
        <v>1979.0</v>
      </c>
      <c r="C276" s="9">
        <v>980.0</v>
      </c>
      <c r="D276" s="9">
        <v>999.0</v>
      </c>
      <c r="E276" s="21">
        <v>0.0</v>
      </c>
      <c r="F276" s="21">
        <v>0.0</v>
      </c>
      <c r="G276" s="21">
        <v>3.0</v>
      </c>
      <c r="H276" s="21">
        <v>8.0</v>
      </c>
      <c r="I276" s="21">
        <v>15.0</v>
      </c>
      <c r="J276" s="21">
        <v>71.0</v>
      </c>
      <c r="K276" s="21">
        <v>231.0</v>
      </c>
      <c r="L276" s="21">
        <v>561.0</v>
      </c>
      <c r="M276" s="21">
        <v>1090.0</v>
      </c>
    </row>
    <row r="277">
      <c r="A277" s="8">
        <v>44356.0</v>
      </c>
      <c r="B277" s="21">
        <v>1977.0</v>
      </c>
      <c r="C277" s="9">
        <v>979.0</v>
      </c>
      <c r="D277" s="9">
        <v>998.0</v>
      </c>
      <c r="E277" s="21">
        <v>0.0</v>
      </c>
      <c r="F277" s="21">
        <v>0.0</v>
      </c>
      <c r="G277" s="21">
        <v>3.0</v>
      </c>
      <c r="H277" s="21">
        <v>8.0</v>
      </c>
      <c r="I277" s="21">
        <v>15.0</v>
      </c>
      <c r="J277" s="21">
        <v>71.0</v>
      </c>
      <c r="K277" s="21">
        <v>231.0</v>
      </c>
      <c r="L277" s="21">
        <v>559.0</v>
      </c>
      <c r="M277" s="21">
        <v>1090.0</v>
      </c>
    </row>
    <row r="278">
      <c r="A278" s="8">
        <v>44355.0</v>
      </c>
      <c r="B278" s="21">
        <v>1975.0</v>
      </c>
      <c r="C278" s="9">
        <v>978.0</v>
      </c>
      <c r="D278" s="9">
        <v>997.0</v>
      </c>
      <c r="E278" s="21">
        <v>0.0</v>
      </c>
      <c r="F278" s="21">
        <v>0.0</v>
      </c>
      <c r="G278" s="21">
        <v>3.0</v>
      </c>
      <c r="H278" s="21">
        <v>8.0</v>
      </c>
      <c r="I278" s="21">
        <v>15.0</v>
      </c>
      <c r="J278" s="21">
        <v>71.0</v>
      </c>
      <c r="K278" s="21">
        <v>231.0</v>
      </c>
      <c r="L278" s="21">
        <v>558.0</v>
      </c>
      <c r="M278" s="21">
        <v>1089.0</v>
      </c>
    </row>
    <row r="279">
      <c r="A279" s="8">
        <v>44354.0</v>
      </c>
      <c r="B279" s="21">
        <v>1974.0</v>
      </c>
      <c r="C279" s="9">
        <v>978.0</v>
      </c>
      <c r="D279" s="9">
        <v>996.0</v>
      </c>
      <c r="E279" s="21">
        <v>0.0</v>
      </c>
      <c r="F279" s="21">
        <v>0.0</v>
      </c>
      <c r="G279" s="21">
        <v>3.0</v>
      </c>
      <c r="H279" s="21">
        <v>8.0</v>
      </c>
      <c r="I279" s="21">
        <v>15.0</v>
      </c>
      <c r="J279" s="21">
        <v>71.0</v>
      </c>
      <c r="K279" s="21">
        <v>231.0</v>
      </c>
      <c r="L279" s="21">
        <v>558.0</v>
      </c>
      <c r="M279" s="21">
        <v>1088.0</v>
      </c>
    </row>
    <row r="280">
      <c r="A280" s="8">
        <v>44353.0</v>
      </c>
      <c r="B280" s="21">
        <v>1973.0</v>
      </c>
      <c r="C280" s="9">
        <v>977.0</v>
      </c>
      <c r="D280" s="9">
        <v>996.0</v>
      </c>
      <c r="E280" s="21">
        <v>0.0</v>
      </c>
      <c r="F280" s="21">
        <v>0.0</v>
      </c>
      <c r="G280" s="21">
        <v>3.0</v>
      </c>
      <c r="H280" s="21">
        <v>8.0</v>
      </c>
      <c r="I280" s="21">
        <v>15.0</v>
      </c>
      <c r="J280" s="21">
        <v>71.0</v>
      </c>
      <c r="K280" s="21">
        <v>230.0</v>
      </c>
      <c r="L280" s="21">
        <v>558.0</v>
      </c>
      <c r="M280" s="21">
        <v>1088.0</v>
      </c>
    </row>
    <row r="281">
      <c r="A281" s="8">
        <v>44352.0</v>
      </c>
      <c r="B281" s="21">
        <v>1971.0</v>
      </c>
      <c r="C281" s="9">
        <v>975.0</v>
      </c>
      <c r="D281" s="9">
        <v>996.0</v>
      </c>
      <c r="E281" s="21">
        <v>0.0</v>
      </c>
      <c r="F281" s="21">
        <v>0.0</v>
      </c>
      <c r="G281" s="21">
        <v>3.0</v>
      </c>
      <c r="H281" s="21">
        <v>8.0</v>
      </c>
      <c r="I281" s="21">
        <v>15.0</v>
      </c>
      <c r="J281" s="21">
        <v>70.0</v>
      </c>
      <c r="K281" s="21">
        <v>230.0</v>
      </c>
      <c r="L281" s="21">
        <v>558.0</v>
      </c>
      <c r="M281" s="21">
        <v>1087.0</v>
      </c>
    </row>
    <row r="282">
      <c r="A282" s="8">
        <v>44351.0</v>
      </c>
      <c r="B282" s="21">
        <v>1969.0</v>
      </c>
      <c r="C282" s="9">
        <v>974.0</v>
      </c>
      <c r="D282" s="9">
        <v>995.0</v>
      </c>
      <c r="E282" s="21">
        <v>0.0</v>
      </c>
      <c r="F282" s="21">
        <v>0.0</v>
      </c>
      <c r="G282" s="21">
        <v>3.0</v>
      </c>
      <c r="H282" s="21">
        <v>8.0</v>
      </c>
      <c r="I282" s="21">
        <v>15.0</v>
      </c>
      <c r="J282" s="21">
        <v>70.0</v>
      </c>
      <c r="K282" s="21">
        <v>230.0</v>
      </c>
      <c r="L282" s="21">
        <v>557.0</v>
      </c>
      <c r="M282" s="21">
        <v>1086.0</v>
      </c>
    </row>
    <row r="283">
      <c r="A283" s="8">
        <v>44350.0</v>
      </c>
      <c r="B283" s="21">
        <v>1968.0</v>
      </c>
      <c r="C283" s="9">
        <v>974.0</v>
      </c>
      <c r="D283" s="9">
        <v>994.0</v>
      </c>
      <c r="E283" s="21">
        <v>0.0</v>
      </c>
      <c r="F283" s="21">
        <v>0.0</v>
      </c>
      <c r="G283" s="21">
        <v>3.0</v>
      </c>
      <c r="H283" s="21">
        <v>8.0</v>
      </c>
      <c r="I283" s="21">
        <v>15.0</v>
      </c>
      <c r="J283" s="21">
        <v>70.0</v>
      </c>
      <c r="K283" s="21">
        <v>230.0</v>
      </c>
      <c r="L283" s="21">
        <v>557.0</v>
      </c>
      <c r="M283" s="21">
        <v>1085.0</v>
      </c>
    </row>
    <row r="284">
      <c r="A284" s="8">
        <v>44349.0</v>
      </c>
      <c r="B284" s="21">
        <v>1965.0</v>
      </c>
      <c r="C284" s="9">
        <v>974.0</v>
      </c>
      <c r="D284" s="9">
        <v>991.0</v>
      </c>
      <c r="E284" s="21">
        <v>0.0</v>
      </c>
      <c r="F284" s="21">
        <v>0.0</v>
      </c>
      <c r="G284" s="21">
        <v>3.0</v>
      </c>
      <c r="H284" s="21">
        <v>8.0</v>
      </c>
      <c r="I284" s="21">
        <v>15.0</v>
      </c>
      <c r="J284" s="21">
        <v>70.0</v>
      </c>
      <c r="K284" s="21">
        <v>229.0</v>
      </c>
      <c r="L284" s="21">
        <v>556.0</v>
      </c>
      <c r="M284" s="21">
        <v>1084.0</v>
      </c>
    </row>
    <row r="285">
      <c r="A285" s="8">
        <v>44348.0</v>
      </c>
      <c r="B285" s="21">
        <v>1963.0</v>
      </c>
      <c r="C285" s="9">
        <v>972.0</v>
      </c>
      <c r="D285" s="9">
        <v>991.0</v>
      </c>
      <c r="E285" s="21">
        <v>0.0</v>
      </c>
      <c r="F285" s="21">
        <v>0.0</v>
      </c>
      <c r="G285" s="21">
        <v>3.0</v>
      </c>
      <c r="H285" s="21">
        <v>8.0</v>
      </c>
      <c r="I285" s="21">
        <v>15.0</v>
      </c>
      <c r="J285" s="21">
        <v>69.0</v>
      </c>
      <c r="K285" s="21">
        <v>229.0</v>
      </c>
      <c r="L285" s="21">
        <v>556.0</v>
      </c>
      <c r="M285" s="21">
        <v>1083.0</v>
      </c>
    </row>
    <row r="286">
      <c r="A286" s="8">
        <v>44347.0</v>
      </c>
      <c r="B286" s="21">
        <v>1959.0</v>
      </c>
      <c r="C286" s="9">
        <v>970.0</v>
      </c>
      <c r="D286" s="9">
        <v>989.0</v>
      </c>
      <c r="E286" s="21">
        <v>0.0</v>
      </c>
      <c r="F286" s="21">
        <v>0.0</v>
      </c>
      <c r="G286" s="21">
        <v>3.0</v>
      </c>
      <c r="H286" s="21">
        <v>8.0</v>
      </c>
      <c r="I286" s="21">
        <v>15.0</v>
      </c>
      <c r="J286" s="21">
        <v>69.0</v>
      </c>
      <c r="K286" s="21">
        <v>229.0</v>
      </c>
      <c r="L286" s="21">
        <v>553.0</v>
      </c>
      <c r="M286" s="21">
        <v>1082.0</v>
      </c>
    </row>
    <row r="287">
      <c r="A287" s="8">
        <v>44346.0</v>
      </c>
      <c r="B287" s="21">
        <v>1957.0</v>
      </c>
      <c r="C287" s="9">
        <v>970.0</v>
      </c>
      <c r="D287" s="9">
        <v>987.0</v>
      </c>
      <c r="E287" s="21">
        <v>0.0</v>
      </c>
      <c r="F287" s="21">
        <v>0.0</v>
      </c>
      <c r="G287" s="21">
        <v>3.0</v>
      </c>
      <c r="H287" s="21">
        <v>8.0</v>
      </c>
      <c r="I287" s="21">
        <v>15.0</v>
      </c>
      <c r="J287" s="21">
        <v>69.0</v>
      </c>
      <c r="K287" s="21">
        <v>229.0</v>
      </c>
      <c r="L287" s="21">
        <v>552.0</v>
      </c>
      <c r="M287" s="21">
        <v>1081.0</v>
      </c>
    </row>
    <row r="288">
      <c r="A288" s="8">
        <v>44345.0</v>
      </c>
      <c r="B288" s="21">
        <v>1951.0</v>
      </c>
      <c r="C288" s="9">
        <v>968.0</v>
      </c>
      <c r="D288" s="9">
        <v>983.0</v>
      </c>
      <c r="E288" s="21">
        <v>0.0</v>
      </c>
      <c r="F288" s="21">
        <v>0.0</v>
      </c>
      <c r="G288" s="21">
        <v>3.0</v>
      </c>
      <c r="H288" s="21">
        <v>8.0</v>
      </c>
      <c r="I288" s="21">
        <v>15.0</v>
      </c>
      <c r="J288" s="21">
        <v>69.0</v>
      </c>
      <c r="K288" s="21">
        <v>227.0</v>
      </c>
      <c r="L288" s="21">
        <v>549.0</v>
      </c>
      <c r="M288" s="21">
        <v>1080.0</v>
      </c>
    </row>
    <row r="289">
      <c r="A289" s="8">
        <v>44344.0</v>
      </c>
      <c r="B289" s="21">
        <v>1946.0</v>
      </c>
      <c r="C289" s="9">
        <v>966.0</v>
      </c>
      <c r="D289" s="9">
        <v>980.0</v>
      </c>
      <c r="E289" s="21">
        <v>0.0</v>
      </c>
      <c r="F289" s="21">
        <v>0.0</v>
      </c>
      <c r="G289" s="21">
        <v>3.0</v>
      </c>
      <c r="H289" s="21">
        <v>8.0</v>
      </c>
      <c r="I289" s="21">
        <v>15.0</v>
      </c>
      <c r="J289" s="21">
        <v>69.0</v>
      </c>
      <c r="K289" s="21">
        <v>226.0</v>
      </c>
      <c r="L289" s="21">
        <v>547.0</v>
      </c>
      <c r="M289" s="21">
        <v>1078.0</v>
      </c>
    </row>
    <row r="290">
      <c r="A290" s="8">
        <v>44343.0</v>
      </c>
      <c r="B290" s="21">
        <v>1943.0</v>
      </c>
      <c r="C290" s="9">
        <v>965.0</v>
      </c>
      <c r="D290" s="9">
        <v>978.0</v>
      </c>
      <c r="E290" s="21">
        <v>0.0</v>
      </c>
      <c r="F290" s="21">
        <v>0.0</v>
      </c>
      <c r="G290" s="21">
        <v>3.0</v>
      </c>
      <c r="H290" s="21">
        <v>8.0</v>
      </c>
      <c r="I290" s="21">
        <v>15.0</v>
      </c>
      <c r="J290" s="21">
        <v>69.0</v>
      </c>
      <c r="K290" s="21">
        <v>226.0</v>
      </c>
      <c r="L290" s="21">
        <v>546.0</v>
      </c>
      <c r="M290" s="21">
        <v>1076.0</v>
      </c>
    </row>
    <row r="291">
      <c r="A291" s="8">
        <v>44342.0</v>
      </c>
      <c r="B291" s="21">
        <v>1940.0</v>
      </c>
      <c r="C291" s="9">
        <v>965.0</v>
      </c>
      <c r="D291" s="9">
        <v>975.0</v>
      </c>
      <c r="E291" s="21">
        <v>0.0</v>
      </c>
      <c r="F291" s="21">
        <v>0.0</v>
      </c>
      <c r="G291" s="21">
        <v>3.0</v>
      </c>
      <c r="H291" s="21">
        <v>8.0</v>
      </c>
      <c r="I291" s="21">
        <v>15.0</v>
      </c>
      <c r="J291" s="21">
        <v>69.0</v>
      </c>
      <c r="K291" s="21">
        <v>226.0</v>
      </c>
      <c r="L291" s="21">
        <v>545.0</v>
      </c>
      <c r="M291" s="21">
        <v>1074.0</v>
      </c>
    </row>
    <row r="292">
      <c r="A292" s="8">
        <v>44341.0</v>
      </c>
      <c r="B292" s="21">
        <v>1938.0</v>
      </c>
      <c r="C292" s="9">
        <v>965.0</v>
      </c>
      <c r="D292" s="9">
        <v>973.0</v>
      </c>
      <c r="E292" s="21">
        <v>0.0</v>
      </c>
      <c r="F292" s="21">
        <v>0.0</v>
      </c>
      <c r="G292" s="21">
        <v>3.0</v>
      </c>
      <c r="H292" s="21">
        <v>8.0</v>
      </c>
      <c r="I292" s="21">
        <v>15.0</v>
      </c>
      <c r="J292" s="21">
        <v>68.0</v>
      </c>
      <c r="K292" s="21">
        <v>225.0</v>
      </c>
      <c r="L292" s="21">
        <v>545.0</v>
      </c>
      <c r="M292" s="21">
        <v>1074.0</v>
      </c>
    </row>
    <row r="293">
      <c r="A293" s="8">
        <v>44340.0</v>
      </c>
      <c r="B293" s="21">
        <v>1934.0</v>
      </c>
      <c r="C293" s="9">
        <v>965.0</v>
      </c>
      <c r="D293" s="9">
        <v>969.0</v>
      </c>
      <c r="E293" s="21">
        <v>0.0</v>
      </c>
      <c r="F293" s="21">
        <v>0.0</v>
      </c>
      <c r="G293" s="21">
        <v>3.0</v>
      </c>
      <c r="H293" s="21">
        <v>8.0</v>
      </c>
      <c r="I293" s="21">
        <v>15.0</v>
      </c>
      <c r="J293" s="21">
        <v>68.0</v>
      </c>
      <c r="K293" s="21">
        <v>225.0</v>
      </c>
      <c r="L293" s="21">
        <v>545.0</v>
      </c>
      <c r="M293" s="21">
        <v>1070.0</v>
      </c>
    </row>
    <row r="294">
      <c r="A294" s="8">
        <v>44339.0</v>
      </c>
      <c r="B294" s="21">
        <v>1931.0</v>
      </c>
      <c r="C294" s="9">
        <v>963.0</v>
      </c>
      <c r="D294" s="9">
        <v>968.0</v>
      </c>
      <c r="E294" s="21">
        <v>0.0</v>
      </c>
      <c r="F294" s="21">
        <v>0.0</v>
      </c>
      <c r="G294" s="21">
        <v>3.0</v>
      </c>
      <c r="H294" s="21">
        <v>8.0</v>
      </c>
      <c r="I294" s="21">
        <v>15.0</v>
      </c>
      <c r="J294" s="21">
        <v>67.0</v>
      </c>
      <c r="K294" s="21">
        <v>225.0</v>
      </c>
      <c r="L294" s="21">
        <v>545.0</v>
      </c>
      <c r="M294" s="21">
        <v>1068.0</v>
      </c>
    </row>
    <row r="295">
      <c r="A295" s="8">
        <v>44338.0</v>
      </c>
      <c r="B295" s="21">
        <v>1926.0</v>
      </c>
      <c r="C295" s="9">
        <v>960.0</v>
      </c>
      <c r="D295" s="9">
        <v>966.0</v>
      </c>
      <c r="E295" s="21">
        <v>0.0</v>
      </c>
      <c r="F295" s="21">
        <v>0.0</v>
      </c>
      <c r="G295" s="21">
        <v>3.0</v>
      </c>
      <c r="H295" s="21">
        <v>8.0</v>
      </c>
      <c r="I295" s="21">
        <v>15.0</v>
      </c>
      <c r="J295" s="21">
        <v>67.0</v>
      </c>
      <c r="K295" s="21">
        <v>225.0</v>
      </c>
      <c r="L295" s="21">
        <v>545.0</v>
      </c>
      <c r="M295" s="21">
        <v>1063.0</v>
      </c>
    </row>
    <row r="296">
      <c r="A296" s="8">
        <v>44337.0</v>
      </c>
      <c r="B296" s="21">
        <v>1922.0</v>
      </c>
      <c r="C296" s="9">
        <v>959.0</v>
      </c>
      <c r="D296" s="9">
        <v>963.0</v>
      </c>
      <c r="E296" s="21">
        <v>0.0</v>
      </c>
      <c r="F296" s="21">
        <v>0.0</v>
      </c>
      <c r="G296" s="21">
        <v>3.0</v>
      </c>
      <c r="H296" s="21">
        <v>8.0</v>
      </c>
      <c r="I296" s="21">
        <v>15.0</v>
      </c>
      <c r="J296" s="21">
        <v>67.0</v>
      </c>
      <c r="K296" s="21">
        <v>225.0</v>
      </c>
      <c r="L296" s="21">
        <v>544.0</v>
      </c>
      <c r="M296" s="21">
        <v>1060.0</v>
      </c>
    </row>
    <row r="297">
      <c r="A297" s="8">
        <v>44336.0</v>
      </c>
      <c r="B297" s="21">
        <v>1916.0</v>
      </c>
      <c r="C297" s="9">
        <v>954.0</v>
      </c>
      <c r="D297" s="9">
        <v>962.0</v>
      </c>
      <c r="E297" s="21">
        <v>0.0</v>
      </c>
      <c r="F297" s="21">
        <v>0.0</v>
      </c>
      <c r="G297" s="21">
        <v>3.0</v>
      </c>
      <c r="H297" s="21">
        <v>8.0</v>
      </c>
      <c r="I297" s="21">
        <v>15.0</v>
      </c>
      <c r="J297" s="21">
        <v>67.0</v>
      </c>
      <c r="K297" s="21">
        <v>224.0</v>
      </c>
      <c r="L297" s="21">
        <v>542.0</v>
      </c>
      <c r="M297" s="21">
        <v>1057.0</v>
      </c>
    </row>
    <row r="298">
      <c r="A298" s="8">
        <v>44335.0</v>
      </c>
      <c r="B298" s="21">
        <v>1912.0</v>
      </c>
      <c r="C298" s="9">
        <v>952.0</v>
      </c>
      <c r="D298" s="9">
        <v>960.0</v>
      </c>
      <c r="E298" s="21">
        <v>0.0</v>
      </c>
      <c r="F298" s="21">
        <v>0.0</v>
      </c>
      <c r="G298" s="21">
        <v>3.0</v>
      </c>
      <c r="H298" s="21">
        <v>8.0</v>
      </c>
      <c r="I298" s="21">
        <v>15.0</v>
      </c>
      <c r="J298" s="21">
        <v>67.0</v>
      </c>
      <c r="K298" s="21">
        <v>224.0</v>
      </c>
      <c r="L298" s="21">
        <v>542.0</v>
      </c>
      <c r="M298" s="21">
        <v>1053.0</v>
      </c>
    </row>
    <row r="299">
      <c r="A299" s="8">
        <v>44334.0</v>
      </c>
      <c r="B299" s="21">
        <v>1904.0</v>
      </c>
      <c r="C299" s="9">
        <v>946.0</v>
      </c>
      <c r="D299" s="9">
        <v>958.0</v>
      </c>
      <c r="E299" s="21">
        <v>0.0</v>
      </c>
      <c r="F299" s="21">
        <v>0.0</v>
      </c>
      <c r="G299" s="21">
        <v>3.0</v>
      </c>
      <c r="H299" s="21">
        <v>8.0</v>
      </c>
      <c r="I299" s="21">
        <v>15.0</v>
      </c>
      <c r="J299" s="21">
        <v>66.0</v>
      </c>
      <c r="K299" s="21">
        <v>223.0</v>
      </c>
      <c r="L299" s="21">
        <v>540.0</v>
      </c>
      <c r="M299" s="21">
        <v>1049.0</v>
      </c>
    </row>
    <row r="300">
      <c r="A300" s="8">
        <v>44333.0</v>
      </c>
      <c r="B300" s="21">
        <v>1903.0</v>
      </c>
      <c r="C300" s="9">
        <v>945.0</v>
      </c>
      <c r="D300" s="9">
        <v>958.0</v>
      </c>
      <c r="E300" s="21">
        <v>0.0</v>
      </c>
      <c r="F300" s="21">
        <v>0.0</v>
      </c>
      <c r="G300" s="21">
        <v>3.0</v>
      </c>
      <c r="H300" s="21">
        <v>8.0</v>
      </c>
      <c r="I300" s="21">
        <v>15.0</v>
      </c>
      <c r="J300" s="21">
        <v>66.0</v>
      </c>
      <c r="K300" s="21">
        <v>223.0</v>
      </c>
      <c r="L300" s="21">
        <v>540.0</v>
      </c>
      <c r="M300" s="21">
        <v>1048.0</v>
      </c>
    </row>
    <row r="301">
      <c r="A301" s="8">
        <v>44332.0</v>
      </c>
      <c r="B301" s="21">
        <v>1900.0</v>
      </c>
      <c r="C301" s="9">
        <v>944.0</v>
      </c>
      <c r="D301" s="9">
        <v>956.0</v>
      </c>
      <c r="E301" s="21">
        <v>0.0</v>
      </c>
      <c r="F301" s="21">
        <v>0.0</v>
      </c>
      <c r="G301" s="21">
        <v>3.0</v>
      </c>
      <c r="H301" s="21">
        <v>8.0</v>
      </c>
      <c r="I301" s="21">
        <v>15.0</v>
      </c>
      <c r="J301" s="21">
        <v>66.0</v>
      </c>
      <c r="K301" s="21">
        <v>223.0</v>
      </c>
      <c r="L301" s="21">
        <v>540.0</v>
      </c>
      <c r="M301" s="21">
        <v>1045.0</v>
      </c>
    </row>
    <row r="302">
      <c r="A302" s="8">
        <v>44331.0</v>
      </c>
      <c r="B302" s="21">
        <v>1896.0</v>
      </c>
      <c r="C302" s="9">
        <v>944.0</v>
      </c>
      <c r="D302" s="9">
        <v>952.0</v>
      </c>
      <c r="E302" s="21">
        <v>0.0</v>
      </c>
      <c r="F302" s="21">
        <v>0.0</v>
      </c>
      <c r="G302" s="21">
        <v>3.0</v>
      </c>
      <c r="H302" s="21">
        <v>8.0</v>
      </c>
      <c r="I302" s="21">
        <v>15.0</v>
      </c>
      <c r="J302" s="21">
        <v>65.0</v>
      </c>
      <c r="K302" s="21">
        <v>223.0</v>
      </c>
      <c r="L302" s="21">
        <v>538.0</v>
      </c>
      <c r="M302" s="21">
        <v>1044.0</v>
      </c>
    </row>
    <row r="303">
      <c r="A303" s="8">
        <v>44330.0</v>
      </c>
      <c r="B303" s="21">
        <v>1893.0</v>
      </c>
      <c r="C303" s="9">
        <v>941.0</v>
      </c>
      <c r="D303" s="9">
        <v>952.0</v>
      </c>
      <c r="E303" s="21">
        <v>0.0</v>
      </c>
      <c r="F303" s="21">
        <v>0.0</v>
      </c>
      <c r="G303" s="21">
        <v>3.0</v>
      </c>
      <c r="H303" s="21">
        <v>8.0</v>
      </c>
      <c r="I303" s="21">
        <v>15.0</v>
      </c>
      <c r="J303" s="21">
        <v>65.0</v>
      </c>
      <c r="K303" s="21">
        <v>223.0</v>
      </c>
      <c r="L303" s="21">
        <v>536.0</v>
      </c>
      <c r="M303" s="21">
        <v>1043.0</v>
      </c>
    </row>
    <row r="304">
      <c r="A304" s="8">
        <v>44329.0</v>
      </c>
      <c r="B304" s="21">
        <v>1891.0</v>
      </c>
      <c r="C304" s="9">
        <v>939.0</v>
      </c>
      <c r="D304" s="9">
        <v>952.0</v>
      </c>
      <c r="E304" s="21">
        <v>0.0</v>
      </c>
      <c r="F304" s="21">
        <v>0.0</v>
      </c>
      <c r="G304" s="21">
        <v>3.0</v>
      </c>
      <c r="H304" s="21">
        <v>8.0</v>
      </c>
      <c r="I304" s="21">
        <v>15.0</v>
      </c>
      <c r="J304" s="21">
        <v>65.0</v>
      </c>
      <c r="K304" s="21">
        <v>223.0</v>
      </c>
      <c r="L304" s="21">
        <v>535.0</v>
      </c>
      <c r="M304" s="21">
        <v>1042.0</v>
      </c>
    </row>
    <row r="305">
      <c r="A305" s="8">
        <v>44328.0</v>
      </c>
      <c r="B305" s="21">
        <v>1884.0</v>
      </c>
      <c r="C305" s="9">
        <v>938.0</v>
      </c>
      <c r="D305" s="9">
        <v>946.0</v>
      </c>
      <c r="E305" s="21">
        <v>0.0</v>
      </c>
      <c r="F305" s="21">
        <v>0.0</v>
      </c>
      <c r="G305" s="21">
        <v>3.0</v>
      </c>
      <c r="H305" s="21">
        <v>7.0</v>
      </c>
      <c r="I305" s="21">
        <v>15.0</v>
      </c>
      <c r="J305" s="21">
        <v>65.0</v>
      </c>
      <c r="K305" s="21">
        <v>222.0</v>
      </c>
      <c r="L305" s="21">
        <v>533.0</v>
      </c>
      <c r="M305" s="21">
        <v>1039.0</v>
      </c>
    </row>
    <row r="306">
      <c r="A306" s="8">
        <v>44327.0</v>
      </c>
      <c r="B306" s="21">
        <v>1879.0</v>
      </c>
      <c r="C306" s="9">
        <v>935.0</v>
      </c>
      <c r="D306" s="9">
        <v>944.0</v>
      </c>
      <c r="E306" s="21">
        <v>0.0</v>
      </c>
      <c r="F306" s="21">
        <v>0.0</v>
      </c>
      <c r="G306" s="21">
        <v>3.0</v>
      </c>
      <c r="H306" s="21">
        <v>7.0</v>
      </c>
      <c r="I306" s="21">
        <v>15.0</v>
      </c>
      <c r="J306" s="21">
        <v>65.0</v>
      </c>
      <c r="K306" s="21">
        <v>221.0</v>
      </c>
      <c r="L306" s="21">
        <v>532.0</v>
      </c>
      <c r="M306" s="21">
        <v>1036.0</v>
      </c>
    </row>
    <row r="307">
      <c r="A307" s="8">
        <v>44326.0</v>
      </c>
      <c r="B307" s="21">
        <v>1875.0</v>
      </c>
      <c r="C307" s="9">
        <v>933.0</v>
      </c>
      <c r="D307" s="9">
        <v>942.0</v>
      </c>
      <c r="E307" s="21">
        <v>0.0</v>
      </c>
      <c r="F307" s="21">
        <v>0.0</v>
      </c>
      <c r="G307" s="21">
        <v>3.0</v>
      </c>
      <c r="H307" s="21">
        <v>7.0</v>
      </c>
      <c r="I307" s="21">
        <v>14.0</v>
      </c>
      <c r="J307" s="21">
        <v>65.0</v>
      </c>
      <c r="K307" s="21">
        <v>220.0</v>
      </c>
      <c r="L307" s="21">
        <v>531.0</v>
      </c>
      <c r="M307" s="21">
        <v>1035.0</v>
      </c>
    </row>
    <row r="308">
      <c r="A308" s="8">
        <v>44325.0</v>
      </c>
      <c r="B308" s="21">
        <v>1874.0</v>
      </c>
      <c r="C308" s="9">
        <v>933.0</v>
      </c>
      <c r="D308" s="9">
        <v>941.0</v>
      </c>
      <c r="E308" s="21">
        <v>0.0</v>
      </c>
      <c r="F308" s="21">
        <v>0.0</v>
      </c>
      <c r="G308" s="21">
        <v>3.0</v>
      </c>
      <c r="H308" s="21">
        <v>7.0</v>
      </c>
      <c r="I308" s="21">
        <v>14.0</v>
      </c>
      <c r="J308" s="21">
        <v>65.0</v>
      </c>
      <c r="K308" s="21">
        <v>220.0</v>
      </c>
      <c r="L308" s="21">
        <v>531.0</v>
      </c>
      <c r="M308" s="21">
        <v>1034.0</v>
      </c>
    </row>
    <row r="309">
      <c r="A309" s="8">
        <v>44324.0</v>
      </c>
      <c r="B309" s="21">
        <v>1865.0</v>
      </c>
      <c r="C309" s="9">
        <v>928.0</v>
      </c>
      <c r="D309" s="9">
        <v>937.0</v>
      </c>
      <c r="E309" s="21">
        <v>0.0</v>
      </c>
      <c r="F309" s="21">
        <v>0.0</v>
      </c>
      <c r="G309" s="21">
        <v>3.0</v>
      </c>
      <c r="H309" s="21">
        <v>7.0</v>
      </c>
      <c r="I309" s="21">
        <v>14.0</v>
      </c>
      <c r="J309" s="21">
        <v>62.0</v>
      </c>
      <c r="K309" s="21">
        <v>219.0</v>
      </c>
      <c r="L309" s="21">
        <v>530.0</v>
      </c>
      <c r="M309" s="21">
        <v>1030.0</v>
      </c>
    </row>
    <row r="310">
      <c r="A310" s="8">
        <v>44323.0</v>
      </c>
      <c r="B310" s="21">
        <v>1860.0</v>
      </c>
      <c r="C310" s="9">
        <v>925.0</v>
      </c>
      <c r="D310" s="9">
        <v>935.0</v>
      </c>
      <c r="E310" s="21">
        <v>0.0</v>
      </c>
      <c r="F310" s="21">
        <v>0.0</v>
      </c>
      <c r="G310" s="21">
        <v>3.0</v>
      </c>
      <c r="H310" s="21">
        <v>7.0</v>
      </c>
      <c r="I310" s="21">
        <v>14.0</v>
      </c>
      <c r="J310" s="21">
        <v>62.0</v>
      </c>
      <c r="K310" s="21">
        <v>218.0</v>
      </c>
      <c r="L310" s="21">
        <v>530.0</v>
      </c>
      <c r="M310" s="21">
        <v>1026.0</v>
      </c>
    </row>
    <row r="311">
      <c r="A311" s="8">
        <v>44322.0</v>
      </c>
      <c r="B311" s="21">
        <v>1851.0</v>
      </c>
      <c r="C311" s="9">
        <v>920.0</v>
      </c>
      <c r="D311" s="9">
        <v>931.0</v>
      </c>
      <c r="E311" s="21">
        <v>0.0</v>
      </c>
      <c r="F311" s="21">
        <v>0.0</v>
      </c>
      <c r="G311" s="21">
        <v>3.0</v>
      </c>
      <c r="H311" s="21">
        <v>7.0</v>
      </c>
      <c r="I311" s="21">
        <v>14.0</v>
      </c>
      <c r="J311" s="21">
        <v>62.0</v>
      </c>
      <c r="K311" s="21">
        <v>216.0</v>
      </c>
      <c r="L311" s="21">
        <v>527.0</v>
      </c>
      <c r="M311" s="21">
        <v>1022.0</v>
      </c>
    </row>
    <row r="312">
      <c r="A312" s="8">
        <v>44321.0</v>
      </c>
      <c r="B312" s="21">
        <v>1847.0</v>
      </c>
      <c r="C312" s="9">
        <v>917.0</v>
      </c>
      <c r="D312" s="9">
        <v>930.0</v>
      </c>
      <c r="E312" s="21">
        <v>0.0</v>
      </c>
      <c r="F312" s="21">
        <v>0.0</v>
      </c>
      <c r="G312" s="21">
        <v>3.0</v>
      </c>
      <c r="H312" s="21">
        <v>7.0</v>
      </c>
      <c r="I312" s="21">
        <v>14.0</v>
      </c>
      <c r="J312" s="21">
        <v>62.0</v>
      </c>
      <c r="K312" s="21">
        <v>216.0</v>
      </c>
      <c r="L312" s="21">
        <v>526.0</v>
      </c>
      <c r="M312" s="21">
        <v>1019.0</v>
      </c>
    </row>
    <row r="313">
      <c r="A313" s="8">
        <v>44320.0</v>
      </c>
      <c r="B313" s="21">
        <v>1840.0</v>
      </c>
      <c r="C313" s="9">
        <v>914.0</v>
      </c>
      <c r="D313" s="9">
        <v>926.0</v>
      </c>
      <c r="E313" s="21">
        <v>0.0</v>
      </c>
      <c r="F313" s="21">
        <v>0.0</v>
      </c>
      <c r="G313" s="21">
        <v>3.0</v>
      </c>
      <c r="H313" s="21">
        <v>7.0</v>
      </c>
      <c r="I313" s="21">
        <v>14.0</v>
      </c>
      <c r="J313" s="21">
        <v>62.0</v>
      </c>
      <c r="K313" s="21">
        <v>216.0</v>
      </c>
      <c r="L313" s="21">
        <v>524.0</v>
      </c>
      <c r="M313" s="21">
        <v>1014.0</v>
      </c>
    </row>
    <row r="314">
      <c r="A314" s="8">
        <v>44319.0</v>
      </c>
      <c r="B314" s="21">
        <v>1834.0</v>
      </c>
      <c r="C314" s="9">
        <v>911.0</v>
      </c>
      <c r="D314" s="9">
        <v>923.0</v>
      </c>
      <c r="E314" s="21">
        <v>0.0</v>
      </c>
      <c r="F314" s="21">
        <v>0.0</v>
      </c>
      <c r="G314" s="21">
        <v>3.0</v>
      </c>
      <c r="H314" s="21">
        <v>7.0</v>
      </c>
      <c r="I314" s="21">
        <v>14.0</v>
      </c>
      <c r="J314" s="21">
        <v>62.0</v>
      </c>
      <c r="K314" s="21">
        <v>216.0</v>
      </c>
      <c r="L314" s="21">
        <v>523.0</v>
      </c>
      <c r="M314" s="21">
        <v>1009.0</v>
      </c>
    </row>
    <row r="315">
      <c r="A315" s="8">
        <v>44318.0</v>
      </c>
      <c r="B315" s="21">
        <v>1833.0</v>
      </c>
      <c r="C315" s="9">
        <v>910.0</v>
      </c>
      <c r="D315" s="9">
        <v>923.0</v>
      </c>
      <c r="E315" s="21">
        <v>0.0</v>
      </c>
      <c r="F315" s="21">
        <v>0.0</v>
      </c>
      <c r="G315" s="21">
        <v>3.0</v>
      </c>
      <c r="H315" s="21">
        <v>7.0</v>
      </c>
      <c r="I315" s="21">
        <v>14.0</v>
      </c>
      <c r="J315" s="21">
        <v>62.0</v>
      </c>
      <c r="K315" s="21">
        <v>216.0</v>
      </c>
      <c r="L315" s="21">
        <v>523.0</v>
      </c>
      <c r="M315" s="21">
        <v>1008.0</v>
      </c>
    </row>
    <row r="316">
      <c r="A316" s="8">
        <v>44317.0</v>
      </c>
      <c r="B316" s="21">
        <v>1831.0</v>
      </c>
      <c r="C316" s="9">
        <v>910.0</v>
      </c>
      <c r="D316" s="9">
        <v>921.0</v>
      </c>
      <c r="E316" s="21">
        <v>0.0</v>
      </c>
      <c r="F316" s="21">
        <v>0.0</v>
      </c>
      <c r="G316" s="21">
        <v>3.0</v>
      </c>
      <c r="H316" s="21">
        <v>7.0</v>
      </c>
      <c r="I316" s="21">
        <v>14.0</v>
      </c>
      <c r="J316" s="21">
        <v>62.0</v>
      </c>
      <c r="K316" s="21">
        <v>216.0</v>
      </c>
      <c r="L316" s="21">
        <v>523.0</v>
      </c>
      <c r="M316" s="21">
        <v>1006.0</v>
      </c>
    </row>
    <row r="317">
      <c r="A317" s="8">
        <v>44316.0</v>
      </c>
      <c r="B317" s="21">
        <v>1828.0</v>
      </c>
      <c r="C317" s="9">
        <v>908.0</v>
      </c>
      <c r="D317" s="9">
        <v>920.0</v>
      </c>
      <c r="E317" s="21">
        <v>0.0</v>
      </c>
      <c r="F317" s="21">
        <v>0.0</v>
      </c>
      <c r="G317" s="21">
        <v>3.0</v>
      </c>
      <c r="H317" s="21">
        <v>7.0</v>
      </c>
      <c r="I317" s="21">
        <v>14.0</v>
      </c>
      <c r="J317" s="21">
        <v>62.0</v>
      </c>
      <c r="K317" s="21">
        <v>214.0</v>
      </c>
      <c r="L317" s="21">
        <v>523.0</v>
      </c>
      <c r="M317" s="21">
        <v>1005.0</v>
      </c>
    </row>
    <row r="318">
      <c r="A318" s="8">
        <v>44315.0</v>
      </c>
      <c r="B318" s="21">
        <v>1825.0</v>
      </c>
      <c r="C318" s="9">
        <v>906.0</v>
      </c>
      <c r="D318" s="9">
        <v>919.0</v>
      </c>
      <c r="E318" s="21">
        <v>0.0</v>
      </c>
      <c r="F318" s="21">
        <v>0.0</v>
      </c>
      <c r="G318" s="21">
        <v>3.0</v>
      </c>
      <c r="H318" s="21">
        <v>7.0</v>
      </c>
      <c r="I318" s="21">
        <v>14.0</v>
      </c>
      <c r="J318" s="21">
        <v>62.0</v>
      </c>
      <c r="K318" s="21">
        <v>212.0</v>
      </c>
      <c r="L318" s="21">
        <v>523.0</v>
      </c>
      <c r="M318" s="21">
        <v>1004.0</v>
      </c>
    </row>
    <row r="319">
      <c r="A319" s="8">
        <v>44314.0</v>
      </c>
      <c r="B319" s="21">
        <v>1821.0</v>
      </c>
      <c r="C319" s="9">
        <v>906.0</v>
      </c>
      <c r="D319" s="9">
        <v>915.0</v>
      </c>
      <c r="E319" s="21">
        <v>0.0</v>
      </c>
      <c r="F319" s="21">
        <v>0.0</v>
      </c>
      <c r="G319" s="21">
        <v>3.0</v>
      </c>
      <c r="H319" s="21">
        <v>7.0</v>
      </c>
      <c r="I319" s="21">
        <v>14.0</v>
      </c>
      <c r="J319" s="21">
        <v>62.0</v>
      </c>
      <c r="K319" s="21">
        <v>212.0</v>
      </c>
      <c r="L319" s="21">
        <v>521.0</v>
      </c>
      <c r="M319" s="21">
        <v>1002.0</v>
      </c>
    </row>
    <row r="320">
      <c r="A320" s="8">
        <v>44313.0</v>
      </c>
      <c r="B320" s="21">
        <v>1820.0</v>
      </c>
      <c r="C320" s="9">
        <v>906.0</v>
      </c>
      <c r="D320" s="9">
        <v>914.0</v>
      </c>
      <c r="E320" s="21">
        <v>0.0</v>
      </c>
      <c r="F320" s="21">
        <v>0.0</v>
      </c>
      <c r="G320" s="21">
        <v>3.0</v>
      </c>
      <c r="H320" s="21">
        <v>7.0</v>
      </c>
      <c r="I320" s="21">
        <v>14.0</v>
      </c>
      <c r="J320" s="21">
        <v>62.0</v>
      </c>
      <c r="K320" s="21">
        <v>212.0</v>
      </c>
      <c r="L320" s="21">
        <v>521.0</v>
      </c>
      <c r="M320" s="21">
        <v>1001.0</v>
      </c>
    </row>
    <row r="321">
      <c r="A321" s="8">
        <v>44312.0</v>
      </c>
      <c r="B321" s="21">
        <v>1817.0</v>
      </c>
      <c r="C321" s="9">
        <v>905.0</v>
      </c>
      <c r="D321" s="9">
        <v>912.0</v>
      </c>
      <c r="E321" s="21">
        <v>0.0</v>
      </c>
      <c r="F321" s="21">
        <v>0.0</v>
      </c>
      <c r="G321" s="21">
        <v>3.0</v>
      </c>
      <c r="H321" s="21">
        <v>7.0</v>
      </c>
      <c r="I321" s="21">
        <v>14.0</v>
      </c>
      <c r="J321" s="21">
        <v>62.0</v>
      </c>
      <c r="K321" s="21">
        <v>212.0</v>
      </c>
      <c r="L321" s="21">
        <v>521.0</v>
      </c>
      <c r="M321" s="21">
        <v>998.0</v>
      </c>
    </row>
    <row r="322">
      <c r="A322" s="8">
        <v>44311.0</v>
      </c>
      <c r="B322" s="21">
        <v>1813.0</v>
      </c>
      <c r="C322" s="9">
        <v>903.0</v>
      </c>
      <c r="D322" s="9">
        <v>910.0</v>
      </c>
      <c r="E322" s="21">
        <v>0.0</v>
      </c>
      <c r="F322" s="21">
        <v>0.0</v>
      </c>
      <c r="G322" s="21">
        <v>3.0</v>
      </c>
      <c r="H322" s="21">
        <v>7.0</v>
      </c>
      <c r="I322" s="21">
        <v>14.0</v>
      </c>
      <c r="J322" s="21">
        <v>62.0</v>
      </c>
      <c r="K322" s="21">
        <v>212.0</v>
      </c>
      <c r="L322" s="21">
        <v>520.0</v>
      </c>
      <c r="M322" s="21">
        <v>995.0</v>
      </c>
    </row>
    <row r="323">
      <c r="A323" s="8">
        <v>44310.0</v>
      </c>
      <c r="B323" s="21">
        <v>1812.0</v>
      </c>
      <c r="C323" s="9">
        <v>903.0</v>
      </c>
      <c r="D323" s="9">
        <v>909.0</v>
      </c>
      <c r="E323" s="21">
        <v>0.0</v>
      </c>
      <c r="F323" s="21">
        <v>0.0</v>
      </c>
      <c r="G323" s="21">
        <v>3.0</v>
      </c>
      <c r="H323" s="21">
        <v>7.0</v>
      </c>
      <c r="I323" s="21">
        <v>14.0</v>
      </c>
      <c r="J323" s="21">
        <v>62.0</v>
      </c>
      <c r="K323" s="21">
        <v>212.0</v>
      </c>
      <c r="L323" s="21">
        <v>520.0</v>
      </c>
      <c r="M323" s="21">
        <v>994.0</v>
      </c>
    </row>
    <row r="324">
      <c r="A324" s="8">
        <v>44309.0</v>
      </c>
      <c r="B324" s="21">
        <v>1811.0</v>
      </c>
      <c r="C324" s="9">
        <v>902.0</v>
      </c>
      <c r="D324" s="9">
        <v>909.0</v>
      </c>
      <c r="E324" s="21">
        <v>0.0</v>
      </c>
      <c r="F324" s="21">
        <v>0.0</v>
      </c>
      <c r="G324" s="21">
        <v>3.0</v>
      </c>
      <c r="H324" s="21">
        <v>7.0</v>
      </c>
      <c r="I324" s="21">
        <v>14.0</v>
      </c>
      <c r="J324" s="21">
        <v>62.0</v>
      </c>
      <c r="K324" s="21">
        <v>212.0</v>
      </c>
      <c r="L324" s="21">
        <v>519.0</v>
      </c>
      <c r="M324" s="21">
        <v>994.0</v>
      </c>
    </row>
    <row r="325">
      <c r="A325" s="8">
        <v>44308.0</v>
      </c>
      <c r="B325" s="21">
        <v>1808.0</v>
      </c>
      <c r="C325" s="9">
        <v>900.0</v>
      </c>
      <c r="D325" s="9">
        <v>908.0</v>
      </c>
      <c r="E325" s="21">
        <v>0.0</v>
      </c>
      <c r="F325" s="21">
        <v>0.0</v>
      </c>
      <c r="G325" s="21">
        <v>3.0</v>
      </c>
      <c r="H325" s="21">
        <v>7.0</v>
      </c>
      <c r="I325" s="21">
        <v>14.0</v>
      </c>
      <c r="J325" s="21">
        <v>61.0</v>
      </c>
      <c r="K325" s="21">
        <v>212.0</v>
      </c>
      <c r="L325" s="21">
        <v>519.0</v>
      </c>
      <c r="M325" s="21">
        <v>992.0</v>
      </c>
    </row>
    <row r="326">
      <c r="A326" s="8">
        <v>44307.0</v>
      </c>
      <c r="B326" s="21">
        <v>1806.0</v>
      </c>
      <c r="C326" s="9">
        <v>898.0</v>
      </c>
      <c r="D326" s="9">
        <v>908.0</v>
      </c>
      <c r="E326" s="21">
        <v>0.0</v>
      </c>
      <c r="F326" s="21">
        <v>0.0</v>
      </c>
      <c r="G326" s="21">
        <v>3.0</v>
      </c>
      <c r="H326" s="21">
        <v>7.0</v>
      </c>
      <c r="I326" s="21">
        <v>14.0</v>
      </c>
      <c r="J326" s="21">
        <v>61.0</v>
      </c>
      <c r="K326" s="21">
        <v>211.0</v>
      </c>
      <c r="L326" s="21">
        <v>518.0</v>
      </c>
      <c r="M326" s="21">
        <v>992.0</v>
      </c>
    </row>
    <row r="327">
      <c r="A327" s="8">
        <v>44306.0</v>
      </c>
      <c r="B327" s="21">
        <v>1802.0</v>
      </c>
      <c r="C327" s="9">
        <v>896.0</v>
      </c>
      <c r="D327" s="9">
        <v>906.0</v>
      </c>
      <c r="E327" s="21">
        <v>0.0</v>
      </c>
      <c r="F327" s="21">
        <v>0.0</v>
      </c>
      <c r="G327" s="21">
        <v>3.0</v>
      </c>
      <c r="H327" s="21">
        <v>7.0</v>
      </c>
      <c r="I327" s="21">
        <v>14.0</v>
      </c>
      <c r="J327" s="21">
        <v>61.0</v>
      </c>
      <c r="K327" s="21">
        <v>211.0</v>
      </c>
      <c r="L327" s="21">
        <v>515.0</v>
      </c>
      <c r="M327" s="21">
        <v>991.0</v>
      </c>
    </row>
    <row r="328">
      <c r="A328" s="8">
        <v>44305.0</v>
      </c>
      <c r="B328" s="21">
        <v>1801.0</v>
      </c>
      <c r="C328" s="9">
        <v>896.0</v>
      </c>
      <c r="D328" s="9">
        <v>905.0</v>
      </c>
      <c r="E328" s="21">
        <v>0.0</v>
      </c>
      <c r="F328" s="21">
        <v>0.0</v>
      </c>
      <c r="G328" s="21">
        <v>3.0</v>
      </c>
      <c r="H328" s="21">
        <v>7.0</v>
      </c>
      <c r="I328" s="21">
        <v>14.0</v>
      </c>
      <c r="J328" s="21">
        <v>61.0</v>
      </c>
      <c r="K328" s="21">
        <v>211.0</v>
      </c>
      <c r="L328" s="21">
        <v>515.0</v>
      </c>
      <c r="M328" s="21">
        <v>990.0</v>
      </c>
    </row>
    <row r="329">
      <c r="A329" s="8">
        <v>44304.0</v>
      </c>
      <c r="B329" s="21">
        <v>1797.0</v>
      </c>
      <c r="C329" s="9">
        <v>894.0</v>
      </c>
      <c r="D329" s="9">
        <v>903.0</v>
      </c>
      <c r="E329" s="21">
        <v>0.0</v>
      </c>
      <c r="F329" s="21">
        <v>0.0</v>
      </c>
      <c r="G329" s="21">
        <v>3.0</v>
      </c>
      <c r="H329" s="21">
        <v>7.0</v>
      </c>
      <c r="I329" s="21">
        <v>14.0</v>
      </c>
      <c r="J329" s="21">
        <v>61.0</v>
      </c>
      <c r="K329" s="21">
        <v>209.0</v>
      </c>
      <c r="L329" s="21">
        <v>514.0</v>
      </c>
      <c r="M329" s="21">
        <v>989.0</v>
      </c>
    </row>
    <row r="330">
      <c r="A330" s="8">
        <v>44303.0</v>
      </c>
      <c r="B330" s="21">
        <v>1794.0</v>
      </c>
      <c r="C330" s="9">
        <v>892.0</v>
      </c>
      <c r="D330" s="9">
        <v>902.0</v>
      </c>
      <c r="E330" s="21">
        <v>0.0</v>
      </c>
      <c r="F330" s="21">
        <v>0.0</v>
      </c>
      <c r="G330" s="21">
        <v>3.0</v>
      </c>
      <c r="H330" s="21">
        <v>7.0</v>
      </c>
      <c r="I330" s="21">
        <v>14.0</v>
      </c>
      <c r="J330" s="21">
        <v>61.0</v>
      </c>
      <c r="K330" s="21">
        <v>209.0</v>
      </c>
      <c r="L330" s="21">
        <v>511.0</v>
      </c>
      <c r="M330" s="21">
        <v>989.0</v>
      </c>
    </row>
    <row r="331">
      <c r="A331" s="8">
        <v>44302.0</v>
      </c>
      <c r="B331" s="21">
        <v>1790.0</v>
      </c>
      <c r="C331" s="9">
        <v>891.0</v>
      </c>
      <c r="D331" s="9">
        <v>899.0</v>
      </c>
      <c r="E331" s="21">
        <v>0.0</v>
      </c>
      <c r="F331" s="21">
        <v>0.0</v>
      </c>
      <c r="G331" s="21">
        <v>3.0</v>
      </c>
      <c r="H331" s="21">
        <v>7.0</v>
      </c>
      <c r="I331" s="21">
        <v>14.0</v>
      </c>
      <c r="J331" s="21">
        <v>61.0</v>
      </c>
      <c r="K331" s="21">
        <v>208.0</v>
      </c>
      <c r="L331" s="21">
        <v>511.0</v>
      </c>
      <c r="M331" s="21">
        <v>986.0</v>
      </c>
    </row>
    <row r="332">
      <c r="A332" s="8">
        <v>44301.0</v>
      </c>
      <c r="B332" s="21">
        <v>1788.0</v>
      </c>
      <c r="C332" s="9">
        <v>890.0</v>
      </c>
      <c r="D332" s="9">
        <v>898.0</v>
      </c>
      <c r="E332" s="21">
        <v>0.0</v>
      </c>
      <c r="F332" s="21">
        <v>0.0</v>
      </c>
      <c r="G332" s="21">
        <v>3.0</v>
      </c>
      <c r="H332" s="21">
        <v>7.0</v>
      </c>
      <c r="I332" s="21">
        <v>14.0</v>
      </c>
      <c r="J332" s="21">
        <v>61.0</v>
      </c>
      <c r="K332" s="21">
        <v>208.0</v>
      </c>
      <c r="L332" s="21">
        <v>510.0</v>
      </c>
      <c r="M332" s="21">
        <v>985.0</v>
      </c>
    </row>
    <row r="333">
      <c r="A333" s="8">
        <v>44300.0</v>
      </c>
      <c r="B333" s="21">
        <v>1782.0</v>
      </c>
      <c r="C333" s="9">
        <v>887.0</v>
      </c>
      <c r="D333" s="9">
        <v>895.0</v>
      </c>
      <c r="E333" s="21">
        <v>0.0</v>
      </c>
      <c r="F333" s="21">
        <v>0.0</v>
      </c>
      <c r="G333" s="21">
        <v>3.0</v>
      </c>
      <c r="H333" s="21">
        <v>7.0</v>
      </c>
      <c r="I333" s="21">
        <v>14.0</v>
      </c>
      <c r="J333" s="21">
        <v>61.0</v>
      </c>
      <c r="K333" s="21">
        <v>207.0</v>
      </c>
      <c r="L333" s="21">
        <v>507.0</v>
      </c>
      <c r="M333" s="21">
        <v>983.0</v>
      </c>
    </row>
    <row r="334">
      <c r="A334" s="8">
        <v>44299.0</v>
      </c>
      <c r="B334" s="21">
        <v>1775.0</v>
      </c>
      <c r="C334" s="9">
        <v>885.0</v>
      </c>
      <c r="D334" s="9">
        <v>890.0</v>
      </c>
      <c r="E334" s="21">
        <v>0.0</v>
      </c>
      <c r="F334" s="21">
        <v>0.0</v>
      </c>
      <c r="G334" s="21">
        <v>3.0</v>
      </c>
      <c r="H334" s="21">
        <v>7.0</v>
      </c>
      <c r="I334" s="21">
        <v>14.0</v>
      </c>
      <c r="J334" s="21">
        <v>61.0</v>
      </c>
      <c r="K334" s="21">
        <v>207.0</v>
      </c>
      <c r="L334" s="21">
        <v>503.0</v>
      </c>
      <c r="M334" s="21">
        <v>980.0</v>
      </c>
    </row>
    <row r="335">
      <c r="A335" s="8">
        <v>44298.0</v>
      </c>
      <c r="B335" s="21">
        <v>1770.0</v>
      </c>
      <c r="C335" s="9">
        <v>882.0</v>
      </c>
      <c r="D335" s="9">
        <v>888.0</v>
      </c>
      <c r="E335" s="21">
        <v>0.0</v>
      </c>
      <c r="F335" s="21">
        <v>0.0</v>
      </c>
      <c r="G335" s="21">
        <v>3.0</v>
      </c>
      <c r="H335" s="21">
        <v>7.0</v>
      </c>
      <c r="I335" s="21">
        <v>14.0</v>
      </c>
      <c r="J335" s="21">
        <v>61.0</v>
      </c>
      <c r="K335" s="21">
        <v>207.0</v>
      </c>
      <c r="L335" s="21">
        <v>500.0</v>
      </c>
      <c r="M335" s="21">
        <v>978.0</v>
      </c>
    </row>
    <row r="336">
      <c r="A336" s="8">
        <v>44297.0</v>
      </c>
      <c r="B336" s="21">
        <v>1768.0</v>
      </c>
      <c r="C336" s="9">
        <v>881.0</v>
      </c>
      <c r="D336" s="9">
        <v>887.0</v>
      </c>
      <c r="E336" s="21">
        <v>0.0</v>
      </c>
      <c r="F336" s="21">
        <v>0.0</v>
      </c>
      <c r="G336" s="21">
        <v>3.0</v>
      </c>
      <c r="H336" s="21">
        <v>7.0</v>
      </c>
      <c r="I336" s="21">
        <v>14.0</v>
      </c>
      <c r="J336" s="21">
        <v>61.0</v>
      </c>
      <c r="K336" s="21">
        <v>207.0</v>
      </c>
      <c r="L336" s="21">
        <v>499.0</v>
      </c>
      <c r="M336" s="21">
        <v>977.0</v>
      </c>
    </row>
    <row r="337">
      <c r="A337" s="8">
        <v>44296.0</v>
      </c>
      <c r="B337" s="21">
        <v>1765.0</v>
      </c>
      <c r="C337" s="9">
        <v>878.0</v>
      </c>
      <c r="D337" s="9">
        <v>887.0</v>
      </c>
      <c r="E337" s="21">
        <v>0.0</v>
      </c>
      <c r="F337" s="21">
        <v>0.0</v>
      </c>
      <c r="G337" s="21">
        <v>3.0</v>
      </c>
      <c r="H337" s="21">
        <v>7.0</v>
      </c>
      <c r="I337" s="21">
        <v>14.0</v>
      </c>
      <c r="J337" s="21">
        <v>61.0</v>
      </c>
      <c r="K337" s="21">
        <v>205.0</v>
      </c>
      <c r="L337" s="21">
        <v>499.0</v>
      </c>
      <c r="M337" s="21">
        <v>976.0</v>
      </c>
    </row>
    <row r="338">
      <c r="A338" s="8">
        <v>44295.0</v>
      </c>
      <c r="B338" s="21">
        <v>1764.0</v>
      </c>
      <c r="C338" s="9">
        <v>877.0</v>
      </c>
      <c r="D338" s="9">
        <v>887.0</v>
      </c>
      <c r="E338" s="21">
        <v>0.0</v>
      </c>
      <c r="F338" s="21">
        <v>0.0</v>
      </c>
      <c r="G338" s="21">
        <v>3.0</v>
      </c>
      <c r="H338" s="21">
        <v>7.0</v>
      </c>
      <c r="I338" s="21">
        <v>14.0</v>
      </c>
      <c r="J338" s="21">
        <v>61.0</v>
      </c>
      <c r="K338" s="21">
        <v>205.0</v>
      </c>
      <c r="L338" s="21">
        <v>499.0</v>
      </c>
      <c r="M338" s="21">
        <v>975.0</v>
      </c>
    </row>
    <row r="339">
      <c r="A339" s="8">
        <v>44294.0</v>
      </c>
      <c r="B339" s="21">
        <v>1758.0</v>
      </c>
      <c r="C339" s="9">
        <v>874.0</v>
      </c>
      <c r="D339" s="9">
        <v>884.0</v>
      </c>
      <c r="E339" s="21">
        <v>0.0</v>
      </c>
      <c r="F339" s="21">
        <v>0.0</v>
      </c>
      <c r="G339" s="21">
        <v>3.0</v>
      </c>
      <c r="H339" s="21">
        <v>7.0</v>
      </c>
      <c r="I339" s="21">
        <v>14.0</v>
      </c>
      <c r="J339" s="21">
        <v>61.0</v>
      </c>
      <c r="K339" s="21">
        <v>204.0</v>
      </c>
      <c r="L339" s="21">
        <v>495.0</v>
      </c>
      <c r="M339" s="21">
        <v>974.0</v>
      </c>
    </row>
    <row r="340">
      <c r="A340" s="8">
        <v>44293.0</v>
      </c>
      <c r="B340" s="21">
        <v>1756.0</v>
      </c>
      <c r="C340" s="9">
        <v>873.0</v>
      </c>
      <c r="D340" s="9">
        <v>883.0</v>
      </c>
      <c r="E340" s="21">
        <v>0.0</v>
      </c>
      <c r="F340" s="21">
        <v>0.0</v>
      </c>
      <c r="G340" s="21">
        <v>3.0</v>
      </c>
      <c r="H340" s="21">
        <v>7.0</v>
      </c>
      <c r="I340" s="21">
        <v>14.0</v>
      </c>
      <c r="J340" s="21">
        <v>61.0</v>
      </c>
      <c r="K340" s="21">
        <v>204.0</v>
      </c>
      <c r="L340" s="21">
        <v>494.0</v>
      </c>
      <c r="M340" s="21">
        <v>973.0</v>
      </c>
    </row>
    <row r="341">
      <c r="A341" s="8">
        <v>44292.0</v>
      </c>
      <c r="B341" s="21">
        <v>1752.0</v>
      </c>
      <c r="C341" s="9">
        <v>871.0</v>
      </c>
      <c r="D341" s="9">
        <v>881.0</v>
      </c>
      <c r="E341" s="21">
        <v>0.0</v>
      </c>
      <c r="F341" s="21">
        <v>0.0</v>
      </c>
      <c r="G341" s="21">
        <v>3.0</v>
      </c>
      <c r="H341" s="21">
        <v>7.0</v>
      </c>
      <c r="I341" s="21">
        <v>14.0</v>
      </c>
      <c r="J341" s="21">
        <v>61.0</v>
      </c>
      <c r="K341" s="21">
        <v>202.0</v>
      </c>
      <c r="L341" s="21">
        <v>493.0</v>
      </c>
      <c r="M341" s="21">
        <v>972.0</v>
      </c>
    </row>
    <row r="342">
      <c r="A342" s="8">
        <v>44291.0</v>
      </c>
      <c r="B342" s="21">
        <v>1748.0</v>
      </c>
      <c r="C342" s="9">
        <v>870.0</v>
      </c>
      <c r="D342" s="9">
        <v>878.0</v>
      </c>
      <c r="E342" s="21">
        <v>0.0</v>
      </c>
      <c r="F342" s="21">
        <v>0.0</v>
      </c>
      <c r="G342" s="21">
        <v>3.0</v>
      </c>
      <c r="H342" s="21">
        <v>7.0</v>
      </c>
      <c r="I342" s="21">
        <v>14.0</v>
      </c>
      <c r="J342" s="21">
        <v>60.0</v>
      </c>
      <c r="K342" s="21">
        <v>201.0</v>
      </c>
      <c r="L342" s="21">
        <v>492.0</v>
      </c>
      <c r="M342" s="21">
        <v>971.0</v>
      </c>
    </row>
    <row r="343">
      <c r="A343" s="8">
        <v>44290.0</v>
      </c>
      <c r="B343" s="21">
        <v>1744.0</v>
      </c>
      <c r="C343" s="9">
        <v>870.0</v>
      </c>
      <c r="D343" s="9">
        <v>874.0</v>
      </c>
      <c r="E343" s="21">
        <v>0.0</v>
      </c>
      <c r="F343" s="21">
        <v>0.0</v>
      </c>
      <c r="G343" s="21">
        <v>3.0</v>
      </c>
      <c r="H343" s="21">
        <v>7.0</v>
      </c>
      <c r="I343" s="21">
        <v>14.0</v>
      </c>
      <c r="J343" s="21">
        <v>60.0</v>
      </c>
      <c r="K343" s="21">
        <v>201.0</v>
      </c>
      <c r="L343" s="21">
        <v>491.0</v>
      </c>
      <c r="M343" s="21">
        <v>968.0</v>
      </c>
    </row>
    <row r="344">
      <c r="A344" s="8">
        <v>44289.0</v>
      </c>
      <c r="B344" s="21">
        <v>1740.0</v>
      </c>
      <c r="C344" s="9">
        <v>868.0</v>
      </c>
      <c r="D344" s="9">
        <v>872.0</v>
      </c>
      <c r="E344" s="21">
        <v>0.0</v>
      </c>
      <c r="F344" s="21">
        <v>0.0</v>
      </c>
      <c r="G344" s="21">
        <v>3.0</v>
      </c>
      <c r="H344" s="21">
        <v>7.0</v>
      </c>
      <c r="I344" s="21">
        <v>14.0</v>
      </c>
      <c r="J344" s="21">
        <v>59.0</v>
      </c>
      <c r="K344" s="21">
        <v>201.0</v>
      </c>
      <c r="L344" s="21">
        <v>488.0</v>
      </c>
      <c r="M344" s="21">
        <v>968.0</v>
      </c>
    </row>
    <row r="345">
      <c r="A345" s="8">
        <v>44288.0</v>
      </c>
      <c r="B345" s="21">
        <v>1737.0</v>
      </c>
      <c r="C345" s="9">
        <v>865.0</v>
      </c>
      <c r="D345" s="9">
        <v>872.0</v>
      </c>
      <c r="E345" s="21">
        <v>0.0</v>
      </c>
      <c r="F345" s="21">
        <v>0.0</v>
      </c>
      <c r="G345" s="21">
        <v>3.0</v>
      </c>
      <c r="H345" s="21">
        <v>7.0</v>
      </c>
      <c r="I345" s="21">
        <v>14.0</v>
      </c>
      <c r="J345" s="21">
        <v>58.0</v>
      </c>
      <c r="K345" s="21">
        <v>201.0</v>
      </c>
      <c r="L345" s="21">
        <v>486.0</v>
      </c>
      <c r="M345" s="21">
        <v>968.0</v>
      </c>
    </row>
    <row r="346">
      <c r="A346" s="8">
        <v>44287.0</v>
      </c>
      <c r="B346" s="21">
        <v>1735.0</v>
      </c>
      <c r="C346" s="9">
        <v>864.0</v>
      </c>
      <c r="D346" s="9">
        <v>871.0</v>
      </c>
      <c r="E346" s="21">
        <v>0.0</v>
      </c>
      <c r="F346" s="21">
        <v>0.0</v>
      </c>
      <c r="G346" s="21">
        <v>3.0</v>
      </c>
      <c r="H346" s="21">
        <v>7.0</v>
      </c>
      <c r="I346" s="21">
        <v>14.0</v>
      </c>
      <c r="J346" s="21">
        <v>58.0</v>
      </c>
      <c r="K346" s="21">
        <v>201.0</v>
      </c>
      <c r="L346" s="21">
        <v>486.0</v>
      </c>
      <c r="M346" s="21">
        <v>966.0</v>
      </c>
    </row>
    <row r="347">
      <c r="A347" s="8">
        <v>44286.0</v>
      </c>
      <c r="B347" s="21">
        <v>1731.0</v>
      </c>
      <c r="C347" s="9">
        <v>862.0</v>
      </c>
      <c r="D347" s="9">
        <v>869.0</v>
      </c>
      <c r="E347" s="21">
        <v>0.0</v>
      </c>
      <c r="F347" s="21">
        <v>0.0</v>
      </c>
      <c r="G347" s="21">
        <v>3.0</v>
      </c>
      <c r="H347" s="21">
        <v>7.0</v>
      </c>
      <c r="I347" s="21">
        <v>14.0</v>
      </c>
      <c r="J347" s="21">
        <v>58.0</v>
      </c>
      <c r="K347" s="21">
        <v>199.0</v>
      </c>
      <c r="L347" s="21">
        <v>485.0</v>
      </c>
      <c r="M347" s="21">
        <v>965.0</v>
      </c>
    </row>
    <row r="348">
      <c r="A348" s="8">
        <v>44285.0</v>
      </c>
      <c r="B348" s="21">
        <v>1729.0</v>
      </c>
      <c r="C348" s="9">
        <v>861.0</v>
      </c>
      <c r="D348" s="9">
        <v>868.0</v>
      </c>
      <c r="E348" s="21">
        <v>0.0</v>
      </c>
      <c r="F348" s="21">
        <v>0.0</v>
      </c>
      <c r="G348" s="21">
        <v>3.0</v>
      </c>
      <c r="H348" s="21">
        <v>7.0</v>
      </c>
      <c r="I348" s="21">
        <v>14.0</v>
      </c>
      <c r="J348" s="21">
        <v>58.0</v>
      </c>
      <c r="K348" s="21">
        <v>198.0</v>
      </c>
      <c r="L348" s="21">
        <v>485.0</v>
      </c>
      <c r="M348" s="21">
        <v>964.0</v>
      </c>
    </row>
    <row r="349">
      <c r="A349" s="8">
        <v>44284.0</v>
      </c>
      <c r="B349" s="21">
        <v>1726.0</v>
      </c>
      <c r="C349" s="9">
        <v>859.0</v>
      </c>
      <c r="D349" s="9">
        <v>867.0</v>
      </c>
      <c r="E349" s="21">
        <v>0.0</v>
      </c>
      <c r="F349" s="21">
        <v>0.0</v>
      </c>
      <c r="G349" s="21">
        <v>3.0</v>
      </c>
      <c r="H349" s="21">
        <v>7.0</v>
      </c>
      <c r="I349" s="21">
        <v>14.0</v>
      </c>
      <c r="J349" s="21">
        <v>58.0</v>
      </c>
      <c r="K349" s="21">
        <v>198.0</v>
      </c>
      <c r="L349" s="21">
        <v>484.0</v>
      </c>
      <c r="M349" s="21">
        <v>962.0</v>
      </c>
    </row>
    <row r="350">
      <c r="A350" s="8">
        <v>44283.0</v>
      </c>
      <c r="B350" s="21">
        <v>1722.0</v>
      </c>
      <c r="C350" s="9">
        <v>858.0</v>
      </c>
      <c r="D350" s="9">
        <v>864.0</v>
      </c>
      <c r="E350" s="21">
        <v>0.0</v>
      </c>
      <c r="F350" s="21">
        <v>0.0</v>
      </c>
      <c r="G350" s="21">
        <v>3.0</v>
      </c>
      <c r="H350" s="21">
        <v>7.0</v>
      </c>
      <c r="I350" s="21">
        <v>14.0</v>
      </c>
      <c r="J350" s="21">
        <v>58.0</v>
      </c>
      <c r="K350" s="21">
        <v>198.0</v>
      </c>
      <c r="L350" s="21">
        <v>483.0</v>
      </c>
      <c r="M350" s="21">
        <v>959.0</v>
      </c>
    </row>
    <row r="351">
      <c r="A351" s="8">
        <v>44282.0</v>
      </c>
      <c r="B351" s="21">
        <v>1721.0</v>
      </c>
      <c r="C351" s="9">
        <v>857.0</v>
      </c>
      <c r="D351" s="9">
        <v>864.0</v>
      </c>
      <c r="E351" s="21">
        <v>0.0</v>
      </c>
      <c r="F351" s="21">
        <v>0.0</v>
      </c>
      <c r="G351" s="21">
        <v>3.0</v>
      </c>
      <c r="H351" s="21">
        <v>7.0</v>
      </c>
      <c r="I351" s="21">
        <v>14.0</v>
      </c>
      <c r="J351" s="21">
        <v>58.0</v>
      </c>
      <c r="K351" s="21">
        <v>198.0</v>
      </c>
      <c r="L351" s="21">
        <v>482.0</v>
      </c>
      <c r="M351" s="21">
        <v>959.0</v>
      </c>
    </row>
    <row r="352">
      <c r="A352" s="8">
        <v>44281.0</v>
      </c>
      <c r="B352" s="21">
        <v>1716.0</v>
      </c>
      <c r="C352" s="9">
        <v>852.0</v>
      </c>
      <c r="D352" s="9">
        <v>864.0</v>
      </c>
      <c r="E352" s="21">
        <v>0.0</v>
      </c>
      <c r="F352" s="21">
        <v>0.0</v>
      </c>
      <c r="G352" s="21">
        <v>3.0</v>
      </c>
      <c r="H352" s="21">
        <v>7.0</v>
      </c>
      <c r="I352" s="21">
        <v>14.0</v>
      </c>
      <c r="J352" s="21">
        <v>58.0</v>
      </c>
      <c r="K352" s="21">
        <v>197.0</v>
      </c>
      <c r="L352" s="21">
        <v>480.0</v>
      </c>
      <c r="M352" s="21">
        <v>957.0</v>
      </c>
    </row>
    <row r="353">
      <c r="A353" s="8">
        <v>44280.0</v>
      </c>
      <c r="B353" s="21">
        <v>1709.0</v>
      </c>
      <c r="C353" s="9">
        <v>850.0</v>
      </c>
      <c r="D353" s="9">
        <v>859.0</v>
      </c>
      <c r="E353" s="21">
        <v>0.0</v>
      </c>
      <c r="F353" s="21">
        <v>0.0</v>
      </c>
      <c r="G353" s="21">
        <v>3.0</v>
      </c>
      <c r="H353" s="21">
        <v>7.0</v>
      </c>
      <c r="I353" s="21">
        <v>14.0</v>
      </c>
      <c r="J353" s="21">
        <v>56.0</v>
      </c>
      <c r="K353" s="21">
        <v>197.0</v>
      </c>
      <c r="L353" s="21">
        <v>478.0</v>
      </c>
      <c r="M353" s="21">
        <v>954.0</v>
      </c>
    </row>
    <row r="354">
      <c r="A354" s="8">
        <v>44279.0</v>
      </c>
      <c r="B354" s="21">
        <v>1707.0</v>
      </c>
      <c r="C354" s="9">
        <v>848.0</v>
      </c>
      <c r="D354" s="9">
        <v>859.0</v>
      </c>
      <c r="E354" s="21">
        <v>0.0</v>
      </c>
      <c r="F354" s="21">
        <v>0.0</v>
      </c>
      <c r="G354" s="21">
        <v>3.0</v>
      </c>
      <c r="H354" s="21">
        <v>7.0</v>
      </c>
      <c r="I354" s="21">
        <v>14.0</v>
      </c>
      <c r="J354" s="21">
        <v>56.0</v>
      </c>
      <c r="K354" s="21">
        <v>197.0</v>
      </c>
      <c r="L354" s="21">
        <v>476.0</v>
      </c>
      <c r="M354" s="21">
        <v>954.0</v>
      </c>
    </row>
    <row r="355">
      <c r="A355" s="8">
        <v>44278.0</v>
      </c>
      <c r="B355" s="21">
        <v>1704.0</v>
      </c>
      <c r="C355" s="9">
        <v>846.0</v>
      </c>
      <c r="D355" s="9">
        <v>858.0</v>
      </c>
      <c r="E355" s="21">
        <v>0.0</v>
      </c>
      <c r="F355" s="21">
        <v>0.0</v>
      </c>
      <c r="G355" s="21">
        <v>3.0</v>
      </c>
      <c r="H355" s="21">
        <v>7.0</v>
      </c>
      <c r="I355" s="21">
        <v>14.0</v>
      </c>
      <c r="J355" s="21">
        <v>56.0</v>
      </c>
      <c r="K355" s="21">
        <v>197.0</v>
      </c>
      <c r="L355" s="21">
        <v>474.0</v>
      </c>
      <c r="M355" s="21">
        <v>953.0</v>
      </c>
    </row>
    <row r="356">
      <c r="A356" s="8">
        <v>44277.0</v>
      </c>
      <c r="B356" s="21">
        <v>1697.0</v>
      </c>
      <c r="C356" s="9">
        <v>843.0</v>
      </c>
      <c r="D356" s="9">
        <v>854.0</v>
      </c>
      <c r="E356" s="21">
        <v>0.0</v>
      </c>
      <c r="F356" s="21">
        <v>0.0</v>
      </c>
      <c r="G356" s="21">
        <v>3.0</v>
      </c>
      <c r="H356" s="21">
        <v>7.0</v>
      </c>
      <c r="I356" s="21">
        <v>14.0</v>
      </c>
      <c r="J356" s="21">
        <v>56.0</v>
      </c>
      <c r="K356" s="21">
        <v>195.0</v>
      </c>
      <c r="L356" s="21">
        <v>471.0</v>
      </c>
      <c r="M356" s="21">
        <v>951.0</v>
      </c>
    </row>
    <row r="357">
      <c r="A357" s="8">
        <v>44276.0</v>
      </c>
      <c r="B357" s="21">
        <v>1696.0</v>
      </c>
      <c r="C357" s="9">
        <v>843.0</v>
      </c>
      <c r="D357" s="9">
        <v>853.0</v>
      </c>
      <c r="E357" s="21">
        <v>0.0</v>
      </c>
      <c r="F357" s="21">
        <v>0.0</v>
      </c>
      <c r="G357" s="21">
        <v>3.0</v>
      </c>
      <c r="H357" s="21">
        <v>7.0</v>
      </c>
      <c r="I357" s="21">
        <v>14.0</v>
      </c>
      <c r="J357" s="21">
        <v>56.0</v>
      </c>
      <c r="K357" s="21">
        <v>195.0</v>
      </c>
      <c r="L357" s="21">
        <v>470.0</v>
      </c>
      <c r="M357" s="21">
        <v>951.0</v>
      </c>
    </row>
    <row r="358">
      <c r="A358" s="8">
        <v>44275.0</v>
      </c>
      <c r="B358" s="21">
        <v>1693.0</v>
      </c>
      <c r="C358" s="9">
        <v>841.0</v>
      </c>
      <c r="D358" s="9">
        <v>852.0</v>
      </c>
      <c r="E358" s="21">
        <v>0.0</v>
      </c>
      <c r="F358" s="21">
        <v>0.0</v>
      </c>
      <c r="G358" s="21">
        <v>3.0</v>
      </c>
      <c r="H358" s="21">
        <v>7.0</v>
      </c>
      <c r="I358" s="21">
        <v>14.0</v>
      </c>
      <c r="J358" s="21">
        <v>56.0</v>
      </c>
      <c r="K358" s="21">
        <v>195.0</v>
      </c>
      <c r="L358" s="21">
        <v>469.0</v>
      </c>
      <c r="M358" s="21">
        <v>949.0</v>
      </c>
    </row>
    <row r="359">
      <c r="A359" s="8">
        <v>44274.0</v>
      </c>
      <c r="B359" s="21">
        <v>1690.0</v>
      </c>
      <c r="C359" s="9">
        <v>840.0</v>
      </c>
      <c r="D359" s="9">
        <v>850.0</v>
      </c>
      <c r="E359" s="21">
        <v>0.0</v>
      </c>
      <c r="F359" s="21">
        <v>0.0</v>
      </c>
      <c r="G359" s="21">
        <v>3.0</v>
      </c>
      <c r="H359" s="21">
        <v>7.0</v>
      </c>
      <c r="I359" s="21">
        <v>14.0</v>
      </c>
      <c r="J359" s="21">
        <v>55.0</v>
      </c>
      <c r="K359" s="21">
        <v>195.0</v>
      </c>
      <c r="L359" s="21">
        <v>469.0</v>
      </c>
      <c r="M359" s="21">
        <v>947.0</v>
      </c>
    </row>
    <row r="360">
      <c r="A360" s="8">
        <v>44273.0</v>
      </c>
      <c r="B360" s="21">
        <v>1688.0</v>
      </c>
      <c r="C360" s="9">
        <v>838.0</v>
      </c>
      <c r="D360" s="9">
        <v>850.0</v>
      </c>
      <c r="E360" s="21">
        <v>0.0</v>
      </c>
      <c r="F360" s="21">
        <v>0.0</v>
      </c>
      <c r="G360" s="21">
        <v>2.0</v>
      </c>
      <c r="H360" s="21">
        <v>7.0</v>
      </c>
      <c r="I360" s="21">
        <v>14.0</v>
      </c>
      <c r="J360" s="21">
        <v>55.0</v>
      </c>
      <c r="K360" s="21">
        <v>195.0</v>
      </c>
      <c r="L360" s="21">
        <v>468.0</v>
      </c>
      <c r="M360" s="21">
        <v>947.0</v>
      </c>
    </row>
    <row r="361">
      <c r="A361" s="8">
        <v>44272.0</v>
      </c>
      <c r="B361" s="21">
        <v>1686.0</v>
      </c>
      <c r="C361" s="9">
        <v>838.0</v>
      </c>
      <c r="D361" s="9">
        <v>848.0</v>
      </c>
      <c r="E361" s="21">
        <v>0.0</v>
      </c>
      <c r="F361" s="21">
        <v>0.0</v>
      </c>
      <c r="G361" s="21">
        <v>2.0</v>
      </c>
      <c r="H361" s="21">
        <v>7.0</v>
      </c>
      <c r="I361" s="21">
        <v>14.0</v>
      </c>
      <c r="J361" s="21">
        <v>55.0</v>
      </c>
      <c r="K361" s="21">
        <v>195.0</v>
      </c>
      <c r="L361" s="21">
        <v>467.0</v>
      </c>
      <c r="M361" s="21">
        <v>946.0</v>
      </c>
    </row>
    <row r="362">
      <c r="A362" s="8">
        <v>44271.0</v>
      </c>
      <c r="B362" s="21">
        <v>1678.0</v>
      </c>
      <c r="C362" s="9">
        <v>834.0</v>
      </c>
      <c r="D362" s="9">
        <v>844.0</v>
      </c>
      <c r="E362" s="21">
        <v>0.0</v>
      </c>
      <c r="F362" s="21">
        <v>0.0</v>
      </c>
      <c r="G362" s="21">
        <v>2.0</v>
      </c>
      <c r="H362" s="21">
        <v>7.0</v>
      </c>
      <c r="I362" s="21">
        <v>14.0</v>
      </c>
      <c r="J362" s="21">
        <v>55.0</v>
      </c>
      <c r="K362" s="21">
        <v>192.0</v>
      </c>
      <c r="L362" s="21">
        <v>465.0</v>
      </c>
      <c r="M362" s="21">
        <v>943.0</v>
      </c>
    </row>
    <row r="363">
      <c r="A363" s="8">
        <v>44270.0</v>
      </c>
      <c r="B363" s="21">
        <v>1675.0</v>
      </c>
      <c r="C363" s="9">
        <v>832.0</v>
      </c>
      <c r="D363" s="9">
        <v>843.0</v>
      </c>
      <c r="E363" s="21">
        <v>0.0</v>
      </c>
      <c r="F363" s="21">
        <v>0.0</v>
      </c>
      <c r="G363" s="21">
        <v>2.0</v>
      </c>
      <c r="H363" s="21">
        <v>7.0</v>
      </c>
      <c r="I363" s="21">
        <v>14.0</v>
      </c>
      <c r="J363" s="21">
        <v>55.0</v>
      </c>
      <c r="K363" s="21">
        <v>191.0</v>
      </c>
      <c r="L363" s="21">
        <v>463.0</v>
      </c>
      <c r="M363" s="21">
        <v>943.0</v>
      </c>
    </row>
    <row r="364">
      <c r="A364" s="8">
        <v>44269.0</v>
      </c>
      <c r="B364" s="21">
        <v>1669.0</v>
      </c>
      <c r="C364" s="9">
        <v>830.0</v>
      </c>
      <c r="D364" s="9">
        <v>839.0</v>
      </c>
      <c r="E364" s="21">
        <v>0.0</v>
      </c>
      <c r="F364" s="21">
        <v>0.0</v>
      </c>
      <c r="G364" s="21">
        <v>2.0</v>
      </c>
      <c r="H364" s="21">
        <v>7.0</v>
      </c>
      <c r="I364" s="21">
        <v>14.0</v>
      </c>
      <c r="J364" s="21">
        <v>55.0</v>
      </c>
      <c r="K364" s="21">
        <v>190.0</v>
      </c>
      <c r="L364" s="21">
        <v>463.0</v>
      </c>
      <c r="M364" s="21">
        <v>938.0</v>
      </c>
    </row>
    <row r="365">
      <c r="A365" s="8">
        <v>44268.0</v>
      </c>
      <c r="B365" s="21">
        <v>1667.0</v>
      </c>
      <c r="C365" s="9">
        <v>829.0</v>
      </c>
      <c r="D365" s="9">
        <v>838.0</v>
      </c>
      <c r="E365" s="21">
        <v>0.0</v>
      </c>
      <c r="F365" s="21">
        <v>0.0</v>
      </c>
      <c r="G365" s="21">
        <v>1.0</v>
      </c>
      <c r="H365" s="21">
        <v>7.0</v>
      </c>
      <c r="I365" s="21">
        <v>14.0</v>
      </c>
      <c r="J365" s="21">
        <v>55.0</v>
      </c>
      <c r="K365" s="21">
        <v>189.0</v>
      </c>
      <c r="L365" s="21">
        <v>463.0</v>
      </c>
      <c r="M365" s="21">
        <v>938.0</v>
      </c>
    </row>
    <row r="366">
      <c r="A366" s="8">
        <v>44267.0</v>
      </c>
      <c r="B366" s="21">
        <v>1662.0</v>
      </c>
      <c r="C366" s="9">
        <v>826.0</v>
      </c>
      <c r="D366" s="9">
        <v>836.0</v>
      </c>
      <c r="E366" s="21">
        <v>0.0</v>
      </c>
      <c r="F366" s="21">
        <v>0.0</v>
      </c>
      <c r="G366" s="21">
        <v>1.0</v>
      </c>
      <c r="H366" s="21">
        <v>7.0</v>
      </c>
      <c r="I366" s="21">
        <v>14.0</v>
      </c>
      <c r="J366" s="21">
        <v>55.0</v>
      </c>
      <c r="K366" s="21">
        <v>189.0</v>
      </c>
      <c r="L366" s="21">
        <v>460.0</v>
      </c>
      <c r="M366" s="21">
        <v>936.0</v>
      </c>
    </row>
    <row r="367">
      <c r="A367" s="8">
        <v>44266.0</v>
      </c>
      <c r="B367" s="21">
        <v>1652.0</v>
      </c>
      <c r="C367" s="9">
        <v>823.0</v>
      </c>
      <c r="D367" s="9">
        <v>829.0</v>
      </c>
      <c r="E367" s="21">
        <v>0.0</v>
      </c>
      <c r="F367" s="21">
        <v>0.0</v>
      </c>
      <c r="G367" s="21">
        <v>1.0</v>
      </c>
      <c r="H367" s="21">
        <v>6.0</v>
      </c>
      <c r="I367" s="21">
        <v>14.0</v>
      </c>
      <c r="J367" s="21">
        <v>55.0</v>
      </c>
      <c r="K367" s="21">
        <v>189.0</v>
      </c>
      <c r="L367" s="21">
        <v>457.0</v>
      </c>
      <c r="M367" s="21">
        <v>930.0</v>
      </c>
    </row>
    <row r="368">
      <c r="A368" s="8">
        <v>44265.0</v>
      </c>
      <c r="B368" s="21">
        <v>1648.0</v>
      </c>
      <c r="C368" s="9">
        <v>821.0</v>
      </c>
      <c r="D368" s="9">
        <v>827.0</v>
      </c>
      <c r="E368" s="21">
        <v>0.0</v>
      </c>
      <c r="F368" s="21">
        <v>0.0</v>
      </c>
      <c r="G368" s="21">
        <v>1.0</v>
      </c>
      <c r="H368" s="21">
        <v>6.0</v>
      </c>
      <c r="I368" s="21">
        <v>14.0</v>
      </c>
      <c r="J368" s="21">
        <v>55.0</v>
      </c>
      <c r="K368" s="21">
        <v>188.0</v>
      </c>
      <c r="L368" s="21">
        <v>457.0</v>
      </c>
      <c r="M368" s="21">
        <v>927.0</v>
      </c>
    </row>
    <row r="369">
      <c r="A369" s="8">
        <v>44264.0</v>
      </c>
      <c r="B369" s="21">
        <v>1645.0</v>
      </c>
      <c r="C369" s="22">
        <v>818.0</v>
      </c>
      <c r="D369" s="22">
        <v>827.0</v>
      </c>
      <c r="E369" s="21">
        <v>0.0</v>
      </c>
      <c r="F369" s="21">
        <v>0.0</v>
      </c>
      <c r="G369" s="21">
        <v>1.0</v>
      </c>
      <c r="H369" s="21">
        <v>6.0</v>
      </c>
      <c r="I369" s="21">
        <v>14.0</v>
      </c>
      <c r="J369" s="21">
        <v>54.0</v>
      </c>
      <c r="K369" s="21">
        <v>187.0</v>
      </c>
      <c r="L369" s="21">
        <v>456.0</v>
      </c>
      <c r="M369" s="21">
        <v>927.0</v>
      </c>
    </row>
    <row r="370">
      <c r="A370" s="8">
        <v>44263.0</v>
      </c>
      <c r="B370" s="21">
        <v>1642.0</v>
      </c>
      <c r="C370" s="16">
        <v>817.0</v>
      </c>
      <c r="D370" s="5">
        <v>825.0</v>
      </c>
      <c r="E370" s="21">
        <v>0.0</v>
      </c>
      <c r="F370" s="21">
        <v>0.0</v>
      </c>
      <c r="G370" s="21">
        <v>1.0</v>
      </c>
      <c r="H370" s="21">
        <v>6.0</v>
      </c>
      <c r="I370" s="21">
        <v>14.0</v>
      </c>
      <c r="J370" s="21">
        <v>54.0</v>
      </c>
      <c r="K370" s="21">
        <v>187.0</v>
      </c>
      <c r="L370" s="21">
        <v>455.0</v>
      </c>
      <c r="M370" s="21">
        <v>925.0</v>
      </c>
    </row>
    <row r="371">
      <c r="A371" s="8">
        <v>44262.0</v>
      </c>
      <c r="B371" s="21">
        <v>1634.0</v>
      </c>
      <c r="C371" s="16">
        <v>813.0</v>
      </c>
      <c r="D371" s="5">
        <v>821.0</v>
      </c>
      <c r="E371" s="21">
        <v>0.0</v>
      </c>
      <c r="F371" s="21">
        <v>0.0</v>
      </c>
      <c r="G371" s="21">
        <v>1.0</v>
      </c>
      <c r="H371" s="21">
        <v>6.0</v>
      </c>
      <c r="I371" s="21">
        <v>14.0</v>
      </c>
      <c r="J371" s="21">
        <v>54.0</v>
      </c>
      <c r="K371" s="21">
        <v>186.0</v>
      </c>
      <c r="L371" s="21">
        <v>451.0</v>
      </c>
      <c r="M371" s="21">
        <v>922.0</v>
      </c>
    </row>
    <row r="372">
      <c r="A372" s="8">
        <v>44261.0</v>
      </c>
      <c r="B372" s="21">
        <v>1632.0</v>
      </c>
      <c r="C372" s="16">
        <v>812.0</v>
      </c>
      <c r="D372" s="5">
        <v>820.0</v>
      </c>
      <c r="E372" s="21">
        <v>0.0</v>
      </c>
      <c r="F372" s="21">
        <v>0.0</v>
      </c>
      <c r="G372" s="21">
        <v>1.0</v>
      </c>
      <c r="H372" s="21">
        <v>6.0</v>
      </c>
      <c r="I372" s="21">
        <v>14.0</v>
      </c>
      <c r="J372" s="21">
        <v>54.0</v>
      </c>
      <c r="K372" s="21">
        <v>186.0</v>
      </c>
      <c r="L372" s="21">
        <v>450.0</v>
      </c>
      <c r="M372" s="21">
        <v>921.0</v>
      </c>
    </row>
    <row r="373">
      <c r="A373" s="8">
        <v>44260.0</v>
      </c>
      <c r="B373" s="21">
        <v>1627.0</v>
      </c>
      <c r="C373" s="16">
        <v>811.0</v>
      </c>
      <c r="D373" s="5">
        <v>816.0</v>
      </c>
      <c r="E373" s="21">
        <v>0.0</v>
      </c>
      <c r="F373" s="21">
        <v>0.0</v>
      </c>
      <c r="G373" s="21">
        <v>1.0</v>
      </c>
      <c r="H373" s="21">
        <v>6.0</v>
      </c>
      <c r="I373" s="21">
        <v>14.0</v>
      </c>
      <c r="J373" s="21">
        <v>54.0</v>
      </c>
      <c r="K373" s="21">
        <v>186.0</v>
      </c>
      <c r="L373" s="21">
        <v>447.0</v>
      </c>
      <c r="M373" s="21">
        <v>919.0</v>
      </c>
    </row>
    <row r="374">
      <c r="A374" s="8">
        <v>44259.0</v>
      </c>
      <c r="B374" s="21">
        <v>1619.0</v>
      </c>
      <c r="C374" s="16">
        <v>808.0</v>
      </c>
      <c r="D374" s="5">
        <v>811.0</v>
      </c>
      <c r="E374" s="21">
        <v>0.0</v>
      </c>
      <c r="F374" s="21">
        <v>0.0</v>
      </c>
      <c r="G374" s="21">
        <v>1.0</v>
      </c>
      <c r="H374" s="21">
        <v>6.0</v>
      </c>
      <c r="I374" s="21">
        <v>14.0</v>
      </c>
      <c r="J374" s="21">
        <v>54.0</v>
      </c>
      <c r="K374" s="21">
        <v>186.0</v>
      </c>
      <c r="L374" s="21">
        <v>443.0</v>
      </c>
      <c r="M374" s="21">
        <v>915.0</v>
      </c>
    </row>
    <row r="375">
      <c r="A375" s="8">
        <v>44258.0</v>
      </c>
      <c r="B375" s="21">
        <v>1612.0</v>
      </c>
      <c r="C375" s="16">
        <v>804.0</v>
      </c>
      <c r="D375" s="5">
        <v>808.0</v>
      </c>
      <c r="E375" s="21">
        <v>0.0</v>
      </c>
      <c r="F375" s="21">
        <v>0.0</v>
      </c>
      <c r="G375" s="21">
        <v>1.0</v>
      </c>
      <c r="H375" s="21">
        <v>6.0</v>
      </c>
      <c r="I375" s="21">
        <v>14.0</v>
      </c>
      <c r="J375" s="21">
        <v>54.0</v>
      </c>
      <c r="K375" s="21">
        <v>185.0</v>
      </c>
      <c r="L375" s="21">
        <v>441.0</v>
      </c>
      <c r="M375" s="21">
        <v>911.0</v>
      </c>
    </row>
    <row r="376">
      <c r="A376" s="8">
        <v>44257.0</v>
      </c>
      <c r="B376" s="21">
        <v>1606.0</v>
      </c>
      <c r="C376" s="16">
        <v>800.0</v>
      </c>
      <c r="D376" s="5">
        <v>806.0</v>
      </c>
      <c r="E376" s="21">
        <v>0.0</v>
      </c>
      <c r="F376" s="21">
        <v>0.0</v>
      </c>
      <c r="G376" s="21">
        <v>1.0</v>
      </c>
      <c r="H376" s="21">
        <v>6.0</v>
      </c>
      <c r="I376" s="21">
        <v>14.0</v>
      </c>
      <c r="J376" s="21">
        <v>54.0</v>
      </c>
      <c r="K376" s="21">
        <v>185.0</v>
      </c>
      <c r="L376" s="21">
        <v>440.0</v>
      </c>
      <c r="M376" s="21">
        <v>906.0</v>
      </c>
    </row>
    <row r="377">
      <c r="A377" s="8">
        <v>44256.0</v>
      </c>
      <c r="B377" s="21">
        <v>1605.0</v>
      </c>
      <c r="C377" s="16">
        <v>800.0</v>
      </c>
      <c r="D377" s="5">
        <v>805.0</v>
      </c>
      <c r="E377" s="21">
        <v>0.0</v>
      </c>
      <c r="F377" s="21">
        <v>0.0</v>
      </c>
      <c r="G377" s="21">
        <v>1.0</v>
      </c>
      <c r="H377" s="21">
        <v>6.0</v>
      </c>
      <c r="I377" s="21">
        <v>14.0</v>
      </c>
      <c r="J377" s="21">
        <v>54.0</v>
      </c>
      <c r="K377" s="21">
        <v>184.0</v>
      </c>
      <c r="L377" s="21">
        <v>440.0</v>
      </c>
      <c r="M377" s="21">
        <v>906.0</v>
      </c>
    </row>
    <row r="378">
      <c r="A378" s="8">
        <v>44255.0</v>
      </c>
      <c r="B378" s="21">
        <v>1603.0</v>
      </c>
      <c r="C378" s="16">
        <v>800.0</v>
      </c>
      <c r="D378" s="5">
        <v>803.0</v>
      </c>
      <c r="E378" s="21">
        <v>0.0</v>
      </c>
      <c r="F378" s="21">
        <v>0.0</v>
      </c>
      <c r="G378" s="21">
        <v>1.0</v>
      </c>
      <c r="H378" s="21">
        <v>6.0</v>
      </c>
      <c r="I378" s="21">
        <v>14.0</v>
      </c>
      <c r="J378" s="21">
        <v>53.0</v>
      </c>
      <c r="K378" s="21">
        <v>184.0</v>
      </c>
      <c r="L378" s="21">
        <v>440.0</v>
      </c>
      <c r="M378" s="21">
        <v>905.0</v>
      </c>
    </row>
    <row r="379">
      <c r="A379" s="8">
        <v>44254.0</v>
      </c>
      <c r="B379" s="21">
        <v>1595.0</v>
      </c>
      <c r="C379" s="16">
        <v>794.0</v>
      </c>
      <c r="D379" s="5">
        <v>801.0</v>
      </c>
      <c r="E379" s="21">
        <v>0.0</v>
      </c>
      <c r="F379" s="21">
        <v>0.0</v>
      </c>
      <c r="G379" s="21">
        <v>1.0</v>
      </c>
      <c r="H379" s="21">
        <v>6.0</v>
      </c>
      <c r="I379" s="21">
        <v>13.0</v>
      </c>
      <c r="J379" s="21">
        <v>53.0</v>
      </c>
      <c r="K379" s="21">
        <v>184.0</v>
      </c>
      <c r="L379" s="21">
        <v>435.0</v>
      </c>
      <c r="M379" s="21">
        <v>903.0</v>
      </c>
    </row>
    <row r="380">
      <c r="A380" s="8">
        <v>44253.0</v>
      </c>
      <c r="B380" s="21">
        <v>1585.0</v>
      </c>
      <c r="C380" s="16">
        <v>787.0</v>
      </c>
      <c r="D380" s="5">
        <v>798.0</v>
      </c>
      <c r="E380" s="21">
        <v>0.0</v>
      </c>
      <c r="F380" s="21">
        <v>0.0</v>
      </c>
      <c r="G380" s="21">
        <v>1.0</v>
      </c>
      <c r="H380" s="21">
        <v>6.0</v>
      </c>
      <c r="I380" s="21">
        <v>12.0</v>
      </c>
      <c r="J380" s="21">
        <v>52.0</v>
      </c>
      <c r="K380" s="21">
        <v>184.0</v>
      </c>
      <c r="L380" s="21">
        <v>433.0</v>
      </c>
      <c r="M380" s="21">
        <v>897.0</v>
      </c>
    </row>
    <row r="381">
      <c r="A381" s="8">
        <v>44252.0</v>
      </c>
      <c r="B381" s="21">
        <v>1581.0</v>
      </c>
      <c r="C381" s="16">
        <v>786.0</v>
      </c>
      <c r="D381" s="21">
        <v>795.0</v>
      </c>
      <c r="E381" s="21">
        <v>0.0</v>
      </c>
      <c r="F381" s="21">
        <v>0.0</v>
      </c>
      <c r="G381" s="21">
        <v>1.0</v>
      </c>
      <c r="H381" s="21">
        <v>6.0</v>
      </c>
      <c r="I381" s="21">
        <v>12.0</v>
      </c>
      <c r="J381" s="21">
        <v>52.0</v>
      </c>
      <c r="K381" s="21">
        <v>183.0</v>
      </c>
      <c r="L381" s="21">
        <v>432.0</v>
      </c>
      <c r="M381" s="21">
        <v>895.0</v>
      </c>
    </row>
    <row r="382">
      <c r="A382" s="8">
        <v>44251.0</v>
      </c>
      <c r="B382" s="21">
        <v>1576.0</v>
      </c>
      <c r="C382" s="16">
        <v>784.0</v>
      </c>
      <c r="D382" s="21">
        <v>792.0</v>
      </c>
      <c r="E382" s="21">
        <v>0.0</v>
      </c>
      <c r="F382" s="21">
        <v>0.0</v>
      </c>
      <c r="G382" s="21">
        <v>1.0</v>
      </c>
      <c r="H382" s="21">
        <v>6.0</v>
      </c>
      <c r="I382" s="21">
        <v>12.0</v>
      </c>
      <c r="J382" s="21">
        <v>52.0</v>
      </c>
      <c r="K382" s="21">
        <v>182.0</v>
      </c>
      <c r="L382" s="21">
        <v>431.0</v>
      </c>
      <c r="M382" s="21">
        <v>892.0</v>
      </c>
    </row>
    <row r="383">
      <c r="A383" s="8">
        <v>44250.0</v>
      </c>
      <c r="B383" s="21">
        <v>1573.0</v>
      </c>
      <c r="C383" s="16">
        <v>782.0</v>
      </c>
      <c r="D383" s="21">
        <v>791.0</v>
      </c>
      <c r="E383" s="21">
        <v>0.0</v>
      </c>
      <c r="F383" s="21">
        <v>0.0</v>
      </c>
      <c r="G383" s="21">
        <v>1.0</v>
      </c>
      <c r="H383" s="21">
        <v>6.0</v>
      </c>
      <c r="I383" s="21">
        <v>12.0</v>
      </c>
      <c r="J383" s="21">
        <v>51.0</v>
      </c>
      <c r="K383" s="21">
        <v>182.0</v>
      </c>
      <c r="L383" s="21">
        <v>430.0</v>
      </c>
      <c r="M383" s="21">
        <v>891.0</v>
      </c>
    </row>
    <row r="384">
      <c r="A384" s="8">
        <v>44249.0</v>
      </c>
      <c r="B384" s="21">
        <v>1562.0</v>
      </c>
      <c r="C384" s="16">
        <v>777.0</v>
      </c>
      <c r="D384" s="21">
        <v>785.0</v>
      </c>
      <c r="E384" s="21">
        <v>0.0</v>
      </c>
      <c r="F384" s="21">
        <v>0.0</v>
      </c>
      <c r="G384" s="21">
        <v>1.0</v>
      </c>
      <c r="H384" s="21">
        <v>6.0</v>
      </c>
      <c r="I384" s="21">
        <v>12.0</v>
      </c>
      <c r="J384" s="21">
        <v>51.0</v>
      </c>
      <c r="K384" s="21">
        <v>180.0</v>
      </c>
      <c r="L384" s="21">
        <v>427.0</v>
      </c>
      <c r="M384" s="21">
        <v>885.0</v>
      </c>
    </row>
    <row r="385">
      <c r="A385" s="8">
        <v>44248.0</v>
      </c>
      <c r="B385" s="21">
        <v>1557.0</v>
      </c>
      <c r="C385" s="16">
        <v>775.0</v>
      </c>
      <c r="D385" s="21">
        <v>782.0</v>
      </c>
      <c r="E385" s="21">
        <v>0.0</v>
      </c>
      <c r="F385" s="21">
        <v>0.0</v>
      </c>
      <c r="G385" s="21">
        <v>1.0</v>
      </c>
      <c r="H385" s="21">
        <v>6.0</v>
      </c>
      <c r="I385" s="21">
        <v>12.0</v>
      </c>
      <c r="J385" s="21">
        <v>51.0</v>
      </c>
      <c r="K385" s="21">
        <v>180.0</v>
      </c>
      <c r="L385" s="21">
        <v>424.0</v>
      </c>
      <c r="M385" s="21">
        <v>883.0</v>
      </c>
    </row>
    <row r="386">
      <c r="A386" s="8">
        <v>44247.0</v>
      </c>
      <c r="B386" s="21">
        <v>1553.0</v>
      </c>
      <c r="C386" s="16">
        <v>773.0</v>
      </c>
      <c r="D386" s="21">
        <v>780.0</v>
      </c>
      <c r="E386" s="21">
        <v>0.0</v>
      </c>
      <c r="F386" s="21">
        <v>0.0</v>
      </c>
      <c r="G386" s="21">
        <v>1.0</v>
      </c>
      <c r="H386" s="21">
        <v>6.0</v>
      </c>
      <c r="I386" s="21">
        <v>12.0</v>
      </c>
      <c r="J386" s="21">
        <v>51.0</v>
      </c>
      <c r="K386" s="21">
        <v>179.0</v>
      </c>
      <c r="L386" s="21">
        <v>423.0</v>
      </c>
      <c r="M386" s="21">
        <v>881.0</v>
      </c>
    </row>
    <row r="387">
      <c r="A387" s="8">
        <v>44246.0</v>
      </c>
      <c r="B387" s="21">
        <v>1550.0</v>
      </c>
      <c r="C387" s="16">
        <v>772.0</v>
      </c>
      <c r="D387" s="21">
        <v>778.0</v>
      </c>
      <c r="E387" s="21">
        <v>0.0</v>
      </c>
      <c r="F387" s="21">
        <v>0.0</v>
      </c>
      <c r="G387" s="21">
        <v>1.0</v>
      </c>
      <c r="H387" s="21">
        <v>6.0</v>
      </c>
      <c r="I387" s="21">
        <v>12.0</v>
      </c>
      <c r="J387" s="21">
        <v>51.0</v>
      </c>
      <c r="K387" s="21">
        <v>179.0</v>
      </c>
      <c r="L387" s="21">
        <v>422.0</v>
      </c>
      <c r="M387" s="21">
        <v>879.0</v>
      </c>
    </row>
    <row r="388">
      <c r="A388" s="8">
        <v>44245.0</v>
      </c>
      <c r="B388" s="21">
        <v>1544.0</v>
      </c>
      <c r="C388" s="16">
        <v>769.0</v>
      </c>
      <c r="D388" s="21">
        <v>775.0</v>
      </c>
      <c r="E388" s="21">
        <v>0.0</v>
      </c>
      <c r="F388" s="21">
        <v>0.0</v>
      </c>
      <c r="G388" s="21">
        <v>1.0</v>
      </c>
      <c r="H388" s="21">
        <v>6.0</v>
      </c>
      <c r="I388" s="21">
        <v>12.0</v>
      </c>
      <c r="J388" s="21">
        <v>51.0</v>
      </c>
      <c r="K388" s="21">
        <v>179.0</v>
      </c>
      <c r="L388" s="21">
        <v>420.0</v>
      </c>
      <c r="M388" s="21">
        <v>875.0</v>
      </c>
    </row>
    <row r="389">
      <c r="A389" s="8">
        <v>44244.0</v>
      </c>
      <c r="B389" s="21">
        <v>1538.0</v>
      </c>
      <c r="C389" s="16">
        <v>764.0</v>
      </c>
      <c r="D389" s="21">
        <v>774.0</v>
      </c>
      <c r="E389" s="21">
        <v>0.0</v>
      </c>
      <c r="F389" s="21">
        <v>0.0</v>
      </c>
      <c r="G389" s="21">
        <v>1.0</v>
      </c>
      <c r="H389" s="21">
        <v>6.0</v>
      </c>
      <c r="I389" s="21">
        <v>12.0</v>
      </c>
      <c r="J389" s="21">
        <v>50.0</v>
      </c>
      <c r="K389" s="21">
        <v>177.0</v>
      </c>
      <c r="L389" s="21">
        <v>418.0</v>
      </c>
      <c r="M389" s="21">
        <v>874.0</v>
      </c>
    </row>
    <row r="390">
      <c r="A390" s="8">
        <v>44243.0</v>
      </c>
      <c r="B390" s="21">
        <v>1534.0</v>
      </c>
      <c r="C390" s="16">
        <v>762.0</v>
      </c>
      <c r="D390" s="21">
        <v>772.0</v>
      </c>
      <c r="E390" s="21">
        <v>0.0</v>
      </c>
      <c r="F390" s="21">
        <v>0.0</v>
      </c>
      <c r="G390" s="21">
        <v>1.0</v>
      </c>
      <c r="H390" s="21">
        <v>6.0</v>
      </c>
      <c r="I390" s="21">
        <v>12.0</v>
      </c>
      <c r="J390" s="21">
        <v>50.0</v>
      </c>
      <c r="K390" s="21">
        <v>176.0</v>
      </c>
      <c r="L390" s="21">
        <v>417.0</v>
      </c>
      <c r="M390" s="21">
        <v>872.0</v>
      </c>
    </row>
    <row r="391">
      <c r="A391" s="8">
        <v>44242.0</v>
      </c>
      <c r="B391" s="21">
        <v>1527.0</v>
      </c>
      <c r="C391" s="16">
        <v>758.0</v>
      </c>
      <c r="D391" s="16">
        <v>769.0</v>
      </c>
      <c r="E391" s="21">
        <v>0.0</v>
      </c>
      <c r="F391" s="21">
        <v>0.0</v>
      </c>
      <c r="G391" s="21">
        <v>1.0</v>
      </c>
      <c r="H391" s="21">
        <v>6.0</v>
      </c>
      <c r="I391" s="21">
        <v>12.0</v>
      </c>
      <c r="J391" s="21">
        <v>50.0</v>
      </c>
      <c r="K391" s="21">
        <v>176.0</v>
      </c>
      <c r="L391" s="21">
        <v>414.0</v>
      </c>
      <c r="M391" s="21">
        <v>868.0</v>
      </c>
    </row>
    <row r="392">
      <c r="A392" s="8">
        <v>44241.0</v>
      </c>
      <c r="B392" s="21">
        <v>1522.0</v>
      </c>
      <c r="C392" s="16">
        <v>756.0</v>
      </c>
      <c r="D392" s="16">
        <v>766.0</v>
      </c>
      <c r="E392" s="21">
        <v>0.0</v>
      </c>
      <c r="F392" s="21">
        <v>0.0</v>
      </c>
      <c r="G392" s="21">
        <v>1.0</v>
      </c>
      <c r="H392" s="21">
        <v>6.0</v>
      </c>
      <c r="I392" s="21">
        <v>12.0</v>
      </c>
      <c r="J392" s="21">
        <v>49.0</v>
      </c>
      <c r="K392" s="21">
        <v>175.0</v>
      </c>
      <c r="L392" s="21">
        <v>414.0</v>
      </c>
      <c r="M392" s="21">
        <v>865.0</v>
      </c>
    </row>
    <row r="393">
      <c r="A393" s="8">
        <v>44240.0</v>
      </c>
      <c r="B393" s="21">
        <v>1514.0</v>
      </c>
      <c r="C393" s="16">
        <v>752.0</v>
      </c>
      <c r="D393" s="16">
        <v>762.0</v>
      </c>
      <c r="E393" s="21">
        <v>0.0</v>
      </c>
      <c r="F393" s="21">
        <v>0.0</v>
      </c>
      <c r="G393" s="21">
        <v>1.0</v>
      </c>
      <c r="H393" s="21">
        <v>6.0</v>
      </c>
      <c r="I393" s="21">
        <v>12.0</v>
      </c>
      <c r="J393" s="21">
        <v>49.0</v>
      </c>
      <c r="K393" s="21">
        <v>174.0</v>
      </c>
      <c r="L393" s="21">
        <v>411.0</v>
      </c>
      <c r="M393" s="21">
        <v>861.0</v>
      </c>
    </row>
    <row r="394">
      <c r="A394" s="8">
        <v>44239.0</v>
      </c>
      <c r="B394" s="21">
        <v>1507.0</v>
      </c>
      <c r="C394" s="16">
        <v>749.0</v>
      </c>
      <c r="D394" s="16">
        <v>758.0</v>
      </c>
      <c r="E394" s="21">
        <v>0.0</v>
      </c>
      <c r="F394" s="21">
        <v>0.0</v>
      </c>
      <c r="G394" s="21">
        <v>0.0</v>
      </c>
      <c r="H394" s="21">
        <v>6.0</v>
      </c>
      <c r="I394" s="21">
        <v>12.0</v>
      </c>
      <c r="J394" s="21">
        <v>49.0</v>
      </c>
      <c r="K394" s="21">
        <v>174.0</v>
      </c>
      <c r="L394" s="21">
        <v>409.0</v>
      </c>
      <c r="M394" s="21">
        <v>857.0</v>
      </c>
    </row>
    <row r="395">
      <c r="A395" s="8">
        <v>44238.0</v>
      </c>
      <c r="B395" s="21">
        <v>1496.0</v>
      </c>
      <c r="C395" s="16">
        <v>745.0</v>
      </c>
      <c r="D395" s="16">
        <v>751.0</v>
      </c>
      <c r="E395" s="21">
        <v>0.0</v>
      </c>
      <c r="F395" s="21">
        <v>0.0</v>
      </c>
      <c r="G395" s="21">
        <v>0.0</v>
      </c>
      <c r="H395" s="21">
        <v>6.0</v>
      </c>
      <c r="I395" s="21">
        <v>12.0</v>
      </c>
      <c r="J395" s="21">
        <v>49.0</v>
      </c>
      <c r="K395" s="21">
        <v>172.0</v>
      </c>
      <c r="L395" s="21">
        <v>407.0</v>
      </c>
      <c r="M395" s="21">
        <v>850.0</v>
      </c>
    </row>
    <row r="396">
      <c r="A396" s="8">
        <v>44237.0</v>
      </c>
      <c r="B396" s="21">
        <v>1486.0</v>
      </c>
      <c r="C396" s="16">
        <v>739.0</v>
      </c>
      <c r="D396" s="16">
        <v>747.0</v>
      </c>
      <c r="E396" s="21">
        <v>0.0</v>
      </c>
      <c r="F396" s="21">
        <v>0.0</v>
      </c>
      <c r="G396" s="21">
        <v>0.0</v>
      </c>
      <c r="H396" s="21">
        <v>6.0</v>
      </c>
      <c r="I396" s="21">
        <v>12.0</v>
      </c>
      <c r="J396" s="21">
        <v>49.0</v>
      </c>
      <c r="K396" s="21">
        <v>171.0</v>
      </c>
      <c r="L396" s="21">
        <v>404.0</v>
      </c>
      <c r="M396" s="21">
        <v>844.0</v>
      </c>
    </row>
    <row r="397">
      <c r="A397" s="8">
        <v>44236.0</v>
      </c>
      <c r="B397" s="21">
        <v>1482.0</v>
      </c>
      <c r="C397" s="16">
        <v>736.0</v>
      </c>
      <c r="D397" s="16">
        <v>746.0</v>
      </c>
      <c r="E397" s="21">
        <v>0.0</v>
      </c>
      <c r="F397" s="21">
        <v>0.0</v>
      </c>
      <c r="G397" s="21">
        <v>0.0</v>
      </c>
      <c r="H397" s="21">
        <v>6.0</v>
      </c>
      <c r="I397" s="21">
        <v>12.0</v>
      </c>
      <c r="J397" s="21">
        <v>49.0</v>
      </c>
      <c r="K397" s="21">
        <v>170.0</v>
      </c>
      <c r="L397" s="21">
        <v>404.0</v>
      </c>
      <c r="M397" s="21">
        <v>841.0</v>
      </c>
    </row>
    <row r="398">
      <c r="A398" s="8">
        <v>44235.0</v>
      </c>
      <c r="B398" s="21">
        <v>1474.0</v>
      </c>
      <c r="C398" s="16">
        <v>732.0</v>
      </c>
      <c r="D398" s="16">
        <v>742.0</v>
      </c>
      <c r="E398" s="21">
        <v>0.0</v>
      </c>
      <c r="F398" s="21">
        <v>0.0</v>
      </c>
      <c r="G398" s="21">
        <v>0.0</v>
      </c>
      <c r="H398" s="21">
        <v>6.0</v>
      </c>
      <c r="I398" s="21">
        <v>12.0</v>
      </c>
      <c r="J398" s="21">
        <v>48.0</v>
      </c>
      <c r="K398" s="21">
        <v>170.0</v>
      </c>
      <c r="L398" s="21">
        <v>401.0</v>
      </c>
      <c r="M398" s="21">
        <v>837.0</v>
      </c>
    </row>
    <row r="399">
      <c r="A399" s="8">
        <v>44234.0</v>
      </c>
      <c r="B399" s="21">
        <v>1471.0</v>
      </c>
      <c r="C399" s="16">
        <v>730.0</v>
      </c>
      <c r="D399" s="16">
        <v>741.0</v>
      </c>
      <c r="E399" s="21">
        <v>0.0</v>
      </c>
      <c r="F399" s="21">
        <v>0.0</v>
      </c>
      <c r="G399" s="21">
        <v>0.0</v>
      </c>
      <c r="H399" s="21">
        <v>6.0</v>
      </c>
      <c r="I399" s="21">
        <v>12.0</v>
      </c>
      <c r="J399" s="21">
        <v>48.0</v>
      </c>
      <c r="K399" s="21">
        <v>170.0</v>
      </c>
      <c r="L399" s="21">
        <v>399.0</v>
      </c>
      <c r="M399" s="21">
        <v>836.0</v>
      </c>
    </row>
    <row r="400">
      <c r="A400" s="8">
        <v>44233.0</v>
      </c>
      <c r="B400" s="21">
        <v>1464.0</v>
      </c>
      <c r="C400" s="16">
        <v>724.0</v>
      </c>
      <c r="D400" s="16">
        <v>740.0</v>
      </c>
      <c r="E400" s="21">
        <v>0.0</v>
      </c>
      <c r="F400" s="21">
        <v>0.0</v>
      </c>
      <c r="G400" s="21">
        <v>0.0</v>
      </c>
      <c r="H400" s="21">
        <v>6.0</v>
      </c>
      <c r="I400" s="21">
        <v>12.0</v>
      </c>
      <c r="J400" s="21">
        <v>48.0</v>
      </c>
      <c r="K400" s="21">
        <v>170.0</v>
      </c>
      <c r="L400" s="21">
        <v>398.0</v>
      </c>
      <c r="M400" s="21">
        <v>830.0</v>
      </c>
    </row>
    <row r="401">
      <c r="A401" s="8">
        <v>44232.0</v>
      </c>
      <c r="B401" s="21">
        <v>1459.0</v>
      </c>
      <c r="C401" s="16">
        <v>722.0</v>
      </c>
      <c r="D401" s="16">
        <v>737.0</v>
      </c>
      <c r="E401" s="21">
        <v>0.0</v>
      </c>
      <c r="F401" s="21">
        <v>0.0</v>
      </c>
      <c r="G401" s="21">
        <v>0.0</v>
      </c>
      <c r="H401" s="21">
        <v>6.0</v>
      </c>
      <c r="I401" s="21">
        <v>12.0</v>
      </c>
      <c r="J401" s="21">
        <v>48.0</v>
      </c>
      <c r="K401" s="21">
        <v>169.0</v>
      </c>
      <c r="L401" s="21">
        <v>398.0</v>
      </c>
      <c r="M401" s="21">
        <v>826.0</v>
      </c>
    </row>
    <row r="402">
      <c r="A402" s="8">
        <v>44231.0</v>
      </c>
      <c r="B402" s="21">
        <v>1448.0</v>
      </c>
      <c r="C402" s="16">
        <v>717.0</v>
      </c>
      <c r="D402" s="16">
        <v>731.0</v>
      </c>
      <c r="E402" s="21">
        <v>0.0</v>
      </c>
      <c r="F402" s="21">
        <v>0.0</v>
      </c>
      <c r="G402" s="21">
        <v>0.0</v>
      </c>
      <c r="H402" s="21">
        <v>6.0</v>
      </c>
      <c r="I402" s="21">
        <v>12.0</v>
      </c>
      <c r="J402" s="21">
        <v>47.0</v>
      </c>
      <c r="K402" s="21">
        <v>167.0</v>
      </c>
      <c r="L402" s="21">
        <v>398.0</v>
      </c>
      <c r="M402" s="21">
        <v>818.0</v>
      </c>
    </row>
    <row r="403">
      <c r="A403" s="8">
        <v>44230.0</v>
      </c>
      <c r="B403" s="21">
        <v>1441.0</v>
      </c>
      <c r="C403" s="16">
        <v>713.0</v>
      </c>
      <c r="D403" s="16">
        <v>728.0</v>
      </c>
      <c r="E403" s="21">
        <v>0.0</v>
      </c>
      <c r="F403" s="21">
        <v>0.0</v>
      </c>
      <c r="G403" s="21">
        <v>0.0</v>
      </c>
      <c r="H403" s="21">
        <v>6.0</v>
      </c>
      <c r="I403" s="21">
        <v>12.0</v>
      </c>
      <c r="J403" s="21">
        <v>47.0</v>
      </c>
      <c r="K403" s="21">
        <v>167.0</v>
      </c>
      <c r="L403" s="21">
        <v>397.0</v>
      </c>
      <c r="M403" s="21">
        <v>812.0</v>
      </c>
    </row>
    <row r="404">
      <c r="A404" s="8">
        <v>44229.0</v>
      </c>
      <c r="B404" s="21">
        <v>1435.0</v>
      </c>
      <c r="C404" s="16">
        <v>709.0</v>
      </c>
      <c r="D404" s="16">
        <v>726.0</v>
      </c>
      <c r="E404" s="21">
        <v>0.0</v>
      </c>
      <c r="F404" s="21">
        <v>0.0</v>
      </c>
      <c r="G404" s="21">
        <v>0.0</v>
      </c>
      <c r="H404" s="21">
        <v>6.0</v>
      </c>
      <c r="I404" s="21">
        <v>12.0</v>
      </c>
      <c r="J404" s="21">
        <v>47.0</v>
      </c>
      <c r="K404" s="21">
        <v>167.0</v>
      </c>
      <c r="L404" s="21">
        <v>394.0</v>
      </c>
      <c r="M404" s="21">
        <v>809.0</v>
      </c>
    </row>
    <row r="405">
      <c r="A405" s="8">
        <v>44228.0</v>
      </c>
      <c r="B405" s="21">
        <v>1425.0</v>
      </c>
      <c r="C405" s="16">
        <v>706.0</v>
      </c>
      <c r="D405" s="16">
        <v>719.0</v>
      </c>
      <c r="E405" s="21">
        <v>0.0</v>
      </c>
      <c r="F405" s="21">
        <v>0.0</v>
      </c>
      <c r="G405" s="21">
        <v>0.0</v>
      </c>
      <c r="H405" s="21">
        <v>6.0</v>
      </c>
      <c r="I405" s="21">
        <v>10.0</v>
      </c>
      <c r="J405" s="21">
        <v>47.0</v>
      </c>
      <c r="K405" s="21">
        <v>167.0</v>
      </c>
      <c r="L405" s="21">
        <v>394.0</v>
      </c>
      <c r="M405" s="21">
        <v>801.0</v>
      </c>
    </row>
    <row r="406">
      <c r="A406" s="8">
        <v>44227.0</v>
      </c>
      <c r="B406" s="21">
        <v>1420.0</v>
      </c>
      <c r="C406" s="16">
        <v>703.0</v>
      </c>
      <c r="D406" s="16">
        <v>717.0</v>
      </c>
      <c r="E406" s="21">
        <v>0.0</v>
      </c>
      <c r="F406" s="21">
        <v>0.0</v>
      </c>
      <c r="G406" s="21">
        <v>0.0</v>
      </c>
      <c r="H406" s="21">
        <v>6.0</v>
      </c>
      <c r="I406" s="21">
        <v>10.0</v>
      </c>
      <c r="J406" s="21">
        <v>46.0</v>
      </c>
      <c r="K406" s="21">
        <v>167.0</v>
      </c>
      <c r="L406" s="21">
        <v>393.0</v>
      </c>
      <c r="M406" s="21">
        <v>798.0</v>
      </c>
    </row>
    <row r="407">
      <c r="A407" s="8">
        <v>44226.0</v>
      </c>
      <c r="B407" s="21">
        <v>1414.0</v>
      </c>
      <c r="C407" s="16">
        <v>700.0</v>
      </c>
      <c r="D407" s="16">
        <v>714.0</v>
      </c>
      <c r="E407" s="21">
        <v>0.0</v>
      </c>
      <c r="F407" s="21">
        <v>0.0</v>
      </c>
      <c r="G407" s="21">
        <v>0.0</v>
      </c>
      <c r="H407" s="21">
        <v>6.0</v>
      </c>
      <c r="I407" s="21">
        <v>10.0</v>
      </c>
      <c r="J407" s="21">
        <v>45.0</v>
      </c>
      <c r="K407" s="21">
        <v>166.0</v>
      </c>
      <c r="L407" s="21">
        <v>392.0</v>
      </c>
      <c r="M407" s="21">
        <v>795.0</v>
      </c>
    </row>
    <row r="408">
      <c r="A408" s="8">
        <v>44225.0</v>
      </c>
      <c r="B408" s="21">
        <v>1399.0</v>
      </c>
      <c r="C408" s="16">
        <v>693.0</v>
      </c>
      <c r="D408" s="16">
        <v>706.0</v>
      </c>
      <c r="E408" s="21">
        <v>0.0</v>
      </c>
      <c r="F408" s="21">
        <v>0.0</v>
      </c>
      <c r="G408" s="21">
        <v>0.0</v>
      </c>
      <c r="H408" s="21">
        <v>6.0</v>
      </c>
      <c r="I408" s="21">
        <v>10.0</v>
      </c>
      <c r="J408" s="21">
        <v>45.0</v>
      </c>
      <c r="K408" s="21">
        <v>165.0</v>
      </c>
      <c r="L408" s="21">
        <v>389.0</v>
      </c>
      <c r="M408" s="21">
        <v>784.0</v>
      </c>
    </row>
    <row r="409">
      <c r="A409" s="8">
        <v>44224.0</v>
      </c>
      <c r="B409" s="21">
        <v>1386.0</v>
      </c>
      <c r="C409" s="16">
        <v>686.0</v>
      </c>
      <c r="D409" s="16">
        <v>700.0</v>
      </c>
      <c r="E409" s="21">
        <v>0.0</v>
      </c>
      <c r="F409" s="21">
        <v>0.0</v>
      </c>
      <c r="G409" s="21">
        <v>0.0</v>
      </c>
      <c r="H409" s="21">
        <v>6.0</v>
      </c>
      <c r="I409" s="21">
        <v>10.0</v>
      </c>
      <c r="J409" s="21">
        <v>45.0</v>
      </c>
      <c r="K409" s="21">
        <v>165.0</v>
      </c>
      <c r="L409" s="21">
        <v>383.0</v>
      </c>
      <c r="M409" s="21">
        <v>777.0</v>
      </c>
    </row>
    <row r="410">
      <c r="A410" s="8">
        <v>44223.0</v>
      </c>
      <c r="B410" s="21">
        <v>1378.0</v>
      </c>
      <c r="C410" s="16">
        <v>683.0</v>
      </c>
      <c r="D410" s="16">
        <v>695.0</v>
      </c>
      <c r="E410" s="21">
        <v>0.0</v>
      </c>
      <c r="F410" s="21">
        <v>0.0</v>
      </c>
      <c r="G410" s="21">
        <v>0.0</v>
      </c>
      <c r="H410" s="21">
        <v>6.0</v>
      </c>
      <c r="I410" s="21">
        <v>10.0</v>
      </c>
      <c r="J410" s="21">
        <v>45.0</v>
      </c>
      <c r="K410" s="21">
        <v>164.0</v>
      </c>
      <c r="L410" s="21">
        <v>383.0</v>
      </c>
      <c r="M410" s="21">
        <v>770.0</v>
      </c>
    </row>
    <row r="411">
      <c r="A411" s="8">
        <v>44222.0</v>
      </c>
      <c r="B411" s="21">
        <v>1371.0</v>
      </c>
      <c r="C411" s="16">
        <v>681.0</v>
      </c>
      <c r="D411" s="16">
        <v>690.0</v>
      </c>
      <c r="E411" s="21">
        <v>0.0</v>
      </c>
      <c r="F411" s="21">
        <v>0.0</v>
      </c>
      <c r="G411" s="21">
        <v>0.0</v>
      </c>
      <c r="H411" s="21">
        <v>6.0</v>
      </c>
      <c r="I411" s="21">
        <v>10.0</v>
      </c>
      <c r="J411" s="21">
        <v>45.0</v>
      </c>
      <c r="K411" s="21">
        <v>163.0</v>
      </c>
      <c r="L411" s="21">
        <v>381.0</v>
      </c>
      <c r="M411" s="21">
        <v>766.0</v>
      </c>
    </row>
    <row r="412">
      <c r="A412" s="8">
        <v>44221.0</v>
      </c>
      <c r="B412" s="21">
        <v>1360.0</v>
      </c>
      <c r="C412" s="16">
        <v>673.0</v>
      </c>
      <c r="D412" s="16">
        <v>687.0</v>
      </c>
      <c r="E412" s="21">
        <v>0.0</v>
      </c>
      <c r="F412" s="21">
        <v>0.0</v>
      </c>
      <c r="G412" s="21">
        <v>0.0</v>
      </c>
      <c r="H412" s="21">
        <v>6.0</v>
      </c>
      <c r="I412" s="21">
        <v>10.0</v>
      </c>
      <c r="J412" s="21">
        <v>44.0</v>
      </c>
      <c r="K412" s="21">
        <v>161.0</v>
      </c>
      <c r="L412" s="21">
        <v>376.0</v>
      </c>
      <c r="M412" s="21">
        <v>763.0</v>
      </c>
    </row>
    <row r="413">
      <c r="A413" s="8">
        <v>44220.0</v>
      </c>
      <c r="B413" s="21">
        <v>1349.0</v>
      </c>
      <c r="C413" s="16">
        <v>669.0</v>
      </c>
      <c r="D413" s="16">
        <v>680.0</v>
      </c>
      <c r="E413" s="21">
        <v>0.0</v>
      </c>
      <c r="F413" s="21">
        <v>0.0</v>
      </c>
      <c r="G413" s="21">
        <v>0.0</v>
      </c>
      <c r="H413" s="21">
        <v>6.0</v>
      </c>
      <c r="I413" s="21">
        <v>10.0</v>
      </c>
      <c r="J413" s="21">
        <v>43.0</v>
      </c>
      <c r="K413" s="21">
        <v>160.0</v>
      </c>
      <c r="L413" s="21">
        <v>372.0</v>
      </c>
      <c r="M413" s="21">
        <v>758.0</v>
      </c>
    </row>
    <row r="414">
      <c r="A414" s="8">
        <v>44219.0</v>
      </c>
      <c r="B414" s="21">
        <v>1337.0</v>
      </c>
      <c r="C414" s="16">
        <v>664.0</v>
      </c>
      <c r="D414" s="16">
        <v>673.0</v>
      </c>
      <c r="E414" s="21">
        <v>0.0</v>
      </c>
      <c r="F414" s="21">
        <v>0.0</v>
      </c>
      <c r="G414" s="21">
        <v>0.0</v>
      </c>
      <c r="H414" s="21">
        <v>6.0</v>
      </c>
      <c r="I414" s="21">
        <v>10.0</v>
      </c>
      <c r="J414" s="21">
        <v>41.0</v>
      </c>
      <c r="K414" s="21">
        <v>158.0</v>
      </c>
      <c r="L414" s="21">
        <v>368.0</v>
      </c>
      <c r="M414" s="21">
        <v>754.0</v>
      </c>
    </row>
    <row r="415">
      <c r="A415" s="8">
        <v>44218.0</v>
      </c>
      <c r="B415" s="21">
        <v>1328.0</v>
      </c>
      <c r="C415" s="16">
        <v>659.0</v>
      </c>
      <c r="D415" s="16">
        <v>669.0</v>
      </c>
      <c r="E415" s="21">
        <v>0.0</v>
      </c>
      <c r="F415" s="21">
        <v>0.0</v>
      </c>
      <c r="G415" s="21">
        <v>0.0</v>
      </c>
      <c r="H415" s="21">
        <v>6.0</v>
      </c>
      <c r="I415" s="21">
        <v>9.0</v>
      </c>
      <c r="J415" s="21">
        <v>41.0</v>
      </c>
      <c r="K415" s="21">
        <v>156.0</v>
      </c>
      <c r="L415" s="21">
        <v>366.0</v>
      </c>
      <c r="M415" s="21">
        <v>750.0</v>
      </c>
    </row>
    <row r="416">
      <c r="A416" s="8">
        <v>44217.0</v>
      </c>
      <c r="B416" s="21">
        <v>1316.0</v>
      </c>
      <c r="C416" s="16">
        <v>650.0</v>
      </c>
      <c r="D416" s="16">
        <v>666.0</v>
      </c>
      <c r="E416" s="21">
        <v>0.0</v>
      </c>
      <c r="F416" s="21">
        <v>0.0</v>
      </c>
      <c r="G416" s="21">
        <v>0.0</v>
      </c>
      <c r="H416" s="21">
        <v>6.0</v>
      </c>
      <c r="I416" s="21">
        <v>9.0</v>
      </c>
      <c r="J416" s="21">
        <v>40.0</v>
      </c>
      <c r="K416" s="21">
        <v>156.0</v>
      </c>
      <c r="L416" s="21">
        <v>361.0</v>
      </c>
      <c r="M416" s="21">
        <v>744.0</v>
      </c>
    </row>
    <row r="417">
      <c r="A417" s="8">
        <v>44216.0</v>
      </c>
      <c r="B417" s="21">
        <v>1300.0</v>
      </c>
      <c r="C417" s="16">
        <v>640.0</v>
      </c>
      <c r="D417" s="16">
        <v>660.0</v>
      </c>
      <c r="E417" s="21">
        <v>0.0</v>
      </c>
      <c r="F417" s="21">
        <v>0.0</v>
      </c>
      <c r="G417" s="21">
        <v>0.0</v>
      </c>
      <c r="H417" s="21">
        <v>6.0</v>
      </c>
      <c r="I417" s="21">
        <v>9.0</v>
      </c>
      <c r="J417" s="21">
        <v>40.0</v>
      </c>
      <c r="K417" s="21">
        <v>152.0</v>
      </c>
      <c r="L417" s="21">
        <v>355.0</v>
      </c>
      <c r="M417" s="21">
        <v>738.0</v>
      </c>
    </row>
    <row r="418">
      <c r="A418" s="8">
        <v>44215.0</v>
      </c>
      <c r="B418" s="21">
        <v>1283.0</v>
      </c>
      <c r="C418" s="16">
        <v>633.0</v>
      </c>
      <c r="D418" s="16">
        <v>650.0</v>
      </c>
      <c r="E418" s="21">
        <v>0.0</v>
      </c>
      <c r="F418" s="21">
        <v>0.0</v>
      </c>
      <c r="G418" s="21">
        <v>0.0</v>
      </c>
      <c r="H418" s="21">
        <v>6.0</v>
      </c>
      <c r="I418" s="21">
        <v>9.0</v>
      </c>
      <c r="J418" s="21">
        <v>40.0</v>
      </c>
      <c r="K418" s="21">
        <v>151.0</v>
      </c>
      <c r="L418" s="21">
        <v>352.0</v>
      </c>
      <c r="M418" s="21">
        <v>725.0</v>
      </c>
    </row>
    <row r="419">
      <c r="A419" s="8">
        <v>44214.0</v>
      </c>
      <c r="B419" s="21">
        <v>1264.0</v>
      </c>
      <c r="C419" s="16">
        <v>624.0</v>
      </c>
      <c r="D419" s="16">
        <v>640.0</v>
      </c>
      <c r="E419" s="21">
        <v>0.0</v>
      </c>
      <c r="F419" s="21">
        <v>0.0</v>
      </c>
      <c r="G419" s="21">
        <v>0.0</v>
      </c>
      <c r="H419" s="21">
        <v>6.0</v>
      </c>
      <c r="I419" s="21">
        <v>9.0</v>
      </c>
      <c r="J419" s="21">
        <v>39.0</v>
      </c>
      <c r="K419" s="21">
        <v>148.0</v>
      </c>
      <c r="L419" s="21">
        <v>347.0</v>
      </c>
      <c r="M419" s="21">
        <v>715.0</v>
      </c>
    </row>
    <row r="420">
      <c r="A420" s="8">
        <v>44213.0</v>
      </c>
      <c r="B420" s="21">
        <v>1249.0</v>
      </c>
      <c r="C420" s="16">
        <v>615.0</v>
      </c>
      <c r="D420" s="16">
        <v>634.0</v>
      </c>
      <c r="E420" s="21">
        <v>0.0</v>
      </c>
      <c r="F420" s="21">
        <v>0.0</v>
      </c>
      <c r="G420" s="21">
        <v>0.0</v>
      </c>
      <c r="H420" s="21">
        <v>6.0</v>
      </c>
      <c r="I420" s="21">
        <v>9.0</v>
      </c>
      <c r="J420" s="21">
        <v>39.0</v>
      </c>
      <c r="K420" s="21">
        <v>146.0</v>
      </c>
      <c r="L420" s="21">
        <v>345.0</v>
      </c>
      <c r="M420" s="21">
        <v>704.0</v>
      </c>
    </row>
    <row r="421">
      <c r="A421" s="8">
        <v>44212.0</v>
      </c>
      <c r="B421" s="21">
        <v>1236.0</v>
      </c>
      <c r="C421" s="16">
        <v>606.0</v>
      </c>
      <c r="D421" s="16">
        <v>630.0</v>
      </c>
      <c r="E421" s="21">
        <v>0.0</v>
      </c>
      <c r="F421" s="21">
        <v>0.0</v>
      </c>
      <c r="G421" s="21">
        <v>0.0</v>
      </c>
      <c r="H421" s="21">
        <v>5.0</v>
      </c>
      <c r="I421" s="21">
        <v>9.0</v>
      </c>
      <c r="J421" s="21">
        <v>39.0</v>
      </c>
      <c r="K421" s="21">
        <v>143.0</v>
      </c>
      <c r="L421" s="21">
        <v>342.0</v>
      </c>
      <c r="M421" s="21">
        <v>698.0</v>
      </c>
    </row>
    <row r="422">
      <c r="A422" s="8">
        <v>44211.0</v>
      </c>
      <c r="B422" s="21">
        <v>1217.0</v>
      </c>
      <c r="C422" s="16">
        <v>597.0</v>
      </c>
      <c r="D422" s="16">
        <v>620.0</v>
      </c>
      <c r="E422" s="21">
        <v>0.0</v>
      </c>
      <c r="F422" s="21">
        <v>0.0</v>
      </c>
      <c r="G422" s="21">
        <v>0.0</v>
      </c>
      <c r="H422" s="21">
        <v>5.0</v>
      </c>
      <c r="I422" s="21">
        <v>9.0</v>
      </c>
      <c r="J422" s="21">
        <v>39.0</v>
      </c>
      <c r="K422" s="21">
        <v>142.0</v>
      </c>
      <c r="L422" s="21">
        <v>338.0</v>
      </c>
      <c r="M422" s="21">
        <v>684.0</v>
      </c>
    </row>
    <row r="423">
      <c r="A423" s="8">
        <v>44210.0</v>
      </c>
      <c r="B423" s="21">
        <v>1195.0</v>
      </c>
      <c r="C423" s="16">
        <v>587.0</v>
      </c>
      <c r="D423" s="16">
        <v>608.0</v>
      </c>
      <c r="E423" s="21">
        <v>0.0</v>
      </c>
      <c r="F423" s="21">
        <v>0.0</v>
      </c>
      <c r="G423" s="21">
        <v>0.0</v>
      </c>
      <c r="H423" s="21">
        <v>5.0</v>
      </c>
      <c r="I423" s="21">
        <v>9.0</v>
      </c>
      <c r="J423" s="21">
        <v>36.0</v>
      </c>
      <c r="K423" s="21">
        <v>139.0</v>
      </c>
      <c r="L423" s="21">
        <v>334.0</v>
      </c>
      <c r="M423" s="21">
        <v>672.0</v>
      </c>
    </row>
    <row r="424">
      <c r="A424" s="8">
        <v>44209.0</v>
      </c>
      <c r="B424" s="21">
        <v>1185.0</v>
      </c>
      <c r="C424" s="16">
        <v>582.0</v>
      </c>
      <c r="D424" s="16">
        <v>603.0</v>
      </c>
      <c r="E424" s="21">
        <v>0.0</v>
      </c>
      <c r="F424" s="21">
        <v>0.0</v>
      </c>
      <c r="G424" s="21">
        <v>0.0</v>
      </c>
      <c r="H424" s="21">
        <v>5.0</v>
      </c>
      <c r="I424" s="21">
        <v>9.0</v>
      </c>
      <c r="J424" s="21">
        <v>36.0</v>
      </c>
      <c r="K424" s="21">
        <v>139.0</v>
      </c>
      <c r="L424" s="21">
        <v>327.0</v>
      </c>
      <c r="M424" s="21">
        <v>669.0</v>
      </c>
    </row>
    <row r="425">
      <c r="A425" s="8">
        <v>44208.0</v>
      </c>
      <c r="B425" s="21">
        <v>1165.0</v>
      </c>
      <c r="C425" s="16">
        <v>572.0</v>
      </c>
      <c r="D425" s="16">
        <v>593.0</v>
      </c>
      <c r="E425" s="21">
        <v>0.0</v>
      </c>
      <c r="F425" s="21">
        <v>0.0</v>
      </c>
      <c r="G425" s="21">
        <v>0.0</v>
      </c>
      <c r="H425" s="21">
        <v>5.0</v>
      </c>
      <c r="I425" s="21">
        <v>9.0</v>
      </c>
      <c r="J425" s="21">
        <v>36.0</v>
      </c>
      <c r="K425" s="21">
        <v>136.0</v>
      </c>
      <c r="L425" s="21">
        <v>323.0</v>
      </c>
      <c r="M425" s="21">
        <v>656.0</v>
      </c>
    </row>
    <row r="426">
      <c r="A426" s="8">
        <v>44207.0</v>
      </c>
      <c r="B426" s="21">
        <v>1140.0</v>
      </c>
      <c r="C426" s="16">
        <v>562.0</v>
      </c>
      <c r="D426" s="16">
        <v>578.0</v>
      </c>
      <c r="E426" s="21">
        <v>0.0</v>
      </c>
      <c r="F426" s="21">
        <v>0.0</v>
      </c>
      <c r="G426" s="21">
        <v>0.0</v>
      </c>
      <c r="H426" s="21">
        <v>5.0</v>
      </c>
      <c r="I426" s="21">
        <v>9.0</v>
      </c>
      <c r="J426" s="21">
        <v>35.0</v>
      </c>
      <c r="K426" s="21">
        <v>133.0</v>
      </c>
      <c r="L426" s="21">
        <v>311.0</v>
      </c>
      <c r="M426" s="21">
        <v>647.0</v>
      </c>
    </row>
    <row r="427">
      <c r="A427" s="8">
        <v>44206.0</v>
      </c>
      <c r="B427" s="21">
        <v>1125.0</v>
      </c>
      <c r="C427" s="16">
        <v>558.0</v>
      </c>
      <c r="D427" s="16">
        <v>567.0</v>
      </c>
      <c r="E427" s="21">
        <v>0.0</v>
      </c>
      <c r="F427" s="21">
        <v>0.0</v>
      </c>
      <c r="G427" s="21">
        <v>0.0</v>
      </c>
      <c r="H427" s="21">
        <v>5.0</v>
      </c>
      <c r="I427" s="21">
        <v>9.0</v>
      </c>
      <c r="J427" s="21">
        <v>35.0</v>
      </c>
      <c r="K427" s="21">
        <v>131.0</v>
      </c>
      <c r="L427" s="21">
        <v>308.0</v>
      </c>
      <c r="M427" s="21">
        <v>637.0</v>
      </c>
    </row>
    <row r="428">
      <c r="A428" s="8">
        <v>44205.0</v>
      </c>
      <c r="B428" s="21">
        <v>1100.0</v>
      </c>
      <c r="C428" s="16">
        <v>547.0</v>
      </c>
      <c r="D428" s="16">
        <v>553.0</v>
      </c>
      <c r="E428" s="21">
        <v>0.0</v>
      </c>
      <c r="F428" s="21">
        <v>0.0</v>
      </c>
      <c r="G428" s="21">
        <v>0.0</v>
      </c>
      <c r="H428" s="21">
        <v>5.0</v>
      </c>
      <c r="I428" s="21">
        <v>8.0</v>
      </c>
      <c r="J428" s="21">
        <v>35.0</v>
      </c>
      <c r="K428" s="21">
        <v>127.0</v>
      </c>
      <c r="L428" s="21">
        <v>303.0</v>
      </c>
      <c r="M428" s="21">
        <v>622.0</v>
      </c>
    </row>
    <row r="429">
      <c r="A429" s="8">
        <v>44204.0</v>
      </c>
      <c r="B429" s="21">
        <v>1081.0</v>
      </c>
      <c r="C429" s="16">
        <v>540.0</v>
      </c>
      <c r="D429" s="16">
        <v>541.0</v>
      </c>
      <c r="E429" s="21">
        <v>0.0</v>
      </c>
      <c r="F429" s="21">
        <v>0.0</v>
      </c>
      <c r="G429" s="21">
        <v>0.0</v>
      </c>
      <c r="H429" s="21">
        <v>5.0</v>
      </c>
      <c r="I429" s="21">
        <v>8.0</v>
      </c>
      <c r="J429" s="21">
        <v>34.0</v>
      </c>
      <c r="K429" s="21">
        <v>125.0</v>
      </c>
      <c r="L429" s="21">
        <v>301.0</v>
      </c>
      <c r="M429" s="21">
        <v>608.0</v>
      </c>
    </row>
    <row r="430">
      <c r="A430" s="8">
        <v>44203.0</v>
      </c>
      <c r="B430" s="21">
        <v>1046.0</v>
      </c>
      <c r="C430" s="16">
        <v>525.0</v>
      </c>
      <c r="D430" s="16">
        <v>521.0</v>
      </c>
      <c r="E430" s="21">
        <v>0.0</v>
      </c>
      <c r="F430" s="21">
        <v>0.0</v>
      </c>
      <c r="G430" s="21">
        <v>0.0</v>
      </c>
      <c r="H430" s="21">
        <v>5.0</v>
      </c>
      <c r="I430" s="21">
        <v>8.0</v>
      </c>
      <c r="J430" s="21">
        <v>33.0</v>
      </c>
      <c r="K430" s="21">
        <v>124.0</v>
      </c>
      <c r="L430" s="21">
        <v>293.0</v>
      </c>
      <c r="M430" s="21">
        <v>583.0</v>
      </c>
    </row>
    <row r="431">
      <c r="A431" s="8">
        <v>44202.0</v>
      </c>
      <c r="B431" s="21">
        <v>1027.0</v>
      </c>
      <c r="C431" s="16">
        <v>514.0</v>
      </c>
      <c r="D431" s="16">
        <v>513.0</v>
      </c>
      <c r="E431" s="21">
        <v>0.0</v>
      </c>
      <c r="F431" s="21">
        <v>0.0</v>
      </c>
      <c r="G431" s="21">
        <v>0.0</v>
      </c>
      <c r="H431" s="21">
        <v>4.0</v>
      </c>
      <c r="I431" s="21">
        <v>8.0</v>
      </c>
      <c r="J431" s="21">
        <v>32.0</v>
      </c>
      <c r="K431" s="21">
        <v>123.0</v>
      </c>
      <c r="L431" s="21">
        <v>289.0</v>
      </c>
      <c r="M431" s="21">
        <v>571.0</v>
      </c>
    </row>
    <row r="432">
      <c r="A432" s="8">
        <v>44201.0</v>
      </c>
      <c r="B432" s="21">
        <v>1007.0</v>
      </c>
      <c r="C432" s="16">
        <v>507.0</v>
      </c>
      <c r="D432" s="16">
        <v>500.0</v>
      </c>
      <c r="E432" s="21">
        <v>0.0</v>
      </c>
      <c r="F432" s="21">
        <v>0.0</v>
      </c>
      <c r="G432" s="21">
        <v>0.0</v>
      </c>
      <c r="H432" s="21">
        <v>4.0</v>
      </c>
      <c r="I432" s="21">
        <v>7.0</v>
      </c>
      <c r="J432" s="21">
        <v>32.0</v>
      </c>
      <c r="K432" s="21">
        <v>121.0</v>
      </c>
      <c r="L432" s="21">
        <v>284.0</v>
      </c>
      <c r="M432" s="21">
        <v>559.0</v>
      </c>
    </row>
    <row r="433">
      <c r="A433" s="8">
        <v>44200.0</v>
      </c>
      <c r="B433" s="21">
        <v>981.0</v>
      </c>
      <c r="C433" s="16">
        <v>491.0</v>
      </c>
      <c r="D433" s="16">
        <v>490.0</v>
      </c>
      <c r="E433" s="21">
        <v>0.0</v>
      </c>
      <c r="F433" s="21">
        <v>0.0</v>
      </c>
      <c r="G433" s="21">
        <v>0.0</v>
      </c>
      <c r="H433" s="21">
        <v>4.0</v>
      </c>
      <c r="I433" s="21">
        <v>7.0</v>
      </c>
      <c r="J433" s="21">
        <v>32.0</v>
      </c>
      <c r="K433" s="21">
        <v>116.0</v>
      </c>
      <c r="L433" s="21">
        <v>277.0</v>
      </c>
      <c r="M433" s="21">
        <v>545.0</v>
      </c>
    </row>
    <row r="434">
      <c r="A434" s="8">
        <v>44199.0</v>
      </c>
      <c r="B434" s="21">
        <v>962.0</v>
      </c>
      <c r="C434" s="16">
        <v>483.0</v>
      </c>
      <c r="D434" s="16">
        <v>479.0</v>
      </c>
      <c r="E434" s="21">
        <v>0.0</v>
      </c>
      <c r="F434" s="21">
        <v>0.0</v>
      </c>
      <c r="G434" s="21">
        <v>0.0</v>
      </c>
      <c r="H434" s="21">
        <v>4.0</v>
      </c>
      <c r="I434" s="21">
        <v>7.0</v>
      </c>
      <c r="J434" s="21">
        <v>32.0</v>
      </c>
      <c r="K434" s="21">
        <v>115.0</v>
      </c>
      <c r="L434" s="21">
        <v>274.0</v>
      </c>
      <c r="M434" s="21">
        <v>530.0</v>
      </c>
    </row>
    <row r="435">
      <c r="A435" s="8">
        <v>44198.0</v>
      </c>
      <c r="B435" s="21">
        <v>942.0</v>
      </c>
      <c r="C435" s="16">
        <v>469.0</v>
      </c>
      <c r="D435" s="16">
        <v>473.0</v>
      </c>
      <c r="E435" s="21">
        <v>0.0</v>
      </c>
      <c r="F435" s="21">
        <v>0.0</v>
      </c>
      <c r="G435" s="21">
        <v>0.0</v>
      </c>
      <c r="H435" s="21">
        <v>4.0</v>
      </c>
      <c r="I435" s="21">
        <v>7.0</v>
      </c>
      <c r="J435" s="21">
        <v>32.0</v>
      </c>
      <c r="K435" s="21">
        <v>110.0</v>
      </c>
      <c r="L435" s="21">
        <v>268.0</v>
      </c>
      <c r="M435" s="21">
        <v>521.0</v>
      </c>
    </row>
    <row r="436">
      <c r="A436" s="8">
        <v>44197.0</v>
      </c>
      <c r="B436" s="21">
        <v>917.0</v>
      </c>
      <c r="C436" s="16">
        <v>459.0</v>
      </c>
      <c r="D436" s="16">
        <v>458.0</v>
      </c>
      <c r="E436" s="21">
        <v>0.0</v>
      </c>
      <c r="F436" s="21">
        <v>0.0</v>
      </c>
      <c r="G436" s="21">
        <v>0.0</v>
      </c>
      <c r="H436" s="21">
        <v>4.0</v>
      </c>
      <c r="I436" s="21">
        <v>7.0</v>
      </c>
      <c r="J436" s="21">
        <v>30.0</v>
      </c>
      <c r="K436" s="21">
        <v>110.0</v>
      </c>
      <c r="L436" s="21">
        <v>259.0</v>
      </c>
      <c r="M436" s="21">
        <v>507.0</v>
      </c>
    </row>
    <row r="437">
      <c r="A437" s="8">
        <v>44196.0</v>
      </c>
      <c r="B437" s="21">
        <v>900.0</v>
      </c>
      <c r="C437" s="16">
        <v>448.0</v>
      </c>
      <c r="D437" s="16">
        <v>452.0</v>
      </c>
      <c r="E437" s="21">
        <v>0.0</v>
      </c>
      <c r="F437" s="21">
        <v>0.0</v>
      </c>
      <c r="G437" s="21">
        <v>0.0</v>
      </c>
      <c r="H437" s="21">
        <v>3.0</v>
      </c>
      <c r="I437" s="21">
        <v>7.0</v>
      </c>
      <c r="J437" s="21">
        <v>30.0</v>
      </c>
      <c r="K437" s="21">
        <v>106.0</v>
      </c>
      <c r="L437" s="21">
        <v>258.0</v>
      </c>
      <c r="M437" s="21">
        <v>496.0</v>
      </c>
    </row>
    <row r="438">
      <c r="A438" s="8">
        <v>44195.0</v>
      </c>
      <c r="B438" s="21">
        <v>879.0</v>
      </c>
      <c r="C438" s="16">
        <v>438.0</v>
      </c>
      <c r="D438" s="16">
        <v>441.0</v>
      </c>
      <c r="E438" s="21">
        <v>0.0</v>
      </c>
      <c r="F438" s="21">
        <v>0.0</v>
      </c>
      <c r="G438" s="21">
        <v>0.0</v>
      </c>
      <c r="H438" s="21">
        <v>3.0</v>
      </c>
      <c r="I438" s="21">
        <v>7.0</v>
      </c>
      <c r="J438" s="21">
        <v>30.0</v>
      </c>
      <c r="K438" s="21">
        <v>103.0</v>
      </c>
      <c r="L438" s="21">
        <v>250.0</v>
      </c>
      <c r="M438" s="21">
        <v>486.0</v>
      </c>
    </row>
    <row r="439">
      <c r="A439" s="8">
        <v>44194.0</v>
      </c>
      <c r="B439" s="21">
        <v>859.0</v>
      </c>
      <c r="C439" s="16">
        <v>429.0</v>
      </c>
      <c r="D439" s="16">
        <v>430.0</v>
      </c>
      <c r="E439" s="21">
        <v>0.0</v>
      </c>
      <c r="F439" s="21">
        <v>0.0</v>
      </c>
      <c r="G439" s="21">
        <v>0.0</v>
      </c>
      <c r="H439" s="21">
        <v>3.0</v>
      </c>
      <c r="I439" s="21">
        <v>7.0</v>
      </c>
      <c r="J439" s="21">
        <v>30.0</v>
      </c>
      <c r="K439" s="21">
        <v>99.0</v>
      </c>
      <c r="L439" s="21">
        <v>246.0</v>
      </c>
      <c r="M439" s="21">
        <v>474.0</v>
      </c>
    </row>
    <row r="440">
      <c r="A440" s="8">
        <v>44193.0</v>
      </c>
      <c r="B440" s="21">
        <v>819.0</v>
      </c>
      <c r="C440" s="16">
        <v>416.0</v>
      </c>
      <c r="D440" s="16">
        <v>403.0</v>
      </c>
      <c r="E440" s="21">
        <v>0.0</v>
      </c>
      <c r="F440" s="21">
        <v>0.0</v>
      </c>
      <c r="G440" s="21">
        <v>0.0</v>
      </c>
      <c r="H440" s="21">
        <v>3.0</v>
      </c>
      <c r="I440" s="21">
        <v>7.0</v>
      </c>
      <c r="J440" s="21">
        <v>30.0</v>
      </c>
      <c r="K440" s="21">
        <v>96.0</v>
      </c>
      <c r="L440" s="21">
        <v>239.0</v>
      </c>
      <c r="M440" s="21">
        <v>444.0</v>
      </c>
    </row>
    <row r="441">
      <c r="A441" s="8">
        <v>44192.0</v>
      </c>
      <c r="B441" s="21">
        <v>808.0</v>
      </c>
      <c r="C441" s="16">
        <v>411.0</v>
      </c>
      <c r="D441" s="16">
        <v>397.0</v>
      </c>
      <c r="E441" s="21">
        <v>0.0</v>
      </c>
      <c r="F441" s="21">
        <v>0.0</v>
      </c>
      <c r="G441" s="21">
        <v>0.0</v>
      </c>
    </row>
    <row r="442">
      <c r="A442" s="8">
        <v>44191.0</v>
      </c>
      <c r="B442" s="21">
        <v>793.0</v>
      </c>
      <c r="C442" s="128">
        <v>404.0</v>
      </c>
      <c r="D442" s="128">
        <v>389.0</v>
      </c>
      <c r="E442" s="21">
        <v>0.0</v>
      </c>
      <c r="F442" s="21">
        <v>0.0</v>
      </c>
      <c r="G442" s="21">
        <v>0.0</v>
      </c>
    </row>
    <row r="443">
      <c r="A443" s="8">
        <v>44190.0</v>
      </c>
      <c r="B443" s="21">
        <v>773.0</v>
      </c>
      <c r="C443" s="128">
        <v>390.0</v>
      </c>
      <c r="D443" s="128">
        <v>383.0</v>
      </c>
      <c r="E443" s="21">
        <v>0.0</v>
      </c>
      <c r="F443" s="21">
        <v>0.0</v>
      </c>
      <c r="G443" s="21">
        <v>0.0</v>
      </c>
    </row>
    <row r="444">
      <c r="A444" s="8">
        <v>44189.0</v>
      </c>
      <c r="B444" s="21">
        <v>756.0</v>
      </c>
      <c r="C444" s="16">
        <v>380.0</v>
      </c>
      <c r="D444" s="16">
        <v>376.0</v>
      </c>
      <c r="E444" s="21">
        <v>0.0</v>
      </c>
      <c r="F444" s="21">
        <v>0.0</v>
      </c>
      <c r="G444" s="21">
        <v>0.0</v>
      </c>
    </row>
    <row r="445">
      <c r="A445" s="8">
        <v>44188.0</v>
      </c>
      <c r="B445" s="21">
        <v>739.0</v>
      </c>
      <c r="C445" s="16">
        <v>374.0</v>
      </c>
      <c r="D445" s="16">
        <v>365.0</v>
      </c>
      <c r="E445" s="21">
        <v>0.0</v>
      </c>
      <c r="F445" s="21">
        <v>0.0</v>
      </c>
      <c r="G445" s="21">
        <v>0.0</v>
      </c>
    </row>
    <row r="446">
      <c r="A446" s="8">
        <v>44187.0</v>
      </c>
      <c r="B446" s="21">
        <v>722.0</v>
      </c>
      <c r="C446" s="16">
        <v>365.0</v>
      </c>
      <c r="D446" s="16">
        <v>357.0</v>
      </c>
      <c r="E446" s="21">
        <v>0.0</v>
      </c>
      <c r="F446" s="21">
        <v>0.0</v>
      </c>
      <c r="G446" s="21">
        <v>0.0</v>
      </c>
    </row>
    <row r="447">
      <c r="A447" s="8">
        <v>44186.0</v>
      </c>
      <c r="B447" s="21">
        <v>698.0</v>
      </c>
      <c r="C447" s="16">
        <v>358.0</v>
      </c>
      <c r="D447" s="16">
        <v>340.0</v>
      </c>
      <c r="E447" s="21">
        <v>0.0</v>
      </c>
      <c r="F447" s="21">
        <v>0.0</v>
      </c>
      <c r="G447" s="21">
        <v>0.0</v>
      </c>
    </row>
    <row r="448">
      <c r="A448" s="8">
        <v>44185.0</v>
      </c>
      <c r="B448" s="21">
        <v>674.0</v>
      </c>
      <c r="C448" s="128">
        <v>345.0</v>
      </c>
      <c r="D448" s="128">
        <v>329.0</v>
      </c>
      <c r="E448" s="21">
        <v>0.0</v>
      </c>
      <c r="F448" s="21">
        <v>0.0</v>
      </c>
      <c r="G448" s="21">
        <v>0.0</v>
      </c>
    </row>
    <row r="449">
      <c r="A449" s="8">
        <v>44184.0</v>
      </c>
      <c r="B449" s="21">
        <v>659.0</v>
      </c>
      <c r="C449" s="128">
        <v>339.0</v>
      </c>
      <c r="D449" s="128">
        <v>320.0</v>
      </c>
      <c r="E449" s="21">
        <v>0.0</v>
      </c>
      <c r="F449" s="21">
        <v>0.0</v>
      </c>
      <c r="G449" s="21">
        <v>0.0</v>
      </c>
    </row>
    <row r="450">
      <c r="A450" s="8">
        <v>44183.0</v>
      </c>
      <c r="B450" s="21">
        <v>645.0</v>
      </c>
      <c r="C450" s="128">
        <v>336.0</v>
      </c>
      <c r="D450" s="128">
        <v>309.0</v>
      </c>
      <c r="E450" s="21">
        <v>0.0</v>
      </c>
      <c r="F450" s="21">
        <v>0.0</v>
      </c>
      <c r="G450" s="21">
        <v>0.0</v>
      </c>
    </row>
    <row r="451">
      <c r="A451" s="8">
        <v>44182.0</v>
      </c>
      <c r="B451" s="21">
        <v>634.0</v>
      </c>
      <c r="C451" s="128">
        <v>331.0</v>
      </c>
      <c r="D451" s="128">
        <v>303.0</v>
      </c>
      <c r="E451" s="21">
        <v>0.0</v>
      </c>
      <c r="F451" s="21">
        <v>0.0</v>
      </c>
      <c r="G451" s="21">
        <v>0.0</v>
      </c>
    </row>
    <row r="452">
      <c r="A452" s="8">
        <v>44181.0</v>
      </c>
      <c r="B452" s="21">
        <v>612.0</v>
      </c>
      <c r="C452" s="128">
        <v>317.0</v>
      </c>
      <c r="D452" s="128">
        <v>295.0</v>
      </c>
      <c r="E452" s="21">
        <v>0.0</v>
      </c>
      <c r="F452" s="21">
        <v>0.0</v>
      </c>
      <c r="G452" s="21">
        <v>0.0</v>
      </c>
    </row>
    <row r="453">
      <c r="A453" s="8">
        <v>44180.0</v>
      </c>
      <c r="B453" s="21">
        <v>600.0</v>
      </c>
      <c r="C453" s="128">
        <v>308.0</v>
      </c>
      <c r="D453" s="128">
        <v>292.0</v>
      </c>
      <c r="E453" s="21">
        <v>0.0</v>
      </c>
      <c r="F453" s="21">
        <v>0.0</v>
      </c>
      <c r="G453" s="21">
        <v>0.0</v>
      </c>
    </row>
    <row r="454">
      <c r="A454" s="8">
        <v>44179.0</v>
      </c>
      <c r="B454" s="21">
        <v>587.0</v>
      </c>
      <c r="C454" s="128">
        <v>302.0</v>
      </c>
      <c r="D454" s="128">
        <v>285.0</v>
      </c>
      <c r="E454" s="21">
        <v>0.0</v>
      </c>
      <c r="F454" s="21">
        <v>0.0</v>
      </c>
      <c r="G454" s="21">
        <v>0.0</v>
      </c>
    </row>
    <row r="455">
      <c r="A455" s="8">
        <v>44178.0</v>
      </c>
      <c r="B455" s="21">
        <v>580.0</v>
      </c>
      <c r="C455" s="128">
        <v>297.0</v>
      </c>
      <c r="D455" s="128">
        <v>283.0</v>
      </c>
      <c r="E455" s="21">
        <v>0.0</v>
      </c>
      <c r="F455" s="21">
        <v>0.0</v>
      </c>
      <c r="G455" s="21">
        <v>0.0</v>
      </c>
    </row>
    <row r="456">
      <c r="A456" s="8">
        <v>44177.0</v>
      </c>
      <c r="B456" s="21">
        <v>578.0</v>
      </c>
      <c r="C456" s="128">
        <v>295.0</v>
      </c>
      <c r="D456" s="128">
        <v>283.0</v>
      </c>
      <c r="E456" s="21">
        <v>0.0</v>
      </c>
      <c r="F456" s="21">
        <v>0.0</v>
      </c>
      <c r="G456" s="21">
        <v>0.0</v>
      </c>
    </row>
    <row r="457">
      <c r="A457" s="8">
        <v>44176.0</v>
      </c>
      <c r="B457" s="21">
        <v>572.0</v>
      </c>
      <c r="C457" s="128">
        <v>292.0</v>
      </c>
      <c r="D457" s="128">
        <v>280.0</v>
      </c>
      <c r="E457" s="21">
        <v>0.0</v>
      </c>
      <c r="F457" s="21">
        <v>0.0</v>
      </c>
      <c r="G457" s="21">
        <v>0.0</v>
      </c>
    </row>
    <row r="458">
      <c r="A458" s="8">
        <v>44175.0</v>
      </c>
      <c r="B458" s="21">
        <v>564.0</v>
      </c>
      <c r="C458" s="128">
        <v>289.0</v>
      </c>
      <c r="D458" s="128">
        <v>275.0</v>
      </c>
      <c r="E458" s="21">
        <v>0.0</v>
      </c>
      <c r="F458" s="21">
        <v>0.0</v>
      </c>
      <c r="G458" s="21">
        <v>0.0</v>
      </c>
    </row>
    <row r="459">
      <c r="A459" s="8">
        <v>44174.0</v>
      </c>
      <c r="B459" s="21">
        <v>556.0</v>
      </c>
      <c r="C459" s="128">
        <v>287.0</v>
      </c>
      <c r="D459" s="128">
        <v>269.0</v>
      </c>
      <c r="E459" s="21">
        <v>0.0</v>
      </c>
      <c r="F459" s="21">
        <v>0.0</v>
      </c>
      <c r="G459" s="21">
        <v>0.0</v>
      </c>
    </row>
    <row r="460">
      <c r="A460" s="8">
        <v>44173.0</v>
      </c>
      <c r="B460" s="21">
        <v>552.0</v>
      </c>
      <c r="C460" s="128">
        <v>285.0</v>
      </c>
      <c r="D460" s="128">
        <v>267.0</v>
      </c>
      <c r="E460" s="21">
        <v>0.0</v>
      </c>
      <c r="F460" s="21">
        <v>0.0</v>
      </c>
      <c r="G460" s="21">
        <v>0.0</v>
      </c>
    </row>
    <row r="461">
      <c r="A461" s="8">
        <v>44172.0</v>
      </c>
      <c r="B461" s="21">
        <v>549.0</v>
      </c>
      <c r="C461" s="128">
        <v>284.0</v>
      </c>
      <c r="D461" s="128">
        <v>265.0</v>
      </c>
      <c r="E461" s="21">
        <v>0.0</v>
      </c>
      <c r="F461" s="21">
        <v>0.0</v>
      </c>
      <c r="G461" s="21">
        <v>0.0</v>
      </c>
    </row>
    <row r="462">
      <c r="A462" s="8">
        <v>44171.0</v>
      </c>
      <c r="B462" s="21">
        <v>545.0</v>
      </c>
      <c r="C462" s="128">
        <v>282.0</v>
      </c>
      <c r="D462" s="128">
        <v>263.0</v>
      </c>
      <c r="E462" s="21">
        <v>0.0</v>
      </c>
      <c r="F462" s="21">
        <v>0.0</v>
      </c>
      <c r="G462" s="21">
        <v>0.0</v>
      </c>
    </row>
    <row r="463">
      <c r="A463" s="8">
        <v>44170.0</v>
      </c>
      <c r="B463" s="21">
        <v>540.0</v>
      </c>
      <c r="C463" s="128">
        <v>280.0</v>
      </c>
      <c r="D463" s="128">
        <v>260.0</v>
      </c>
      <c r="E463" s="21">
        <v>0.0</v>
      </c>
      <c r="F463" s="21">
        <v>0.0</v>
      </c>
      <c r="G463" s="21">
        <v>0.0</v>
      </c>
    </row>
    <row r="464">
      <c r="A464" s="8">
        <v>44169.0</v>
      </c>
      <c r="B464" s="21">
        <v>536.0</v>
      </c>
      <c r="C464" s="128">
        <v>279.0</v>
      </c>
      <c r="D464" s="128">
        <v>257.0</v>
      </c>
      <c r="E464" s="21">
        <v>0.0</v>
      </c>
      <c r="F464" s="21">
        <v>0.0</v>
      </c>
      <c r="G464" s="21">
        <v>0.0</v>
      </c>
    </row>
    <row r="465">
      <c r="A465" s="8">
        <v>44168.0</v>
      </c>
      <c r="B465" s="21">
        <v>529.0</v>
      </c>
      <c r="C465" s="128">
        <v>276.0</v>
      </c>
      <c r="D465" s="128">
        <v>253.0</v>
      </c>
      <c r="E465" s="21">
        <v>0.0</v>
      </c>
      <c r="F465" s="21">
        <v>0.0</v>
      </c>
      <c r="G465" s="21">
        <v>0.0</v>
      </c>
    </row>
    <row r="466">
      <c r="A466" s="8">
        <v>44167.0</v>
      </c>
      <c r="B466" s="21">
        <v>526.0</v>
      </c>
      <c r="C466" s="128">
        <v>275.0</v>
      </c>
      <c r="D466" s="128">
        <v>251.0</v>
      </c>
      <c r="E466" s="21">
        <v>0.0</v>
      </c>
      <c r="F466" s="21">
        <v>0.0</v>
      </c>
      <c r="G466" s="21">
        <v>0.0</v>
      </c>
    </row>
    <row r="467">
      <c r="A467" s="8">
        <v>44166.0</v>
      </c>
      <c r="B467" s="21">
        <v>526.0</v>
      </c>
      <c r="C467" s="128">
        <v>275.0</v>
      </c>
      <c r="D467" s="128">
        <v>251.0</v>
      </c>
      <c r="E467" s="21">
        <v>0.0</v>
      </c>
      <c r="F467" s="21">
        <v>0.0</v>
      </c>
      <c r="G467" s="21">
        <v>0.0</v>
      </c>
    </row>
    <row r="468">
      <c r="A468" s="8">
        <v>44165.0</v>
      </c>
      <c r="B468" s="21">
        <v>526.0</v>
      </c>
      <c r="C468" s="128">
        <v>275.0</v>
      </c>
      <c r="D468" s="128">
        <v>251.0</v>
      </c>
      <c r="E468" s="21">
        <v>0.0</v>
      </c>
      <c r="F468" s="21">
        <v>0.0</v>
      </c>
      <c r="G468" s="21">
        <v>0.0</v>
      </c>
    </row>
    <row r="469">
      <c r="A469" s="8">
        <v>44164.0</v>
      </c>
      <c r="B469" s="21">
        <v>523.0</v>
      </c>
      <c r="C469" s="128">
        <v>274.0</v>
      </c>
      <c r="D469" s="128">
        <v>249.0</v>
      </c>
      <c r="E469" s="21">
        <v>0.0</v>
      </c>
      <c r="F469" s="21">
        <v>0.0</v>
      </c>
      <c r="G469" s="21">
        <v>0.0</v>
      </c>
    </row>
    <row r="470">
      <c r="A470" s="8">
        <v>44163.0</v>
      </c>
      <c r="B470" s="21">
        <v>522.0</v>
      </c>
      <c r="C470" s="128">
        <v>273.0</v>
      </c>
      <c r="D470" s="128">
        <v>249.0</v>
      </c>
      <c r="E470" s="21">
        <v>0.0</v>
      </c>
      <c r="F470" s="21">
        <v>0.0</v>
      </c>
      <c r="G470" s="21">
        <v>0.0</v>
      </c>
    </row>
    <row r="471">
      <c r="A471" s="8">
        <v>44162.0</v>
      </c>
      <c r="B471" s="21">
        <v>516.0</v>
      </c>
      <c r="C471" s="128">
        <v>271.0</v>
      </c>
      <c r="D471" s="128">
        <v>245.0</v>
      </c>
      <c r="E471" s="21">
        <v>0.0</v>
      </c>
      <c r="F471" s="21">
        <v>0.0</v>
      </c>
      <c r="G471" s="21">
        <v>0.0</v>
      </c>
    </row>
    <row r="472">
      <c r="A472" s="8">
        <v>44161.0</v>
      </c>
      <c r="B472" s="21">
        <v>515.0</v>
      </c>
      <c r="C472" s="128">
        <v>271.0</v>
      </c>
      <c r="D472" s="128">
        <v>244.0</v>
      </c>
      <c r="E472" s="21">
        <v>0.0</v>
      </c>
      <c r="F472" s="21">
        <v>0.0</v>
      </c>
      <c r="G472" s="21">
        <v>0.0</v>
      </c>
    </row>
    <row r="473">
      <c r="A473" s="8">
        <v>44160.0</v>
      </c>
      <c r="B473" s="21">
        <v>513.0</v>
      </c>
      <c r="C473" s="128">
        <v>269.0</v>
      </c>
      <c r="D473" s="128">
        <v>244.0</v>
      </c>
      <c r="E473" s="21">
        <v>0.0</v>
      </c>
      <c r="F473" s="21">
        <v>0.0</v>
      </c>
      <c r="G473" s="21">
        <v>0.0</v>
      </c>
    </row>
    <row r="474">
      <c r="A474" s="8">
        <v>44159.0</v>
      </c>
      <c r="B474" s="21">
        <v>510.0</v>
      </c>
      <c r="C474" s="128">
        <v>268.0</v>
      </c>
      <c r="D474" s="128">
        <v>242.0</v>
      </c>
      <c r="E474" s="21">
        <v>0.0</v>
      </c>
      <c r="F474" s="21">
        <v>0.0</v>
      </c>
      <c r="G474" s="21">
        <v>0.0</v>
      </c>
    </row>
    <row r="475">
      <c r="A475" s="8">
        <v>44158.0</v>
      </c>
      <c r="B475" s="21">
        <v>509.0</v>
      </c>
      <c r="C475" s="128">
        <v>267.0</v>
      </c>
      <c r="D475" s="128">
        <v>242.0</v>
      </c>
      <c r="E475" s="21">
        <v>0.0</v>
      </c>
      <c r="F475" s="21">
        <v>0.0</v>
      </c>
      <c r="G475" s="21">
        <v>0.0</v>
      </c>
    </row>
    <row r="476">
      <c r="A476" s="8">
        <v>44157.0</v>
      </c>
      <c r="B476" s="21">
        <v>505.0</v>
      </c>
      <c r="C476" s="128">
        <v>265.0</v>
      </c>
      <c r="D476" s="128">
        <v>240.0</v>
      </c>
      <c r="E476" s="21">
        <v>0.0</v>
      </c>
      <c r="F476" s="21">
        <v>0.0</v>
      </c>
      <c r="G476" s="21">
        <v>0.0</v>
      </c>
    </row>
    <row r="477">
      <c r="A477" s="8">
        <v>44156.0</v>
      </c>
      <c r="B477" s="21">
        <v>503.0</v>
      </c>
      <c r="C477" s="128">
        <v>264.0</v>
      </c>
      <c r="D477" s="128">
        <v>239.0</v>
      </c>
      <c r="E477" s="21">
        <v>0.0</v>
      </c>
      <c r="F477" s="21">
        <v>0.0</v>
      </c>
      <c r="G477" s="21">
        <v>0.0</v>
      </c>
    </row>
    <row r="478">
      <c r="A478" s="8">
        <v>44155.0</v>
      </c>
      <c r="B478" s="21">
        <v>501.0</v>
      </c>
      <c r="C478" s="128">
        <v>263.0</v>
      </c>
      <c r="D478" s="128">
        <v>238.0</v>
      </c>
      <c r="E478" s="21">
        <v>0.0</v>
      </c>
      <c r="F478" s="21">
        <v>0.0</v>
      </c>
      <c r="G478" s="21">
        <v>0.0</v>
      </c>
    </row>
    <row r="479">
      <c r="A479" s="8">
        <v>44154.0</v>
      </c>
      <c r="B479" s="21">
        <v>498.0</v>
      </c>
      <c r="C479" s="128">
        <v>262.0</v>
      </c>
      <c r="D479" s="128">
        <v>236.0</v>
      </c>
      <c r="E479" s="21">
        <v>0.0</v>
      </c>
      <c r="F479" s="21">
        <v>0.0</v>
      </c>
      <c r="G479" s="21">
        <v>0.0</v>
      </c>
    </row>
    <row r="480">
      <c r="A480" s="8">
        <v>44153.0</v>
      </c>
      <c r="B480" s="21">
        <v>496.0</v>
      </c>
      <c r="C480" s="128">
        <v>261.0</v>
      </c>
      <c r="D480" s="128">
        <v>235.0</v>
      </c>
      <c r="E480" s="21">
        <v>0.0</v>
      </c>
      <c r="F480" s="21">
        <v>0.0</v>
      </c>
      <c r="G480" s="21">
        <v>0.0</v>
      </c>
    </row>
    <row r="481">
      <c r="A481" s="8">
        <v>44152.0</v>
      </c>
      <c r="B481" s="21">
        <v>494.0</v>
      </c>
      <c r="C481" s="128">
        <v>260.0</v>
      </c>
      <c r="D481" s="128">
        <v>234.0</v>
      </c>
      <c r="E481" s="21">
        <v>0.0</v>
      </c>
      <c r="F481" s="21">
        <v>0.0</v>
      </c>
      <c r="G481" s="21">
        <v>0.0</v>
      </c>
    </row>
    <row r="482">
      <c r="A482" s="8">
        <v>44151.0</v>
      </c>
      <c r="B482" s="21">
        <v>494.0</v>
      </c>
      <c r="C482" s="128">
        <v>260.0</v>
      </c>
      <c r="D482" s="128">
        <v>234.0</v>
      </c>
      <c r="E482" s="21">
        <v>0.0</v>
      </c>
      <c r="F482" s="21">
        <v>0.0</v>
      </c>
      <c r="G482" s="21">
        <v>0.0</v>
      </c>
    </row>
    <row r="483">
      <c r="A483" s="8">
        <v>44150.0</v>
      </c>
      <c r="B483" s="21">
        <v>493.0</v>
      </c>
      <c r="C483" s="128">
        <v>260.0</v>
      </c>
      <c r="D483" s="128">
        <v>233.0</v>
      </c>
      <c r="E483" s="21">
        <v>0.0</v>
      </c>
      <c r="F483" s="21">
        <v>0.0</v>
      </c>
      <c r="G483" s="21">
        <v>0.0</v>
      </c>
    </row>
    <row r="484">
      <c r="A484" s="8">
        <v>44149.0</v>
      </c>
      <c r="B484" s="21">
        <v>492.0</v>
      </c>
      <c r="C484" s="128">
        <v>260.0</v>
      </c>
      <c r="D484" s="128">
        <v>232.0</v>
      </c>
      <c r="E484" s="21">
        <v>0.0</v>
      </c>
      <c r="F484" s="21">
        <v>0.0</v>
      </c>
      <c r="G484" s="21">
        <v>0.0</v>
      </c>
    </row>
    <row r="485">
      <c r="A485" s="8">
        <v>44148.0</v>
      </c>
      <c r="B485" s="21">
        <v>488.0</v>
      </c>
      <c r="C485" s="128">
        <v>257.0</v>
      </c>
      <c r="D485" s="128">
        <v>231.0</v>
      </c>
      <c r="E485" s="21">
        <v>0.0</v>
      </c>
      <c r="F485" s="21">
        <v>0.0</v>
      </c>
      <c r="G485" s="21">
        <v>0.0</v>
      </c>
    </row>
    <row r="486">
      <c r="A486" s="8">
        <v>44147.0</v>
      </c>
      <c r="B486" s="21">
        <v>487.0</v>
      </c>
      <c r="C486" s="128">
        <v>257.0</v>
      </c>
      <c r="D486" s="128">
        <v>230.0</v>
      </c>
      <c r="E486" s="21">
        <v>0.0</v>
      </c>
      <c r="F486" s="21">
        <v>0.0</v>
      </c>
      <c r="G486" s="21">
        <v>0.0</v>
      </c>
    </row>
    <row r="487">
      <c r="A487" s="8">
        <v>44146.0</v>
      </c>
      <c r="B487" s="21">
        <v>487.0</v>
      </c>
      <c r="C487" s="128">
        <v>257.0</v>
      </c>
      <c r="D487" s="128">
        <v>230.0</v>
      </c>
      <c r="E487" s="21">
        <v>0.0</v>
      </c>
      <c r="F487" s="21">
        <v>0.0</v>
      </c>
      <c r="G487" s="21">
        <v>0.0</v>
      </c>
    </row>
    <row r="488">
      <c r="A488" s="8">
        <v>44145.0</v>
      </c>
      <c r="B488" s="21">
        <v>485.0</v>
      </c>
      <c r="C488" s="128">
        <v>255.0</v>
      </c>
      <c r="D488" s="128">
        <v>230.0</v>
      </c>
      <c r="E488" s="21">
        <v>0.0</v>
      </c>
      <c r="F488" s="21">
        <v>0.0</v>
      </c>
      <c r="G488" s="21">
        <v>0.0</v>
      </c>
    </row>
    <row r="489">
      <c r="A489" s="8">
        <v>44144.0</v>
      </c>
      <c r="B489" s="21">
        <v>480.0</v>
      </c>
      <c r="C489" s="128">
        <v>252.0</v>
      </c>
      <c r="D489" s="128">
        <v>228.0</v>
      </c>
      <c r="E489" s="21">
        <v>0.0</v>
      </c>
      <c r="F489" s="21">
        <v>0.0</v>
      </c>
      <c r="G489" s="21">
        <v>0.0</v>
      </c>
    </row>
    <row r="490">
      <c r="A490" s="8">
        <v>44143.0</v>
      </c>
      <c r="B490" s="21">
        <v>478.0</v>
      </c>
      <c r="C490" s="128">
        <v>252.0</v>
      </c>
      <c r="D490" s="128">
        <v>226.0</v>
      </c>
      <c r="E490" s="21">
        <v>0.0</v>
      </c>
      <c r="F490" s="21">
        <v>0.0</v>
      </c>
      <c r="G490" s="21">
        <v>0.0</v>
      </c>
    </row>
    <row r="491">
      <c r="A491" s="8">
        <v>44142.0</v>
      </c>
      <c r="B491" s="21">
        <v>477.0</v>
      </c>
      <c r="C491" s="128">
        <v>251.0</v>
      </c>
      <c r="D491" s="128">
        <v>226.0</v>
      </c>
      <c r="E491" s="21">
        <v>0.0</v>
      </c>
      <c r="F491" s="21">
        <v>0.0</v>
      </c>
      <c r="G491" s="21">
        <v>0.0</v>
      </c>
    </row>
    <row r="492">
      <c r="A492" s="8">
        <v>44141.0</v>
      </c>
      <c r="B492" s="21">
        <v>476.0</v>
      </c>
      <c r="C492" s="128">
        <v>251.0</v>
      </c>
      <c r="D492" s="128">
        <v>225.0</v>
      </c>
      <c r="E492" s="21">
        <v>0.0</v>
      </c>
      <c r="F492" s="21">
        <v>0.0</v>
      </c>
      <c r="G492" s="21">
        <v>0.0</v>
      </c>
    </row>
    <row r="493">
      <c r="A493" s="8">
        <v>44140.0</v>
      </c>
      <c r="B493" s="21">
        <v>475.0</v>
      </c>
      <c r="C493" s="128">
        <v>250.0</v>
      </c>
      <c r="D493" s="128">
        <v>225.0</v>
      </c>
      <c r="E493" s="21">
        <v>0.0</v>
      </c>
      <c r="F493" s="21">
        <v>0.0</v>
      </c>
      <c r="G493" s="21">
        <v>0.0</v>
      </c>
    </row>
    <row r="494">
      <c r="A494" s="8">
        <v>44139.0</v>
      </c>
      <c r="B494" s="21">
        <v>474.0</v>
      </c>
      <c r="C494" s="128">
        <v>249.0</v>
      </c>
      <c r="D494" s="128">
        <v>225.0</v>
      </c>
      <c r="E494" s="21">
        <v>0.0</v>
      </c>
      <c r="F494" s="21">
        <v>0.0</v>
      </c>
      <c r="G494" s="21">
        <v>0.0</v>
      </c>
    </row>
    <row r="495">
      <c r="A495" s="8">
        <v>44138.0</v>
      </c>
      <c r="B495" s="21">
        <v>472.0</v>
      </c>
      <c r="C495" s="128">
        <v>249.0</v>
      </c>
      <c r="D495" s="128">
        <v>223.0</v>
      </c>
      <c r="E495" s="21">
        <v>0.0</v>
      </c>
      <c r="F495" s="21">
        <v>0.0</v>
      </c>
      <c r="G495" s="21">
        <v>0.0</v>
      </c>
    </row>
    <row r="496">
      <c r="A496" s="8">
        <v>44137.0</v>
      </c>
      <c r="B496" s="21">
        <v>468.0</v>
      </c>
      <c r="C496" s="129">
        <v>249.0</v>
      </c>
      <c r="D496" s="129">
        <v>219.0</v>
      </c>
      <c r="E496" s="21">
        <v>0.0</v>
      </c>
      <c r="F496" s="21">
        <v>0.0</v>
      </c>
      <c r="G496" s="21">
        <v>0.0</v>
      </c>
    </row>
    <row r="497">
      <c r="A497" s="8">
        <v>44136.0</v>
      </c>
      <c r="B497" s="21">
        <v>464.0</v>
      </c>
      <c r="C497" s="129">
        <v>248.0</v>
      </c>
      <c r="D497" s="129">
        <v>216.0</v>
      </c>
      <c r="E497" s="21">
        <v>0.0</v>
      </c>
      <c r="F497" s="21">
        <v>0.0</v>
      </c>
      <c r="G497" s="21">
        <v>0.0</v>
      </c>
    </row>
    <row r="498">
      <c r="A498" s="8">
        <v>44135.0</v>
      </c>
      <c r="B498" s="21">
        <v>464.0</v>
      </c>
      <c r="C498" s="129">
        <v>248.0</v>
      </c>
      <c r="D498" s="129">
        <v>216.0</v>
      </c>
      <c r="E498" s="21">
        <v>0.0</v>
      </c>
      <c r="F498" s="21">
        <v>0.0</v>
      </c>
      <c r="G498" s="21">
        <v>0.0</v>
      </c>
    </row>
    <row r="499">
      <c r="A499" s="8">
        <v>44134.0</v>
      </c>
      <c r="B499" s="21">
        <v>463.0</v>
      </c>
      <c r="C499" s="129">
        <v>248.0</v>
      </c>
      <c r="D499" s="129">
        <v>215.0</v>
      </c>
      <c r="E499" s="21">
        <v>0.0</v>
      </c>
      <c r="F499" s="21">
        <v>0.0</v>
      </c>
      <c r="G499" s="21">
        <v>0.0</v>
      </c>
    </row>
    <row r="500">
      <c r="A500" s="8">
        <v>44133.0</v>
      </c>
      <c r="B500" s="21">
        <v>462.0</v>
      </c>
      <c r="C500" s="129">
        <v>247.0</v>
      </c>
      <c r="D500" s="129">
        <v>215.0</v>
      </c>
      <c r="E500" s="21">
        <v>0.0</v>
      </c>
      <c r="F500" s="21">
        <v>0.0</v>
      </c>
      <c r="G500" s="21">
        <v>0.0</v>
      </c>
    </row>
    <row r="501">
      <c r="A501" s="8">
        <v>44132.0</v>
      </c>
      <c r="B501" s="21">
        <v>461.0</v>
      </c>
      <c r="C501" s="129">
        <v>247.0</v>
      </c>
      <c r="D501" s="129">
        <v>214.0</v>
      </c>
      <c r="E501" s="21">
        <v>0.0</v>
      </c>
      <c r="F501" s="21">
        <v>0.0</v>
      </c>
      <c r="G501" s="21">
        <v>0.0</v>
      </c>
    </row>
    <row r="502">
      <c r="A502" s="8">
        <v>44131.0</v>
      </c>
      <c r="B502" s="21">
        <v>460.0</v>
      </c>
      <c r="C502" s="129">
        <v>246.0</v>
      </c>
      <c r="D502" s="129">
        <v>214.0</v>
      </c>
      <c r="E502" s="21">
        <v>0.0</v>
      </c>
      <c r="F502" s="21">
        <v>0.0</v>
      </c>
      <c r="G502" s="21">
        <v>0.0</v>
      </c>
    </row>
    <row r="503">
      <c r="A503" s="8">
        <v>44130.0</v>
      </c>
      <c r="B503" s="21">
        <v>457.0</v>
      </c>
      <c r="C503" s="129">
        <v>244.0</v>
      </c>
      <c r="D503" s="129">
        <v>213.0</v>
      </c>
      <c r="E503" s="21">
        <v>0.0</v>
      </c>
      <c r="F503" s="21">
        <v>0.0</v>
      </c>
      <c r="G503" s="21">
        <v>0.0</v>
      </c>
    </row>
    <row r="504">
      <c r="A504" s="8">
        <v>44129.0</v>
      </c>
      <c r="B504" s="21">
        <v>457.0</v>
      </c>
      <c r="C504" s="129">
        <v>244.0</v>
      </c>
      <c r="D504" s="129">
        <v>213.0</v>
      </c>
      <c r="E504" s="21">
        <v>0.0</v>
      </c>
      <c r="F504" s="21">
        <v>0.0</v>
      </c>
      <c r="G504" s="21">
        <v>0.0</v>
      </c>
    </row>
    <row r="505">
      <c r="A505" s="8">
        <v>44128.0</v>
      </c>
      <c r="B505" s="21">
        <v>457.0</v>
      </c>
      <c r="C505" s="129">
        <v>244.0</v>
      </c>
      <c r="D505" s="129">
        <v>213.0</v>
      </c>
      <c r="E505" s="21">
        <v>0.0</v>
      </c>
      <c r="F505" s="21">
        <v>0.0</v>
      </c>
      <c r="G505" s="21">
        <v>0.0</v>
      </c>
    </row>
    <row r="506">
      <c r="A506" s="8">
        <v>44127.0</v>
      </c>
      <c r="B506" s="21">
        <v>455.0</v>
      </c>
      <c r="C506" s="129">
        <v>242.0</v>
      </c>
      <c r="D506" s="129">
        <v>213.0</v>
      </c>
      <c r="E506" s="21">
        <v>0.0</v>
      </c>
      <c r="F506" s="21">
        <v>0.0</v>
      </c>
      <c r="G506" s="21">
        <v>0.0</v>
      </c>
    </row>
    <row r="507">
      <c r="A507" s="8">
        <v>44126.0</v>
      </c>
      <c r="B507" s="21">
        <v>453.0</v>
      </c>
      <c r="C507" s="129">
        <v>241.0</v>
      </c>
      <c r="D507" s="129">
        <v>212.0</v>
      </c>
      <c r="E507" s="21">
        <v>0.0</v>
      </c>
      <c r="F507" s="21">
        <v>0.0</v>
      </c>
      <c r="G507" s="21">
        <v>0.0</v>
      </c>
    </row>
    <row r="508">
      <c r="A508" s="8">
        <v>44125.0</v>
      </c>
      <c r="B508" s="21">
        <v>450.0</v>
      </c>
      <c r="C508" s="129">
        <v>240.0</v>
      </c>
      <c r="D508" s="129">
        <v>210.0</v>
      </c>
      <c r="E508" s="21">
        <v>0.0</v>
      </c>
      <c r="F508" s="21">
        <v>0.0</v>
      </c>
      <c r="G508" s="21">
        <v>0.0</v>
      </c>
    </row>
    <row r="509">
      <c r="A509" s="8">
        <v>44124.0</v>
      </c>
      <c r="B509" s="21">
        <v>447.0</v>
      </c>
      <c r="C509" s="129">
        <v>237.0</v>
      </c>
      <c r="D509" s="129">
        <v>210.0</v>
      </c>
      <c r="E509" s="21">
        <v>0.0</v>
      </c>
      <c r="F509" s="21">
        <v>0.0</v>
      </c>
      <c r="G509" s="21">
        <v>0.0</v>
      </c>
    </row>
    <row r="510">
      <c r="A510" s="8">
        <v>44123.0</v>
      </c>
      <c r="B510" s="21">
        <v>444.0</v>
      </c>
      <c r="C510" s="129">
        <v>235.0</v>
      </c>
      <c r="D510" s="129">
        <v>209.0</v>
      </c>
      <c r="E510" s="21">
        <v>0.0</v>
      </c>
      <c r="F510" s="21">
        <v>0.0</v>
      </c>
      <c r="G510" s="21">
        <v>0.0</v>
      </c>
    </row>
    <row r="511">
      <c r="A511" s="8">
        <v>44122.0</v>
      </c>
      <c r="B511" s="21">
        <v>444.0</v>
      </c>
      <c r="C511" s="129">
        <v>235.0</v>
      </c>
      <c r="D511" s="129">
        <v>209.0</v>
      </c>
      <c r="E511" s="21">
        <v>0.0</v>
      </c>
      <c r="F511" s="21">
        <v>0.0</v>
      </c>
      <c r="G511" s="21">
        <v>0.0</v>
      </c>
    </row>
    <row r="512">
      <c r="A512" s="8">
        <v>44121.0</v>
      </c>
      <c r="B512" s="21">
        <v>443.0</v>
      </c>
      <c r="C512" s="129">
        <v>235.0</v>
      </c>
      <c r="D512" s="129">
        <v>208.0</v>
      </c>
      <c r="E512" s="21">
        <v>0.0</v>
      </c>
      <c r="F512" s="21">
        <v>0.0</v>
      </c>
      <c r="G512" s="21">
        <v>0.0</v>
      </c>
    </row>
    <row r="513">
      <c r="A513" s="8">
        <v>44120.0</v>
      </c>
      <c r="B513" s="21">
        <v>441.0</v>
      </c>
      <c r="C513" s="129">
        <v>234.0</v>
      </c>
      <c r="D513" s="129">
        <v>207.0</v>
      </c>
      <c r="E513" s="21">
        <v>0.0</v>
      </c>
      <c r="F513" s="21">
        <v>0.0</v>
      </c>
      <c r="G513" s="21">
        <v>0.0</v>
      </c>
    </row>
    <row r="514">
      <c r="A514" s="8">
        <v>44119.0</v>
      </c>
      <c r="B514" s="21">
        <v>439.0</v>
      </c>
      <c r="C514" s="129">
        <v>233.0</v>
      </c>
      <c r="D514" s="129">
        <v>206.0</v>
      </c>
      <c r="E514" s="21">
        <v>0.0</v>
      </c>
      <c r="F514" s="21">
        <v>0.0</v>
      </c>
      <c r="G514" s="21">
        <v>0.0</v>
      </c>
    </row>
    <row r="515">
      <c r="A515" s="8">
        <v>44118.0</v>
      </c>
      <c r="B515" s="21">
        <v>438.0</v>
      </c>
      <c r="C515" s="129">
        <v>233.0</v>
      </c>
      <c r="D515" s="129">
        <v>205.0</v>
      </c>
      <c r="E515" s="21">
        <v>0.0</v>
      </c>
      <c r="F515" s="21">
        <v>0.0</v>
      </c>
      <c r="G515" s="21">
        <v>0.0</v>
      </c>
    </row>
    <row r="516">
      <c r="A516" s="8">
        <v>44117.0</v>
      </c>
      <c r="B516" s="21">
        <v>434.0</v>
      </c>
      <c r="C516" s="129">
        <v>232.0</v>
      </c>
      <c r="D516" s="129">
        <v>202.0</v>
      </c>
      <c r="E516" s="21">
        <v>0.0</v>
      </c>
      <c r="F516" s="21">
        <v>0.0</v>
      </c>
      <c r="G516" s="21">
        <v>0.0</v>
      </c>
    </row>
    <row r="517">
      <c r="A517" s="8">
        <v>44116.0</v>
      </c>
      <c r="B517" s="21">
        <v>433.0</v>
      </c>
      <c r="C517" s="129">
        <v>231.0</v>
      </c>
      <c r="D517" s="129">
        <v>202.0</v>
      </c>
      <c r="E517" s="21">
        <v>0.0</v>
      </c>
      <c r="F517" s="21">
        <v>0.0</v>
      </c>
      <c r="G517" s="21">
        <v>0.0</v>
      </c>
    </row>
    <row r="518">
      <c r="A518" s="8">
        <v>44115.0</v>
      </c>
      <c r="B518" s="21">
        <v>432.0</v>
      </c>
      <c r="C518" s="129">
        <v>231.0</v>
      </c>
      <c r="D518" s="129">
        <v>201.0</v>
      </c>
      <c r="E518" s="21">
        <v>0.0</v>
      </c>
      <c r="F518" s="21">
        <v>0.0</v>
      </c>
      <c r="G518" s="21">
        <v>0.0</v>
      </c>
    </row>
    <row r="519">
      <c r="A519" s="8">
        <v>44114.0</v>
      </c>
      <c r="B519" s="21">
        <v>430.0</v>
      </c>
      <c r="C519" s="129">
        <v>230.0</v>
      </c>
      <c r="D519" s="129">
        <v>200.0</v>
      </c>
      <c r="E519" s="21">
        <v>0.0</v>
      </c>
      <c r="F519" s="21">
        <v>0.0</v>
      </c>
      <c r="G519" s="21">
        <v>0.0</v>
      </c>
    </row>
    <row r="520">
      <c r="A520" s="8">
        <v>44113.0</v>
      </c>
      <c r="B520" s="21">
        <v>427.0</v>
      </c>
      <c r="C520" s="129">
        <v>229.0</v>
      </c>
      <c r="D520" s="129">
        <v>198.0</v>
      </c>
      <c r="E520" s="21">
        <v>0.0</v>
      </c>
      <c r="F520" s="21">
        <v>0.0</v>
      </c>
      <c r="G520" s="21">
        <v>0.0</v>
      </c>
    </row>
    <row r="521">
      <c r="A521" s="8">
        <v>44112.0</v>
      </c>
      <c r="B521" s="21">
        <v>427.0</v>
      </c>
      <c r="C521" s="129">
        <v>229.0</v>
      </c>
      <c r="D521" s="129">
        <v>198.0</v>
      </c>
      <c r="E521" s="21">
        <v>0.0</v>
      </c>
      <c r="F521" s="21">
        <v>0.0</v>
      </c>
      <c r="G521" s="21">
        <v>0.0</v>
      </c>
    </row>
    <row r="522">
      <c r="A522" s="8">
        <v>44111.0</v>
      </c>
      <c r="B522" s="21">
        <v>425.0</v>
      </c>
      <c r="C522" s="129">
        <v>227.0</v>
      </c>
      <c r="D522" s="129">
        <v>198.0</v>
      </c>
      <c r="E522" s="21">
        <v>0.0</v>
      </c>
      <c r="F522" s="21">
        <v>0.0</v>
      </c>
      <c r="G522" s="21">
        <v>0.0</v>
      </c>
    </row>
    <row r="523">
      <c r="A523" s="8">
        <v>44110.0</v>
      </c>
      <c r="B523" s="21">
        <v>422.0</v>
      </c>
      <c r="C523" s="129">
        <v>226.0</v>
      </c>
      <c r="D523" s="129">
        <v>196.0</v>
      </c>
      <c r="E523" s="21">
        <v>0.0</v>
      </c>
      <c r="F523" s="21">
        <v>0.0</v>
      </c>
      <c r="G523" s="21">
        <v>0.0</v>
      </c>
    </row>
    <row r="524">
      <c r="A524" s="8">
        <v>44109.0</v>
      </c>
      <c r="B524" s="21">
        <v>422.0</v>
      </c>
      <c r="C524" s="129">
        <v>226.0</v>
      </c>
      <c r="D524" s="129">
        <v>196.0</v>
      </c>
      <c r="E524" s="21">
        <v>0.0</v>
      </c>
      <c r="F524" s="21">
        <v>0.0</v>
      </c>
      <c r="G524" s="21">
        <v>0.0</v>
      </c>
    </row>
    <row r="525">
      <c r="A525" s="8">
        <v>44108.0</v>
      </c>
      <c r="B525" s="21">
        <v>421.0</v>
      </c>
      <c r="C525" s="129">
        <v>225.0</v>
      </c>
      <c r="D525" s="129">
        <v>196.0</v>
      </c>
      <c r="E525" s="21">
        <v>0.0</v>
      </c>
      <c r="F525" s="21">
        <v>0.0</v>
      </c>
      <c r="G525" s="21">
        <v>0.0</v>
      </c>
    </row>
    <row r="526">
      <c r="A526" s="8">
        <v>44107.0</v>
      </c>
      <c r="B526" s="21">
        <v>420.0</v>
      </c>
      <c r="C526" s="129">
        <v>224.0</v>
      </c>
      <c r="D526" s="129">
        <v>196.0</v>
      </c>
      <c r="E526" s="21">
        <v>0.0</v>
      </c>
      <c r="F526" s="21">
        <v>0.0</v>
      </c>
      <c r="G526" s="21">
        <v>0.0</v>
      </c>
    </row>
    <row r="527">
      <c r="A527" s="8">
        <v>44106.0</v>
      </c>
      <c r="B527" s="21">
        <v>416.0</v>
      </c>
      <c r="C527" s="129">
        <v>220.0</v>
      </c>
      <c r="D527" s="129">
        <v>196.0</v>
      </c>
      <c r="E527" s="21">
        <v>0.0</v>
      </c>
      <c r="F527" s="21">
        <v>0.0</v>
      </c>
      <c r="G527" s="21">
        <v>0.0</v>
      </c>
    </row>
    <row r="528">
      <c r="A528" s="8">
        <v>44105.0</v>
      </c>
      <c r="B528" s="21">
        <v>415.0</v>
      </c>
      <c r="C528" s="129">
        <v>219.0</v>
      </c>
      <c r="D528" s="129">
        <v>196.0</v>
      </c>
      <c r="E528" s="21">
        <v>0.0</v>
      </c>
      <c r="F528" s="21">
        <v>0.0</v>
      </c>
      <c r="G528" s="21">
        <v>0.0</v>
      </c>
    </row>
    <row r="529">
      <c r="A529" s="8">
        <v>44104.0</v>
      </c>
      <c r="B529" s="21">
        <v>413.0</v>
      </c>
      <c r="C529" s="129">
        <v>217.0</v>
      </c>
      <c r="D529" s="129">
        <v>196.0</v>
      </c>
      <c r="E529" s="21">
        <v>0.0</v>
      </c>
      <c r="F529" s="21">
        <v>0.0</v>
      </c>
      <c r="G529" s="21">
        <v>0.0</v>
      </c>
    </row>
    <row r="530">
      <c r="A530" s="8">
        <v>44103.0</v>
      </c>
      <c r="B530" s="21">
        <v>407.0</v>
      </c>
      <c r="C530" s="129">
        <v>216.0</v>
      </c>
      <c r="D530" s="129">
        <v>191.0</v>
      </c>
      <c r="E530" s="21">
        <v>0.0</v>
      </c>
      <c r="F530" s="21">
        <v>0.0</v>
      </c>
      <c r="G530" s="21">
        <v>0.0</v>
      </c>
    </row>
    <row r="531">
      <c r="A531" s="8">
        <v>44102.0</v>
      </c>
      <c r="B531" s="21">
        <v>406.0</v>
      </c>
      <c r="C531" s="129">
        <v>216.0</v>
      </c>
      <c r="D531" s="129">
        <v>190.0</v>
      </c>
      <c r="E531" s="21">
        <v>0.0</v>
      </c>
      <c r="F531" s="21">
        <v>0.0</v>
      </c>
      <c r="G531" s="21">
        <v>0.0</v>
      </c>
    </row>
    <row r="532">
      <c r="A532" s="8">
        <v>44101.0</v>
      </c>
      <c r="B532" s="21">
        <v>401.0</v>
      </c>
      <c r="C532" s="129">
        <v>213.0</v>
      </c>
      <c r="D532" s="129">
        <v>188.0</v>
      </c>
      <c r="E532" s="21">
        <v>0.0</v>
      </c>
      <c r="F532" s="21">
        <v>0.0</v>
      </c>
      <c r="G532" s="21">
        <v>0.0</v>
      </c>
    </row>
    <row r="533">
      <c r="A533" s="8">
        <v>44100.0</v>
      </c>
      <c r="B533" s="21">
        <v>399.0</v>
      </c>
      <c r="C533" s="129">
        <v>211.0</v>
      </c>
      <c r="D533" s="129">
        <v>188.0</v>
      </c>
      <c r="E533" s="21">
        <v>0.0</v>
      </c>
      <c r="F533" s="21">
        <v>0.0</v>
      </c>
      <c r="G533" s="21">
        <v>0.0</v>
      </c>
    </row>
    <row r="534">
      <c r="A534" s="8">
        <v>44099.0</v>
      </c>
      <c r="B534" s="21">
        <v>395.0</v>
      </c>
      <c r="C534" s="129">
        <v>208.0</v>
      </c>
      <c r="D534" s="129">
        <v>187.0</v>
      </c>
      <c r="E534" s="21">
        <v>0.0</v>
      </c>
      <c r="F534" s="21">
        <v>0.0</v>
      </c>
      <c r="G534" s="21">
        <v>0.0</v>
      </c>
    </row>
    <row r="535">
      <c r="A535" s="8">
        <v>44098.0</v>
      </c>
      <c r="B535" s="21">
        <v>393.0</v>
      </c>
      <c r="C535" s="129">
        <v>207.0</v>
      </c>
      <c r="D535" s="129">
        <v>186.0</v>
      </c>
      <c r="E535" s="21">
        <v>0.0</v>
      </c>
      <c r="F535" s="21">
        <v>0.0</v>
      </c>
      <c r="G535" s="21">
        <v>0.0</v>
      </c>
    </row>
    <row r="536">
      <c r="A536" s="8">
        <v>44097.0</v>
      </c>
      <c r="B536" s="21">
        <v>388.0</v>
      </c>
      <c r="C536" s="129">
        <v>203.0</v>
      </c>
      <c r="D536" s="129">
        <v>185.0</v>
      </c>
      <c r="E536" s="21">
        <v>0.0</v>
      </c>
      <c r="F536" s="21">
        <v>0.0</v>
      </c>
      <c r="G536" s="21">
        <v>0.0</v>
      </c>
    </row>
    <row r="537">
      <c r="A537" s="8">
        <v>44096.0</v>
      </c>
      <c r="B537" s="21">
        <v>388.0</v>
      </c>
      <c r="C537" s="129">
        <v>203.0</v>
      </c>
      <c r="D537" s="129">
        <v>185.0</v>
      </c>
      <c r="E537" s="21">
        <v>0.0</v>
      </c>
      <c r="F537" s="21">
        <v>0.0</v>
      </c>
      <c r="G537" s="21">
        <v>0.0</v>
      </c>
    </row>
    <row r="538">
      <c r="A538" s="8">
        <v>44095.0</v>
      </c>
      <c r="B538" s="21">
        <v>385.0</v>
      </c>
      <c r="C538" s="129">
        <v>202.0</v>
      </c>
      <c r="D538" s="129">
        <v>183.0</v>
      </c>
      <c r="E538" s="21">
        <v>0.0</v>
      </c>
      <c r="F538" s="21">
        <v>0.0</v>
      </c>
      <c r="G538" s="21">
        <v>0.0</v>
      </c>
    </row>
    <row r="539">
      <c r="A539" s="8">
        <v>44094.0</v>
      </c>
      <c r="B539" s="21">
        <v>378.0</v>
      </c>
      <c r="C539" s="129">
        <v>199.0</v>
      </c>
      <c r="D539" s="129">
        <v>179.0</v>
      </c>
      <c r="E539" s="21">
        <v>0.0</v>
      </c>
      <c r="F539" s="21">
        <v>0.0</v>
      </c>
      <c r="G539" s="21">
        <v>0.0</v>
      </c>
    </row>
    <row r="540">
      <c r="A540" s="8">
        <v>44093.0</v>
      </c>
      <c r="B540" s="21">
        <v>378.0</v>
      </c>
      <c r="C540" s="129">
        <v>199.0</v>
      </c>
      <c r="D540" s="129">
        <v>179.0</v>
      </c>
      <c r="E540" s="21">
        <v>0.0</v>
      </c>
      <c r="F540" s="21">
        <v>0.0</v>
      </c>
      <c r="G540" s="21">
        <v>0.0</v>
      </c>
    </row>
    <row r="541">
      <c r="A541" s="8">
        <v>44092.0</v>
      </c>
      <c r="B541" s="21">
        <v>377.0</v>
      </c>
      <c r="C541" s="129">
        <v>198.0</v>
      </c>
      <c r="D541" s="129">
        <v>179.0</v>
      </c>
      <c r="E541" s="21">
        <v>0.0</v>
      </c>
      <c r="F541" s="21">
        <v>0.0</v>
      </c>
      <c r="G541" s="21">
        <v>0.0</v>
      </c>
    </row>
    <row r="542">
      <c r="A542" s="8">
        <v>44091.0</v>
      </c>
      <c r="B542" s="21">
        <v>372.0</v>
      </c>
      <c r="C542" s="129">
        <v>195.0</v>
      </c>
      <c r="D542" s="129">
        <v>177.0</v>
      </c>
      <c r="E542" s="21">
        <v>0.0</v>
      </c>
      <c r="F542" s="21">
        <v>0.0</v>
      </c>
      <c r="G542" s="21">
        <v>0.0</v>
      </c>
    </row>
    <row r="543">
      <c r="A543" s="8">
        <v>44090.0</v>
      </c>
      <c r="B543" s="21">
        <v>367.0</v>
      </c>
      <c r="C543" s="129">
        <v>192.0</v>
      </c>
      <c r="D543" s="129">
        <v>175.0</v>
      </c>
      <c r="E543" s="21">
        <v>0.0</v>
      </c>
      <c r="F543" s="21">
        <v>0.0</v>
      </c>
      <c r="G543" s="21">
        <v>0.0</v>
      </c>
    </row>
    <row r="544">
      <c r="A544" s="8">
        <v>44089.0</v>
      </c>
      <c r="B544" s="21">
        <v>367.0</v>
      </c>
      <c r="C544" s="129">
        <v>192.0</v>
      </c>
      <c r="D544" s="129">
        <v>175.0</v>
      </c>
      <c r="E544" s="21">
        <v>0.0</v>
      </c>
      <c r="F544" s="21">
        <v>0.0</v>
      </c>
      <c r="G544" s="21">
        <v>0.0</v>
      </c>
    </row>
    <row r="545">
      <c r="A545" s="8">
        <v>44088.0</v>
      </c>
      <c r="B545" s="21">
        <v>363.0</v>
      </c>
      <c r="C545" s="129">
        <v>190.0</v>
      </c>
      <c r="D545" s="129">
        <v>173.0</v>
      </c>
      <c r="E545" s="21">
        <v>0.0</v>
      </c>
      <c r="F545" s="21">
        <v>0.0</v>
      </c>
      <c r="G545" s="21">
        <v>0.0</v>
      </c>
    </row>
    <row r="546">
      <c r="A546" s="8">
        <v>44087.0</v>
      </c>
      <c r="B546" s="21">
        <v>355.0</v>
      </c>
      <c r="C546" s="129">
        <v>186.0</v>
      </c>
      <c r="D546" s="129">
        <v>169.0</v>
      </c>
      <c r="E546" s="21">
        <v>0.0</v>
      </c>
      <c r="F546" s="21">
        <v>0.0</v>
      </c>
      <c r="G546" s="21">
        <v>0.0</v>
      </c>
    </row>
    <row r="547">
      <c r="A547" s="8">
        <v>44086.0</v>
      </c>
      <c r="B547" s="21">
        <v>355.0</v>
      </c>
      <c r="C547" s="129">
        <v>186.0</v>
      </c>
      <c r="D547" s="129">
        <v>169.0</v>
      </c>
      <c r="E547" s="21">
        <v>0.0</v>
      </c>
      <c r="F547" s="21">
        <v>0.0</v>
      </c>
      <c r="G547" s="21">
        <v>0.0</v>
      </c>
    </row>
    <row r="548">
      <c r="A548" s="8">
        <v>44085.0</v>
      </c>
      <c r="B548" s="21">
        <v>350.0</v>
      </c>
      <c r="C548" s="129">
        <v>185.0</v>
      </c>
      <c r="D548" s="129">
        <v>165.0</v>
      </c>
      <c r="E548" s="21">
        <v>0.0</v>
      </c>
      <c r="F548" s="21">
        <v>0.0</v>
      </c>
      <c r="G548" s="21">
        <v>0.0</v>
      </c>
    </row>
    <row r="549">
      <c r="A549" s="8">
        <v>44084.0</v>
      </c>
      <c r="B549" s="21">
        <v>346.0</v>
      </c>
      <c r="C549" s="129">
        <v>183.0</v>
      </c>
      <c r="D549" s="129">
        <v>163.0</v>
      </c>
      <c r="E549" s="21">
        <v>0.0</v>
      </c>
      <c r="F549" s="21">
        <v>0.0</v>
      </c>
      <c r="G549" s="21">
        <v>0.0</v>
      </c>
    </row>
    <row r="550">
      <c r="A550" s="8">
        <v>44083.0</v>
      </c>
      <c r="B550" s="21">
        <v>344.0</v>
      </c>
      <c r="C550" s="129">
        <v>182.0</v>
      </c>
      <c r="D550" s="129">
        <v>162.0</v>
      </c>
      <c r="E550" s="21">
        <v>0.0</v>
      </c>
      <c r="F550" s="21">
        <v>0.0</v>
      </c>
      <c r="G550" s="21">
        <v>0.0</v>
      </c>
    </row>
    <row r="551">
      <c r="A551" s="8">
        <v>44082.0</v>
      </c>
      <c r="B551" s="21">
        <v>341.0</v>
      </c>
      <c r="C551" s="129">
        <v>181.0</v>
      </c>
      <c r="D551" s="129">
        <v>160.0</v>
      </c>
      <c r="E551" s="21">
        <v>0.0</v>
      </c>
      <c r="F551" s="21">
        <v>0.0</v>
      </c>
      <c r="G551" s="21">
        <v>0.0</v>
      </c>
    </row>
    <row r="552">
      <c r="A552" s="8">
        <v>44081.0</v>
      </c>
      <c r="B552" s="21">
        <v>336.0</v>
      </c>
      <c r="C552" s="129">
        <v>178.0</v>
      </c>
      <c r="D552" s="129">
        <v>158.0</v>
      </c>
      <c r="E552" s="21">
        <v>0.0</v>
      </c>
      <c r="F552" s="21">
        <v>0.0</v>
      </c>
      <c r="G552" s="21">
        <v>0.0</v>
      </c>
    </row>
    <row r="553">
      <c r="A553" s="8">
        <v>44080.0</v>
      </c>
      <c r="B553" s="21">
        <v>334.0</v>
      </c>
      <c r="C553" s="129">
        <v>176.0</v>
      </c>
      <c r="D553" s="129">
        <v>158.0</v>
      </c>
      <c r="E553" s="21">
        <v>0.0</v>
      </c>
      <c r="F553" s="21">
        <v>0.0</v>
      </c>
      <c r="G553" s="21">
        <v>0.0</v>
      </c>
    </row>
    <row r="554">
      <c r="A554" s="8">
        <v>44079.0</v>
      </c>
      <c r="B554" s="21">
        <v>333.0</v>
      </c>
      <c r="C554" s="129">
        <v>176.0</v>
      </c>
      <c r="D554" s="129">
        <v>157.0</v>
      </c>
      <c r="E554" s="21">
        <v>0.0</v>
      </c>
      <c r="F554" s="21">
        <v>0.0</v>
      </c>
      <c r="G554" s="21">
        <v>0.0</v>
      </c>
    </row>
    <row r="555">
      <c r="A555" s="8">
        <v>44078.0</v>
      </c>
      <c r="B555" s="21">
        <v>331.0</v>
      </c>
      <c r="C555" s="129">
        <v>175.0</v>
      </c>
      <c r="D555" s="129">
        <v>156.0</v>
      </c>
      <c r="E555" s="21">
        <v>0.0</v>
      </c>
      <c r="F555" s="21">
        <v>0.0</v>
      </c>
      <c r="G555" s="21">
        <v>0.0</v>
      </c>
    </row>
    <row r="556">
      <c r="A556" s="8">
        <v>44077.0</v>
      </c>
      <c r="B556" s="21">
        <v>329.0</v>
      </c>
      <c r="C556" s="129">
        <v>174.0</v>
      </c>
      <c r="D556" s="129">
        <v>155.0</v>
      </c>
      <c r="E556" s="21">
        <v>0.0</v>
      </c>
      <c r="F556" s="21">
        <v>0.0</v>
      </c>
      <c r="G556" s="21">
        <v>0.0</v>
      </c>
    </row>
    <row r="557">
      <c r="A557" s="8">
        <v>44076.0</v>
      </c>
      <c r="B557" s="21">
        <v>326.0</v>
      </c>
      <c r="C557" s="129">
        <v>173.0</v>
      </c>
      <c r="D557" s="129">
        <v>153.0</v>
      </c>
      <c r="E557" s="21">
        <v>0.0</v>
      </c>
      <c r="F557" s="21">
        <v>0.0</v>
      </c>
      <c r="G557" s="21">
        <v>0.0</v>
      </c>
    </row>
    <row r="558">
      <c r="A558" s="8">
        <v>44075.0</v>
      </c>
      <c r="B558" s="21">
        <v>324.0</v>
      </c>
      <c r="C558" s="129">
        <v>172.0</v>
      </c>
      <c r="D558" s="129">
        <v>152.0</v>
      </c>
      <c r="E558" s="21">
        <v>0.0</v>
      </c>
      <c r="F558" s="21">
        <v>0.0</v>
      </c>
      <c r="G558" s="21">
        <v>0.0</v>
      </c>
    </row>
    <row r="559">
      <c r="A559" s="8">
        <v>44074.0</v>
      </c>
      <c r="B559" s="21">
        <v>324.0</v>
      </c>
      <c r="C559" s="129">
        <v>172.0</v>
      </c>
      <c r="D559" s="129">
        <v>152.0</v>
      </c>
    </row>
    <row r="560">
      <c r="A560" s="8">
        <v>44073.0</v>
      </c>
      <c r="B560" s="21">
        <v>323.0</v>
      </c>
      <c r="C560" s="129">
        <v>172.0</v>
      </c>
      <c r="D560" s="129">
        <v>151.0</v>
      </c>
    </row>
    <row r="561">
      <c r="A561" s="8">
        <v>44072.0</v>
      </c>
      <c r="B561" s="21">
        <v>321.0</v>
      </c>
      <c r="C561" s="129">
        <v>170.0</v>
      </c>
      <c r="D561" s="129">
        <v>151.0</v>
      </c>
    </row>
    <row r="562">
      <c r="A562" s="8">
        <v>44071.0</v>
      </c>
      <c r="B562" s="21">
        <v>316.0</v>
      </c>
      <c r="C562" s="129">
        <v>167.0</v>
      </c>
      <c r="D562" s="129">
        <v>149.0</v>
      </c>
    </row>
    <row r="563">
      <c r="A563" s="8">
        <v>44070.0</v>
      </c>
      <c r="B563" s="21">
        <v>313.0</v>
      </c>
      <c r="C563" s="129">
        <v>165.0</v>
      </c>
      <c r="D563" s="129">
        <v>148.0</v>
      </c>
    </row>
    <row r="564">
      <c r="A564" s="8">
        <v>44069.0</v>
      </c>
      <c r="B564" s="21">
        <v>312.0</v>
      </c>
      <c r="C564" s="129">
        <v>165.0</v>
      </c>
      <c r="D564" s="129">
        <v>147.0</v>
      </c>
    </row>
    <row r="565">
      <c r="A565" s="8">
        <v>44068.0</v>
      </c>
      <c r="B565" s="21">
        <v>310.0</v>
      </c>
      <c r="C565" s="129">
        <v>164.0</v>
      </c>
      <c r="D565" s="129">
        <v>146.0</v>
      </c>
    </row>
    <row r="566">
      <c r="A566" s="8">
        <v>44067.0</v>
      </c>
      <c r="B566" s="21">
        <v>309.0</v>
      </c>
      <c r="C566" s="129">
        <v>163.0</v>
      </c>
      <c r="D566" s="129">
        <v>146.0</v>
      </c>
    </row>
    <row r="567">
      <c r="A567" s="8">
        <v>44066.0</v>
      </c>
      <c r="B567" s="21">
        <v>309.0</v>
      </c>
      <c r="C567" s="129">
        <v>163.0</v>
      </c>
      <c r="D567" s="129">
        <v>146.0</v>
      </c>
    </row>
    <row r="568">
      <c r="A568" s="8">
        <v>44065.0</v>
      </c>
      <c r="B568" s="21">
        <v>309.0</v>
      </c>
      <c r="C568" s="129">
        <v>163.0</v>
      </c>
      <c r="D568" s="129">
        <v>146.0</v>
      </c>
    </row>
    <row r="569">
      <c r="A569" s="8">
        <v>44064.0</v>
      </c>
      <c r="B569" s="21">
        <v>309.0</v>
      </c>
      <c r="C569" s="129">
        <v>163.0</v>
      </c>
      <c r="D569" s="129">
        <v>146.0</v>
      </c>
    </row>
    <row r="570">
      <c r="A570" s="8">
        <v>44063.0</v>
      </c>
      <c r="B570" s="21">
        <v>307.0</v>
      </c>
      <c r="C570" s="129">
        <v>163.0</v>
      </c>
      <c r="D570" s="129">
        <v>144.0</v>
      </c>
    </row>
    <row r="571">
      <c r="A571" s="8">
        <v>44062.0</v>
      </c>
      <c r="B571" s="21">
        <v>306.0</v>
      </c>
      <c r="C571" s="129">
        <v>163.0</v>
      </c>
      <c r="D571" s="129">
        <v>143.0</v>
      </c>
    </row>
    <row r="572">
      <c r="A572" s="8">
        <v>44061.0</v>
      </c>
      <c r="B572" s="21">
        <v>306.0</v>
      </c>
      <c r="C572" s="129">
        <v>163.0</v>
      </c>
      <c r="D572" s="129">
        <v>143.0</v>
      </c>
    </row>
    <row r="573">
      <c r="A573" s="8">
        <v>44060.0</v>
      </c>
      <c r="B573" s="21">
        <v>305.0</v>
      </c>
      <c r="C573" s="129">
        <v>162.0</v>
      </c>
      <c r="D573" s="129">
        <v>143.0</v>
      </c>
    </row>
    <row r="574">
      <c r="A574" s="8">
        <v>44059.0</v>
      </c>
      <c r="B574" s="21">
        <v>305.0</v>
      </c>
      <c r="C574" s="129">
        <v>162.0</v>
      </c>
      <c r="D574" s="129">
        <v>143.0</v>
      </c>
    </row>
    <row r="575">
      <c r="A575" s="8">
        <v>44058.0</v>
      </c>
      <c r="B575" s="21">
        <v>305.0</v>
      </c>
      <c r="C575" s="129">
        <v>162.0</v>
      </c>
      <c r="D575" s="129">
        <v>143.0</v>
      </c>
    </row>
    <row r="576">
      <c r="A576" s="8">
        <v>44057.0</v>
      </c>
      <c r="B576" s="21">
        <v>305.0</v>
      </c>
      <c r="C576" s="129">
        <v>162.0</v>
      </c>
      <c r="D576" s="129">
        <v>143.0</v>
      </c>
    </row>
    <row r="577">
      <c r="A577" s="8">
        <v>44056.0</v>
      </c>
      <c r="B577" s="21">
        <v>305.0</v>
      </c>
      <c r="C577" s="129">
        <v>162.0</v>
      </c>
      <c r="D577" s="129">
        <v>143.0</v>
      </c>
    </row>
    <row r="578">
      <c r="A578" s="8">
        <v>44055.0</v>
      </c>
      <c r="B578" s="21">
        <v>305.0</v>
      </c>
      <c r="C578" s="129">
        <v>162.0</v>
      </c>
      <c r="D578" s="129">
        <v>143.0</v>
      </c>
    </row>
    <row r="579">
      <c r="A579" s="8">
        <v>44054.0</v>
      </c>
      <c r="B579" s="21">
        <v>305.0</v>
      </c>
      <c r="C579" s="129">
        <v>162.0</v>
      </c>
      <c r="D579" s="129">
        <v>143.0</v>
      </c>
    </row>
    <row r="580">
      <c r="A580" s="8">
        <v>44053.0</v>
      </c>
      <c r="B580" s="21">
        <v>305.0</v>
      </c>
      <c r="C580" s="129">
        <v>162.0</v>
      </c>
      <c r="D580" s="129">
        <v>143.0</v>
      </c>
    </row>
    <row r="581">
      <c r="A581" s="8">
        <v>44052.0</v>
      </c>
      <c r="B581" s="21">
        <v>305.0</v>
      </c>
      <c r="C581" s="129">
        <v>162.0</v>
      </c>
      <c r="D581" s="129">
        <v>143.0</v>
      </c>
    </row>
    <row r="582">
      <c r="A582" s="8">
        <v>44051.0</v>
      </c>
      <c r="B582" s="21">
        <v>304.0</v>
      </c>
      <c r="C582" s="129">
        <v>161.0</v>
      </c>
      <c r="D582" s="129">
        <v>143.0</v>
      </c>
    </row>
    <row r="583">
      <c r="A583" s="8">
        <v>44050.0</v>
      </c>
      <c r="B583" s="21">
        <v>303.0</v>
      </c>
      <c r="C583" s="129">
        <v>160.0</v>
      </c>
      <c r="D583" s="129">
        <v>143.0</v>
      </c>
    </row>
    <row r="584">
      <c r="A584" s="8">
        <v>44049.0</v>
      </c>
      <c r="B584" s="21">
        <v>302.0</v>
      </c>
      <c r="C584" s="129">
        <v>160.0</v>
      </c>
      <c r="D584" s="129">
        <v>142.0</v>
      </c>
    </row>
    <row r="585">
      <c r="A585" s="8">
        <v>44048.0</v>
      </c>
      <c r="B585" s="21">
        <v>302.0</v>
      </c>
      <c r="C585" s="129">
        <v>160.0</v>
      </c>
      <c r="D585" s="129">
        <v>142.0</v>
      </c>
    </row>
    <row r="586">
      <c r="A586" s="8">
        <v>44047.0</v>
      </c>
      <c r="B586" s="21">
        <v>301.0</v>
      </c>
      <c r="C586" s="129">
        <v>160.0</v>
      </c>
      <c r="D586" s="129">
        <v>141.0</v>
      </c>
    </row>
    <row r="587">
      <c r="A587" s="8">
        <v>44046.0</v>
      </c>
      <c r="B587" s="21">
        <v>301.0</v>
      </c>
      <c r="C587" s="129">
        <v>160.0</v>
      </c>
      <c r="D587" s="129">
        <v>141.0</v>
      </c>
    </row>
    <row r="588">
      <c r="A588" s="8">
        <v>44045.0</v>
      </c>
      <c r="B588" s="21">
        <v>301.0</v>
      </c>
      <c r="C588" s="129">
        <v>160.0</v>
      </c>
      <c r="D588" s="129">
        <v>141.0</v>
      </c>
    </row>
    <row r="589">
      <c r="A589" s="8">
        <v>44044.0</v>
      </c>
      <c r="B589" s="21">
        <v>301.0</v>
      </c>
      <c r="C589" s="129">
        <v>160.0</v>
      </c>
      <c r="D589" s="129">
        <v>141.0</v>
      </c>
    </row>
    <row r="590">
      <c r="A590" s="8">
        <v>44043.0</v>
      </c>
      <c r="B590" s="21">
        <v>301.0</v>
      </c>
      <c r="C590" s="129">
        <v>160.0</v>
      </c>
      <c r="D590" s="129">
        <v>141.0</v>
      </c>
    </row>
    <row r="591">
      <c r="A591" s="8">
        <v>44042.0</v>
      </c>
      <c r="B591" s="21">
        <v>300.0</v>
      </c>
      <c r="C591" s="129">
        <v>159.0</v>
      </c>
      <c r="D591" s="129">
        <v>141.0</v>
      </c>
    </row>
    <row r="592">
      <c r="A592" s="8">
        <v>44041.0</v>
      </c>
      <c r="B592" s="21">
        <v>300.0</v>
      </c>
      <c r="C592" s="129">
        <v>159.0</v>
      </c>
      <c r="D592" s="129">
        <v>141.0</v>
      </c>
    </row>
    <row r="593">
      <c r="A593" s="8">
        <v>44040.0</v>
      </c>
      <c r="B593" s="21">
        <v>300.0</v>
      </c>
      <c r="C593" s="129">
        <v>159.0</v>
      </c>
      <c r="D593" s="129">
        <v>141.0</v>
      </c>
    </row>
    <row r="594">
      <c r="A594" s="8">
        <v>44039.0</v>
      </c>
      <c r="B594" s="21">
        <v>299.0</v>
      </c>
      <c r="C594" s="129">
        <v>158.0</v>
      </c>
      <c r="D594" s="129">
        <v>141.0</v>
      </c>
    </row>
    <row r="595">
      <c r="A595" s="8">
        <v>44038.0</v>
      </c>
      <c r="B595" s="21">
        <v>298.0</v>
      </c>
      <c r="C595" s="129">
        <v>158.0</v>
      </c>
      <c r="D595" s="129">
        <v>140.0</v>
      </c>
    </row>
    <row r="596">
      <c r="A596" s="8">
        <v>44037.0</v>
      </c>
      <c r="B596" s="21">
        <v>298.0</v>
      </c>
      <c r="C596" s="129">
        <v>158.0</v>
      </c>
      <c r="D596" s="129">
        <v>140.0</v>
      </c>
    </row>
    <row r="597">
      <c r="A597" s="8">
        <v>44036.0</v>
      </c>
      <c r="B597" s="21">
        <v>298.0</v>
      </c>
      <c r="C597" s="129">
        <v>158.0</v>
      </c>
      <c r="D597" s="129">
        <v>140.0</v>
      </c>
    </row>
    <row r="598">
      <c r="A598" s="8">
        <v>44035.0</v>
      </c>
      <c r="B598" s="21">
        <v>297.0</v>
      </c>
      <c r="C598" s="129">
        <v>157.0</v>
      </c>
      <c r="D598" s="129">
        <v>140.0</v>
      </c>
    </row>
    <row r="599">
      <c r="A599" s="8">
        <v>44034.0</v>
      </c>
      <c r="B599" s="21">
        <v>297.0</v>
      </c>
      <c r="C599" s="129">
        <v>157.0</v>
      </c>
      <c r="D599" s="129">
        <v>140.0</v>
      </c>
    </row>
    <row r="600">
      <c r="A600" s="8">
        <v>44033.0</v>
      </c>
      <c r="B600" s="21">
        <v>296.0</v>
      </c>
      <c r="C600" s="129">
        <v>156.0</v>
      </c>
      <c r="D600" s="129">
        <v>140.0</v>
      </c>
    </row>
    <row r="601">
      <c r="A601" s="8">
        <v>44032.0</v>
      </c>
      <c r="B601" s="21">
        <v>296.0</v>
      </c>
      <c r="C601" s="129">
        <v>156.0</v>
      </c>
      <c r="D601" s="129">
        <v>140.0</v>
      </c>
    </row>
    <row r="602">
      <c r="A602" s="8">
        <v>44031.0</v>
      </c>
      <c r="B602" s="21">
        <v>295.0</v>
      </c>
      <c r="C602" s="129">
        <v>155.0</v>
      </c>
      <c r="D602" s="129">
        <v>140.0</v>
      </c>
    </row>
    <row r="603">
      <c r="A603" s="8">
        <v>44030.0</v>
      </c>
      <c r="B603" s="21">
        <v>294.0</v>
      </c>
      <c r="C603" s="129">
        <v>155.0</v>
      </c>
      <c r="D603" s="129">
        <v>139.0</v>
      </c>
    </row>
    <row r="604">
      <c r="A604" s="8">
        <v>44029.0</v>
      </c>
      <c r="B604" s="21">
        <v>293.0</v>
      </c>
      <c r="C604" s="129">
        <v>154.0</v>
      </c>
      <c r="D604" s="129">
        <v>139.0</v>
      </c>
    </row>
    <row r="605">
      <c r="A605" s="8">
        <v>44028.0</v>
      </c>
      <c r="B605" s="21">
        <v>291.0</v>
      </c>
      <c r="C605" s="129">
        <v>154.0</v>
      </c>
      <c r="D605" s="129">
        <v>137.0</v>
      </c>
    </row>
    <row r="606">
      <c r="A606" s="8">
        <v>44027.0</v>
      </c>
      <c r="B606" s="21">
        <v>289.0</v>
      </c>
      <c r="C606" s="129">
        <v>153.0</v>
      </c>
      <c r="D606" s="129">
        <v>136.0</v>
      </c>
    </row>
    <row r="607">
      <c r="A607" s="8">
        <v>44026.0</v>
      </c>
      <c r="B607" s="21">
        <v>289.0</v>
      </c>
      <c r="C607" s="129">
        <v>153.0</v>
      </c>
      <c r="D607" s="129">
        <v>136.0</v>
      </c>
    </row>
    <row r="608">
      <c r="A608" s="8">
        <v>44025.0</v>
      </c>
      <c r="B608" s="21">
        <v>289.0</v>
      </c>
      <c r="C608" s="129">
        <v>153.0</v>
      </c>
      <c r="D608" s="129">
        <v>136.0</v>
      </c>
    </row>
    <row r="609">
      <c r="A609" s="8">
        <v>44024.0</v>
      </c>
      <c r="B609" s="21">
        <v>289.0</v>
      </c>
      <c r="C609" s="129">
        <v>153.0</v>
      </c>
      <c r="D609" s="129">
        <v>136.0</v>
      </c>
    </row>
    <row r="610">
      <c r="A610" s="8">
        <v>44023.0</v>
      </c>
      <c r="B610" s="21">
        <v>288.0</v>
      </c>
      <c r="C610" s="129">
        <v>153.0</v>
      </c>
      <c r="D610" s="129">
        <v>135.0</v>
      </c>
    </row>
    <row r="611">
      <c r="A611" s="8">
        <v>44022.0</v>
      </c>
      <c r="B611" s="21">
        <v>288.0</v>
      </c>
      <c r="C611" s="129">
        <v>153.0</v>
      </c>
      <c r="D611" s="129">
        <v>135.0</v>
      </c>
    </row>
    <row r="612">
      <c r="A612" s="8">
        <v>44021.0</v>
      </c>
      <c r="B612" s="21">
        <v>287.0</v>
      </c>
      <c r="C612" s="129">
        <v>153.0</v>
      </c>
      <c r="D612" s="129">
        <v>134.0</v>
      </c>
    </row>
    <row r="613">
      <c r="A613" s="8">
        <v>44020.0</v>
      </c>
      <c r="B613" s="21">
        <v>285.0</v>
      </c>
      <c r="C613" s="129">
        <v>152.0</v>
      </c>
      <c r="D613" s="129">
        <v>133.0</v>
      </c>
    </row>
    <row r="614">
      <c r="A614" s="8">
        <v>44019.0</v>
      </c>
      <c r="B614" s="21">
        <v>285.0</v>
      </c>
      <c r="C614" s="129">
        <v>152.0</v>
      </c>
      <c r="D614" s="129">
        <v>133.0</v>
      </c>
    </row>
    <row r="615">
      <c r="A615" s="8">
        <v>44018.0</v>
      </c>
      <c r="B615" s="21">
        <v>284.0</v>
      </c>
      <c r="C615" s="129">
        <v>151.0</v>
      </c>
      <c r="D615" s="129">
        <v>133.0</v>
      </c>
    </row>
    <row r="616">
      <c r="A616" s="8">
        <v>44017.0</v>
      </c>
      <c r="B616" s="21">
        <v>283.0</v>
      </c>
      <c r="C616" s="129">
        <v>151.0</v>
      </c>
      <c r="D616" s="129">
        <v>132.0</v>
      </c>
    </row>
    <row r="617">
      <c r="A617" s="8">
        <v>44016.0</v>
      </c>
      <c r="B617" s="21">
        <v>283.0</v>
      </c>
      <c r="C617" s="129">
        <v>151.0</v>
      </c>
      <c r="D617" s="129">
        <v>132.0</v>
      </c>
    </row>
    <row r="618">
      <c r="A618" s="8">
        <v>44015.0</v>
      </c>
      <c r="B618" s="21">
        <v>282.0</v>
      </c>
      <c r="C618" s="129">
        <v>151.0</v>
      </c>
      <c r="D618" s="129">
        <v>131.0</v>
      </c>
    </row>
    <row r="619">
      <c r="A619" s="8">
        <v>44014.0</v>
      </c>
      <c r="B619" s="21">
        <v>282.0</v>
      </c>
      <c r="C619" s="129">
        <v>151.0</v>
      </c>
      <c r="D619" s="129">
        <v>131.0</v>
      </c>
    </row>
    <row r="620">
      <c r="A620" s="8">
        <v>44013.0</v>
      </c>
      <c r="B620" s="21">
        <v>282.0</v>
      </c>
      <c r="C620" s="129">
        <v>151.0</v>
      </c>
      <c r="D620" s="129">
        <v>131.0</v>
      </c>
    </row>
    <row r="621">
      <c r="A621" s="8">
        <v>44012.0</v>
      </c>
      <c r="B621" s="21">
        <v>282.0</v>
      </c>
      <c r="C621" s="129">
        <v>151.0</v>
      </c>
      <c r="D621" s="129">
        <v>131.0</v>
      </c>
    </row>
    <row r="622">
      <c r="A622" s="8">
        <v>44011.0</v>
      </c>
      <c r="B622" s="21">
        <v>282.0</v>
      </c>
      <c r="C622" s="129">
        <v>151.0</v>
      </c>
      <c r="D622" s="129">
        <v>131.0</v>
      </c>
    </row>
    <row r="623">
      <c r="A623" s="8">
        <v>44010.0</v>
      </c>
      <c r="B623" s="21">
        <v>282.0</v>
      </c>
      <c r="C623" s="129">
        <v>151.0</v>
      </c>
      <c r="D623" s="129">
        <v>131.0</v>
      </c>
    </row>
    <row r="624">
      <c r="A624" s="8">
        <v>44009.0</v>
      </c>
      <c r="B624" s="21">
        <v>282.0</v>
      </c>
      <c r="C624" s="129">
        <v>151.0</v>
      </c>
      <c r="D624" s="129">
        <v>131.0</v>
      </c>
    </row>
    <row r="625">
      <c r="A625" s="8">
        <v>44008.0</v>
      </c>
      <c r="B625" s="21">
        <v>282.0</v>
      </c>
      <c r="C625" s="129">
        <v>151.0</v>
      </c>
      <c r="D625" s="129">
        <v>131.0</v>
      </c>
    </row>
    <row r="626">
      <c r="A626" s="8">
        <v>44007.0</v>
      </c>
      <c r="B626" s="21">
        <v>282.0</v>
      </c>
      <c r="C626" s="129">
        <v>151.0</v>
      </c>
      <c r="D626" s="129">
        <v>131.0</v>
      </c>
    </row>
    <row r="627">
      <c r="A627" s="8">
        <v>44006.0</v>
      </c>
      <c r="B627" s="21">
        <v>281.0</v>
      </c>
      <c r="C627" s="129">
        <v>150.0</v>
      </c>
      <c r="D627" s="129">
        <v>131.0</v>
      </c>
    </row>
    <row r="628">
      <c r="A628" s="8">
        <v>44005.0</v>
      </c>
      <c r="B628" s="21">
        <v>281.0</v>
      </c>
      <c r="C628" s="129">
        <v>150.0</v>
      </c>
      <c r="D628" s="129">
        <v>131.0</v>
      </c>
    </row>
    <row r="629">
      <c r="A629" s="8">
        <v>44004.0</v>
      </c>
      <c r="B629" s="21">
        <v>280.0</v>
      </c>
      <c r="C629" s="129">
        <v>150.0</v>
      </c>
      <c r="D629" s="129">
        <v>130.0</v>
      </c>
    </row>
    <row r="630">
      <c r="A630" s="8">
        <v>44003.0</v>
      </c>
      <c r="B630" s="21">
        <v>280.0</v>
      </c>
      <c r="C630" s="129">
        <v>150.0</v>
      </c>
      <c r="D630" s="129">
        <v>130.0</v>
      </c>
    </row>
    <row r="631">
      <c r="A631" s="8">
        <v>44002.0</v>
      </c>
      <c r="B631" s="21">
        <v>280.0</v>
      </c>
      <c r="C631" s="129">
        <v>150.0</v>
      </c>
      <c r="D631" s="129">
        <v>130.0</v>
      </c>
    </row>
    <row r="632">
      <c r="A632" s="8">
        <v>44001.0</v>
      </c>
      <c r="B632" s="21">
        <v>280.0</v>
      </c>
      <c r="C632" s="129">
        <v>150.0</v>
      </c>
      <c r="D632" s="129">
        <v>130.0</v>
      </c>
    </row>
    <row r="633">
      <c r="A633" s="8">
        <v>44000.0</v>
      </c>
      <c r="B633" s="21">
        <v>280.0</v>
      </c>
      <c r="C633" s="129">
        <v>150.0</v>
      </c>
      <c r="D633" s="129">
        <v>130.0</v>
      </c>
    </row>
    <row r="634">
      <c r="A634" s="8">
        <v>43999.0</v>
      </c>
      <c r="B634" s="21">
        <v>279.0</v>
      </c>
      <c r="C634" s="129">
        <v>149.0</v>
      </c>
      <c r="D634" s="129">
        <v>130.0</v>
      </c>
    </row>
    <row r="635">
      <c r="A635" s="8">
        <v>43998.0</v>
      </c>
      <c r="B635" s="21">
        <v>278.0</v>
      </c>
      <c r="C635" s="129">
        <v>148.0</v>
      </c>
      <c r="D635" s="129">
        <v>130.0</v>
      </c>
    </row>
    <row r="636">
      <c r="A636" s="8">
        <v>43997.0</v>
      </c>
      <c r="B636" s="21">
        <v>277.0</v>
      </c>
      <c r="C636" s="129">
        <v>147.0</v>
      </c>
      <c r="D636" s="129">
        <v>130.0</v>
      </c>
    </row>
    <row r="637">
      <c r="A637" s="8">
        <v>43996.0</v>
      </c>
      <c r="B637" s="21">
        <v>277.0</v>
      </c>
      <c r="C637" s="129">
        <v>147.0</v>
      </c>
      <c r="D637" s="129">
        <v>130.0</v>
      </c>
    </row>
    <row r="638">
      <c r="A638" s="8">
        <v>43995.0</v>
      </c>
      <c r="B638" s="21">
        <v>277.0</v>
      </c>
      <c r="C638" s="129">
        <v>147.0</v>
      </c>
      <c r="D638" s="129">
        <v>130.0</v>
      </c>
    </row>
    <row r="639">
      <c r="A639" s="8">
        <v>43994.0</v>
      </c>
      <c r="B639" s="21">
        <v>276.0</v>
      </c>
      <c r="C639" s="129">
        <v>147.0</v>
      </c>
      <c r="D639" s="129">
        <v>129.0</v>
      </c>
    </row>
    <row r="640">
      <c r="A640" s="8">
        <v>43993.0</v>
      </c>
      <c r="B640" s="21">
        <v>276.0</v>
      </c>
      <c r="C640" s="129">
        <v>147.0</v>
      </c>
      <c r="D640" s="129">
        <v>129.0</v>
      </c>
    </row>
    <row r="641">
      <c r="A641" s="8">
        <v>43992.0</v>
      </c>
      <c r="B641" s="21">
        <v>276.0</v>
      </c>
      <c r="C641" s="129">
        <v>147.0</v>
      </c>
      <c r="D641" s="129">
        <v>129.0</v>
      </c>
    </row>
    <row r="642">
      <c r="A642" s="8">
        <v>43991.0</v>
      </c>
      <c r="B642" s="21">
        <v>274.0</v>
      </c>
      <c r="C642" s="129">
        <v>146.0</v>
      </c>
      <c r="D642" s="129">
        <v>128.0</v>
      </c>
    </row>
    <row r="643">
      <c r="A643" s="8">
        <v>43990.0</v>
      </c>
      <c r="B643" s="21">
        <v>273.0</v>
      </c>
      <c r="C643" s="129">
        <v>145.0</v>
      </c>
      <c r="D643" s="129">
        <v>128.0</v>
      </c>
    </row>
    <row r="644">
      <c r="A644" s="8">
        <v>43989.0</v>
      </c>
      <c r="B644" s="21">
        <v>273.0</v>
      </c>
      <c r="C644" s="129">
        <v>145.0</v>
      </c>
      <c r="D644" s="129">
        <v>128.0</v>
      </c>
    </row>
    <row r="645">
      <c r="A645" s="8">
        <v>43988.0</v>
      </c>
      <c r="B645" s="21">
        <v>273.0</v>
      </c>
      <c r="C645" s="129">
        <v>145.0</v>
      </c>
      <c r="D645" s="129">
        <v>128.0</v>
      </c>
    </row>
    <row r="646">
      <c r="A646" s="8">
        <v>43987.0</v>
      </c>
      <c r="B646" s="21">
        <v>273.0</v>
      </c>
      <c r="C646" s="129">
        <v>145.0</v>
      </c>
      <c r="D646" s="129">
        <v>128.0</v>
      </c>
    </row>
    <row r="647">
      <c r="A647" s="8">
        <v>43986.0</v>
      </c>
      <c r="B647" s="21">
        <v>273.0</v>
      </c>
      <c r="C647" s="129">
        <v>145.0</v>
      </c>
      <c r="D647" s="129">
        <v>128.0</v>
      </c>
    </row>
    <row r="648">
      <c r="A648" s="8">
        <v>43985.0</v>
      </c>
      <c r="B648" s="21">
        <v>273.0</v>
      </c>
      <c r="C648" s="129">
        <v>145.0</v>
      </c>
      <c r="D648" s="129">
        <v>128.0</v>
      </c>
    </row>
    <row r="649">
      <c r="A649" s="8">
        <v>43984.0</v>
      </c>
      <c r="B649" s="21">
        <v>272.0</v>
      </c>
      <c r="C649" s="129">
        <v>144.0</v>
      </c>
      <c r="D649" s="129">
        <v>128.0</v>
      </c>
    </row>
    <row r="650">
      <c r="A650" s="8">
        <v>43983.0</v>
      </c>
      <c r="B650" s="21">
        <v>270.0</v>
      </c>
      <c r="C650" s="129">
        <v>143.0</v>
      </c>
      <c r="D650" s="129">
        <v>127.0</v>
      </c>
    </row>
    <row r="651">
      <c r="A651" s="8">
        <v>43982.0</v>
      </c>
      <c r="B651" s="21">
        <v>270.0</v>
      </c>
      <c r="C651" s="129">
        <v>143.0</v>
      </c>
      <c r="D651" s="129">
        <v>127.0</v>
      </c>
    </row>
    <row r="652">
      <c r="A652" s="8">
        <v>43981.0</v>
      </c>
      <c r="B652" s="21">
        <v>269.0</v>
      </c>
      <c r="C652" s="129">
        <v>142.0</v>
      </c>
      <c r="D652" s="129">
        <v>127.0</v>
      </c>
    </row>
    <row r="653">
      <c r="A653" s="8">
        <v>43980.0</v>
      </c>
      <c r="B653" s="21">
        <v>269.0</v>
      </c>
      <c r="C653" s="129">
        <v>142.0</v>
      </c>
      <c r="D653" s="129">
        <v>127.0</v>
      </c>
    </row>
    <row r="654">
      <c r="A654" s="8">
        <v>43979.0</v>
      </c>
      <c r="B654" s="21">
        <v>269.0</v>
      </c>
      <c r="C654" s="129">
        <v>142.0</v>
      </c>
      <c r="D654" s="129">
        <v>127.0</v>
      </c>
    </row>
    <row r="655">
      <c r="A655" s="8">
        <v>43978.0</v>
      </c>
      <c r="B655" s="21">
        <v>269.0</v>
      </c>
      <c r="C655" s="129">
        <v>142.0</v>
      </c>
      <c r="D655" s="129">
        <v>127.0</v>
      </c>
    </row>
    <row r="656">
      <c r="A656" s="8">
        <v>43977.0</v>
      </c>
      <c r="B656" s="21">
        <v>269.0</v>
      </c>
      <c r="C656" s="129">
        <v>142.0</v>
      </c>
      <c r="D656" s="129">
        <v>127.0</v>
      </c>
    </row>
    <row r="657">
      <c r="A657" s="8">
        <v>43976.0</v>
      </c>
      <c r="B657" s="21">
        <v>267.0</v>
      </c>
      <c r="C657" s="129">
        <v>141.0</v>
      </c>
      <c r="D657" s="129">
        <v>126.0</v>
      </c>
    </row>
    <row r="658">
      <c r="A658" s="8">
        <v>43975.0</v>
      </c>
      <c r="B658" s="21">
        <v>266.0</v>
      </c>
      <c r="C658" s="129">
        <v>140.0</v>
      </c>
      <c r="D658" s="129">
        <v>126.0</v>
      </c>
    </row>
    <row r="659">
      <c r="A659" s="8">
        <v>43974.0</v>
      </c>
      <c r="B659" s="21">
        <v>266.0</v>
      </c>
      <c r="C659" s="129">
        <v>140.0</v>
      </c>
      <c r="D659" s="129">
        <v>126.0</v>
      </c>
    </row>
    <row r="660">
      <c r="A660" s="8">
        <v>43973.0</v>
      </c>
      <c r="B660" s="21">
        <v>264.0</v>
      </c>
      <c r="C660" s="129">
        <v>138.0</v>
      </c>
      <c r="D660" s="129">
        <v>126.0</v>
      </c>
    </row>
    <row r="661">
      <c r="A661" s="8">
        <v>43972.0</v>
      </c>
      <c r="B661" s="21">
        <v>264.0</v>
      </c>
      <c r="C661" s="129">
        <v>138.0</v>
      </c>
      <c r="D661" s="129">
        <v>126.0</v>
      </c>
    </row>
    <row r="662">
      <c r="A662" s="8">
        <v>43971.0</v>
      </c>
      <c r="B662" s="21">
        <v>263.0</v>
      </c>
      <c r="C662" s="129">
        <v>137.0</v>
      </c>
      <c r="D662" s="129">
        <v>126.0</v>
      </c>
    </row>
    <row r="663">
      <c r="A663" s="8">
        <v>43970.0</v>
      </c>
      <c r="B663" s="21">
        <v>263.0</v>
      </c>
      <c r="C663" s="129">
        <v>137.0</v>
      </c>
      <c r="D663" s="129">
        <v>126.0</v>
      </c>
    </row>
    <row r="664">
      <c r="A664" s="8">
        <v>43969.0</v>
      </c>
      <c r="B664" s="21">
        <v>263.0</v>
      </c>
      <c r="C664" s="129">
        <v>137.0</v>
      </c>
      <c r="D664" s="129">
        <v>126.0</v>
      </c>
    </row>
    <row r="665">
      <c r="A665" s="8">
        <v>43968.0</v>
      </c>
      <c r="B665" s="21">
        <v>262.0</v>
      </c>
      <c r="C665" s="129">
        <v>136.0</v>
      </c>
      <c r="D665" s="129">
        <v>126.0</v>
      </c>
    </row>
    <row r="666">
      <c r="A666" s="8">
        <v>43967.0</v>
      </c>
      <c r="B666" s="21">
        <v>262.0</v>
      </c>
      <c r="C666" s="129">
        <v>136.0</v>
      </c>
      <c r="D666" s="129">
        <v>126.0</v>
      </c>
    </row>
    <row r="667">
      <c r="A667" s="8">
        <v>43966.0</v>
      </c>
      <c r="B667" s="21">
        <v>260.0</v>
      </c>
      <c r="C667" s="129">
        <v>135.0</v>
      </c>
      <c r="D667" s="129">
        <v>125.0</v>
      </c>
    </row>
    <row r="668">
      <c r="A668" s="8">
        <v>43965.0</v>
      </c>
      <c r="B668" s="21">
        <v>260.0</v>
      </c>
      <c r="C668" s="129">
        <v>135.0</v>
      </c>
      <c r="D668" s="129">
        <v>125.0</v>
      </c>
    </row>
    <row r="669">
      <c r="A669" s="8">
        <v>43964.0</v>
      </c>
      <c r="B669" s="21">
        <v>259.0</v>
      </c>
      <c r="C669" s="129">
        <v>134.0</v>
      </c>
      <c r="D669" s="129">
        <v>125.0</v>
      </c>
    </row>
    <row r="670">
      <c r="A670" s="8">
        <v>43963.0</v>
      </c>
      <c r="B670" s="21">
        <v>258.0</v>
      </c>
      <c r="C670" s="129">
        <v>133.0</v>
      </c>
      <c r="D670" s="129">
        <v>125.0</v>
      </c>
    </row>
    <row r="671">
      <c r="A671" s="8">
        <v>43962.0</v>
      </c>
      <c r="B671" s="21">
        <v>256.0</v>
      </c>
      <c r="C671" s="129">
        <v>133.0</v>
      </c>
      <c r="D671" s="129">
        <v>123.0</v>
      </c>
    </row>
    <row r="672">
      <c r="A672" s="8">
        <v>43961.0</v>
      </c>
      <c r="B672" s="21">
        <v>256.0</v>
      </c>
      <c r="C672" s="129">
        <v>133.0</v>
      </c>
      <c r="D672" s="129">
        <v>123.0</v>
      </c>
    </row>
    <row r="673">
      <c r="A673" s="8">
        <v>43960.0</v>
      </c>
      <c r="B673" s="21">
        <v>256.0</v>
      </c>
      <c r="C673" s="129">
        <v>133.0</v>
      </c>
      <c r="D673" s="129">
        <v>123.0</v>
      </c>
    </row>
    <row r="674">
      <c r="A674" s="8">
        <v>43959.0</v>
      </c>
      <c r="B674" s="21">
        <v>256.0</v>
      </c>
      <c r="C674" s="129">
        <v>133.0</v>
      </c>
      <c r="D674" s="129">
        <v>123.0</v>
      </c>
    </row>
    <row r="675">
      <c r="A675" s="8">
        <v>43958.0</v>
      </c>
      <c r="B675" s="21">
        <v>256.0</v>
      </c>
      <c r="C675" s="129">
        <v>133.0</v>
      </c>
      <c r="D675" s="129">
        <v>123.0</v>
      </c>
    </row>
    <row r="676">
      <c r="A676" s="8">
        <v>43957.0</v>
      </c>
      <c r="B676" s="21">
        <v>255.0</v>
      </c>
      <c r="C676" s="129">
        <v>132.0</v>
      </c>
      <c r="D676" s="129">
        <v>123.0</v>
      </c>
    </row>
    <row r="677">
      <c r="A677" s="8">
        <v>43956.0</v>
      </c>
      <c r="B677" s="21">
        <v>254.0</v>
      </c>
      <c r="C677" s="129">
        <v>131.0</v>
      </c>
      <c r="D677" s="129">
        <v>123.0</v>
      </c>
    </row>
    <row r="678">
      <c r="A678" s="8">
        <v>43955.0</v>
      </c>
      <c r="B678" s="21">
        <v>252.0</v>
      </c>
      <c r="C678" s="129">
        <v>131.0</v>
      </c>
      <c r="D678" s="129">
        <v>121.0</v>
      </c>
    </row>
    <row r="679">
      <c r="A679" s="8">
        <v>43954.0</v>
      </c>
      <c r="B679" s="21">
        <v>250.0</v>
      </c>
      <c r="C679" s="129">
        <v>130.0</v>
      </c>
      <c r="D679" s="129">
        <v>120.0</v>
      </c>
    </row>
    <row r="680">
      <c r="A680" s="8">
        <v>43953.0</v>
      </c>
      <c r="B680" s="21">
        <v>250.0</v>
      </c>
      <c r="C680" s="129">
        <v>130.0</v>
      </c>
      <c r="D680" s="129">
        <v>120.0</v>
      </c>
    </row>
    <row r="681">
      <c r="A681" s="8">
        <v>43952.0</v>
      </c>
      <c r="B681" s="21">
        <v>248.0</v>
      </c>
      <c r="C681" s="129">
        <v>130.0</v>
      </c>
      <c r="D681" s="129">
        <v>118.0</v>
      </c>
    </row>
    <row r="682">
      <c r="A682" s="8">
        <v>43951.0</v>
      </c>
      <c r="B682" s="21">
        <v>247.0</v>
      </c>
      <c r="C682" s="129">
        <v>130.0</v>
      </c>
      <c r="D682" s="129">
        <v>117.0</v>
      </c>
    </row>
    <row r="683">
      <c r="A683" s="8">
        <v>43950.0</v>
      </c>
      <c r="B683" s="21">
        <v>246.0</v>
      </c>
      <c r="C683" s="129">
        <v>129.0</v>
      </c>
      <c r="D683" s="129">
        <v>117.0</v>
      </c>
    </row>
    <row r="684">
      <c r="A684" s="8">
        <v>43949.0</v>
      </c>
      <c r="B684" s="21">
        <v>244.0</v>
      </c>
      <c r="C684" s="129">
        <v>128.0</v>
      </c>
      <c r="D684" s="129">
        <v>116.0</v>
      </c>
    </row>
    <row r="685">
      <c r="A685" s="8">
        <v>43948.0</v>
      </c>
      <c r="B685" s="21">
        <v>243.0</v>
      </c>
      <c r="C685" s="129">
        <v>127.0</v>
      </c>
      <c r="D685" s="129">
        <v>116.0</v>
      </c>
    </row>
    <row r="686">
      <c r="A686" s="8">
        <v>43947.0</v>
      </c>
      <c r="B686" s="21">
        <v>242.0</v>
      </c>
      <c r="C686" s="129">
        <v>127.0</v>
      </c>
      <c r="D686" s="129">
        <v>115.0</v>
      </c>
    </row>
    <row r="687">
      <c r="A687" s="8">
        <v>43946.0</v>
      </c>
      <c r="B687" s="21">
        <v>240.0</v>
      </c>
      <c r="C687" s="129">
        <v>127.0</v>
      </c>
      <c r="D687" s="129">
        <v>113.0</v>
      </c>
    </row>
    <row r="688">
      <c r="A688" s="8">
        <v>43945.0</v>
      </c>
      <c r="B688" s="21">
        <v>240.0</v>
      </c>
      <c r="C688" s="129">
        <v>127.0</v>
      </c>
      <c r="D688" s="129">
        <v>113.0</v>
      </c>
    </row>
    <row r="689">
      <c r="A689" s="8">
        <v>43944.0</v>
      </c>
      <c r="B689" s="21">
        <v>240.0</v>
      </c>
      <c r="C689" s="129">
        <v>127.0</v>
      </c>
      <c r="D689" s="129">
        <v>113.0</v>
      </c>
    </row>
    <row r="690">
      <c r="A690" s="8">
        <v>43943.0</v>
      </c>
      <c r="B690" s="21">
        <v>238.0</v>
      </c>
      <c r="C690" s="129">
        <v>126.0</v>
      </c>
      <c r="D690" s="129">
        <v>112.0</v>
      </c>
    </row>
    <row r="691">
      <c r="A691" s="8">
        <v>43942.0</v>
      </c>
      <c r="B691" s="21">
        <v>237.0</v>
      </c>
      <c r="C691" s="129">
        <v>125.0</v>
      </c>
      <c r="D691" s="129">
        <v>112.0</v>
      </c>
    </row>
    <row r="692">
      <c r="A692" s="8">
        <v>43941.0</v>
      </c>
      <c r="B692" s="21">
        <v>236.0</v>
      </c>
      <c r="C692" s="129">
        <v>125.0</v>
      </c>
      <c r="D692" s="129">
        <v>111.0</v>
      </c>
    </row>
    <row r="693">
      <c r="A693" s="8">
        <v>43940.0</v>
      </c>
      <c r="B693" s="21">
        <v>234.0</v>
      </c>
      <c r="C693" s="129">
        <v>124.0</v>
      </c>
      <c r="D693" s="129">
        <v>110.0</v>
      </c>
    </row>
    <row r="694">
      <c r="A694" s="8">
        <v>43939.0</v>
      </c>
      <c r="B694" s="21">
        <v>232.0</v>
      </c>
      <c r="C694" s="129">
        <v>124.0</v>
      </c>
      <c r="D694" s="129">
        <v>108.0</v>
      </c>
    </row>
    <row r="695">
      <c r="A695" s="8">
        <v>43938.0</v>
      </c>
      <c r="B695" s="21">
        <v>230.0</v>
      </c>
      <c r="C695" s="129">
        <v>122.0</v>
      </c>
      <c r="D695" s="129">
        <v>108.0</v>
      </c>
    </row>
    <row r="696">
      <c r="A696" s="8">
        <v>43937.0</v>
      </c>
      <c r="B696" s="21">
        <v>229.0</v>
      </c>
      <c r="C696" s="129">
        <v>122.0</v>
      </c>
      <c r="D696" s="129">
        <v>107.0</v>
      </c>
    </row>
    <row r="697">
      <c r="A697" s="8">
        <v>43936.0</v>
      </c>
      <c r="B697" s="21">
        <v>225.0</v>
      </c>
      <c r="C697" s="129">
        <v>118.0</v>
      </c>
      <c r="D697" s="129">
        <v>107.0</v>
      </c>
    </row>
    <row r="698">
      <c r="A698" s="8">
        <v>43935.0</v>
      </c>
      <c r="B698" s="21">
        <v>222.0</v>
      </c>
      <c r="C698" s="129">
        <v>116.0</v>
      </c>
      <c r="D698" s="129">
        <v>106.0</v>
      </c>
    </row>
    <row r="699">
      <c r="A699" s="8">
        <v>43934.0</v>
      </c>
      <c r="B699" s="21">
        <v>217.0</v>
      </c>
      <c r="C699" s="129">
        <v>115.0</v>
      </c>
      <c r="D699" s="129">
        <v>102.0</v>
      </c>
    </row>
    <row r="700">
      <c r="A700" s="8">
        <v>43933.0</v>
      </c>
      <c r="B700" s="21">
        <v>214.0</v>
      </c>
      <c r="C700" s="129">
        <v>113.0</v>
      </c>
      <c r="D700" s="129">
        <v>101.0</v>
      </c>
    </row>
    <row r="701">
      <c r="A701" s="8">
        <v>43932.0</v>
      </c>
      <c r="B701" s="21">
        <v>211.0</v>
      </c>
      <c r="C701" s="129">
        <v>111.0</v>
      </c>
      <c r="D701" s="129">
        <v>100.0</v>
      </c>
    </row>
    <row r="702">
      <c r="A702" s="8">
        <v>43931.0</v>
      </c>
      <c r="B702" s="21">
        <v>208.0</v>
      </c>
      <c r="C702" s="129">
        <v>109.0</v>
      </c>
      <c r="D702" s="129">
        <v>99.0</v>
      </c>
    </row>
    <row r="703">
      <c r="A703" s="8">
        <v>43930.0</v>
      </c>
      <c r="B703" s="21">
        <v>204.0</v>
      </c>
      <c r="C703" s="129">
        <v>107.0</v>
      </c>
      <c r="D703" s="129">
        <v>97.0</v>
      </c>
    </row>
    <row r="704">
      <c r="A704" s="8">
        <v>43929.0</v>
      </c>
      <c r="B704" s="21">
        <v>200.0</v>
      </c>
      <c r="C704" s="129">
        <v>106.0</v>
      </c>
      <c r="D704" s="129">
        <v>94.0</v>
      </c>
    </row>
    <row r="705">
      <c r="A705" s="8">
        <v>43928.0</v>
      </c>
      <c r="B705" s="21">
        <v>192.0</v>
      </c>
      <c r="C705" s="129">
        <v>101.0</v>
      </c>
      <c r="D705" s="129">
        <v>91.0</v>
      </c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  <c r="B1" s="21" t="s">
        <v>36</v>
      </c>
      <c r="C1" s="21" t="s">
        <v>46</v>
      </c>
      <c r="D1" s="21" t="s">
        <v>47</v>
      </c>
      <c r="E1" s="100" t="s">
        <v>65</v>
      </c>
      <c r="F1" s="100" t="s">
        <v>66</v>
      </c>
      <c r="G1" s="100" t="s">
        <v>67</v>
      </c>
      <c r="H1" s="100" t="s">
        <v>50</v>
      </c>
      <c r="I1" s="100" t="s">
        <v>51</v>
      </c>
      <c r="J1" s="100" t="s">
        <v>52</v>
      </c>
      <c r="K1" s="100" t="s">
        <v>53</v>
      </c>
      <c r="L1" s="100" t="s">
        <v>54</v>
      </c>
      <c r="M1" s="100" t="s">
        <v>55</v>
      </c>
    </row>
    <row r="2">
      <c r="A2" s="76">
        <v>44631.0</v>
      </c>
      <c r="B2" s="21">
        <v>1116.0</v>
      </c>
      <c r="C2" s="21">
        <v>638.0</v>
      </c>
      <c r="D2" s="21">
        <v>478.0</v>
      </c>
      <c r="E2" s="21">
        <v>4.0</v>
      </c>
      <c r="F2" s="21">
        <v>3.0</v>
      </c>
      <c r="G2" s="21">
        <v>17.0</v>
      </c>
      <c r="H2" s="21">
        <v>23.0</v>
      </c>
      <c r="I2" s="21">
        <v>31.0</v>
      </c>
      <c r="J2" s="21">
        <v>85.0</v>
      </c>
      <c r="K2" s="21">
        <v>240.0</v>
      </c>
      <c r="L2" s="21">
        <v>331.0</v>
      </c>
      <c r="M2" s="21">
        <v>382.0</v>
      </c>
    </row>
    <row r="3">
      <c r="A3" s="76">
        <v>44630.0</v>
      </c>
      <c r="B3" s="21">
        <v>1113.0</v>
      </c>
      <c r="C3" s="21">
        <v>632.0</v>
      </c>
      <c r="D3" s="21">
        <v>481.0</v>
      </c>
      <c r="E3" s="21">
        <v>6.0</v>
      </c>
      <c r="F3" s="21">
        <v>3.0</v>
      </c>
      <c r="G3" s="21">
        <v>17.0</v>
      </c>
      <c r="H3" s="21">
        <v>24.0</v>
      </c>
      <c r="I3" s="21">
        <v>31.0</v>
      </c>
      <c r="J3" s="21">
        <v>88.0</v>
      </c>
      <c r="K3" s="21">
        <v>241.0</v>
      </c>
      <c r="L3" s="21">
        <v>316.0</v>
      </c>
      <c r="M3" s="21">
        <v>387.0</v>
      </c>
    </row>
    <row r="4">
      <c r="A4" s="76">
        <v>44629.0</v>
      </c>
      <c r="B4" s="21">
        <v>1087.0</v>
      </c>
      <c r="C4" s="21">
        <v>616.0</v>
      </c>
      <c r="D4" s="21">
        <v>471.0</v>
      </c>
      <c r="E4" s="21">
        <v>6.0</v>
      </c>
      <c r="F4" s="21">
        <v>3.0</v>
      </c>
      <c r="G4" s="21">
        <v>16.0</v>
      </c>
      <c r="H4" s="21">
        <v>24.0</v>
      </c>
      <c r="I4" s="21">
        <v>28.0</v>
      </c>
      <c r="J4" s="21">
        <v>85.0</v>
      </c>
      <c r="K4" s="21">
        <v>237.0</v>
      </c>
      <c r="L4" s="21">
        <v>308.0</v>
      </c>
      <c r="M4" s="21">
        <v>380.0</v>
      </c>
    </row>
    <row r="5">
      <c r="A5" s="76">
        <v>44628.0</v>
      </c>
      <c r="B5" s="21">
        <v>1007.0</v>
      </c>
      <c r="C5" s="21">
        <v>568.0</v>
      </c>
      <c r="D5" s="21">
        <v>439.0</v>
      </c>
      <c r="E5" s="21">
        <v>5.0</v>
      </c>
      <c r="F5" s="21">
        <v>3.0</v>
      </c>
      <c r="G5" s="21">
        <v>14.0</v>
      </c>
      <c r="H5" s="21">
        <v>26.0</v>
      </c>
      <c r="I5" s="21">
        <v>30.0</v>
      </c>
      <c r="J5" s="21">
        <v>79.0</v>
      </c>
      <c r="K5" s="21">
        <v>211.0</v>
      </c>
      <c r="L5" s="21">
        <v>279.0</v>
      </c>
      <c r="M5" s="21">
        <v>360.0</v>
      </c>
    </row>
    <row r="6">
      <c r="A6" s="76">
        <v>44627.0</v>
      </c>
      <c r="B6" s="21">
        <v>955.0</v>
      </c>
      <c r="C6" s="21">
        <v>546.0</v>
      </c>
      <c r="D6" s="21">
        <v>409.0</v>
      </c>
      <c r="E6" s="21">
        <v>8.0</v>
      </c>
      <c r="F6" s="21">
        <v>3.0</v>
      </c>
      <c r="G6" s="21">
        <v>10.0</v>
      </c>
      <c r="H6" s="21">
        <v>27.0</v>
      </c>
      <c r="I6" s="21">
        <v>27.0</v>
      </c>
      <c r="J6" s="21">
        <v>83.0</v>
      </c>
      <c r="K6" s="21">
        <v>208.0</v>
      </c>
      <c r="L6" s="21">
        <v>256.0</v>
      </c>
      <c r="M6" s="21">
        <v>333.0</v>
      </c>
    </row>
    <row r="7">
      <c r="A7" s="76">
        <v>44626.0</v>
      </c>
      <c r="B7" s="21">
        <v>885.0</v>
      </c>
      <c r="C7" s="21">
        <v>502.0</v>
      </c>
      <c r="D7" s="21">
        <v>383.0</v>
      </c>
      <c r="E7" s="21">
        <v>6.0</v>
      </c>
      <c r="F7" s="21">
        <v>2.0</v>
      </c>
      <c r="G7" s="21">
        <v>9.0</v>
      </c>
      <c r="H7" s="21">
        <v>27.0</v>
      </c>
      <c r="I7" s="21">
        <v>26.0</v>
      </c>
      <c r="J7" s="21">
        <v>78.0</v>
      </c>
      <c r="K7" s="21">
        <v>200.0</v>
      </c>
      <c r="L7" s="21">
        <v>234.0</v>
      </c>
      <c r="M7" s="21">
        <v>303.0</v>
      </c>
    </row>
    <row r="8">
      <c r="A8" s="76">
        <v>44625.0</v>
      </c>
      <c r="B8" s="21">
        <v>896.0</v>
      </c>
      <c r="C8" s="21">
        <v>497.0</v>
      </c>
      <c r="D8" s="21">
        <v>399.0</v>
      </c>
      <c r="E8" s="21">
        <v>6.0</v>
      </c>
      <c r="F8" s="21">
        <v>2.0</v>
      </c>
      <c r="G8" s="21">
        <v>8.0</v>
      </c>
      <c r="H8" s="21">
        <v>26.0</v>
      </c>
      <c r="I8" s="21">
        <v>24.0</v>
      </c>
      <c r="J8" s="21">
        <v>81.0</v>
      </c>
      <c r="K8" s="21">
        <v>204.0</v>
      </c>
      <c r="L8" s="21">
        <v>236.0</v>
      </c>
      <c r="M8" s="21">
        <v>309.0</v>
      </c>
    </row>
    <row r="9">
      <c r="A9" s="76">
        <v>44624.0</v>
      </c>
      <c r="B9" s="21">
        <v>797.0</v>
      </c>
      <c r="C9" s="21">
        <v>421.0</v>
      </c>
      <c r="D9" s="21">
        <v>376.0</v>
      </c>
      <c r="E9" s="21">
        <v>5.0</v>
      </c>
      <c r="F9" s="21">
        <v>3.0</v>
      </c>
      <c r="G9" s="21">
        <v>7.0</v>
      </c>
      <c r="H9" s="21">
        <v>16.0</v>
      </c>
      <c r="I9" s="21">
        <v>21.0</v>
      </c>
      <c r="J9" s="21">
        <v>65.0</v>
      </c>
      <c r="K9" s="21">
        <v>172.0</v>
      </c>
      <c r="L9" s="21">
        <v>211.0</v>
      </c>
      <c r="M9" s="21">
        <v>297.0</v>
      </c>
    </row>
    <row r="10">
      <c r="A10" s="76">
        <v>44623.0</v>
      </c>
      <c r="B10" s="21">
        <v>766.0</v>
      </c>
      <c r="C10" s="21">
        <v>418.0</v>
      </c>
      <c r="D10" s="21">
        <v>348.0</v>
      </c>
      <c r="E10" s="21">
        <v>3.0</v>
      </c>
      <c r="F10" s="21">
        <v>3.0</v>
      </c>
      <c r="G10" s="21">
        <v>7.0</v>
      </c>
      <c r="H10" s="21">
        <v>12.0</v>
      </c>
      <c r="I10" s="21">
        <v>22.0</v>
      </c>
      <c r="J10" s="21">
        <v>64.0</v>
      </c>
      <c r="K10" s="21">
        <v>160.0</v>
      </c>
      <c r="L10" s="21">
        <v>204.0</v>
      </c>
      <c r="M10" s="21">
        <v>291.0</v>
      </c>
    </row>
    <row r="11">
      <c r="A11" s="76">
        <v>44622.0</v>
      </c>
      <c r="B11" s="21">
        <v>762.0</v>
      </c>
      <c r="C11" s="21">
        <v>410.0</v>
      </c>
      <c r="D11" s="21">
        <v>352.0</v>
      </c>
      <c r="E11" s="21">
        <v>4.0</v>
      </c>
      <c r="F11" s="21">
        <v>5.0</v>
      </c>
      <c r="G11" s="21">
        <v>6.0</v>
      </c>
      <c r="H11" s="21">
        <v>11.0</v>
      </c>
      <c r="I11" s="21">
        <v>25.0</v>
      </c>
      <c r="J11" s="21">
        <v>61.0</v>
      </c>
      <c r="K11" s="21">
        <v>154.0</v>
      </c>
      <c r="L11" s="21">
        <v>207.0</v>
      </c>
      <c r="M11" s="21">
        <v>289.0</v>
      </c>
    </row>
    <row r="12">
      <c r="A12" s="76">
        <v>44621.0</v>
      </c>
      <c r="B12" s="21">
        <v>727.0</v>
      </c>
      <c r="C12" s="21">
        <v>396.0</v>
      </c>
      <c r="D12" s="21">
        <v>331.0</v>
      </c>
      <c r="E12" s="21">
        <v>4.0</v>
      </c>
      <c r="F12" s="21">
        <v>5.0</v>
      </c>
      <c r="G12" s="21">
        <v>5.0</v>
      </c>
      <c r="H12" s="21">
        <v>12.0</v>
      </c>
      <c r="I12" s="21">
        <v>18.0</v>
      </c>
      <c r="J12" s="21">
        <v>57.0</v>
      </c>
      <c r="K12" s="21">
        <v>148.0</v>
      </c>
      <c r="L12" s="21">
        <v>192.0</v>
      </c>
      <c r="M12" s="21">
        <v>286.0</v>
      </c>
    </row>
    <row r="13">
      <c r="A13" s="76">
        <v>44620.0</v>
      </c>
      <c r="B13" s="21">
        <v>715.0</v>
      </c>
      <c r="C13" s="21">
        <v>395.0</v>
      </c>
      <c r="D13" s="21">
        <v>320.0</v>
      </c>
      <c r="E13" s="21">
        <v>6.0</v>
      </c>
      <c r="F13" s="21">
        <v>6.0</v>
      </c>
      <c r="G13" s="21">
        <v>5.0</v>
      </c>
      <c r="H13" s="21">
        <v>13.0</v>
      </c>
      <c r="I13" s="21">
        <v>18.0</v>
      </c>
      <c r="J13" s="21">
        <v>58.0</v>
      </c>
      <c r="K13" s="21">
        <v>143.0</v>
      </c>
      <c r="L13" s="21">
        <v>190.0</v>
      </c>
      <c r="M13" s="21">
        <v>276.0</v>
      </c>
    </row>
    <row r="14">
      <c r="A14" s="76">
        <v>44619.0</v>
      </c>
      <c r="B14" s="21">
        <v>663.0</v>
      </c>
      <c r="C14" s="21">
        <v>370.0</v>
      </c>
      <c r="D14" s="21">
        <v>293.0</v>
      </c>
      <c r="E14" s="21">
        <v>3.0</v>
      </c>
      <c r="F14" s="21">
        <v>5.0</v>
      </c>
      <c r="G14" s="21">
        <v>4.0</v>
      </c>
      <c r="H14" s="21">
        <v>12.0</v>
      </c>
      <c r="I14" s="21">
        <v>17.0</v>
      </c>
      <c r="J14" s="21">
        <v>54.0</v>
      </c>
      <c r="K14" s="21">
        <v>132.0</v>
      </c>
      <c r="L14" s="21">
        <v>180.0</v>
      </c>
      <c r="M14" s="21">
        <v>256.0</v>
      </c>
    </row>
    <row r="15">
      <c r="A15" s="76">
        <v>44618.0</v>
      </c>
      <c r="B15" s="21">
        <v>643.0</v>
      </c>
      <c r="C15" s="21">
        <v>361.0</v>
      </c>
      <c r="D15" s="21">
        <v>282.0</v>
      </c>
      <c r="E15" s="21">
        <v>3.0</v>
      </c>
      <c r="F15" s="21">
        <v>5.0</v>
      </c>
      <c r="G15" s="21">
        <v>4.0</v>
      </c>
      <c r="H15" s="21">
        <v>10.0</v>
      </c>
      <c r="I15" s="21">
        <v>17.0</v>
      </c>
      <c r="J15" s="21">
        <v>53.0</v>
      </c>
      <c r="K15" s="21">
        <v>123.0</v>
      </c>
      <c r="L15" s="21">
        <v>176.0</v>
      </c>
      <c r="M15" s="21">
        <v>252.0</v>
      </c>
    </row>
    <row r="16">
      <c r="A16" s="76">
        <v>44617.0</v>
      </c>
      <c r="B16" s="21">
        <v>655.0</v>
      </c>
      <c r="C16" s="21">
        <v>541.0</v>
      </c>
      <c r="D16" s="21">
        <v>114.0</v>
      </c>
      <c r="E16" s="21">
        <v>5.0</v>
      </c>
      <c r="F16" s="21">
        <v>4.0</v>
      </c>
      <c r="G16" s="21">
        <v>5.0</v>
      </c>
      <c r="H16" s="21">
        <v>11.0</v>
      </c>
      <c r="I16" s="21">
        <v>21.0</v>
      </c>
      <c r="J16" s="21">
        <v>50.0</v>
      </c>
      <c r="K16" s="21">
        <v>132.0</v>
      </c>
      <c r="L16" s="21">
        <v>169.0</v>
      </c>
      <c r="M16" s="21">
        <v>258.0</v>
      </c>
    </row>
    <row r="17">
      <c r="A17" s="76">
        <v>44616.0</v>
      </c>
      <c r="B17" s="21">
        <v>581.0</v>
      </c>
      <c r="C17" s="21">
        <v>317.0</v>
      </c>
      <c r="D17" s="21">
        <v>264.0</v>
      </c>
      <c r="E17" s="21">
        <v>4.0</v>
      </c>
      <c r="F17" s="21">
        <v>7.0</v>
      </c>
      <c r="G17" s="21">
        <v>3.0</v>
      </c>
      <c r="H17" s="21">
        <v>7.0</v>
      </c>
      <c r="I17" s="21">
        <v>19.0</v>
      </c>
      <c r="J17" s="21">
        <v>45.0</v>
      </c>
      <c r="K17" s="21">
        <v>115.0</v>
      </c>
      <c r="L17" s="21">
        <v>146.0</v>
      </c>
      <c r="M17" s="21">
        <v>235.0</v>
      </c>
    </row>
    <row r="18">
      <c r="A18" s="76">
        <v>44615.0</v>
      </c>
      <c r="B18" s="21">
        <v>512.0</v>
      </c>
      <c r="C18" s="21">
        <v>285.0</v>
      </c>
      <c r="D18" s="21">
        <v>227.0</v>
      </c>
      <c r="E18" s="21">
        <v>4.0</v>
      </c>
      <c r="F18" s="21">
        <v>3.0</v>
      </c>
      <c r="G18" s="21">
        <v>2.0</v>
      </c>
      <c r="H18" s="21">
        <v>7.0</v>
      </c>
      <c r="I18" s="21">
        <v>16.0</v>
      </c>
      <c r="J18" s="21">
        <v>39.0</v>
      </c>
      <c r="K18" s="21">
        <v>100.0</v>
      </c>
      <c r="L18" s="21">
        <v>137.0</v>
      </c>
      <c r="M18" s="21">
        <v>204.0</v>
      </c>
    </row>
    <row r="19">
      <c r="A19" s="76">
        <v>44614.0</v>
      </c>
      <c r="B19" s="21">
        <v>480.0</v>
      </c>
      <c r="C19" s="21">
        <v>271.0</v>
      </c>
      <c r="D19" s="21">
        <v>209.0</v>
      </c>
      <c r="E19" s="21">
        <v>2.0</v>
      </c>
      <c r="F19" s="21">
        <v>2.0</v>
      </c>
      <c r="G19" s="21">
        <v>4.0</v>
      </c>
      <c r="H19" s="21">
        <v>7.0</v>
      </c>
      <c r="I19" s="21">
        <v>15.0</v>
      </c>
      <c r="J19" s="21">
        <v>34.0</v>
      </c>
      <c r="K19" s="21">
        <v>99.0</v>
      </c>
      <c r="L19" s="21">
        <v>129.0</v>
      </c>
      <c r="M19" s="21">
        <v>188.0</v>
      </c>
    </row>
    <row r="20">
      <c r="A20" s="76">
        <v>44613.0</v>
      </c>
      <c r="B20" s="21">
        <v>480.0</v>
      </c>
      <c r="C20" s="21">
        <v>274.0</v>
      </c>
      <c r="D20" s="21">
        <v>206.0</v>
      </c>
      <c r="E20" s="21">
        <v>4.0</v>
      </c>
      <c r="F20" s="21">
        <v>1.0</v>
      </c>
      <c r="G20" s="21">
        <v>6.0</v>
      </c>
      <c r="H20" s="21">
        <v>8.0</v>
      </c>
      <c r="I20" s="21">
        <v>15.0</v>
      </c>
      <c r="J20" s="21">
        <v>38.0</v>
      </c>
      <c r="K20" s="21">
        <v>100.0</v>
      </c>
      <c r="L20" s="21">
        <v>124.0</v>
      </c>
      <c r="M20" s="21">
        <v>184.0</v>
      </c>
    </row>
    <row r="21">
      <c r="A21" s="76">
        <v>44612.0</v>
      </c>
      <c r="B21" s="21">
        <v>439.0</v>
      </c>
      <c r="C21" s="21">
        <v>248.0</v>
      </c>
      <c r="D21" s="21">
        <v>191.0</v>
      </c>
      <c r="E21" s="21">
        <v>4.0</v>
      </c>
      <c r="F21" s="21">
        <v>1.0</v>
      </c>
      <c r="G21" s="21">
        <v>7.0</v>
      </c>
      <c r="H21" s="21">
        <v>8.0</v>
      </c>
      <c r="I21" s="21">
        <v>14.0</v>
      </c>
      <c r="J21" s="21">
        <v>35.0</v>
      </c>
      <c r="K21" s="21">
        <v>88.0</v>
      </c>
      <c r="L21" s="21">
        <v>120.0</v>
      </c>
      <c r="M21" s="21">
        <v>162.0</v>
      </c>
    </row>
    <row r="22">
      <c r="A22" s="76">
        <v>44611.0</v>
      </c>
      <c r="B22" s="21">
        <v>408.0</v>
      </c>
      <c r="C22" s="21">
        <v>238.0</v>
      </c>
      <c r="D22" s="21">
        <v>170.0</v>
      </c>
      <c r="E22" s="21">
        <v>4.0</v>
      </c>
      <c r="F22" s="21">
        <v>0.0</v>
      </c>
      <c r="G22" s="21">
        <v>7.0</v>
      </c>
      <c r="H22" s="21">
        <v>8.0</v>
      </c>
      <c r="I22" s="21">
        <v>13.0</v>
      </c>
      <c r="J22" s="21">
        <v>34.0</v>
      </c>
      <c r="K22" s="21">
        <v>82.0</v>
      </c>
      <c r="L22" s="21">
        <v>112.0</v>
      </c>
      <c r="M22" s="21">
        <v>148.0</v>
      </c>
    </row>
    <row r="23">
      <c r="A23" s="76">
        <v>44610.0</v>
      </c>
      <c r="B23" s="21">
        <v>385.0</v>
      </c>
      <c r="C23" s="21">
        <v>256.0</v>
      </c>
      <c r="D23" s="21">
        <v>129.0</v>
      </c>
      <c r="E23" s="21">
        <v>3.0</v>
      </c>
      <c r="F23" s="21">
        <v>0.0</v>
      </c>
      <c r="G23" s="21">
        <v>5.0</v>
      </c>
      <c r="H23" s="21">
        <v>6.0</v>
      </c>
      <c r="I23" s="21">
        <v>11.0</v>
      </c>
      <c r="J23" s="21">
        <v>35.0</v>
      </c>
      <c r="K23" s="21">
        <v>78.0</v>
      </c>
      <c r="L23" s="21">
        <v>104.0</v>
      </c>
      <c r="M23" s="21">
        <v>143.0</v>
      </c>
    </row>
    <row r="24">
      <c r="A24" s="76">
        <v>44609.0</v>
      </c>
      <c r="B24" s="21">
        <v>389.0</v>
      </c>
      <c r="C24" s="21">
        <v>223.0</v>
      </c>
      <c r="D24" s="21">
        <v>166.0</v>
      </c>
      <c r="E24" s="21">
        <v>3.0</v>
      </c>
      <c r="F24" s="21">
        <v>0.0</v>
      </c>
      <c r="G24" s="21">
        <v>4.0</v>
      </c>
      <c r="H24" s="21">
        <v>6.0</v>
      </c>
      <c r="I24" s="21">
        <v>12.0</v>
      </c>
      <c r="J24" s="21">
        <v>36.0</v>
      </c>
      <c r="K24" s="21">
        <v>81.0</v>
      </c>
      <c r="L24" s="21">
        <v>107.0</v>
      </c>
      <c r="M24" s="21">
        <v>140.0</v>
      </c>
    </row>
    <row r="25">
      <c r="A25" s="76">
        <v>44608.0</v>
      </c>
      <c r="B25" s="21">
        <v>313.0</v>
      </c>
      <c r="C25" s="21">
        <v>179.0</v>
      </c>
      <c r="D25" s="21">
        <v>134.0</v>
      </c>
      <c r="E25" s="21">
        <v>1.0</v>
      </c>
      <c r="F25" s="21">
        <v>0.0</v>
      </c>
      <c r="G25" s="21">
        <v>2.0</v>
      </c>
      <c r="H25" s="21">
        <v>8.0</v>
      </c>
      <c r="I25" s="21">
        <v>13.0</v>
      </c>
      <c r="J25" s="21">
        <v>29.0</v>
      </c>
      <c r="K25" s="21">
        <v>65.0</v>
      </c>
      <c r="L25" s="21">
        <v>87.0</v>
      </c>
      <c r="M25" s="21">
        <v>108.0</v>
      </c>
    </row>
    <row r="26">
      <c r="A26" s="76">
        <v>44607.0</v>
      </c>
      <c r="B26" s="21">
        <v>314.0</v>
      </c>
      <c r="C26" s="21">
        <v>180.0</v>
      </c>
      <c r="D26" s="21">
        <v>134.0</v>
      </c>
      <c r="E26" s="21">
        <v>0.0</v>
      </c>
      <c r="F26" s="21">
        <v>0.0</v>
      </c>
      <c r="G26" s="21">
        <v>2.0</v>
      </c>
      <c r="H26" s="21">
        <v>7.0</v>
      </c>
      <c r="I26" s="21">
        <v>15.0</v>
      </c>
      <c r="J26" s="21">
        <v>31.0</v>
      </c>
      <c r="K26" s="21">
        <v>64.0</v>
      </c>
      <c r="L26" s="21">
        <v>89.0</v>
      </c>
      <c r="M26" s="21">
        <v>106.0</v>
      </c>
    </row>
    <row r="27">
      <c r="A27" s="76">
        <v>44606.0</v>
      </c>
      <c r="B27" s="21">
        <v>306.0</v>
      </c>
      <c r="C27" s="21">
        <v>108.0</v>
      </c>
      <c r="D27" s="21">
        <v>126.0</v>
      </c>
      <c r="E27" s="21">
        <v>2.0</v>
      </c>
      <c r="F27" s="21">
        <v>0.0</v>
      </c>
      <c r="G27" s="21">
        <v>3.0</v>
      </c>
      <c r="H27" s="21">
        <v>9.0</v>
      </c>
      <c r="I27" s="21">
        <v>16.0</v>
      </c>
      <c r="J27" s="21">
        <v>37.0</v>
      </c>
      <c r="K27" s="21">
        <v>65.0</v>
      </c>
      <c r="L27" s="21">
        <v>83.0</v>
      </c>
      <c r="M27" s="21">
        <v>91.0</v>
      </c>
    </row>
    <row r="28">
      <c r="A28" s="76">
        <v>44605.0</v>
      </c>
      <c r="B28" s="21">
        <v>288.0</v>
      </c>
      <c r="C28" s="21">
        <v>170.0</v>
      </c>
      <c r="D28" s="21">
        <v>118.0</v>
      </c>
      <c r="E28" s="21">
        <v>1.0</v>
      </c>
      <c r="F28" s="21">
        <v>0.0</v>
      </c>
      <c r="G28" s="21">
        <v>3.0</v>
      </c>
      <c r="H28" s="21">
        <v>9.0</v>
      </c>
      <c r="I28" s="21">
        <v>16.0</v>
      </c>
      <c r="J28" s="21">
        <v>32.0</v>
      </c>
      <c r="K28" s="21">
        <v>60.0</v>
      </c>
      <c r="L28" s="21">
        <v>82.0</v>
      </c>
      <c r="M28" s="21">
        <v>85.0</v>
      </c>
    </row>
    <row r="29">
      <c r="A29" s="76">
        <v>44604.0</v>
      </c>
      <c r="B29" s="21">
        <v>275.0</v>
      </c>
      <c r="C29" s="21">
        <v>164.0</v>
      </c>
      <c r="D29" s="21">
        <v>111.0</v>
      </c>
      <c r="E29" s="21">
        <v>1.0</v>
      </c>
      <c r="F29" s="21">
        <v>0.0</v>
      </c>
      <c r="G29" s="21">
        <v>2.0</v>
      </c>
      <c r="H29" s="21">
        <v>8.0</v>
      </c>
      <c r="I29" s="21">
        <v>12.0</v>
      </c>
      <c r="J29" s="21">
        <v>29.0</v>
      </c>
      <c r="K29" s="21">
        <v>57.0</v>
      </c>
      <c r="L29" s="21">
        <v>86.0</v>
      </c>
      <c r="M29" s="21">
        <v>80.0</v>
      </c>
    </row>
    <row r="30">
      <c r="A30" s="76">
        <v>44603.0</v>
      </c>
      <c r="B30" s="21">
        <v>271.0</v>
      </c>
      <c r="C30" s="21">
        <v>187.0</v>
      </c>
      <c r="D30" s="21">
        <v>84.0</v>
      </c>
      <c r="E30" s="21">
        <v>0.0</v>
      </c>
      <c r="F30" s="21">
        <v>0.0</v>
      </c>
      <c r="G30" s="21">
        <v>2.0</v>
      </c>
      <c r="H30" s="21">
        <v>7.0</v>
      </c>
      <c r="I30" s="21">
        <v>12.0</v>
      </c>
      <c r="J30" s="21">
        <v>26.0</v>
      </c>
      <c r="K30" s="21">
        <v>63.0</v>
      </c>
      <c r="L30" s="21">
        <v>85.0</v>
      </c>
      <c r="M30" s="21">
        <v>76.0</v>
      </c>
    </row>
    <row r="31">
      <c r="A31" s="76">
        <v>44602.0</v>
      </c>
      <c r="B31" s="21">
        <v>282.0</v>
      </c>
      <c r="C31" s="21">
        <v>165.0</v>
      </c>
      <c r="D31" s="21">
        <v>117.0</v>
      </c>
      <c r="E31" s="21">
        <v>1.0</v>
      </c>
      <c r="F31" s="21">
        <v>0.0</v>
      </c>
      <c r="G31" s="21">
        <v>2.0</v>
      </c>
      <c r="H31" s="21">
        <v>8.0</v>
      </c>
      <c r="I31" s="21">
        <v>13.0</v>
      </c>
      <c r="J31" s="21">
        <v>29.0</v>
      </c>
      <c r="K31" s="21">
        <v>64.0</v>
      </c>
      <c r="L31" s="21">
        <v>83.0</v>
      </c>
      <c r="M31" s="21">
        <v>82.0</v>
      </c>
    </row>
    <row r="32">
      <c r="A32" s="76">
        <v>44601.0</v>
      </c>
      <c r="B32" s="21">
        <v>285.0</v>
      </c>
      <c r="C32" s="21">
        <v>163.0</v>
      </c>
      <c r="D32" s="21">
        <v>122.0</v>
      </c>
      <c r="E32" s="21">
        <v>0.0</v>
      </c>
      <c r="F32" s="21">
        <v>0.0</v>
      </c>
      <c r="G32" s="21">
        <v>4.0</v>
      </c>
      <c r="H32" s="21">
        <v>8.0</v>
      </c>
      <c r="I32" s="21">
        <v>12.0</v>
      </c>
      <c r="J32" s="21">
        <v>24.0</v>
      </c>
      <c r="K32" s="21">
        <v>67.0</v>
      </c>
      <c r="L32" s="21">
        <v>84.0</v>
      </c>
      <c r="M32" s="21">
        <v>86.0</v>
      </c>
    </row>
    <row r="33">
      <c r="A33" s="76">
        <v>44600.0</v>
      </c>
      <c r="B33" s="21">
        <v>268.0</v>
      </c>
      <c r="C33" s="21">
        <v>155.0</v>
      </c>
      <c r="D33" s="21">
        <v>113.0</v>
      </c>
      <c r="E33" s="21">
        <v>0.0</v>
      </c>
      <c r="F33" s="21">
        <v>0.0</v>
      </c>
      <c r="G33" s="21">
        <v>2.0</v>
      </c>
      <c r="H33" s="21">
        <v>8.0</v>
      </c>
      <c r="I33" s="21">
        <v>9.0</v>
      </c>
      <c r="J33" s="21">
        <v>22.0</v>
      </c>
      <c r="K33" s="21">
        <v>68.0</v>
      </c>
      <c r="L33" s="21">
        <v>79.0</v>
      </c>
      <c r="M33" s="21">
        <v>80.0</v>
      </c>
    </row>
    <row r="34">
      <c r="A34" s="76">
        <v>44599.0</v>
      </c>
      <c r="B34" s="21">
        <v>270.0</v>
      </c>
      <c r="C34" s="21">
        <v>161.0</v>
      </c>
      <c r="D34" s="21">
        <v>109.0</v>
      </c>
      <c r="E34" s="21">
        <v>0.0</v>
      </c>
      <c r="F34" s="21">
        <v>2.0</v>
      </c>
      <c r="G34" s="21">
        <v>3.0</v>
      </c>
      <c r="H34" s="21">
        <v>7.0</v>
      </c>
      <c r="I34" s="21">
        <v>9.0</v>
      </c>
      <c r="J34" s="21">
        <v>27.0</v>
      </c>
      <c r="K34" s="21">
        <v>67.0</v>
      </c>
      <c r="L34" s="21">
        <v>76.0</v>
      </c>
      <c r="M34" s="21">
        <v>79.0</v>
      </c>
    </row>
    <row r="35">
      <c r="A35" s="76">
        <v>44598.0</v>
      </c>
      <c r="B35" s="21">
        <v>272.0</v>
      </c>
      <c r="C35" s="21">
        <v>163.0</v>
      </c>
      <c r="D35" s="21">
        <v>109.0</v>
      </c>
      <c r="E35" s="21">
        <v>0.0</v>
      </c>
      <c r="F35" s="21">
        <v>2.0</v>
      </c>
      <c r="G35" s="21">
        <v>3.0</v>
      </c>
      <c r="H35" s="21">
        <v>8.0</v>
      </c>
      <c r="I35" s="21">
        <v>9.0</v>
      </c>
      <c r="J35" s="21">
        <v>28.0</v>
      </c>
      <c r="K35" s="21">
        <v>69.0</v>
      </c>
      <c r="L35" s="21">
        <v>74.0</v>
      </c>
      <c r="M35" s="21">
        <v>79.0</v>
      </c>
    </row>
    <row r="36">
      <c r="A36" s="76">
        <v>44597.0</v>
      </c>
      <c r="B36" s="21">
        <v>269.0</v>
      </c>
      <c r="C36" s="21">
        <v>166.0</v>
      </c>
      <c r="D36" s="21">
        <v>103.0</v>
      </c>
      <c r="E36" s="21">
        <v>0.0</v>
      </c>
      <c r="F36" s="21">
        <v>2.0</v>
      </c>
      <c r="G36" s="21">
        <v>1.0</v>
      </c>
      <c r="H36" s="21">
        <v>9.0</v>
      </c>
      <c r="I36" s="21">
        <v>10.0</v>
      </c>
      <c r="J36" s="21">
        <v>30.0</v>
      </c>
      <c r="K36" s="21">
        <v>67.0</v>
      </c>
      <c r="L36" s="21">
        <v>73.0</v>
      </c>
      <c r="M36" s="21">
        <v>77.0</v>
      </c>
    </row>
    <row r="37">
      <c r="A37" s="76">
        <v>44596.0</v>
      </c>
      <c r="B37" s="21">
        <v>257.0</v>
      </c>
      <c r="C37" s="21">
        <v>155.0</v>
      </c>
      <c r="D37" s="21">
        <v>102.0</v>
      </c>
      <c r="E37" s="21">
        <v>0.0</v>
      </c>
      <c r="F37" s="21">
        <v>1.0</v>
      </c>
      <c r="G37" s="21">
        <v>1.0</v>
      </c>
      <c r="H37" s="21">
        <v>9.0</v>
      </c>
      <c r="I37" s="21">
        <v>11.0</v>
      </c>
      <c r="J37" s="21">
        <v>29.0</v>
      </c>
      <c r="K37" s="21">
        <v>63.0</v>
      </c>
      <c r="L37" s="21">
        <v>68.0</v>
      </c>
      <c r="M37" s="21">
        <v>75.0</v>
      </c>
    </row>
    <row r="38">
      <c r="A38" s="76">
        <v>44595.0</v>
      </c>
      <c r="B38" s="21">
        <v>274.0</v>
      </c>
      <c r="C38" s="21">
        <v>160.0</v>
      </c>
      <c r="D38" s="21">
        <v>114.0</v>
      </c>
      <c r="E38" s="21">
        <v>1.0</v>
      </c>
      <c r="F38" s="21">
        <v>1.0</v>
      </c>
      <c r="G38" s="21">
        <v>4.0</v>
      </c>
      <c r="H38" s="21">
        <v>13.0</v>
      </c>
      <c r="I38" s="21">
        <v>11.0</v>
      </c>
      <c r="J38" s="21">
        <v>32.0</v>
      </c>
      <c r="K38" s="21">
        <v>68.0</v>
      </c>
      <c r="L38" s="21">
        <v>70.0</v>
      </c>
      <c r="M38" s="21">
        <v>74.0</v>
      </c>
    </row>
    <row r="39">
      <c r="A39" s="76">
        <v>44594.0</v>
      </c>
      <c r="B39" s="21">
        <v>278.0</v>
      </c>
      <c r="C39" s="21">
        <v>160.0</v>
      </c>
      <c r="D39" s="21">
        <v>118.0</v>
      </c>
      <c r="E39" s="21">
        <v>1.0</v>
      </c>
      <c r="F39" s="21">
        <v>1.0</v>
      </c>
      <c r="G39" s="21">
        <v>3.0</v>
      </c>
      <c r="H39" s="21">
        <v>13.0</v>
      </c>
      <c r="I39" s="21">
        <v>12.0</v>
      </c>
      <c r="J39" s="21">
        <v>32.0</v>
      </c>
      <c r="K39" s="21">
        <v>70.0</v>
      </c>
      <c r="L39" s="21">
        <v>71.0</v>
      </c>
      <c r="M39" s="21">
        <v>75.0</v>
      </c>
    </row>
    <row r="40">
      <c r="A40" s="76">
        <v>44593.0</v>
      </c>
      <c r="B40" s="21">
        <v>272.0</v>
      </c>
      <c r="C40" s="21">
        <v>159.0</v>
      </c>
      <c r="D40" s="21">
        <v>113.0</v>
      </c>
      <c r="E40" s="21">
        <v>1.0</v>
      </c>
      <c r="F40" s="21">
        <v>1.0</v>
      </c>
      <c r="G40" s="21">
        <v>3.0</v>
      </c>
      <c r="H40" s="21">
        <v>13.0</v>
      </c>
      <c r="I40" s="21">
        <v>13.0</v>
      </c>
      <c r="J40" s="21">
        <v>32.0</v>
      </c>
      <c r="K40" s="21">
        <v>69.0</v>
      </c>
      <c r="L40" s="21">
        <v>71.0</v>
      </c>
      <c r="M40" s="21">
        <v>69.0</v>
      </c>
    </row>
    <row r="41">
      <c r="A41" s="76">
        <v>44592.0</v>
      </c>
      <c r="B41" s="21">
        <v>277.0</v>
      </c>
      <c r="C41" s="21">
        <v>163.0</v>
      </c>
      <c r="D41" s="21">
        <v>114.0</v>
      </c>
      <c r="E41" s="21">
        <v>1.0</v>
      </c>
      <c r="F41" s="21">
        <v>1.0</v>
      </c>
      <c r="G41" s="21">
        <v>3.0</v>
      </c>
      <c r="H41" s="21">
        <v>14.0</v>
      </c>
      <c r="I41" s="21">
        <v>13.0</v>
      </c>
      <c r="J41" s="21">
        <v>33.0</v>
      </c>
      <c r="K41" s="21">
        <v>71.0</v>
      </c>
      <c r="L41" s="21">
        <v>71.0</v>
      </c>
      <c r="M41" s="21">
        <v>70.0</v>
      </c>
    </row>
    <row r="42">
      <c r="A42" s="76">
        <v>44591.0</v>
      </c>
      <c r="B42" s="21">
        <v>277.0</v>
      </c>
      <c r="C42" s="21">
        <v>160.0</v>
      </c>
      <c r="D42" s="21">
        <v>117.0</v>
      </c>
      <c r="E42" s="21">
        <v>1.0</v>
      </c>
      <c r="F42" s="21">
        <v>2.0</v>
      </c>
      <c r="G42" s="21">
        <v>3.0</v>
      </c>
      <c r="H42" s="21">
        <v>14.0</v>
      </c>
      <c r="I42" s="21">
        <v>14.0</v>
      </c>
      <c r="J42" s="21">
        <v>30.0</v>
      </c>
      <c r="K42" s="21">
        <v>72.0</v>
      </c>
      <c r="L42" s="21">
        <v>71.0</v>
      </c>
      <c r="M42" s="21">
        <v>70.0</v>
      </c>
    </row>
    <row r="43">
      <c r="A43" s="76">
        <v>44590.0</v>
      </c>
      <c r="B43" s="21">
        <v>288.0</v>
      </c>
      <c r="C43" s="21">
        <v>164.0</v>
      </c>
      <c r="D43" s="21">
        <v>124.0</v>
      </c>
      <c r="E43" s="21">
        <v>1.0</v>
      </c>
      <c r="F43" s="21">
        <v>2.0</v>
      </c>
      <c r="G43" s="21">
        <v>4.0</v>
      </c>
      <c r="H43" s="21">
        <v>13.0</v>
      </c>
      <c r="I43" s="21">
        <v>16.0</v>
      </c>
      <c r="J43" s="21">
        <v>28.0</v>
      </c>
      <c r="K43" s="21">
        <v>74.0</v>
      </c>
      <c r="L43" s="21">
        <v>75.0</v>
      </c>
      <c r="M43" s="21">
        <v>75.0</v>
      </c>
    </row>
    <row r="44">
      <c r="A44" s="76">
        <v>44589.0</v>
      </c>
      <c r="B44" s="21">
        <v>316.0</v>
      </c>
      <c r="C44" s="21">
        <v>179.0</v>
      </c>
      <c r="D44" s="21">
        <v>137.0</v>
      </c>
      <c r="E44" s="21">
        <v>1.0</v>
      </c>
      <c r="F44" s="21">
        <v>2.0</v>
      </c>
      <c r="G44" s="21">
        <v>5.0</v>
      </c>
      <c r="H44" s="21">
        <v>11.0</v>
      </c>
      <c r="I44" s="21">
        <v>16.0</v>
      </c>
      <c r="J44" s="21">
        <v>32.0</v>
      </c>
      <c r="K44" s="21">
        <v>84.0</v>
      </c>
      <c r="L44" s="21">
        <v>82.0</v>
      </c>
      <c r="M44" s="21">
        <v>83.0</v>
      </c>
    </row>
    <row r="45">
      <c r="A45" s="76">
        <v>44588.0</v>
      </c>
      <c r="B45" s="21">
        <v>350.0</v>
      </c>
      <c r="C45" s="21">
        <v>199.0</v>
      </c>
      <c r="D45" s="21">
        <v>151.0</v>
      </c>
      <c r="E45" s="21">
        <v>0.0</v>
      </c>
      <c r="F45" s="21">
        <v>2.0</v>
      </c>
      <c r="G45" s="21">
        <v>5.0</v>
      </c>
      <c r="H45" s="21">
        <v>11.0</v>
      </c>
      <c r="I45" s="21">
        <v>17.0</v>
      </c>
      <c r="J45" s="21">
        <v>32.0</v>
      </c>
      <c r="K45" s="21">
        <v>100.0</v>
      </c>
      <c r="L45" s="21">
        <v>94.0</v>
      </c>
      <c r="M45" s="21">
        <v>89.0</v>
      </c>
    </row>
    <row r="46">
      <c r="A46" s="76">
        <v>44587.0</v>
      </c>
      <c r="B46" s="21">
        <v>385.0</v>
      </c>
      <c r="C46" s="21">
        <v>218.0</v>
      </c>
      <c r="D46" s="21">
        <v>167.0</v>
      </c>
      <c r="E46" s="21">
        <v>0.0</v>
      </c>
      <c r="F46" s="21">
        <v>2.0</v>
      </c>
      <c r="G46" s="21">
        <v>7.0</v>
      </c>
      <c r="H46" s="21">
        <v>12.0</v>
      </c>
      <c r="I46" s="21">
        <v>18.0</v>
      </c>
      <c r="J46" s="21">
        <v>40.0</v>
      </c>
      <c r="K46" s="21">
        <v>114.0</v>
      </c>
      <c r="L46" s="21">
        <v>102.0</v>
      </c>
      <c r="M46" s="21">
        <v>90.0</v>
      </c>
    </row>
    <row r="47">
      <c r="A47" s="76">
        <v>44586.0</v>
      </c>
      <c r="B47" s="21">
        <v>392.0</v>
      </c>
      <c r="C47" s="21">
        <v>227.0</v>
      </c>
      <c r="D47" s="21">
        <v>165.0</v>
      </c>
      <c r="E47" s="21">
        <v>0.0</v>
      </c>
      <c r="F47" s="21">
        <v>2.0</v>
      </c>
      <c r="G47" s="21">
        <v>8.0</v>
      </c>
      <c r="H47" s="21">
        <v>14.0</v>
      </c>
      <c r="I47" s="21">
        <v>19.0</v>
      </c>
      <c r="J47" s="21">
        <v>45.0</v>
      </c>
      <c r="K47" s="21">
        <v>122.0</v>
      </c>
      <c r="L47" s="21">
        <v>100.0</v>
      </c>
      <c r="M47" s="21">
        <v>82.0</v>
      </c>
    </row>
    <row r="48">
      <c r="A48" s="76">
        <v>44585.0</v>
      </c>
      <c r="B48" s="21">
        <v>418.0</v>
      </c>
      <c r="C48" s="21">
        <v>235.0</v>
      </c>
      <c r="D48" s="21">
        <v>183.0</v>
      </c>
      <c r="E48" s="21">
        <v>0.0</v>
      </c>
      <c r="F48" s="21">
        <v>1.0</v>
      </c>
      <c r="G48" s="21">
        <v>9.0</v>
      </c>
      <c r="H48" s="21">
        <v>14.0</v>
      </c>
      <c r="I48" s="21">
        <v>19.0</v>
      </c>
      <c r="J48" s="21">
        <v>49.0</v>
      </c>
      <c r="K48" s="21">
        <v>133.0</v>
      </c>
      <c r="L48" s="21">
        <v>104.0</v>
      </c>
      <c r="M48" s="21">
        <v>89.0</v>
      </c>
    </row>
    <row r="49">
      <c r="A49" s="76">
        <v>44584.0</v>
      </c>
      <c r="B49" s="21">
        <v>431.0</v>
      </c>
      <c r="C49" s="21">
        <v>244.0</v>
      </c>
      <c r="D49" s="21">
        <v>187.0</v>
      </c>
      <c r="E49" s="21">
        <v>0.0</v>
      </c>
      <c r="F49" s="21">
        <v>1.0</v>
      </c>
      <c r="G49" s="21">
        <v>9.0</v>
      </c>
      <c r="H49" s="21">
        <v>14.0</v>
      </c>
      <c r="I49" s="21">
        <v>22.0</v>
      </c>
      <c r="J49" s="21">
        <v>48.0</v>
      </c>
      <c r="K49" s="21">
        <v>133.0</v>
      </c>
      <c r="L49" s="21">
        <v>111.0</v>
      </c>
      <c r="M49" s="21">
        <v>93.0</v>
      </c>
    </row>
    <row r="50">
      <c r="A50" s="76">
        <v>44583.0</v>
      </c>
      <c r="B50" s="21">
        <v>433.0</v>
      </c>
      <c r="C50" s="21">
        <v>255.0</v>
      </c>
      <c r="D50" s="21">
        <v>178.0</v>
      </c>
      <c r="E50" s="21">
        <v>0.0</v>
      </c>
      <c r="F50" s="21">
        <v>1.0</v>
      </c>
      <c r="G50" s="21">
        <v>9.0</v>
      </c>
      <c r="H50" s="21">
        <v>14.0</v>
      </c>
      <c r="I50" s="21">
        <v>25.0</v>
      </c>
      <c r="J50" s="21">
        <v>47.0</v>
      </c>
      <c r="K50" s="21">
        <v>136.0</v>
      </c>
      <c r="L50" s="21">
        <v>111.0</v>
      </c>
      <c r="M50" s="21">
        <v>90.0</v>
      </c>
    </row>
    <row r="51">
      <c r="A51" s="76">
        <v>44582.0</v>
      </c>
      <c r="B51" s="21">
        <v>431.0</v>
      </c>
      <c r="C51" s="21">
        <v>251.0</v>
      </c>
      <c r="D51" s="21">
        <v>180.0</v>
      </c>
      <c r="E51" s="21">
        <v>0.0</v>
      </c>
      <c r="F51" s="21">
        <v>0.0</v>
      </c>
      <c r="G51" s="21">
        <v>6.0</v>
      </c>
      <c r="H51" s="21">
        <v>9.0</v>
      </c>
      <c r="I51" s="21">
        <v>22.0</v>
      </c>
      <c r="J51" s="21">
        <v>51.0</v>
      </c>
      <c r="K51" s="21">
        <v>138.0</v>
      </c>
      <c r="L51" s="21">
        <v>117.0</v>
      </c>
      <c r="M51" s="21">
        <v>88.0</v>
      </c>
    </row>
    <row r="52">
      <c r="A52" s="76">
        <v>44581.0</v>
      </c>
      <c r="B52" s="21">
        <v>488.0</v>
      </c>
      <c r="C52" s="21">
        <v>274.0</v>
      </c>
      <c r="D52" s="21">
        <v>214.0</v>
      </c>
      <c r="E52" s="21">
        <v>0.0</v>
      </c>
      <c r="F52" s="21">
        <v>0.0</v>
      </c>
      <c r="G52" s="21">
        <v>5.0</v>
      </c>
      <c r="H52" s="21">
        <v>10.0</v>
      </c>
      <c r="I52" s="21">
        <v>26.0</v>
      </c>
      <c r="J52" s="21">
        <v>59.0</v>
      </c>
      <c r="K52" s="21">
        <v>159.0</v>
      </c>
      <c r="L52" s="21">
        <v>137.0</v>
      </c>
      <c r="M52" s="21">
        <v>92.0</v>
      </c>
    </row>
    <row r="53">
      <c r="A53" s="76">
        <v>44580.0</v>
      </c>
      <c r="B53" s="21">
        <v>532.0</v>
      </c>
      <c r="C53" s="21">
        <v>300.0</v>
      </c>
      <c r="D53" s="21">
        <v>232.0</v>
      </c>
      <c r="E53" s="21">
        <v>0.0</v>
      </c>
      <c r="F53" s="21">
        <v>0.0</v>
      </c>
      <c r="G53" s="21">
        <v>7.0</v>
      </c>
      <c r="H53" s="21">
        <v>17.0</v>
      </c>
      <c r="I53" s="21">
        <v>29.0</v>
      </c>
      <c r="J53" s="21">
        <v>65.0</v>
      </c>
      <c r="K53" s="21">
        <v>164.0</v>
      </c>
      <c r="L53" s="21">
        <v>148.0</v>
      </c>
      <c r="M53" s="21">
        <v>102.0</v>
      </c>
    </row>
    <row r="54">
      <c r="A54" s="76">
        <v>44579.0</v>
      </c>
      <c r="B54" s="21">
        <v>543.0</v>
      </c>
      <c r="C54" s="21">
        <v>297.0</v>
      </c>
      <c r="D54" s="21">
        <v>246.0</v>
      </c>
      <c r="E54" s="21">
        <v>0.0</v>
      </c>
      <c r="F54" s="21">
        <v>0.0</v>
      </c>
      <c r="G54" s="21">
        <v>5.0</v>
      </c>
      <c r="H54" s="21">
        <v>18.0</v>
      </c>
      <c r="I54" s="21">
        <v>31.0</v>
      </c>
      <c r="J54" s="21">
        <v>67.0</v>
      </c>
      <c r="K54" s="21">
        <v>167.0</v>
      </c>
      <c r="L54" s="21">
        <v>146.0</v>
      </c>
      <c r="M54" s="21">
        <v>109.0</v>
      </c>
    </row>
    <row r="55">
      <c r="A55" s="76">
        <v>44578.0</v>
      </c>
      <c r="B55" s="21">
        <v>579.0</v>
      </c>
      <c r="C55" s="21">
        <v>316.0</v>
      </c>
      <c r="D55" s="21">
        <v>263.0</v>
      </c>
      <c r="E55" s="21">
        <v>1.0</v>
      </c>
      <c r="F55" s="21">
        <v>0.0</v>
      </c>
      <c r="G55" s="21">
        <v>6.0</v>
      </c>
      <c r="H55" s="21">
        <v>19.0</v>
      </c>
      <c r="I55" s="21">
        <v>33.0</v>
      </c>
      <c r="J55" s="21">
        <v>73.0</v>
      </c>
      <c r="K55" s="21">
        <v>173.0</v>
      </c>
      <c r="L55" s="21">
        <v>158.0</v>
      </c>
      <c r="M55" s="21">
        <v>116.0</v>
      </c>
    </row>
    <row r="56">
      <c r="A56" s="76">
        <v>44577.0</v>
      </c>
      <c r="B56" s="21">
        <v>612.0</v>
      </c>
      <c r="C56" s="21">
        <v>336.0</v>
      </c>
      <c r="D56" s="21">
        <v>276.0</v>
      </c>
      <c r="E56" s="21">
        <v>1.0</v>
      </c>
      <c r="F56" s="21">
        <v>0.0</v>
      </c>
      <c r="G56" s="21">
        <v>6.0</v>
      </c>
      <c r="H56" s="21">
        <v>21.0</v>
      </c>
      <c r="I56" s="21">
        <v>34.0</v>
      </c>
      <c r="J56" s="21">
        <v>74.0</v>
      </c>
      <c r="K56" s="21">
        <v>184.0</v>
      </c>
      <c r="L56" s="21">
        <v>169.0</v>
      </c>
      <c r="M56" s="21">
        <v>123.0</v>
      </c>
    </row>
    <row r="57">
      <c r="A57" s="76">
        <v>44576.0</v>
      </c>
      <c r="B57" s="21">
        <v>626.0</v>
      </c>
      <c r="C57" s="21">
        <v>348.0</v>
      </c>
      <c r="D57" s="21">
        <v>278.0</v>
      </c>
      <c r="E57" s="21">
        <v>1.0</v>
      </c>
      <c r="F57" s="21">
        <v>0.0</v>
      </c>
      <c r="G57" s="21">
        <v>5.0</v>
      </c>
      <c r="H57" s="21">
        <v>21.0</v>
      </c>
      <c r="I57" s="21">
        <v>35.0</v>
      </c>
      <c r="J57" s="21">
        <v>73.0</v>
      </c>
      <c r="K57" s="21">
        <v>189.0</v>
      </c>
      <c r="L57" s="21">
        <v>171.0</v>
      </c>
      <c r="M57" s="21">
        <v>131.0</v>
      </c>
    </row>
    <row r="58">
      <c r="A58" s="76">
        <v>44575.0</v>
      </c>
      <c r="B58" s="21">
        <v>659.0</v>
      </c>
      <c r="C58" s="21">
        <v>370.0</v>
      </c>
      <c r="D58" s="21">
        <v>289.0</v>
      </c>
      <c r="E58" s="21">
        <v>1.0</v>
      </c>
      <c r="F58" s="21">
        <v>0.0</v>
      </c>
      <c r="G58" s="21">
        <v>7.0</v>
      </c>
      <c r="H58" s="21">
        <v>23.0</v>
      </c>
      <c r="I58" s="21">
        <v>34.0</v>
      </c>
      <c r="J58" s="21">
        <v>74.0</v>
      </c>
      <c r="K58" s="21">
        <v>206.0</v>
      </c>
      <c r="L58" s="21">
        <v>183.0</v>
      </c>
      <c r="M58" s="21">
        <v>131.0</v>
      </c>
    </row>
    <row r="59">
      <c r="A59" s="76">
        <v>44574.0</v>
      </c>
      <c r="B59" s="21">
        <v>701.0</v>
      </c>
      <c r="C59" s="21">
        <v>400.0</v>
      </c>
      <c r="D59" s="21">
        <v>301.0</v>
      </c>
      <c r="E59" s="21">
        <v>1.0</v>
      </c>
      <c r="F59" s="21">
        <v>0.0</v>
      </c>
      <c r="G59" s="21">
        <v>8.0</v>
      </c>
      <c r="H59" s="21">
        <v>23.0</v>
      </c>
      <c r="I59" s="21">
        <v>34.0</v>
      </c>
      <c r="J59" s="21">
        <v>82.0</v>
      </c>
      <c r="K59" s="21">
        <v>218.0</v>
      </c>
      <c r="L59" s="21">
        <v>200.0</v>
      </c>
      <c r="M59" s="21">
        <v>135.0</v>
      </c>
    </row>
    <row r="60">
      <c r="A60" s="76">
        <v>44573.0</v>
      </c>
      <c r="B60" s="21">
        <v>749.0</v>
      </c>
      <c r="C60" s="21">
        <v>432.0</v>
      </c>
      <c r="D60" s="21">
        <v>317.0</v>
      </c>
      <c r="E60" s="21">
        <v>1.0</v>
      </c>
      <c r="F60" s="21">
        <v>0.0</v>
      </c>
      <c r="G60" s="21">
        <v>9.0</v>
      </c>
      <c r="H60" s="21">
        <v>24.0</v>
      </c>
      <c r="I60" s="21">
        <v>36.0</v>
      </c>
      <c r="J60" s="21">
        <v>86.0</v>
      </c>
      <c r="K60" s="21">
        <v>237.0</v>
      </c>
      <c r="L60" s="21">
        <v>218.0</v>
      </c>
      <c r="M60" s="21">
        <v>138.0</v>
      </c>
    </row>
    <row r="61">
      <c r="A61" s="76">
        <v>44572.0</v>
      </c>
      <c r="B61" s="21">
        <v>780.0</v>
      </c>
      <c r="C61" s="21">
        <v>455.0</v>
      </c>
      <c r="D61" s="21">
        <v>325.0</v>
      </c>
      <c r="E61" s="21">
        <v>2.0</v>
      </c>
      <c r="F61" s="21">
        <v>1.0</v>
      </c>
      <c r="G61" s="21">
        <v>8.0</v>
      </c>
      <c r="H61" s="21">
        <v>25.0</v>
      </c>
      <c r="I61" s="21">
        <v>38.0</v>
      </c>
      <c r="J61" s="21">
        <v>81.0</v>
      </c>
      <c r="K61" s="21">
        <v>261.0</v>
      </c>
      <c r="L61" s="21">
        <v>238.0</v>
      </c>
      <c r="M61" s="21">
        <v>126.0</v>
      </c>
    </row>
    <row r="62">
      <c r="A62" s="76">
        <v>44571.0</v>
      </c>
      <c r="B62" s="21">
        <v>786.0</v>
      </c>
      <c r="C62" s="21">
        <v>467.0</v>
      </c>
      <c r="D62" s="21">
        <v>319.0</v>
      </c>
      <c r="E62" s="21">
        <v>2.0</v>
      </c>
      <c r="F62" s="21">
        <v>1.0</v>
      </c>
      <c r="G62" s="21">
        <v>7.0</v>
      </c>
      <c r="H62" s="21">
        <v>23.0</v>
      </c>
      <c r="I62" s="21">
        <v>38.0</v>
      </c>
      <c r="J62" s="21">
        <v>78.0</v>
      </c>
      <c r="K62" s="21">
        <v>275.0</v>
      </c>
      <c r="L62" s="21">
        <v>235.0</v>
      </c>
      <c r="M62" s="21">
        <v>127.0</v>
      </c>
    </row>
    <row r="63">
      <c r="A63" s="76">
        <v>44570.0</v>
      </c>
      <c r="B63" s="21">
        <v>821.0</v>
      </c>
      <c r="C63" s="21">
        <v>486.0</v>
      </c>
      <c r="D63" s="21">
        <v>335.0</v>
      </c>
      <c r="E63" s="21">
        <v>2.0</v>
      </c>
      <c r="F63" s="21">
        <v>1.0</v>
      </c>
      <c r="G63" s="21">
        <v>7.0</v>
      </c>
      <c r="H63" s="21">
        <v>23.0</v>
      </c>
      <c r="I63" s="21">
        <v>38.0</v>
      </c>
      <c r="J63" s="21">
        <v>80.0</v>
      </c>
      <c r="K63" s="21">
        <v>286.0</v>
      </c>
      <c r="L63" s="21">
        <v>247.0</v>
      </c>
      <c r="M63" s="21">
        <v>137.0</v>
      </c>
    </row>
    <row r="64">
      <c r="A64" s="76">
        <v>44569.0</v>
      </c>
      <c r="B64" s="21">
        <v>838.0</v>
      </c>
      <c r="C64" s="21">
        <v>493.0</v>
      </c>
      <c r="D64" s="21">
        <v>345.0</v>
      </c>
      <c r="E64" s="21">
        <v>2.0</v>
      </c>
      <c r="F64" s="21">
        <v>1.0</v>
      </c>
      <c r="G64" s="21">
        <v>7.0</v>
      </c>
      <c r="H64" s="21">
        <v>22.0</v>
      </c>
      <c r="I64" s="21">
        <v>41.0</v>
      </c>
      <c r="J64" s="21">
        <v>82.0</v>
      </c>
      <c r="K64" s="21">
        <v>290.0</v>
      </c>
      <c r="L64" s="21">
        <v>256.0</v>
      </c>
      <c r="M64" s="21">
        <v>137.0</v>
      </c>
    </row>
    <row r="65">
      <c r="A65" s="76">
        <v>44568.0</v>
      </c>
      <c r="B65" s="21">
        <v>839.0</v>
      </c>
      <c r="C65" s="21">
        <v>490.0</v>
      </c>
      <c r="D65" s="21">
        <v>349.0</v>
      </c>
      <c r="E65" s="21">
        <v>2.0</v>
      </c>
      <c r="F65" s="21">
        <v>1.0</v>
      </c>
      <c r="G65" s="21">
        <v>6.0</v>
      </c>
      <c r="H65" s="21">
        <v>21.0</v>
      </c>
      <c r="I65" s="21">
        <v>42.0</v>
      </c>
      <c r="J65" s="21">
        <v>86.0</v>
      </c>
      <c r="K65" s="21">
        <v>296.0</v>
      </c>
      <c r="L65" s="21">
        <v>252.0</v>
      </c>
      <c r="M65" s="21">
        <v>133.0</v>
      </c>
    </row>
    <row r="66">
      <c r="A66" s="76">
        <v>44567.0</v>
      </c>
      <c r="B66" s="21">
        <v>882.0</v>
      </c>
      <c r="C66" s="21">
        <v>510.0</v>
      </c>
      <c r="D66" s="21">
        <v>372.0</v>
      </c>
      <c r="E66" s="21">
        <v>0.0</v>
      </c>
      <c r="F66" s="21">
        <v>1.0</v>
      </c>
      <c r="G66" s="21">
        <v>5.0</v>
      </c>
      <c r="H66" s="21">
        <v>22.0</v>
      </c>
      <c r="I66" s="21">
        <v>44.0</v>
      </c>
      <c r="J66" s="21">
        <v>97.0</v>
      </c>
      <c r="K66" s="21">
        <v>315.0</v>
      </c>
      <c r="L66" s="21">
        <v>262.0</v>
      </c>
      <c r="M66" s="21">
        <v>136.0</v>
      </c>
    </row>
    <row r="67">
      <c r="A67" s="76">
        <v>44566.0</v>
      </c>
      <c r="B67" s="21">
        <v>953.0</v>
      </c>
      <c r="C67" s="21">
        <v>547.0</v>
      </c>
      <c r="D67" s="21">
        <v>406.0</v>
      </c>
      <c r="E67" s="21">
        <v>0.0</v>
      </c>
      <c r="F67" s="21">
        <v>1.0</v>
      </c>
      <c r="G67" s="21">
        <v>5.0</v>
      </c>
      <c r="H67" s="21">
        <v>25.0</v>
      </c>
      <c r="I67" s="21">
        <v>53.0</v>
      </c>
      <c r="J67" s="21">
        <v>103.0</v>
      </c>
      <c r="K67" s="21">
        <v>342.0</v>
      </c>
      <c r="L67" s="21">
        <v>282.0</v>
      </c>
      <c r="M67" s="21">
        <v>142.0</v>
      </c>
    </row>
    <row r="68">
      <c r="A68" s="76">
        <v>44565.0</v>
      </c>
      <c r="B68" s="21">
        <v>973.0</v>
      </c>
      <c r="C68" s="21">
        <v>552.0</v>
      </c>
      <c r="D68" s="21">
        <v>421.0</v>
      </c>
      <c r="E68" s="21">
        <v>0.0</v>
      </c>
      <c r="F68" s="21">
        <v>1.0</v>
      </c>
      <c r="G68" s="21">
        <v>5.0</v>
      </c>
      <c r="H68" s="21">
        <v>27.0</v>
      </c>
      <c r="I68" s="21">
        <v>52.0</v>
      </c>
      <c r="J68" s="21">
        <v>105.0</v>
      </c>
      <c r="K68" s="21">
        <v>341.0</v>
      </c>
      <c r="L68" s="21">
        <v>302.0</v>
      </c>
      <c r="M68" s="21">
        <v>140.0</v>
      </c>
    </row>
    <row r="69">
      <c r="A69" s="76">
        <v>44564.0</v>
      </c>
      <c r="B69" s="21">
        <v>1015.0</v>
      </c>
      <c r="C69" s="21">
        <v>568.0</v>
      </c>
      <c r="D69" s="21">
        <v>447.0</v>
      </c>
      <c r="E69" s="21">
        <v>0.0</v>
      </c>
      <c r="F69" s="21">
        <v>1.0</v>
      </c>
      <c r="G69" s="21">
        <v>5.0</v>
      </c>
      <c r="H69" s="21">
        <v>28.0</v>
      </c>
      <c r="I69" s="21">
        <v>59.0</v>
      </c>
      <c r="J69" s="21">
        <v>101.0</v>
      </c>
      <c r="K69" s="21">
        <v>358.0</v>
      </c>
      <c r="L69" s="21">
        <v>318.0</v>
      </c>
      <c r="M69" s="21">
        <v>145.0</v>
      </c>
    </row>
    <row r="70">
      <c r="A70" s="76">
        <v>44563.0</v>
      </c>
      <c r="B70" s="21">
        <v>1024.0</v>
      </c>
      <c r="C70" s="21">
        <v>572.0</v>
      </c>
      <c r="D70" s="21">
        <v>452.0</v>
      </c>
      <c r="E70" s="21">
        <v>0.0</v>
      </c>
      <c r="F70" s="21">
        <v>1.0</v>
      </c>
      <c r="G70" s="21">
        <v>5.0</v>
      </c>
      <c r="H70" s="21">
        <v>27.0</v>
      </c>
      <c r="I70" s="21">
        <v>56.0</v>
      </c>
      <c r="J70" s="21">
        <v>100.0</v>
      </c>
      <c r="K70" s="21">
        <v>361.0</v>
      </c>
      <c r="L70" s="21">
        <v>326.0</v>
      </c>
      <c r="M70" s="21">
        <v>148.0</v>
      </c>
    </row>
    <row r="71">
      <c r="A71" s="76">
        <v>44562.0</v>
      </c>
      <c r="B71" s="21">
        <v>1049.0</v>
      </c>
      <c r="C71" s="21">
        <v>580.0</v>
      </c>
      <c r="D71" s="21">
        <v>469.0</v>
      </c>
      <c r="E71" s="21">
        <v>0.0</v>
      </c>
      <c r="F71" s="21">
        <v>1.0</v>
      </c>
      <c r="G71" s="21">
        <v>6.0</v>
      </c>
      <c r="H71" s="21">
        <v>26.0</v>
      </c>
      <c r="I71" s="21">
        <v>49.0</v>
      </c>
      <c r="J71" s="21">
        <v>102.0</v>
      </c>
      <c r="K71" s="21">
        <v>375.0</v>
      </c>
      <c r="L71" s="21">
        <v>336.0</v>
      </c>
      <c r="M71" s="21">
        <v>154.0</v>
      </c>
    </row>
    <row r="72">
      <c r="A72" s="76">
        <v>44561.0</v>
      </c>
      <c r="B72" s="21">
        <v>1056.0</v>
      </c>
      <c r="C72" s="21">
        <v>576.0</v>
      </c>
      <c r="D72" s="21">
        <v>480.0</v>
      </c>
      <c r="E72" s="21">
        <v>0.0</v>
      </c>
      <c r="F72" s="21">
        <v>2.0</v>
      </c>
      <c r="G72" s="21">
        <v>6.0</v>
      </c>
      <c r="H72" s="21">
        <v>27.0</v>
      </c>
      <c r="I72" s="21">
        <v>48.0</v>
      </c>
      <c r="J72" s="21">
        <v>95.0</v>
      </c>
      <c r="K72" s="21">
        <v>378.0</v>
      </c>
      <c r="L72" s="21">
        <v>348.0</v>
      </c>
      <c r="M72" s="21">
        <v>152.0</v>
      </c>
    </row>
    <row r="73">
      <c r="A73" s="76">
        <v>44560.0</v>
      </c>
      <c r="B73" s="21">
        <v>1145.0</v>
      </c>
      <c r="C73" s="21">
        <v>628.0</v>
      </c>
      <c r="D73" s="21">
        <v>517.0</v>
      </c>
      <c r="E73" s="21">
        <v>0.0</v>
      </c>
      <c r="F73" s="21">
        <v>2.0</v>
      </c>
      <c r="G73" s="21">
        <v>5.0</v>
      </c>
      <c r="H73" s="21">
        <v>27.0</v>
      </c>
      <c r="I73" s="21">
        <v>51.0</v>
      </c>
      <c r="J73" s="21">
        <v>109.0</v>
      </c>
      <c r="K73" s="21">
        <v>398.0</v>
      </c>
      <c r="L73" s="21">
        <v>386.0</v>
      </c>
      <c r="M73" s="21">
        <v>167.0</v>
      </c>
    </row>
    <row r="74">
      <c r="A74" s="76">
        <v>44559.0</v>
      </c>
      <c r="B74" s="21">
        <v>1151.0</v>
      </c>
      <c r="C74" s="21">
        <v>635.0</v>
      </c>
      <c r="D74" s="21">
        <v>516.0</v>
      </c>
      <c r="E74" s="21">
        <v>0.0</v>
      </c>
      <c r="F74" s="21">
        <v>2.0</v>
      </c>
      <c r="G74" s="21">
        <v>8.0</v>
      </c>
      <c r="H74" s="21">
        <v>25.0</v>
      </c>
      <c r="I74" s="21">
        <v>52.0</v>
      </c>
      <c r="J74" s="21">
        <v>106.0</v>
      </c>
      <c r="K74" s="21">
        <v>394.0</v>
      </c>
      <c r="L74" s="21">
        <v>393.0</v>
      </c>
      <c r="M74" s="21">
        <v>171.0</v>
      </c>
    </row>
    <row r="75">
      <c r="A75" s="76">
        <v>44558.0</v>
      </c>
      <c r="B75" s="21">
        <v>1102.0</v>
      </c>
      <c r="C75" s="21">
        <v>622.0</v>
      </c>
      <c r="D75" s="21">
        <v>480.0</v>
      </c>
      <c r="E75" s="21">
        <v>0.0</v>
      </c>
      <c r="F75" s="21">
        <v>2.0</v>
      </c>
      <c r="G75" s="21">
        <v>7.0</v>
      </c>
      <c r="H75" s="21">
        <v>28.0</v>
      </c>
      <c r="I75" s="21">
        <v>52.0</v>
      </c>
      <c r="J75" s="21">
        <v>101.0</v>
      </c>
      <c r="K75" s="21">
        <v>379.0</v>
      </c>
      <c r="L75" s="21">
        <v>373.0</v>
      </c>
      <c r="M75" s="21">
        <v>160.0</v>
      </c>
    </row>
    <row r="76">
      <c r="A76" s="76">
        <v>44557.0</v>
      </c>
      <c r="B76" s="21">
        <v>1078.0</v>
      </c>
      <c r="C76" s="21">
        <v>617.0</v>
      </c>
      <c r="D76" s="21">
        <v>461.0</v>
      </c>
      <c r="E76" s="21">
        <v>0.0</v>
      </c>
      <c r="F76" s="21">
        <v>1.0</v>
      </c>
      <c r="G76" s="21">
        <v>7.0</v>
      </c>
      <c r="H76" s="21">
        <v>28.0</v>
      </c>
      <c r="I76" s="21">
        <v>46.0</v>
      </c>
      <c r="J76" s="21">
        <v>102.0</v>
      </c>
      <c r="K76" s="21">
        <v>372.0</v>
      </c>
      <c r="L76" s="21">
        <v>365.0</v>
      </c>
      <c r="M76" s="21">
        <v>157.0</v>
      </c>
    </row>
    <row r="77">
      <c r="A77" s="76">
        <v>44556.0</v>
      </c>
      <c r="B77" s="21">
        <v>1081.0</v>
      </c>
      <c r="C77" s="21">
        <v>625.0</v>
      </c>
      <c r="D77" s="21">
        <v>456.0</v>
      </c>
      <c r="E77" s="21">
        <v>0.0</v>
      </c>
      <c r="F77" s="21">
        <v>1.0</v>
      </c>
      <c r="G77" s="21">
        <v>7.0</v>
      </c>
      <c r="H77" s="21">
        <v>28.0</v>
      </c>
      <c r="I77" s="21">
        <v>45.0</v>
      </c>
      <c r="J77" s="21">
        <v>100.0</v>
      </c>
      <c r="K77" s="21">
        <v>372.0</v>
      </c>
      <c r="L77" s="21">
        <v>371.0</v>
      </c>
      <c r="M77" s="21">
        <v>157.0</v>
      </c>
    </row>
    <row r="78">
      <c r="A78" s="76">
        <v>44555.0</v>
      </c>
      <c r="B78" s="21">
        <v>1105.0</v>
      </c>
      <c r="C78" s="21">
        <v>632.0</v>
      </c>
      <c r="D78" s="21">
        <v>473.0</v>
      </c>
      <c r="E78" s="21">
        <v>0.0</v>
      </c>
      <c r="F78" s="21">
        <v>1.0</v>
      </c>
      <c r="G78" s="21">
        <v>7.0</v>
      </c>
      <c r="H78" s="21">
        <v>28.0</v>
      </c>
      <c r="I78" s="21">
        <v>47.0</v>
      </c>
      <c r="J78" s="21">
        <v>101.0</v>
      </c>
      <c r="K78" s="21">
        <v>381.0</v>
      </c>
      <c r="L78" s="21">
        <v>376.0</v>
      </c>
      <c r="M78" s="21">
        <v>164.0</v>
      </c>
    </row>
    <row r="79">
      <c r="A79" s="76">
        <v>44554.0</v>
      </c>
      <c r="B79" s="21">
        <v>1084.0</v>
      </c>
      <c r="C79" s="21">
        <v>630.0</v>
      </c>
      <c r="D79" s="21">
        <v>454.0</v>
      </c>
      <c r="E79" s="21">
        <v>0.0</v>
      </c>
      <c r="F79" s="21">
        <v>1.0</v>
      </c>
      <c r="G79" s="21">
        <v>7.0</v>
      </c>
      <c r="H79" s="21">
        <v>29.0</v>
      </c>
      <c r="I79" s="21">
        <v>43.0</v>
      </c>
      <c r="J79" s="21">
        <v>91.0</v>
      </c>
      <c r="K79" s="21">
        <v>374.0</v>
      </c>
      <c r="L79" s="21">
        <v>373.0</v>
      </c>
      <c r="M79" s="21">
        <v>166.0</v>
      </c>
    </row>
    <row r="80">
      <c r="A80" s="76">
        <v>44553.0</v>
      </c>
      <c r="B80" s="21">
        <v>1083.0</v>
      </c>
      <c r="C80" s="21">
        <v>637.0</v>
      </c>
      <c r="D80" s="21">
        <v>446.0</v>
      </c>
      <c r="E80" s="21">
        <v>0.0</v>
      </c>
      <c r="F80" s="21">
        <v>1.0</v>
      </c>
      <c r="G80" s="21">
        <v>7.0</v>
      </c>
      <c r="H80" s="21">
        <v>27.0</v>
      </c>
      <c r="I80" s="21">
        <v>43.0</v>
      </c>
      <c r="J80" s="21">
        <v>94.0</v>
      </c>
      <c r="K80" s="21">
        <v>363.0</v>
      </c>
      <c r="L80" s="21">
        <v>384.0</v>
      </c>
      <c r="M80" s="21">
        <v>164.0</v>
      </c>
    </row>
    <row r="81">
      <c r="A81" s="76">
        <v>44552.0</v>
      </c>
      <c r="B81" s="21">
        <v>1063.0</v>
      </c>
      <c r="C81" s="21">
        <v>617.0</v>
      </c>
      <c r="D81" s="21">
        <v>446.0</v>
      </c>
      <c r="E81" s="21">
        <v>0.0</v>
      </c>
      <c r="F81" s="21">
        <v>1.0</v>
      </c>
      <c r="G81" s="21">
        <v>6.0</v>
      </c>
      <c r="H81" s="21">
        <v>27.0</v>
      </c>
      <c r="I81" s="21">
        <v>44.0</v>
      </c>
      <c r="J81" s="21">
        <v>89.0</v>
      </c>
      <c r="K81" s="21">
        <v>353.0</v>
      </c>
      <c r="L81" s="21">
        <v>379.0</v>
      </c>
      <c r="M81" s="21">
        <v>164.0</v>
      </c>
    </row>
    <row r="82">
      <c r="A82" s="76">
        <v>44551.0</v>
      </c>
      <c r="B82" s="21">
        <v>1022.0</v>
      </c>
      <c r="C82" s="21">
        <v>600.0</v>
      </c>
      <c r="D82" s="21">
        <v>422.0</v>
      </c>
      <c r="E82" s="21">
        <v>0.0</v>
      </c>
      <c r="F82" s="21">
        <v>2.0</v>
      </c>
      <c r="G82" s="21">
        <v>6.0</v>
      </c>
      <c r="H82" s="21">
        <v>26.0</v>
      </c>
      <c r="I82" s="21">
        <v>41.0</v>
      </c>
      <c r="J82" s="21">
        <v>75.0</v>
      </c>
      <c r="K82" s="21">
        <v>352.0</v>
      </c>
      <c r="L82" s="21">
        <v>368.0</v>
      </c>
      <c r="M82" s="21">
        <v>152.0</v>
      </c>
    </row>
    <row r="83">
      <c r="A83" s="76">
        <v>44550.0</v>
      </c>
      <c r="B83" s="21">
        <v>997.0</v>
      </c>
      <c r="C83" s="21">
        <v>581.0</v>
      </c>
      <c r="D83" s="21">
        <v>416.0</v>
      </c>
      <c r="E83" s="21">
        <v>0.0</v>
      </c>
      <c r="F83" s="21">
        <v>2.0</v>
      </c>
      <c r="G83" s="21">
        <v>8.0</v>
      </c>
      <c r="H83" s="21">
        <v>28.0</v>
      </c>
      <c r="I83" s="21">
        <v>39.0</v>
      </c>
      <c r="J83" s="21">
        <v>76.0</v>
      </c>
      <c r="K83" s="21">
        <v>331.0</v>
      </c>
      <c r="L83" s="21">
        <v>356.0</v>
      </c>
      <c r="M83" s="21">
        <v>157.0</v>
      </c>
    </row>
    <row r="84">
      <c r="A84" s="76">
        <v>44549.0</v>
      </c>
      <c r="B84" s="21">
        <v>1025.0</v>
      </c>
      <c r="C84" s="21">
        <v>601.0</v>
      </c>
      <c r="D84" s="21">
        <v>424.0</v>
      </c>
      <c r="E84" s="21">
        <v>0.0</v>
      </c>
      <c r="F84" s="21">
        <v>2.0</v>
      </c>
      <c r="G84" s="21">
        <v>8.0</v>
      </c>
      <c r="H84" s="21">
        <v>28.0</v>
      </c>
      <c r="I84" s="21">
        <v>39.0</v>
      </c>
      <c r="J84" s="21">
        <v>77.0</v>
      </c>
      <c r="K84" s="21">
        <v>335.0</v>
      </c>
      <c r="L84" s="21">
        <v>373.0</v>
      </c>
      <c r="M84" s="21">
        <v>163.0</v>
      </c>
    </row>
    <row r="85">
      <c r="A85" s="76">
        <v>44548.0</v>
      </c>
      <c r="B85" s="21">
        <v>1016.0</v>
      </c>
      <c r="C85" s="21">
        <v>591.0</v>
      </c>
      <c r="D85" s="21">
        <v>425.0</v>
      </c>
      <c r="E85" s="21">
        <v>0.0</v>
      </c>
      <c r="F85" s="21">
        <v>2.0</v>
      </c>
      <c r="G85" s="21">
        <v>7.0</v>
      </c>
      <c r="H85" s="21">
        <v>26.0</v>
      </c>
      <c r="I85" s="21">
        <v>38.0</v>
      </c>
      <c r="J85" s="21">
        <v>71.0</v>
      </c>
      <c r="K85" s="21">
        <v>343.0</v>
      </c>
      <c r="L85" s="21">
        <v>362.0</v>
      </c>
      <c r="M85" s="21">
        <v>167.0</v>
      </c>
    </row>
    <row r="86">
      <c r="A86" s="76">
        <v>44547.0</v>
      </c>
      <c r="B86" s="21">
        <v>971.0</v>
      </c>
      <c r="C86" s="21">
        <v>558.0</v>
      </c>
      <c r="D86" s="21">
        <v>413.0</v>
      </c>
      <c r="E86" s="21">
        <v>0.0</v>
      </c>
      <c r="F86" s="21">
        <v>2.0</v>
      </c>
      <c r="G86" s="21">
        <v>6.0</v>
      </c>
      <c r="H86" s="21">
        <v>28.0</v>
      </c>
      <c r="I86" s="21">
        <v>32.0</v>
      </c>
      <c r="J86" s="21">
        <v>74.0</v>
      </c>
      <c r="K86" s="21">
        <v>324.0</v>
      </c>
      <c r="L86" s="21">
        <v>343.0</v>
      </c>
      <c r="M86" s="21">
        <v>162.0</v>
      </c>
    </row>
    <row r="87">
      <c r="A87" s="76">
        <v>44546.0</v>
      </c>
      <c r="B87" s="21">
        <v>989.0</v>
      </c>
      <c r="C87" s="21">
        <v>585.0</v>
      </c>
      <c r="D87" s="21">
        <v>404.0</v>
      </c>
      <c r="E87" s="21">
        <v>0.0</v>
      </c>
      <c r="F87" s="21">
        <v>2.0</v>
      </c>
      <c r="G87" s="21">
        <v>6.0</v>
      </c>
      <c r="H87" s="21">
        <v>27.0</v>
      </c>
      <c r="I87" s="21">
        <v>33.0</v>
      </c>
      <c r="J87" s="21">
        <v>75.0</v>
      </c>
      <c r="K87" s="21">
        <v>314.0</v>
      </c>
      <c r="L87" s="21">
        <v>360.0</v>
      </c>
      <c r="M87" s="21">
        <v>172.0</v>
      </c>
    </row>
    <row r="88">
      <c r="A88" s="76">
        <v>44545.0</v>
      </c>
      <c r="B88" s="21">
        <v>964.0</v>
      </c>
      <c r="C88" s="21">
        <v>556.0</v>
      </c>
      <c r="D88" s="21">
        <v>408.0</v>
      </c>
      <c r="E88" s="21">
        <v>0.0</v>
      </c>
      <c r="F88" s="21">
        <v>2.0</v>
      </c>
      <c r="G88" s="21">
        <v>6.0</v>
      </c>
      <c r="H88" s="21">
        <v>29.0</v>
      </c>
      <c r="I88" s="21">
        <v>33.0</v>
      </c>
      <c r="J88" s="21">
        <v>75.0</v>
      </c>
      <c r="K88" s="21">
        <v>292.0</v>
      </c>
      <c r="L88" s="21">
        <v>345.0</v>
      </c>
      <c r="M88" s="21">
        <v>182.0</v>
      </c>
    </row>
    <row r="89">
      <c r="A89" s="76">
        <v>44544.0</v>
      </c>
      <c r="B89" s="21">
        <v>906.0</v>
      </c>
      <c r="C89" s="21">
        <v>527.0</v>
      </c>
      <c r="D89" s="21">
        <v>379.0</v>
      </c>
      <c r="E89" s="21">
        <v>0.0</v>
      </c>
      <c r="F89" s="21">
        <v>1.0</v>
      </c>
      <c r="G89" s="21">
        <v>4.0</v>
      </c>
      <c r="H89" s="21">
        <v>30.0</v>
      </c>
      <c r="I89" s="21">
        <v>28.0</v>
      </c>
      <c r="J89" s="21">
        <v>76.0</v>
      </c>
      <c r="K89" s="21">
        <v>267.0</v>
      </c>
      <c r="L89" s="21">
        <v>327.0</v>
      </c>
      <c r="M89" s="21">
        <v>173.0</v>
      </c>
    </row>
    <row r="90">
      <c r="A90" s="76">
        <v>44543.0</v>
      </c>
      <c r="B90" s="21">
        <v>876.0</v>
      </c>
      <c r="C90" s="21">
        <v>506.0</v>
      </c>
      <c r="D90" s="21">
        <v>370.0</v>
      </c>
      <c r="E90" s="21">
        <v>0.0</v>
      </c>
      <c r="F90" s="21">
        <v>1.0</v>
      </c>
      <c r="G90" s="21">
        <v>3.0</v>
      </c>
      <c r="H90" s="21">
        <v>28.0</v>
      </c>
      <c r="I90" s="21">
        <v>30.0</v>
      </c>
      <c r="J90" s="21">
        <v>77.0</v>
      </c>
      <c r="K90" s="21">
        <v>264.0</v>
      </c>
      <c r="L90" s="21">
        <v>312.0</v>
      </c>
      <c r="M90" s="21">
        <v>161.0</v>
      </c>
    </row>
    <row r="91">
      <c r="A91" s="76">
        <v>44542.0</v>
      </c>
      <c r="B91" s="21">
        <v>894.0</v>
      </c>
      <c r="C91" s="21">
        <v>509.0</v>
      </c>
      <c r="D91" s="21">
        <v>385.0</v>
      </c>
      <c r="E91" s="21">
        <v>0.0</v>
      </c>
      <c r="F91" s="21">
        <v>1.0</v>
      </c>
      <c r="G91" s="21">
        <v>3.0</v>
      </c>
      <c r="H91" s="21">
        <v>29.0</v>
      </c>
      <c r="I91" s="21">
        <v>29.0</v>
      </c>
      <c r="J91" s="21">
        <v>77.0</v>
      </c>
      <c r="K91" s="21">
        <v>267.0</v>
      </c>
      <c r="L91" s="21">
        <v>319.0</v>
      </c>
      <c r="M91" s="21">
        <v>169.0</v>
      </c>
    </row>
    <row r="92">
      <c r="A92" s="76">
        <v>44541.0</v>
      </c>
      <c r="B92" s="21">
        <v>856.0</v>
      </c>
      <c r="C92" s="21">
        <v>486.0</v>
      </c>
      <c r="D92" s="21">
        <v>370.0</v>
      </c>
      <c r="E92" s="21">
        <v>1.0</v>
      </c>
      <c r="F92" s="21">
        <v>1.0</v>
      </c>
      <c r="G92" s="21">
        <v>3.0</v>
      </c>
      <c r="H92" s="21">
        <v>26.0</v>
      </c>
      <c r="I92" s="21">
        <v>28.0</v>
      </c>
      <c r="J92" s="21">
        <v>79.0</v>
      </c>
      <c r="K92" s="21">
        <v>253.0</v>
      </c>
      <c r="L92" s="21">
        <v>309.0</v>
      </c>
      <c r="M92" s="21">
        <v>156.0</v>
      </c>
    </row>
    <row r="93">
      <c r="A93" s="76">
        <v>44540.0</v>
      </c>
      <c r="B93" s="21">
        <v>852.0</v>
      </c>
      <c r="C93" s="21">
        <v>492.0</v>
      </c>
      <c r="D93" s="21">
        <v>360.0</v>
      </c>
      <c r="E93" s="21">
        <v>1.0</v>
      </c>
      <c r="F93" s="21">
        <v>1.0</v>
      </c>
      <c r="G93" s="21">
        <v>2.0</v>
      </c>
      <c r="H93" s="21">
        <v>22.0</v>
      </c>
      <c r="I93" s="21">
        <v>27.0</v>
      </c>
      <c r="J93" s="21">
        <v>88.0</v>
      </c>
      <c r="K93" s="21">
        <v>248.0</v>
      </c>
      <c r="L93" s="21">
        <v>296.0</v>
      </c>
      <c r="M93" s="21">
        <v>167.0</v>
      </c>
    </row>
    <row r="94">
      <c r="A94" s="76">
        <v>44539.0</v>
      </c>
      <c r="B94" s="21">
        <v>857.0</v>
      </c>
      <c r="C94" s="21">
        <v>510.0</v>
      </c>
      <c r="D94" s="21">
        <v>347.0</v>
      </c>
      <c r="E94" s="21">
        <v>1.0</v>
      </c>
      <c r="F94" s="21">
        <v>1.0</v>
      </c>
      <c r="G94" s="21">
        <v>2.0</v>
      </c>
      <c r="H94" s="21">
        <v>27.0</v>
      </c>
      <c r="I94" s="21">
        <v>27.0</v>
      </c>
      <c r="J94" s="21">
        <v>84.0</v>
      </c>
      <c r="K94" s="21">
        <v>246.0</v>
      </c>
      <c r="L94" s="21">
        <v>293.0</v>
      </c>
      <c r="M94" s="21">
        <v>176.0</v>
      </c>
    </row>
    <row r="95">
      <c r="A95" s="76">
        <v>44538.0</v>
      </c>
      <c r="B95" s="21">
        <v>840.0</v>
      </c>
      <c r="C95" s="21">
        <v>507.0</v>
      </c>
      <c r="D95" s="21">
        <v>333.0</v>
      </c>
      <c r="E95" s="21">
        <v>1.0</v>
      </c>
      <c r="F95" s="21">
        <v>1.0</v>
      </c>
      <c r="G95" s="21">
        <v>3.0</v>
      </c>
      <c r="H95" s="21">
        <v>24.0</v>
      </c>
      <c r="I95" s="21">
        <v>26.0</v>
      </c>
      <c r="J95" s="21">
        <v>85.0</v>
      </c>
      <c r="K95" s="21">
        <v>240.0</v>
      </c>
      <c r="L95" s="21">
        <v>283.0</v>
      </c>
      <c r="M95" s="21">
        <v>177.0</v>
      </c>
    </row>
    <row r="96">
      <c r="A96" s="76">
        <v>44537.0</v>
      </c>
      <c r="B96" s="21">
        <v>774.0</v>
      </c>
      <c r="C96" s="21">
        <v>467.0</v>
      </c>
      <c r="D96" s="21">
        <v>307.0</v>
      </c>
      <c r="E96" s="21">
        <v>1.0</v>
      </c>
      <c r="F96" s="21">
        <v>0.0</v>
      </c>
      <c r="G96" s="21">
        <v>3.0</v>
      </c>
      <c r="H96" s="21">
        <v>25.0</v>
      </c>
      <c r="I96" s="21">
        <v>26.0</v>
      </c>
      <c r="J96" s="21">
        <v>81.0</v>
      </c>
      <c r="K96" s="21">
        <v>213.0</v>
      </c>
      <c r="L96" s="21">
        <v>259.0</v>
      </c>
      <c r="M96" s="21">
        <v>166.0</v>
      </c>
    </row>
    <row r="97">
      <c r="A97" s="76">
        <v>44536.0</v>
      </c>
      <c r="B97" s="21">
        <v>727.0</v>
      </c>
      <c r="C97" s="21">
        <v>438.0</v>
      </c>
      <c r="D97" s="21">
        <v>289.0</v>
      </c>
      <c r="E97" s="21">
        <v>1.0</v>
      </c>
      <c r="F97" s="21">
        <v>0.0</v>
      </c>
      <c r="G97" s="21">
        <v>1.0</v>
      </c>
      <c r="H97" s="21">
        <v>20.0</v>
      </c>
      <c r="I97" s="21">
        <v>24.0</v>
      </c>
      <c r="J97" s="21">
        <v>80.0</v>
      </c>
      <c r="K97" s="21">
        <v>202.0</v>
      </c>
      <c r="L97" s="21">
        <v>249.0</v>
      </c>
      <c r="M97" s="21">
        <v>150.0</v>
      </c>
    </row>
    <row r="98">
      <c r="A98" s="76">
        <v>44535.0</v>
      </c>
      <c r="B98" s="21">
        <v>744.0</v>
      </c>
      <c r="C98" s="21">
        <v>446.0</v>
      </c>
      <c r="D98" s="21">
        <v>298.0</v>
      </c>
      <c r="E98" s="21">
        <v>1.0</v>
      </c>
      <c r="F98" s="21">
        <v>1.0</v>
      </c>
      <c r="G98" s="21">
        <v>1.0</v>
      </c>
      <c r="H98" s="21">
        <v>19.0</v>
      </c>
      <c r="I98" s="21">
        <v>25.0</v>
      </c>
      <c r="J98" s="21">
        <v>79.0</v>
      </c>
      <c r="K98" s="21">
        <v>203.0</v>
      </c>
      <c r="L98" s="21">
        <v>254.0</v>
      </c>
      <c r="M98" s="21">
        <v>161.0</v>
      </c>
    </row>
    <row r="99">
      <c r="A99" s="76">
        <v>44534.0</v>
      </c>
      <c r="B99" s="21">
        <v>752.0</v>
      </c>
      <c r="C99" s="21">
        <v>450.0</v>
      </c>
      <c r="D99" s="21">
        <v>302.0</v>
      </c>
      <c r="E99" s="21">
        <v>1.0</v>
      </c>
      <c r="F99" s="21">
        <v>1.0</v>
      </c>
      <c r="G99" s="21">
        <v>1.0</v>
      </c>
      <c r="H99" s="21">
        <v>22.0</v>
      </c>
      <c r="I99" s="21">
        <v>24.0</v>
      </c>
      <c r="J99" s="21">
        <v>78.0</v>
      </c>
      <c r="K99" s="21">
        <v>197.0</v>
      </c>
      <c r="L99" s="21">
        <v>258.0</v>
      </c>
      <c r="M99" s="21">
        <v>170.0</v>
      </c>
    </row>
    <row r="100">
      <c r="A100" s="76">
        <v>44533.0</v>
      </c>
      <c r="B100" s="21">
        <v>736.0</v>
      </c>
      <c r="C100" s="21">
        <v>437.0</v>
      </c>
      <c r="D100" s="21">
        <v>299.0</v>
      </c>
      <c r="E100" s="21">
        <v>1.0</v>
      </c>
      <c r="F100" s="21">
        <v>1.0</v>
      </c>
      <c r="G100" s="21">
        <v>0.0</v>
      </c>
      <c r="H100" s="21">
        <v>24.0</v>
      </c>
      <c r="I100" s="21">
        <v>23.0</v>
      </c>
      <c r="J100" s="21">
        <v>77.0</v>
      </c>
      <c r="K100" s="21">
        <v>189.0</v>
      </c>
      <c r="L100" s="21">
        <v>249.0</v>
      </c>
      <c r="M100" s="21">
        <v>172.0</v>
      </c>
    </row>
    <row r="101">
      <c r="A101" s="76">
        <v>44532.0</v>
      </c>
      <c r="B101" s="21">
        <v>733.0</v>
      </c>
      <c r="C101" s="21">
        <v>437.0</v>
      </c>
      <c r="D101" s="21">
        <v>296.0</v>
      </c>
      <c r="E101" s="21">
        <v>1.0</v>
      </c>
      <c r="F101" s="21">
        <v>1.0</v>
      </c>
      <c r="G101" s="21">
        <v>0.0</v>
      </c>
      <c r="H101" s="21">
        <v>21.0</v>
      </c>
      <c r="I101" s="21">
        <v>25.0</v>
      </c>
      <c r="J101" s="21">
        <v>72.0</v>
      </c>
      <c r="K101" s="21">
        <v>180.0</v>
      </c>
      <c r="L101" s="21">
        <v>253.0</v>
      </c>
      <c r="M101" s="21">
        <v>180.0</v>
      </c>
    </row>
    <row r="102">
      <c r="A102" s="76">
        <v>44531.0</v>
      </c>
      <c r="B102" s="21">
        <v>723.0</v>
      </c>
      <c r="C102" s="21">
        <v>432.0</v>
      </c>
      <c r="D102" s="21">
        <v>291.0</v>
      </c>
      <c r="E102" s="21">
        <v>1.0</v>
      </c>
      <c r="F102" s="21">
        <v>3.0</v>
      </c>
      <c r="G102" s="21">
        <v>1.0</v>
      </c>
      <c r="H102" s="21">
        <v>17.0</v>
      </c>
      <c r="I102" s="21">
        <v>25.0</v>
      </c>
      <c r="J102" s="21">
        <v>66.0</v>
      </c>
      <c r="K102" s="21">
        <v>180.0</v>
      </c>
      <c r="L102" s="21">
        <v>256.0</v>
      </c>
      <c r="M102" s="21">
        <v>174.0</v>
      </c>
    </row>
    <row r="103">
      <c r="A103" s="76">
        <v>44530.0</v>
      </c>
      <c r="B103" s="21">
        <v>661.0</v>
      </c>
      <c r="C103" s="21">
        <v>406.0</v>
      </c>
      <c r="D103" s="21">
        <v>255.0</v>
      </c>
      <c r="E103" s="21">
        <v>1.0</v>
      </c>
      <c r="F103" s="21">
        <v>3.0</v>
      </c>
      <c r="G103" s="21">
        <v>1.0</v>
      </c>
      <c r="H103" s="21">
        <v>15.0</v>
      </c>
      <c r="I103" s="21">
        <v>25.0</v>
      </c>
      <c r="J103" s="21">
        <v>60.0</v>
      </c>
      <c r="K103" s="21">
        <v>173.0</v>
      </c>
      <c r="L103" s="21">
        <v>230.0</v>
      </c>
      <c r="M103" s="21">
        <v>153.0</v>
      </c>
    </row>
    <row r="104">
      <c r="A104" s="76">
        <v>44529.0</v>
      </c>
      <c r="B104" s="21">
        <v>629.0</v>
      </c>
      <c r="C104" s="21">
        <v>382.0</v>
      </c>
      <c r="D104" s="21">
        <v>247.0</v>
      </c>
      <c r="E104" s="21">
        <v>1.0</v>
      </c>
      <c r="F104" s="21">
        <v>3.0</v>
      </c>
      <c r="G104" s="21">
        <v>1.0</v>
      </c>
      <c r="H104" s="21">
        <v>13.0</v>
      </c>
      <c r="I104" s="21">
        <v>23.0</v>
      </c>
      <c r="J104" s="21">
        <v>57.0</v>
      </c>
      <c r="K104" s="21">
        <v>166.0</v>
      </c>
      <c r="L104" s="21">
        <v>223.0</v>
      </c>
      <c r="M104" s="21">
        <v>142.0</v>
      </c>
    </row>
    <row r="105">
      <c r="A105" s="76">
        <v>44528.0</v>
      </c>
      <c r="B105" s="21">
        <v>647.0</v>
      </c>
      <c r="C105" s="21">
        <v>393.0</v>
      </c>
      <c r="D105" s="21">
        <v>254.0</v>
      </c>
      <c r="E105" s="21">
        <v>1.0</v>
      </c>
      <c r="F105" s="21">
        <v>2.0</v>
      </c>
      <c r="G105" s="21">
        <v>1.0</v>
      </c>
      <c r="H105" s="21">
        <v>13.0</v>
      </c>
      <c r="I105" s="21">
        <v>22.0</v>
      </c>
      <c r="J105" s="21">
        <v>61.0</v>
      </c>
      <c r="K105" s="21">
        <v>165.0</v>
      </c>
      <c r="L105" s="21">
        <v>228.0</v>
      </c>
      <c r="M105" s="21">
        <v>154.0</v>
      </c>
    </row>
    <row r="106">
      <c r="A106" s="76">
        <v>44527.0</v>
      </c>
      <c r="B106" s="21">
        <v>634.0</v>
      </c>
      <c r="C106" s="21">
        <v>394.0</v>
      </c>
      <c r="D106" s="21">
        <v>240.0</v>
      </c>
      <c r="E106" s="21">
        <v>1.0</v>
      </c>
      <c r="F106" s="21">
        <v>3.0</v>
      </c>
      <c r="G106" s="21">
        <v>1.0</v>
      </c>
      <c r="H106" s="21">
        <v>11.0</v>
      </c>
      <c r="I106" s="21">
        <v>27.0</v>
      </c>
      <c r="J106" s="21">
        <v>53.0</v>
      </c>
      <c r="K106" s="21">
        <v>163.0</v>
      </c>
      <c r="L106" s="21">
        <v>222.0</v>
      </c>
      <c r="M106" s="21">
        <v>153.0</v>
      </c>
    </row>
    <row r="107">
      <c r="A107" s="76">
        <v>44526.0</v>
      </c>
      <c r="B107" s="21">
        <v>617.0</v>
      </c>
      <c r="C107" s="21">
        <v>381.0</v>
      </c>
      <c r="D107" s="21">
        <v>236.0</v>
      </c>
      <c r="E107" s="21">
        <v>1.0</v>
      </c>
      <c r="F107" s="21">
        <v>2.0</v>
      </c>
      <c r="G107" s="21">
        <v>3.0</v>
      </c>
      <c r="H107" s="21">
        <v>14.0</v>
      </c>
      <c r="I107" s="21">
        <v>23.0</v>
      </c>
      <c r="J107" s="21">
        <v>48.0</v>
      </c>
      <c r="K107" s="21">
        <v>160.0</v>
      </c>
      <c r="L107" s="21">
        <v>214.0</v>
      </c>
      <c r="M107" s="21">
        <v>152.0</v>
      </c>
    </row>
    <row r="108">
      <c r="A108" s="76">
        <v>44525.0</v>
      </c>
      <c r="B108" s="21">
        <v>612.0</v>
      </c>
      <c r="C108" s="21">
        <v>381.0</v>
      </c>
      <c r="D108" s="21">
        <v>231.0</v>
      </c>
      <c r="E108" s="21">
        <v>1.0</v>
      </c>
      <c r="F108" s="21">
        <v>2.0</v>
      </c>
      <c r="G108" s="21">
        <v>2.0</v>
      </c>
      <c r="H108" s="21">
        <v>16.0</v>
      </c>
      <c r="I108" s="21">
        <v>28.0</v>
      </c>
      <c r="J108" s="21">
        <v>43.0</v>
      </c>
      <c r="K108" s="21">
        <v>154.0</v>
      </c>
      <c r="L108" s="21">
        <v>216.0</v>
      </c>
      <c r="M108" s="21">
        <v>150.0</v>
      </c>
    </row>
    <row r="109">
      <c r="A109" s="76">
        <v>44524.0</v>
      </c>
      <c r="B109" s="21">
        <v>586.0</v>
      </c>
      <c r="C109" s="21">
        <v>363.0</v>
      </c>
      <c r="D109" s="21">
        <v>223.0</v>
      </c>
      <c r="E109" s="21">
        <v>1.0</v>
      </c>
      <c r="F109" s="21">
        <v>1.0</v>
      </c>
      <c r="G109" s="21">
        <v>1.0</v>
      </c>
      <c r="H109" s="21">
        <v>16.0</v>
      </c>
      <c r="I109" s="21">
        <v>24.0</v>
      </c>
      <c r="J109" s="21">
        <v>42.0</v>
      </c>
      <c r="K109" s="21">
        <v>152.0</v>
      </c>
      <c r="L109" s="21">
        <v>206.0</v>
      </c>
      <c r="M109" s="21">
        <v>143.0</v>
      </c>
    </row>
    <row r="110">
      <c r="A110" s="76">
        <v>44523.0</v>
      </c>
      <c r="B110" s="21">
        <v>549.0</v>
      </c>
      <c r="C110" s="21">
        <v>333.0</v>
      </c>
      <c r="D110" s="21">
        <v>216.0</v>
      </c>
      <c r="E110" s="21">
        <v>0.0</v>
      </c>
      <c r="F110" s="21">
        <v>0.0</v>
      </c>
      <c r="G110" s="21">
        <v>2.0</v>
      </c>
      <c r="H110" s="21">
        <v>14.0</v>
      </c>
      <c r="I110" s="21">
        <v>21.0</v>
      </c>
      <c r="J110" s="21">
        <v>42.0</v>
      </c>
      <c r="K110" s="21">
        <v>134.0</v>
      </c>
      <c r="L110" s="21">
        <v>193.0</v>
      </c>
      <c r="M110" s="21">
        <v>143.0</v>
      </c>
    </row>
    <row r="111">
      <c r="A111" s="76">
        <v>44522.0</v>
      </c>
      <c r="B111" s="21">
        <v>515.0</v>
      </c>
      <c r="C111" s="21">
        <v>307.0</v>
      </c>
      <c r="D111" s="21">
        <v>208.0</v>
      </c>
      <c r="E111" s="21">
        <v>0.0</v>
      </c>
      <c r="F111" s="21">
        <v>0.0</v>
      </c>
      <c r="G111" s="21">
        <v>2.0</v>
      </c>
      <c r="H111" s="21">
        <v>12.0</v>
      </c>
      <c r="I111" s="21">
        <v>20.0</v>
      </c>
      <c r="J111" s="21">
        <v>36.0</v>
      </c>
      <c r="K111" s="21">
        <v>133.0</v>
      </c>
      <c r="L111" s="21">
        <v>178.0</v>
      </c>
      <c r="M111" s="21">
        <v>134.0</v>
      </c>
    </row>
    <row r="112">
      <c r="A112" s="76">
        <v>44521.0</v>
      </c>
      <c r="B112" s="21">
        <v>517.0</v>
      </c>
      <c r="C112" s="21">
        <v>311.0</v>
      </c>
      <c r="D112" s="21">
        <v>206.0</v>
      </c>
      <c r="E112" s="21">
        <v>0.0</v>
      </c>
      <c r="F112" s="21">
        <v>0.0</v>
      </c>
      <c r="G112" s="21">
        <v>2.0</v>
      </c>
      <c r="H112" s="21">
        <v>12.0</v>
      </c>
      <c r="I112" s="21">
        <v>18.0</v>
      </c>
      <c r="J112" s="21">
        <v>37.0</v>
      </c>
      <c r="K112" s="21">
        <v>135.0</v>
      </c>
      <c r="L112" s="21">
        <v>177.0</v>
      </c>
      <c r="M112" s="21">
        <v>136.0</v>
      </c>
    </row>
    <row r="113">
      <c r="A113" s="76">
        <v>44520.0</v>
      </c>
      <c r="B113" s="21">
        <v>508.0</v>
      </c>
      <c r="C113" s="21">
        <v>298.0</v>
      </c>
      <c r="D113" s="21">
        <v>210.0</v>
      </c>
      <c r="E113" s="21">
        <v>0.0</v>
      </c>
      <c r="F113" s="21">
        <v>0.0</v>
      </c>
      <c r="G113" s="21">
        <v>3.0</v>
      </c>
      <c r="H113" s="21">
        <v>10.0</v>
      </c>
      <c r="I113" s="21">
        <v>18.0</v>
      </c>
      <c r="J113" s="21">
        <v>39.0</v>
      </c>
      <c r="K113" s="21">
        <v>131.0</v>
      </c>
      <c r="L113" s="21">
        <v>175.0</v>
      </c>
      <c r="M113" s="21">
        <v>132.0</v>
      </c>
    </row>
    <row r="114">
      <c r="A114" s="76">
        <v>44519.0</v>
      </c>
      <c r="B114" s="21">
        <v>499.0</v>
      </c>
      <c r="C114" s="21">
        <v>292.0</v>
      </c>
      <c r="D114" s="21">
        <v>207.0</v>
      </c>
      <c r="E114" s="21">
        <v>0.0</v>
      </c>
      <c r="F114" s="21">
        <v>0.0</v>
      </c>
      <c r="G114" s="21">
        <v>4.0</v>
      </c>
      <c r="H114" s="21">
        <v>10.0</v>
      </c>
      <c r="I114" s="21">
        <v>19.0</v>
      </c>
      <c r="J114" s="21">
        <v>40.0</v>
      </c>
      <c r="K114" s="21">
        <v>127.0</v>
      </c>
      <c r="L114" s="21">
        <v>168.0</v>
      </c>
      <c r="M114" s="21">
        <v>131.0</v>
      </c>
    </row>
    <row r="115">
      <c r="A115" s="76">
        <v>44518.0</v>
      </c>
      <c r="B115" s="21">
        <v>506.0</v>
      </c>
      <c r="C115" s="21">
        <v>288.0</v>
      </c>
      <c r="D115" s="21">
        <v>218.0</v>
      </c>
      <c r="E115" s="21">
        <v>0.0</v>
      </c>
      <c r="F115" s="21">
        <v>0.0</v>
      </c>
      <c r="G115" s="21">
        <v>5.0</v>
      </c>
      <c r="H115" s="21">
        <v>12.0</v>
      </c>
      <c r="I115" s="21">
        <v>20.0</v>
      </c>
      <c r="J115" s="21">
        <v>44.0</v>
      </c>
      <c r="K115" s="21">
        <v>132.0</v>
      </c>
      <c r="L115" s="21">
        <v>159.0</v>
      </c>
      <c r="M115" s="21">
        <v>134.0</v>
      </c>
    </row>
    <row r="116">
      <c r="A116" s="76">
        <v>44517.0</v>
      </c>
      <c r="B116" s="21">
        <v>522.0</v>
      </c>
      <c r="C116" s="21">
        <v>306.0</v>
      </c>
      <c r="D116" s="21">
        <v>216.0</v>
      </c>
      <c r="E116" s="21">
        <v>0.0</v>
      </c>
      <c r="F116" s="21">
        <v>0.0</v>
      </c>
      <c r="G116" s="21">
        <v>4.0</v>
      </c>
      <c r="H116" s="21">
        <v>11.0</v>
      </c>
      <c r="I116" s="21">
        <v>21.0</v>
      </c>
      <c r="J116" s="21">
        <v>46.0</v>
      </c>
      <c r="K116" s="21">
        <v>137.0</v>
      </c>
      <c r="L116" s="21">
        <v>165.0</v>
      </c>
      <c r="M116" s="21">
        <v>138.0</v>
      </c>
    </row>
    <row r="117">
      <c r="A117" s="76">
        <v>44516.0</v>
      </c>
      <c r="B117" s="21">
        <v>495.0</v>
      </c>
      <c r="C117" s="21">
        <v>295.0</v>
      </c>
      <c r="D117" s="21">
        <v>200.0</v>
      </c>
      <c r="E117" s="21">
        <v>0.0</v>
      </c>
      <c r="F117" s="21">
        <v>0.0</v>
      </c>
      <c r="G117" s="21">
        <v>4.0</v>
      </c>
      <c r="H117" s="21">
        <v>12.0</v>
      </c>
      <c r="I117" s="21">
        <v>23.0</v>
      </c>
      <c r="J117" s="21">
        <v>48.0</v>
      </c>
      <c r="K117" s="21">
        <v>128.0</v>
      </c>
      <c r="L117" s="21">
        <v>142.0</v>
      </c>
      <c r="M117" s="21">
        <v>138.0</v>
      </c>
    </row>
    <row r="118">
      <c r="A118" s="76">
        <v>44515.0</v>
      </c>
      <c r="B118" s="21">
        <v>471.0</v>
      </c>
      <c r="C118" s="21">
        <v>278.0</v>
      </c>
      <c r="D118" s="21">
        <v>193.0</v>
      </c>
      <c r="E118" s="21">
        <v>0.0</v>
      </c>
      <c r="F118" s="21">
        <v>0.0</v>
      </c>
      <c r="G118" s="21">
        <v>3.0</v>
      </c>
      <c r="H118" s="21">
        <v>14.0</v>
      </c>
      <c r="I118" s="21">
        <v>26.0</v>
      </c>
      <c r="J118" s="21">
        <v>45.0</v>
      </c>
      <c r="K118" s="21">
        <v>121.0</v>
      </c>
      <c r="L118" s="21">
        <v>135.0</v>
      </c>
      <c r="M118" s="21">
        <v>127.0</v>
      </c>
    </row>
    <row r="119">
      <c r="A119" s="76">
        <v>44514.0</v>
      </c>
      <c r="B119" s="21">
        <v>483.0</v>
      </c>
      <c r="C119" s="21">
        <v>283.0</v>
      </c>
      <c r="D119" s="21">
        <v>200.0</v>
      </c>
      <c r="E119" s="21">
        <v>0.0</v>
      </c>
      <c r="F119" s="21">
        <v>0.0</v>
      </c>
      <c r="G119" s="21">
        <v>3.0</v>
      </c>
      <c r="H119" s="21">
        <v>13.0</v>
      </c>
      <c r="I119" s="21">
        <v>25.0</v>
      </c>
      <c r="J119" s="21">
        <v>45.0</v>
      </c>
      <c r="K119" s="21">
        <v>126.0</v>
      </c>
      <c r="L119" s="21">
        <v>142.0</v>
      </c>
      <c r="M119" s="21">
        <v>129.0</v>
      </c>
    </row>
    <row r="120">
      <c r="A120" s="76">
        <v>44513.0</v>
      </c>
      <c r="B120" s="21">
        <v>485.0</v>
      </c>
      <c r="C120" s="21">
        <v>281.0</v>
      </c>
      <c r="D120" s="21">
        <v>204.0</v>
      </c>
      <c r="E120" s="21">
        <v>0.0</v>
      </c>
      <c r="F120" s="21">
        <v>0.0</v>
      </c>
      <c r="G120" s="21">
        <v>4.0</v>
      </c>
      <c r="H120" s="21">
        <v>14.0</v>
      </c>
      <c r="I120" s="21">
        <v>24.0</v>
      </c>
      <c r="J120" s="21">
        <v>43.0</v>
      </c>
      <c r="K120" s="21">
        <v>131.0</v>
      </c>
      <c r="L120" s="21">
        <v>138.0</v>
      </c>
      <c r="M120" s="21">
        <v>131.0</v>
      </c>
    </row>
    <row r="121">
      <c r="A121" s="76">
        <v>44512.0</v>
      </c>
      <c r="B121" s="21">
        <v>475.0</v>
      </c>
      <c r="C121" s="21">
        <v>272.0</v>
      </c>
      <c r="D121" s="21">
        <v>203.0</v>
      </c>
      <c r="E121" s="21">
        <v>0.0</v>
      </c>
      <c r="F121" s="21">
        <v>0.0</v>
      </c>
      <c r="G121" s="21">
        <v>2.0</v>
      </c>
      <c r="H121" s="21">
        <v>12.0</v>
      </c>
      <c r="I121" s="21">
        <v>23.0</v>
      </c>
      <c r="J121" s="21">
        <v>36.0</v>
      </c>
      <c r="K121" s="21">
        <v>136.0</v>
      </c>
      <c r="L121" s="21">
        <v>137.0</v>
      </c>
      <c r="M121" s="21">
        <v>129.0</v>
      </c>
    </row>
    <row r="122">
      <c r="A122" s="76">
        <v>44511.0</v>
      </c>
      <c r="B122" s="21">
        <v>473.0</v>
      </c>
      <c r="C122" s="21">
        <v>271.0</v>
      </c>
      <c r="D122" s="21">
        <v>202.0</v>
      </c>
      <c r="E122" s="21">
        <v>0.0</v>
      </c>
      <c r="F122" s="21">
        <v>1.0</v>
      </c>
      <c r="G122" s="21">
        <v>3.0</v>
      </c>
      <c r="H122" s="21">
        <v>14.0</v>
      </c>
      <c r="I122" s="21">
        <v>23.0</v>
      </c>
      <c r="J122" s="21">
        <v>40.0</v>
      </c>
      <c r="K122" s="21">
        <v>137.0</v>
      </c>
      <c r="L122" s="21">
        <v>132.0</v>
      </c>
      <c r="M122" s="21">
        <v>123.0</v>
      </c>
    </row>
    <row r="123">
      <c r="A123" s="76">
        <v>44510.0</v>
      </c>
      <c r="B123" s="21">
        <v>460.0</v>
      </c>
      <c r="C123" s="21">
        <v>269.0</v>
      </c>
      <c r="D123" s="21">
        <v>191.0</v>
      </c>
      <c r="E123" s="21">
        <v>0.0</v>
      </c>
      <c r="F123" s="21">
        <v>1.0</v>
      </c>
      <c r="G123" s="21">
        <v>2.0</v>
      </c>
      <c r="H123" s="21">
        <v>15.0</v>
      </c>
      <c r="I123" s="21">
        <v>26.0</v>
      </c>
      <c r="J123" s="21">
        <v>35.0</v>
      </c>
      <c r="K123" s="21">
        <v>136.0</v>
      </c>
      <c r="L123" s="21">
        <v>130.0</v>
      </c>
      <c r="M123" s="21">
        <v>115.0</v>
      </c>
    </row>
    <row r="124">
      <c r="A124" s="76">
        <v>44509.0</v>
      </c>
      <c r="B124" s="21">
        <v>425.0</v>
      </c>
      <c r="C124" s="21">
        <v>250.0</v>
      </c>
      <c r="D124" s="21">
        <v>175.0</v>
      </c>
      <c r="E124" s="21">
        <v>0.0</v>
      </c>
      <c r="F124" s="21">
        <v>2.0</v>
      </c>
      <c r="G124" s="21">
        <v>2.0</v>
      </c>
      <c r="H124" s="21">
        <v>16.0</v>
      </c>
      <c r="I124" s="21">
        <v>29.0</v>
      </c>
      <c r="J124" s="21">
        <v>33.0</v>
      </c>
      <c r="K124" s="21">
        <v>124.0</v>
      </c>
      <c r="L124" s="21">
        <v>117.0</v>
      </c>
      <c r="M124" s="21">
        <v>102.0</v>
      </c>
    </row>
    <row r="125">
      <c r="A125" s="76">
        <v>44508.0</v>
      </c>
      <c r="B125" s="21">
        <v>409.0</v>
      </c>
      <c r="C125" s="21">
        <v>244.0</v>
      </c>
      <c r="D125" s="21">
        <v>165.0</v>
      </c>
      <c r="E125" s="21">
        <v>0.0</v>
      </c>
      <c r="F125" s="21">
        <v>2.0</v>
      </c>
      <c r="G125" s="21">
        <v>2.0</v>
      </c>
      <c r="H125" s="21">
        <v>17.0</v>
      </c>
      <c r="I125" s="21">
        <v>28.0</v>
      </c>
      <c r="J125" s="21">
        <v>30.0</v>
      </c>
      <c r="K125" s="21">
        <v>120.0</v>
      </c>
      <c r="L125" s="21">
        <v>108.0</v>
      </c>
      <c r="M125" s="21">
        <v>102.0</v>
      </c>
    </row>
    <row r="126">
      <c r="A126" s="76">
        <v>44507.0</v>
      </c>
      <c r="B126" s="21">
        <v>405.0</v>
      </c>
      <c r="C126" s="21">
        <v>237.0</v>
      </c>
      <c r="D126" s="21">
        <v>168.0</v>
      </c>
      <c r="E126" s="21">
        <v>0.0</v>
      </c>
      <c r="F126" s="21">
        <v>2.0</v>
      </c>
      <c r="G126" s="21">
        <v>3.0</v>
      </c>
      <c r="H126" s="21">
        <v>16.0</v>
      </c>
      <c r="I126" s="21">
        <v>29.0</v>
      </c>
      <c r="J126" s="21">
        <v>32.0</v>
      </c>
      <c r="K126" s="21">
        <v>116.0</v>
      </c>
      <c r="L126" s="21">
        <v>109.0</v>
      </c>
      <c r="M126" s="21">
        <v>98.0</v>
      </c>
    </row>
    <row r="127">
      <c r="A127" s="76">
        <v>44506.0</v>
      </c>
      <c r="B127" s="21">
        <v>411.0</v>
      </c>
      <c r="C127" s="21">
        <v>241.0</v>
      </c>
      <c r="D127" s="21">
        <v>170.0</v>
      </c>
      <c r="E127" s="21">
        <v>0.0</v>
      </c>
      <c r="F127" s="21">
        <v>1.0</v>
      </c>
      <c r="G127" s="21">
        <v>3.0</v>
      </c>
      <c r="H127" s="21">
        <v>18.0</v>
      </c>
      <c r="I127" s="21">
        <v>29.0</v>
      </c>
      <c r="J127" s="21">
        <v>35.0</v>
      </c>
      <c r="K127" s="21">
        <v>117.0</v>
      </c>
      <c r="L127" s="21">
        <v>111.0</v>
      </c>
      <c r="M127" s="21">
        <v>97.0</v>
      </c>
    </row>
    <row r="128">
      <c r="A128" s="76">
        <v>44505.0</v>
      </c>
      <c r="B128" s="21">
        <v>382.0</v>
      </c>
      <c r="C128" s="21">
        <v>219.0</v>
      </c>
      <c r="D128" s="21">
        <v>163.0</v>
      </c>
      <c r="E128" s="21">
        <v>0.0</v>
      </c>
      <c r="F128" s="21">
        <v>2.0</v>
      </c>
      <c r="G128" s="21">
        <v>2.0</v>
      </c>
      <c r="H128" s="21">
        <v>17.0</v>
      </c>
      <c r="I128" s="21">
        <v>26.0</v>
      </c>
      <c r="J128" s="21">
        <v>33.0</v>
      </c>
      <c r="K128" s="21">
        <v>107.0</v>
      </c>
      <c r="L128" s="21">
        <v>100.0</v>
      </c>
      <c r="M128" s="21">
        <v>95.0</v>
      </c>
    </row>
    <row r="129">
      <c r="A129" s="76">
        <v>44504.0</v>
      </c>
      <c r="B129" s="21">
        <v>365.0</v>
      </c>
      <c r="C129" s="21">
        <v>209.0</v>
      </c>
      <c r="D129" s="21">
        <v>156.0</v>
      </c>
      <c r="E129" s="21">
        <v>0.0</v>
      </c>
      <c r="F129" s="21">
        <v>2.0</v>
      </c>
      <c r="G129" s="21">
        <v>2.0</v>
      </c>
      <c r="H129" s="21">
        <v>14.0</v>
      </c>
      <c r="I129" s="21">
        <v>25.0</v>
      </c>
      <c r="J129" s="21">
        <v>35.0</v>
      </c>
      <c r="K129" s="21">
        <v>102.0</v>
      </c>
      <c r="L129" s="21">
        <v>101.0</v>
      </c>
      <c r="M129" s="21">
        <v>84.0</v>
      </c>
    </row>
    <row r="130">
      <c r="A130" s="76">
        <v>44503.0</v>
      </c>
      <c r="B130" s="21">
        <v>378.0</v>
      </c>
      <c r="C130" s="21">
        <v>213.0</v>
      </c>
      <c r="D130" s="21">
        <v>165.0</v>
      </c>
      <c r="E130" s="21">
        <v>0.0</v>
      </c>
      <c r="F130" s="21">
        <v>1.0</v>
      </c>
      <c r="G130" s="21">
        <v>2.0</v>
      </c>
      <c r="H130" s="21">
        <v>15.0</v>
      </c>
      <c r="I130" s="21">
        <v>24.0</v>
      </c>
      <c r="J130" s="21">
        <v>34.0</v>
      </c>
      <c r="K130" s="21">
        <v>107.0</v>
      </c>
      <c r="L130" s="21">
        <v>101.0</v>
      </c>
      <c r="M130" s="21">
        <v>94.0</v>
      </c>
    </row>
    <row r="131">
      <c r="A131" s="76">
        <v>44502.0</v>
      </c>
      <c r="B131" s="21">
        <v>347.0</v>
      </c>
      <c r="C131" s="21">
        <v>196.0</v>
      </c>
      <c r="D131" s="21">
        <v>151.0</v>
      </c>
      <c r="E131" s="21">
        <v>0.0</v>
      </c>
      <c r="F131" s="21">
        <v>1.0</v>
      </c>
      <c r="G131" s="21">
        <v>3.0</v>
      </c>
      <c r="H131" s="21">
        <v>12.0</v>
      </c>
      <c r="I131" s="21">
        <v>21.0</v>
      </c>
      <c r="J131" s="21">
        <v>33.0</v>
      </c>
      <c r="K131" s="21">
        <v>102.0</v>
      </c>
      <c r="L131" s="21">
        <v>90.0</v>
      </c>
      <c r="M131" s="21">
        <v>85.0</v>
      </c>
    </row>
    <row r="132">
      <c r="A132" s="76">
        <v>44501.0</v>
      </c>
      <c r="B132" s="21">
        <v>343.0</v>
      </c>
      <c r="C132" s="21">
        <v>191.0</v>
      </c>
      <c r="D132" s="21">
        <v>152.0</v>
      </c>
      <c r="E132" s="21">
        <v>0.0</v>
      </c>
      <c r="F132" s="21">
        <v>2.0</v>
      </c>
      <c r="G132" s="21">
        <v>3.0</v>
      </c>
      <c r="H132" s="21">
        <v>12.0</v>
      </c>
      <c r="I132" s="21">
        <v>21.0</v>
      </c>
      <c r="J132" s="21">
        <v>34.0</v>
      </c>
      <c r="K132" s="21">
        <v>102.0</v>
      </c>
      <c r="L132" s="21">
        <v>90.0</v>
      </c>
      <c r="M132" s="21">
        <v>79.0</v>
      </c>
    </row>
    <row r="133">
      <c r="A133" s="76">
        <v>44500.0</v>
      </c>
      <c r="B133" s="21">
        <v>332.0</v>
      </c>
      <c r="C133" s="21">
        <v>188.0</v>
      </c>
      <c r="D133" s="21">
        <v>144.0</v>
      </c>
      <c r="E133" s="21">
        <v>0.0</v>
      </c>
      <c r="F133" s="21">
        <v>2.0</v>
      </c>
      <c r="G133" s="21">
        <v>3.0</v>
      </c>
      <c r="H133" s="21">
        <v>12.0</v>
      </c>
      <c r="I133" s="21">
        <v>23.0</v>
      </c>
      <c r="J133" s="21">
        <v>32.0</v>
      </c>
      <c r="K133" s="21">
        <v>100.0</v>
      </c>
      <c r="L133" s="21">
        <v>83.0</v>
      </c>
      <c r="M133" s="21">
        <v>77.0</v>
      </c>
    </row>
    <row r="134">
      <c r="A134" s="76">
        <v>44499.0</v>
      </c>
      <c r="B134" s="21">
        <v>339.0</v>
      </c>
      <c r="C134" s="21">
        <v>191.0</v>
      </c>
      <c r="D134" s="21">
        <v>148.0</v>
      </c>
      <c r="E134" s="21">
        <v>0.0</v>
      </c>
      <c r="F134" s="21">
        <v>2.0</v>
      </c>
      <c r="G134" s="21">
        <v>3.0</v>
      </c>
      <c r="H134" s="21">
        <v>15.0</v>
      </c>
      <c r="I134" s="21">
        <v>24.0</v>
      </c>
      <c r="J134" s="21">
        <v>33.0</v>
      </c>
      <c r="K134" s="21">
        <v>98.0</v>
      </c>
      <c r="L134" s="21">
        <v>84.0</v>
      </c>
      <c r="M134" s="21">
        <v>80.0</v>
      </c>
    </row>
    <row r="135">
      <c r="A135" s="76">
        <v>44498.0</v>
      </c>
      <c r="B135" s="21">
        <v>331.0</v>
      </c>
      <c r="C135" s="21">
        <v>191.0</v>
      </c>
      <c r="D135" s="21">
        <v>140.0</v>
      </c>
      <c r="E135" s="21">
        <v>0.0</v>
      </c>
      <c r="F135" s="21">
        <v>1.0</v>
      </c>
      <c r="G135" s="21">
        <v>1.0</v>
      </c>
      <c r="H135" s="21">
        <v>15.0</v>
      </c>
      <c r="I135" s="21">
        <v>24.0</v>
      </c>
      <c r="J135" s="21">
        <v>36.0</v>
      </c>
      <c r="K135" s="21">
        <v>102.0</v>
      </c>
      <c r="L135" s="21">
        <v>81.0</v>
      </c>
      <c r="M135" s="21">
        <v>71.0</v>
      </c>
    </row>
    <row r="136">
      <c r="A136" s="76">
        <v>44497.0</v>
      </c>
      <c r="B136" s="21">
        <v>345.0</v>
      </c>
      <c r="C136" s="21">
        <v>198.0</v>
      </c>
      <c r="D136" s="21">
        <v>147.0</v>
      </c>
      <c r="E136" s="21">
        <v>0.0</v>
      </c>
      <c r="F136" s="21">
        <v>0.0</v>
      </c>
      <c r="G136" s="21">
        <v>1.0</v>
      </c>
      <c r="H136" s="21">
        <v>16.0</v>
      </c>
      <c r="I136" s="21">
        <v>24.0</v>
      </c>
      <c r="J136" s="21">
        <v>39.0</v>
      </c>
      <c r="K136" s="21">
        <v>107.0</v>
      </c>
      <c r="L136" s="21">
        <v>84.0</v>
      </c>
      <c r="M136" s="21">
        <v>74.0</v>
      </c>
    </row>
    <row r="137">
      <c r="A137" s="76">
        <v>44496.0</v>
      </c>
      <c r="B137" s="21">
        <v>341.0</v>
      </c>
      <c r="C137" s="21">
        <v>197.0</v>
      </c>
      <c r="D137" s="21">
        <v>144.0</v>
      </c>
      <c r="E137" s="21">
        <v>0.0</v>
      </c>
      <c r="F137" s="21">
        <v>0.0</v>
      </c>
      <c r="G137" s="21">
        <v>1.0</v>
      </c>
      <c r="H137" s="21">
        <v>19.0</v>
      </c>
      <c r="I137" s="21">
        <v>24.0</v>
      </c>
      <c r="J137" s="21">
        <v>46.0</v>
      </c>
      <c r="K137" s="21">
        <v>98.0</v>
      </c>
      <c r="L137" s="21">
        <v>81.0</v>
      </c>
      <c r="M137" s="21">
        <v>72.0</v>
      </c>
    </row>
    <row r="138">
      <c r="A138" s="76">
        <v>44495.0</v>
      </c>
      <c r="B138" s="21">
        <v>334.0</v>
      </c>
      <c r="C138" s="21">
        <v>191.0</v>
      </c>
      <c r="D138" s="21">
        <v>143.0</v>
      </c>
      <c r="E138" s="21">
        <v>0.0</v>
      </c>
      <c r="F138" s="21">
        <v>0.0</v>
      </c>
      <c r="G138" s="21">
        <v>2.0</v>
      </c>
      <c r="H138" s="21">
        <v>20.0</v>
      </c>
      <c r="I138" s="21">
        <v>25.0</v>
      </c>
      <c r="J138" s="21">
        <v>45.0</v>
      </c>
      <c r="K138" s="21">
        <v>95.0</v>
      </c>
      <c r="L138" s="21">
        <v>82.0</v>
      </c>
      <c r="M138" s="21">
        <v>65.0</v>
      </c>
    </row>
    <row r="139">
      <c r="A139" s="76">
        <v>44494.0</v>
      </c>
      <c r="B139" s="21">
        <v>322.0</v>
      </c>
      <c r="C139" s="21">
        <v>184.0</v>
      </c>
      <c r="D139" s="21">
        <v>138.0</v>
      </c>
      <c r="E139" s="21">
        <v>0.0</v>
      </c>
      <c r="F139" s="21">
        <v>0.0</v>
      </c>
      <c r="G139" s="21">
        <v>2.0</v>
      </c>
      <c r="H139" s="21">
        <v>20.0</v>
      </c>
      <c r="I139" s="21">
        <v>24.0</v>
      </c>
      <c r="J139" s="21">
        <v>45.0</v>
      </c>
      <c r="K139" s="21">
        <v>87.0</v>
      </c>
      <c r="L139" s="21">
        <v>76.0</v>
      </c>
      <c r="M139" s="21">
        <v>68.0</v>
      </c>
    </row>
    <row r="140">
      <c r="A140" s="76">
        <v>44493.0</v>
      </c>
      <c r="B140" s="21">
        <v>316.0</v>
      </c>
      <c r="C140" s="21">
        <v>182.0</v>
      </c>
      <c r="D140" s="21">
        <v>134.0</v>
      </c>
      <c r="E140" s="21">
        <v>0.0</v>
      </c>
      <c r="F140" s="21">
        <v>0.0</v>
      </c>
      <c r="G140" s="21">
        <v>3.0</v>
      </c>
      <c r="H140" s="21">
        <v>20.0</v>
      </c>
      <c r="I140" s="21">
        <v>23.0</v>
      </c>
      <c r="J140" s="21">
        <v>43.0</v>
      </c>
      <c r="K140" s="21">
        <v>86.0</v>
      </c>
      <c r="L140" s="21">
        <v>77.0</v>
      </c>
      <c r="M140" s="21">
        <v>64.0</v>
      </c>
    </row>
    <row r="141">
      <c r="A141" s="76">
        <v>44492.0</v>
      </c>
      <c r="B141" s="21">
        <v>327.0</v>
      </c>
      <c r="C141" s="21">
        <v>190.0</v>
      </c>
      <c r="D141" s="21">
        <v>137.0</v>
      </c>
      <c r="E141" s="21">
        <v>0.0</v>
      </c>
      <c r="F141" s="21">
        <v>0.0</v>
      </c>
      <c r="G141" s="21">
        <v>3.0</v>
      </c>
      <c r="H141" s="21">
        <v>18.0</v>
      </c>
      <c r="I141" s="21">
        <v>21.0</v>
      </c>
      <c r="J141" s="21">
        <v>46.0</v>
      </c>
      <c r="K141" s="21">
        <v>89.0</v>
      </c>
      <c r="L141" s="21">
        <v>82.0</v>
      </c>
      <c r="M141" s="21">
        <v>68.0</v>
      </c>
    </row>
    <row r="142">
      <c r="A142" s="76">
        <v>44491.0</v>
      </c>
      <c r="B142" s="21">
        <v>342.0</v>
      </c>
      <c r="C142" s="21">
        <v>197.0</v>
      </c>
      <c r="D142" s="21">
        <v>145.0</v>
      </c>
      <c r="E142" s="21">
        <v>0.0</v>
      </c>
      <c r="F142" s="21">
        <v>0.0</v>
      </c>
      <c r="G142" s="21">
        <v>4.0</v>
      </c>
      <c r="H142" s="21">
        <v>19.0</v>
      </c>
      <c r="I142" s="21">
        <v>23.0</v>
      </c>
      <c r="J142" s="21">
        <v>48.0</v>
      </c>
      <c r="K142" s="21">
        <v>95.0</v>
      </c>
      <c r="L142" s="21">
        <v>85.0</v>
      </c>
      <c r="M142" s="21">
        <v>68.0</v>
      </c>
    </row>
    <row r="143">
      <c r="A143" s="76">
        <v>44490.0</v>
      </c>
      <c r="B143" s="21">
        <v>349.0</v>
      </c>
      <c r="C143" s="21">
        <v>206.0</v>
      </c>
      <c r="D143" s="21">
        <v>143.0</v>
      </c>
      <c r="E143" s="21">
        <v>0.0</v>
      </c>
      <c r="F143" s="21">
        <v>0.0</v>
      </c>
      <c r="G143" s="21">
        <v>5.0</v>
      </c>
      <c r="H143" s="21">
        <v>22.0</v>
      </c>
      <c r="I143" s="21">
        <v>26.0</v>
      </c>
      <c r="J143" s="21">
        <v>44.0</v>
      </c>
      <c r="K143" s="21">
        <v>91.0</v>
      </c>
      <c r="L143" s="21">
        <v>90.0</v>
      </c>
      <c r="M143" s="21">
        <v>71.0</v>
      </c>
    </row>
    <row r="144">
      <c r="A144" s="76">
        <v>44489.0</v>
      </c>
      <c r="B144" s="21">
        <v>347.0</v>
      </c>
      <c r="C144" s="21">
        <v>201.0</v>
      </c>
      <c r="D144" s="21">
        <v>146.0</v>
      </c>
      <c r="E144" s="21">
        <v>0.0</v>
      </c>
      <c r="F144" s="21">
        <v>0.0</v>
      </c>
      <c r="G144" s="21">
        <v>5.0</v>
      </c>
      <c r="H144" s="21">
        <v>16.0</v>
      </c>
      <c r="I144" s="21">
        <v>27.0</v>
      </c>
      <c r="J144" s="21">
        <v>46.0</v>
      </c>
      <c r="K144" s="21">
        <v>87.0</v>
      </c>
      <c r="L144" s="21">
        <v>91.0</v>
      </c>
      <c r="M144" s="21">
        <v>75.0</v>
      </c>
    </row>
    <row r="145">
      <c r="A145" s="76">
        <v>44488.0</v>
      </c>
      <c r="B145" s="21">
        <v>344.0</v>
      </c>
      <c r="C145" s="21">
        <v>203.0</v>
      </c>
      <c r="D145" s="21">
        <v>141.0</v>
      </c>
      <c r="E145" s="21">
        <v>0.0</v>
      </c>
      <c r="F145" s="21">
        <v>1.0</v>
      </c>
      <c r="G145" s="21">
        <v>3.0</v>
      </c>
      <c r="H145" s="21">
        <v>21.0</v>
      </c>
      <c r="I145" s="21">
        <v>30.0</v>
      </c>
      <c r="J145" s="21">
        <v>44.0</v>
      </c>
      <c r="K145" s="21">
        <v>87.0</v>
      </c>
      <c r="L145" s="21">
        <v>83.0</v>
      </c>
      <c r="M145" s="21">
        <v>75.0</v>
      </c>
    </row>
    <row r="146">
      <c r="A146" s="76">
        <v>44487.0</v>
      </c>
      <c r="B146" s="21">
        <v>345.0</v>
      </c>
      <c r="C146" s="21">
        <v>202.0</v>
      </c>
      <c r="D146" s="21">
        <v>143.0</v>
      </c>
      <c r="E146" s="21">
        <v>0.0</v>
      </c>
      <c r="F146" s="21">
        <v>1.0</v>
      </c>
      <c r="G146" s="21">
        <v>3.0</v>
      </c>
      <c r="H146" s="21">
        <v>23.0</v>
      </c>
      <c r="I146" s="21">
        <v>30.0</v>
      </c>
      <c r="J146" s="21">
        <v>50.0</v>
      </c>
      <c r="K146" s="21">
        <v>82.0</v>
      </c>
      <c r="L146" s="21">
        <v>84.0</v>
      </c>
      <c r="M146" s="21">
        <v>72.0</v>
      </c>
    </row>
    <row r="147">
      <c r="A147" s="76">
        <v>44486.0</v>
      </c>
      <c r="B147" s="21">
        <v>348.0</v>
      </c>
      <c r="C147" s="21">
        <v>211.0</v>
      </c>
      <c r="D147" s="21">
        <v>137.0</v>
      </c>
      <c r="E147" s="21">
        <v>0.0</v>
      </c>
      <c r="F147" s="21">
        <v>1.0</v>
      </c>
      <c r="G147" s="21">
        <v>2.0</v>
      </c>
      <c r="H147" s="21">
        <v>24.0</v>
      </c>
      <c r="I147" s="21">
        <v>29.0</v>
      </c>
      <c r="J147" s="21">
        <v>53.0</v>
      </c>
      <c r="K147" s="21">
        <v>82.0</v>
      </c>
      <c r="L147" s="21">
        <v>85.0</v>
      </c>
      <c r="M147" s="21">
        <v>72.0</v>
      </c>
    </row>
    <row r="148">
      <c r="A148" s="76">
        <v>44485.0</v>
      </c>
      <c r="B148" s="21">
        <v>361.0</v>
      </c>
      <c r="C148" s="21">
        <v>214.0</v>
      </c>
      <c r="D148" s="21">
        <v>147.0</v>
      </c>
      <c r="E148" s="21">
        <v>0.0</v>
      </c>
      <c r="F148" s="21">
        <v>2.0</v>
      </c>
      <c r="G148" s="21">
        <v>3.0</v>
      </c>
      <c r="H148" s="21">
        <v>22.0</v>
      </c>
      <c r="I148" s="21">
        <v>36.0</v>
      </c>
      <c r="J148" s="21">
        <v>56.0</v>
      </c>
      <c r="K148" s="21">
        <v>79.0</v>
      </c>
      <c r="L148" s="21">
        <v>90.0</v>
      </c>
      <c r="M148" s="21">
        <v>73.0</v>
      </c>
    </row>
    <row r="149">
      <c r="A149" s="76">
        <v>44484.0</v>
      </c>
      <c r="B149" s="21">
        <v>371.0</v>
      </c>
      <c r="C149" s="21">
        <v>223.0</v>
      </c>
      <c r="D149" s="21">
        <v>148.0</v>
      </c>
      <c r="E149" s="21">
        <v>0.0</v>
      </c>
      <c r="F149" s="21">
        <v>1.0</v>
      </c>
      <c r="G149" s="21">
        <v>3.0</v>
      </c>
      <c r="H149" s="21">
        <v>23.0</v>
      </c>
      <c r="I149" s="21">
        <v>43.0</v>
      </c>
      <c r="J149" s="21">
        <v>56.0</v>
      </c>
      <c r="K149" s="21">
        <v>81.0</v>
      </c>
      <c r="L149" s="21">
        <v>84.0</v>
      </c>
      <c r="M149" s="21">
        <v>80.0</v>
      </c>
    </row>
    <row r="150">
      <c r="A150" s="76">
        <v>44483.0</v>
      </c>
      <c r="B150" s="21">
        <v>371.0</v>
      </c>
      <c r="C150" s="21">
        <v>227.0</v>
      </c>
      <c r="D150" s="21">
        <v>144.0</v>
      </c>
      <c r="E150" s="21">
        <v>0.0</v>
      </c>
      <c r="F150" s="21">
        <v>1.0</v>
      </c>
      <c r="G150" s="21">
        <v>2.0</v>
      </c>
      <c r="H150" s="21">
        <v>25.0</v>
      </c>
      <c r="I150" s="21">
        <v>46.0</v>
      </c>
      <c r="J150" s="21">
        <v>59.0</v>
      </c>
      <c r="K150" s="21">
        <v>82.0</v>
      </c>
      <c r="L150" s="21">
        <v>77.0</v>
      </c>
      <c r="M150" s="21">
        <v>79.0</v>
      </c>
    </row>
    <row r="151">
      <c r="A151" s="76">
        <v>44482.0</v>
      </c>
      <c r="B151" s="21">
        <v>359.0</v>
      </c>
      <c r="C151" s="21">
        <v>220.0</v>
      </c>
      <c r="D151" s="21">
        <v>139.0</v>
      </c>
      <c r="E151" s="21">
        <v>0.0</v>
      </c>
      <c r="F151" s="21">
        <v>1.0</v>
      </c>
      <c r="G151" s="21">
        <v>2.0</v>
      </c>
      <c r="H151" s="21">
        <v>27.0</v>
      </c>
      <c r="I151" s="21">
        <v>44.0</v>
      </c>
      <c r="J151" s="21">
        <v>53.0</v>
      </c>
      <c r="K151" s="21">
        <v>78.0</v>
      </c>
      <c r="L151" s="21">
        <v>77.0</v>
      </c>
      <c r="M151" s="21">
        <v>77.0</v>
      </c>
    </row>
    <row r="152">
      <c r="A152" s="76">
        <v>44481.0</v>
      </c>
      <c r="B152" s="21">
        <v>364.0</v>
      </c>
      <c r="C152" s="21">
        <v>225.0</v>
      </c>
      <c r="D152" s="21">
        <v>139.0</v>
      </c>
      <c r="E152" s="21">
        <v>0.0</v>
      </c>
      <c r="F152" s="21">
        <v>1.0</v>
      </c>
      <c r="G152" s="21">
        <v>2.0</v>
      </c>
      <c r="H152" s="21">
        <v>28.0</v>
      </c>
      <c r="I152" s="21">
        <v>44.0</v>
      </c>
      <c r="J152" s="21">
        <v>52.0</v>
      </c>
      <c r="K152" s="21">
        <v>79.0</v>
      </c>
      <c r="L152" s="21">
        <v>83.0</v>
      </c>
      <c r="M152" s="21">
        <v>75.0</v>
      </c>
    </row>
    <row r="153">
      <c r="A153" s="76">
        <v>44480.0</v>
      </c>
      <c r="B153" s="21">
        <v>371.0</v>
      </c>
      <c r="C153" s="21">
        <v>229.0</v>
      </c>
      <c r="D153" s="21">
        <v>142.0</v>
      </c>
      <c r="E153" s="21">
        <v>0.0</v>
      </c>
      <c r="F153" s="21">
        <v>1.0</v>
      </c>
      <c r="G153" s="21">
        <v>2.0</v>
      </c>
      <c r="H153" s="21">
        <v>30.0</v>
      </c>
      <c r="I153" s="21">
        <v>46.0</v>
      </c>
      <c r="J153" s="21">
        <v>53.0</v>
      </c>
      <c r="K153" s="21">
        <v>82.0</v>
      </c>
      <c r="L153" s="21">
        <v>82.0</v>
      </c>
      <c r="M153" s="21">
        <v>75.0</v>
      </c>
    </row>
    <row r="154">
      <c r="A154" s="76">
        <v>44479.0</v>
      </c>
      <c r="B154" s="21">
        <v>377.0</v>
      </c>
      <c r="C154" s="21">
        <v>238.0</v>
      </c>
      <c r="D154" s="21">
        <v>139.0</v>
      </c>
      <c r="E154" s="21">
        <v>0.0</v>
      </c>
      <c r="F154" s="21">
        <v>1.0</v>
      </c>
      <c r="G154" s="21">
        <v>2.0</v>
      </c>
      <c r="H154" s="21">
        <v>32.0</v>
      </c>
      <c r="I154" s="21">
        <v>49.0</v>
      </c>
      <c r="J154" s="21">
        <v>59.0</v>
      </c>
      <c r="K154" s="21">
        <v>85.0</v>
      </c>
      <c r="L154" s="21">
        <v>80.0</v>
      </c>
      <c r="M154" s="21">
        <v>69.0</v>
      </c>
    </row>
    <row r="155">
      <c r="A155" s="76">
        <v>44478.0</v>
      </c>
      <c r="B155" s="21">
        <v>384.0</v>
      </c>
      <c r="C155" s="21">
        <v>234.0</v>
      </c>
      <c r="D155" s="21">
        <v>150.0</v>
      </c>
      <c r="E155" s="21">
        <v>0.0</v>
      </c>
      <c r="F155" s="21">
        <v>1.0</v>
      </c>
      <c r="G155" s="21">
        <v>4.0</v>
      </c>
      <c r="H155" s="21">
        <v>29.0</v>
      </c>
      <c r="I155" s="21">
        <v>49.0</v>
      </c>
      <c r="J155" s="21">
        <v>61.0</v>
      </c>
      <c r="K155" s="21">
        <v>87.0</v>
      </c>
      <c r="L155" s="21">
        <v>81.0</v>
      </c>
      <c r="M155" s="21">
        <v>72.0</v>
      </c>
    </row>
    <row r="156">
      <c r="A156" s="76">
        <v>44477.0</v>
      </c>
      <c r="B156" s="21">
        <v>377.0</v>
      </c>
      <c r="C156" s="21">
        <v>228.0</v>
      </c>
      <c r="D156" s="21">
        <v>149.0</v>
      </c>
      <c r="E156" s="21">
        <v>0.0</v>
      </c>
      <c r="F156" s="21">
        <v>1.0</v>
      </c>
      <c r="G156" s="21">
        <v>6.0</v>
      </c>
      <c r="H156" s="21">
        <v>28.0</v>
      </c>
      <c r="I156" s="21">
        <v>50.0</v>
      </c>
      <c r="J156" s="21">
        <v>61.0</v>
      </c>
      <c r="K156" s="21">
        <v>85.0</v>
      </c>
      <c r="L156" s="21">
        <v>77.0</v>
      </c>
      <c r="M156" s="21">
        <v>69.0</v>
      </c>
    </row>
    <row r="157">
      <c r="A157" s="76">
        <v>44476.0</v>
      </c>
      <c r="B157" s="21">
        <v>375.0</v>
      </c>
      <c r="C157" s="21">
        <v>225.0</v>
      </c>
      <c r="D157" s="21">
        <v>150.0</v>
      </c>
      <c r="E157" s="21">
        <v>0.0</v>
      </c>
      <c r="F157" s="21">
        <v>0.0</v>
      </c>
      <c r="G157" s="21">
        <v>7.0</v>
      </c>
      <c r="H157" s="21">
        <v>31.0</v>
      </c>
      <c r="I157" s="21">
        <v>48.0</v>
      </c>
      <c r="J157" s="21">
        <v>59.0</v>
      </c>
      <c r="K157" s="21">
        <v>85.0</v>
      </c>
      <c r="L157" s="21">
        <v>77.0</v>
      </c>
      <c r="M157" s="21">
        <v>68.0</v>
      </c>
    </row>
    <row r="158">
      <c r="A158" s="76">
        <v>44475.0</v>
      </c>
      <c r="B158" s="21">
        <v>354.0</v>
      </c>
      <c r="C158" s="21">
        <v>207.0</v>
      </c>
      <c r="D158" s="21">
        <v>147.0</v>
      </c>
      <c r="E158" s="21">
        <v>0.0</v>
      </c>
      <c r="F158" s="21">
        <v>0.0</v>
      </c>
      <c r="G158" s="21">
        <v>7.0</v>
      </c>
      <c r="H158" s="21">
        <v>27.0</v>
      </c>
      <c r="I158" s="21">
        <v>49.0</v>
      </c>
      <c r="J158" s="21">
        <v>57.0</v>
      </c>
      <c r="K158" s="21">
        <v>79.0</v>
      </c>
      <c r="L158" s="21">
        <v>79.0</v>
      </c>
      <c r="M158" s="21">
        <v>56.0</v>
      </c>
    </row>
    <row r="159">
      <c r="A159" s="76">
        <v>44474.0</v>
      </c>
      <c r="B159" s="21">
        <v>346.0</v>
      </c>
      <c r="C159" s="21">
        <v>204.0</v>
      </c>
      <c r="D159" s="21">
        <v>142.0</v>
      </c>
      <c r="E159" s="21">
        <v>0.0</v>
      </c>
      <c r="F159" s="21">
        <v>1.0</v>
      </c>
      <c r="G159" s="21">
        <v>9.0</v>
      </c>
      <c r="H159" s="21">
        <v>23.0</v>
      </c>
      <c r="I159" s="21">
        <v>51.0</v>
      </c>
      <c r="J159" s="21">
        <v>58.0</v>
      </c>
      <c r="K159" s="21">
        <v>79.0</v>
      </c>
      <c r="L159" s="21">
        <v>71.0</v>
      </c>
      <c r="M159" s="21">
        <v>54.0</v>
      </c>
    </row>
    <row r="160">
      <c r="A160" s="76">
        <v>44473.0</v>
      </c>
      <c r="B160" s="21">
        <v>348.0</v>
      </c>
      <c r="C160" s="21">
        <v>206.0</v>
      </c>
      <c r="D160" s="21">
        <v>142.0</v>
      </c>
      <c r="E160" s="21">
        <v>0.0</v>
      </c>
      <c r="F160" s="21">
        <v>1.0</v>
      </c>
      <c r="G160" s="21">
        <v>9.0</v>
      </c>
      <c r="H160" s="21">
        <v>21.0</v>
      </c>
      <c r="I160" s="21">
        <v>50.0</v>
      </c>
      <c r="J160" s="21">
        <v>58.0</v>
      </c>
      <c r="K160" s="21">
        <v>79.0</v>
      </c>
      <c r="L160" s="21">
        <v>76.0</v>
      </c>
      <c r="M160" s="21">
        <v>54.0</v>
      </c>
    </row>
    <row r="161">
      <c r="A161" s="76">
        <v>44472.0</v>
      </c>
      <c r="B161" s="21">
        <v>346.0</v>
      </c>
      <c r="C161" s="21">
        <v>205.0</v>
      </c>
      <c r="D161" s="21">
        <v>141.0</v>
      </c>
      <c r="E161" s="21">
        <v>0.0</v>
      </c>
      <c r="F161" s="21">
        <v>1.0</v>
      </c>
      <c r="G161" s="21">
        <v>8.0</v>
      </c>
      <c r="H161" s="21">
        <v>21.0</v>
      </c>
      <c r="I161" s="21">
        <v>48.0</v>
      </c>
      <c r="J161" s="21">
        <v>56.0</v>
      </c>
      <c r="K161" s="21">
        <v>83.0</v>
      </c>
      <c r="L161" s="21">
        <v>76.0</v>
      </c>
      <c r="M161" s="21">
        <v>53.0</v>
      </c>
    </row>
    <row r="162">
      <c r="A162" s="76">
        <v>44471.0</v>
      </c>
      <c r="B162" s="21">
        <v>336.0</v>
      </c>
      <c r="C162" s="21">
        <v>198.0</v>
      </c>
      <c r="D162" s="21">
        <v>138.0</v>
      </c>
      <c r="E162" s="21">
        <v>0.0</v>
      </c>
      <c r="F162" s="21">
        <v>1.0</v>
      </c>
      <c r="G162" s="21">
        <v>6.0</v>
      </c>
      <c r="H162" s="21">
        <v>23.0</v>
      </c>
      <c r="I162" s="21">
        <v>48.0</v>
      </c>
      <c r="J162" s="21">
        <v>54.0</v>
      </c>
      <c r="K162" s="21">
        <v>84.0</v>
      </c>
      <c r="L162" s="21">
        <v>69.0</v>
      </c>
      <c r="M162" s="21">
        <v>51.0</v>
      </c>
    </row>
    <row r="163">
      <c r="A163" s="76">
        <v>44470.0</v>
      </c>
      <c r="B163" s="21">
        <v>323.0</v>
      </c>
      <c r="C163" s="21">
        <v>200.0</v>
      </c>
      <c r="D163" s="21">
        <v>123.0</v>
      </c>
      <c r="E163" s="21">
        <v>0.0</v>
      </c>
      <c r="F163" s="21">
        <v>0.0</v>
      </c>
      <c r="G163" s="21">
        <v>2.0</v>
      </c>
      <c r="H163" s="21">
        <v>19.0</v>
      </c>
      <c r="I163" s="21">
        <v>49.0</v>
      </c>
      <c r="J163" s="21">
        <v>54.0</v>
      </c>
      <c r="K163" s="21">
        <v>82.0</v>
      </c>
      <c r="L163" s="21">
        <v>70.0</v>
      </c>
      <c r="M163" s="21">
        <v>47.0</v>
      </c>
    </row>
    <row r="164">
      <c r="A164" s="76">
        <v>44469.0</v>
      </c>
      <c r="B164" s="21">
        <v>336.0</v>
      </c>
      <c r="C164" s="21">
        <v>210.0</v>
      </c>
      <c r="D164" s="21">
        <v>126.0</v>
      </c>
      <c r="E164" s="21">
        <v>0.0</v>
      </c>
      <c r="F164" s="21">
        <v>0.0</v>
      </c>
      <c r="G164" s="21">
        <v>2.0</v>
      </c>
      <c r="H164" s="21">
        <v>23.0</v>
      </c>
      <c r="I164" s="21">
        <v>46.0</v>
      </c>
      <c r="J164" s="21">
        <v>59.0</v>
      </c>
      <c r="K164" s="21">
        <v>82.0</v>
      </c>
      <c r="L164" s="21">
        <v>76.0</v>
      </c>
      <c r="M164" s="21">
        <v>48.0</v>
      </c>
    </row>
    <row r="165">
      <c r="A165" s="76">
        <v>44468.0</v>
      </c>
      <c r="B165" s="21">
        <v>331.0</v>
      </c>
      <c r="C165" s="21">
        <v>207.0</v>
      </c>
      <c r="D165" s="21">
        <v>124.0</v>
      </c>
      <c r="E165" s="21">
        <v>0.0</v>
      </c>
      <c r="F165" s="21">
        <v>1.0</v>
      </c>
      <c r="G165" s="21">
        <v>3.0</v>
      </c>
      <c r="H165" s="21">
        <v>21.0</v>
      </c>
      <c r="I165" s="21">
        <v>47.0</v>
      </c>
      <c r="J165" s="21">
        <v>58.0</v>
      </c>
      <c r="K165" s="21">
        <v>81.0</v>
      </c>
      <c r="L165" s="21">
        <v>74.0</v>
      </c>
      <c r="M165" s="21">
        <v>46.0</v>
      </c>
    </row>
    <row r="166">
      <c r="A166" s="76">
        <v>44467.0</v>
      </c>
      <c r="B166" s="21">
        <v>324.0</v>
      </c>
      <c r="C166" s="21">
        <v>206.0</v>
      </c>
      <c r="D166" s="21">
        <v>118.0</v>
      </c>
      <c r="E166" s="21">
        <v>0.0</v>
      </c>
      <c r="F166" s="21">
        <v>1.0</v>
      </c>
      <c r="G166" s="21">
        <v>3.0</v>
      </c>
      <c r="H166" s="21">
        <v>20.0</v>
      </c>
      <c r="I166" s="21">
        <v>46.0</v>
      </c>
      <c r="J166" s="21">
        <v>59.0</v>
      </c>
      <c r="K166" s="21">
        <v>78.0</v>
      </c>
      <c r="L166" s="21">
        <v>69.0</v>
      </c>
      <c r="M166" s="21">
        <v>48.0</v>
      </c>
    </row>
    <row r="167">
      <c r="A167" s="76">
        <v>44466.0</v>
      </c>
      <c r="B167" s="21">
        <v>319.0</v>
      </c>
      <c r="C167" s="21">
        <v>208.0</v>
      </c>
      <c r="D167" s="21">
        <v>111.0</v>
      </c>
      <c r="E167" s="21">
        <v>0.0</v>
      </c>
      <c r="F167" s="21">
        <v>2.0</v>
      </c>
      <c r="G167" s="21">
        <v>3.0</v>
      </c>
      <c r="H167" s="21">
        <v>21.0</v>
      </c>
      <c r="I167" s="21">
        <v>42.0</v>
      </c>
      <c r="J167" s="21">
        <v>58.0</v>
      </c>
      <c r="K167" s="21">
        <v>79.0</v>
      </c>
      <c r="L167" s="21">
        <v>65.0</v>
      </c>
      <c r="M167" s="21">
        <v>49.0</v>
      </c>
    </row>
    <row r="168">
      <c r="A168" s="76">
        <v>44465.0</v>
      </c>
      <c r="B168" s="21">
        <v>320.0</v>
      </c>
      <c r="C168" s="21">
        <v>203.0</v>
      </c>
      <c r="D168" s="21">
        <v>117.0</v>
      </c>
      <c r="E168" s="21">
        <v>0.0</v>
      </c>
      <c r="F168" s="21">
        <v>2.0</v>
      </c>
      <c r="G168" s="21">
        <v>5.0</v>
      </c>
      <c r="H168" s="21">
        <v>23.0</v>
      </c>
      <c r="I168" s="21">
        <v>45.0</v>
      </c>
      <c r="J168" s="21">
        <v>57.0</v>
      </c>
      <c r="K168" s="21">
        <v>74.0</v>
      </c>
      <c r="L168" s="21">
        <v>64.0</v>
      </c>
      <c r="M168" s="21">
        <v>50.0</v>
      </c>
    </row>
    <row r="169">
      <c r="A169" s="76">
        <v>44464.0</v>
      </c>
      <c r="B169" s="21">
        <v>339.0</v>
      </c>
      <c r="C169" s="21">
        <v>221.0</v>
      </c>
      <c r="D169" s="21">
        <v>118.0</v>
      </c>
      <c r="E169" s="21">
        <v>0.0</v>
      </c>
      <c r="F169" s="21">
        <v>2.0</v>
      </c>
      <c r="G169" s="21">
        <v>7.0</v>
      </c>
      <c r="H169" s="21">
        <v>28.0</v>
      </c>
      <c r="I169" s="21">
        <v>46.0</v>
      </c>
      <c r="J169" s="21">
        <v>62.0</v>
      </c>
      <c r="K169" s="21">
        <v>82.0</v>
      </c>
      <c r="L169" s="21">
        <v>69.0</v>
      </c>
      <c r="M169" s="21">
        <v>43.0</v>
      </c>
    </row>
    <row r="170">
      <c r="A170" s="76">
        <v>44463.0</v>
      </c>
      <c r="B170" s="21">
        <v>309.0</v>
      </c>
      <c r="C170" s="21">
        <v>204.0</v>
      </c>
      <c r="D170" s="21">
        <v>105.0</v>
      </c>
      <c r="E170" s="21">
        <v>0.0</v>
      </c>
      <c r="F170" s="21">
        <v>1.0</v>
      </c>
      <c r="G170" s="21">
        <v>3.0</v>
      </c>
      <c r="H170" s="21">
        <v>27.0</v>
      </c>
      <c r="I170" s="21">
        <v>44.0</v>
      </c>
      <c r="J170" s="21">
        <v>64.0</v>
      </c>
      <c r="K170" s="21">
        <v>80.0</v>
      </c>
      <c r="L170" s="21">
        <v>53.0</v>
      </c>
      <c r="M170" s="21">
        <v>37.0</v>
      </c>
    </row>
    <row r="171">
      <c r="A171" s="76">
        <v>44462.0</v>
      </c>
      <c r="B171" s="21">
        <v>312.0</v>
      </c>
      <c r="C171" s="21">
        <v>208.0</v>
      </c>
      <c r="D171" s="21">
        <v>104.0</v>
      </c>
      <c r="E171" s="21">
        <v>0.0</v>
      </c>
      <c r="F171" s="21">
        <v>1.0</v>
      </c>
      <c r="G171" s="21">
        <v>3.0</v>
      </c>
      <c r="H171" s="21">
        <v>25.0</v>
      </c>
      <c r="I171" s="21">
        <v>46.0</v>
      </c>
      <c r="J171" s="21">
        <v>67.0</v>
      </c>
      <c r="K171" s="21">
        <v>80.0</v>
      </c>
      <c r="L171" s="21">
        <v>53.0</v>
      </c>
      <c r="M171" s="21">
        <v>37.0</v>
      </c>
    </row>
    <row r="172">
      <c r="A172" s="76">
        <v>44461.0</v>
      </c>
      <c r="B172" s="21">
        <v>317.0</v>
      </c>
      <c r="C172" s="21">
        <v>210.0</v>
      </c>
      <c r="D172" s="21">
        <v>107.0</v>
      </c>
      <c r="E172" s="21">
        <v>0.0</v>
      </c>
      <c r="F172" s="21">
        <v>1.0</v>
      </c>
      <c r="G172" s="21">
        <v>2.0</v>
      </c>
      <c r="H172" s="21">
        <v>27.0</v>
      </c>
      <c r="I172" s="21">
        <v>48.0</v>
      </c>
      <c r="J172" s="21">
        <v>67.0</v>
      </c>
      <c r="K172" s="21">
        <v>80.0</v>
      </c>
      <c r="L172" s="21">
        <v>54.0</v>
      </c>
      <c r="M172" s="21">
        <v>38.0</v>
      </c>
    </row>
    <row r="173">
      <c r="A173" s="76">
        <v>44460.0</v>
      </c>
      <c r="B173" s="21">
        <v>328.0</v>
      </c>
      <c r="C173" s="21">
        <v>218.0</v>
      </c>
      <c r="D173" s="21">
        <v>110.0</v>
      </c>
      <c r="E173" s="21">
        <v>0.0</v>
      </c>
      <c r="F173" s="21">
        <v>1.0</v>
      </c>
      <c r="G173" s="21">
        <v>4.0</v>
      </c>
      <c r="H173" s="21">
        <v>27.0</v>
      </c>
      <c r="I173" s="21">
        <v>52.0</v>
      </c>
      <c r="J173" s="21">
        <v>68.0</v>
      </c>
      <c r="K173" s="21">
        <v>81.0</v>
      </c>
      <c r="L173" s="21">
        <v>56.0</v>
      </c>
      <c r="M173" s="21">
        <v>39.0</v>
      </c>
    </row>
    <row r="174">
      <c r="A174" s="76">
        <v>44459.0</v>
      </c>
      <c r="B174" s="21">
        <v>332.0</v>
      </c>
      <c r="C174" s="21">
        <v>225.0</v>
      </c>
      <c r="D174" s="21">
        <v>107.0</v>
      </c>
      <c r="E174" s="21">
        <v>0.0</v>
      </c>
      <c r="F174" s="21">
        <v>1.0</v>
      </c>
      <c r="G174" s="21">
        <v>7.0</v>
      </c>
      <c r="H174" s="21">
        <v>25.0</v>
      </c>
      <c r="I174" s="21">
        <v>56.0</v>
      </c>
      <c r="J174" s="21">
        <v>71.0</v>
      </c>
      <c r="K174" s="21">
        <v>81.0</v>
      </c>
      <c r="L174" s="21">
        <v>54.0</v>
      </c>
      <c r="M174" s="21">
        <v>37.0</v>
      </c>
    </row>
    <row r="175">
      <c r="A175" s="76">
        <v>44458.0</v>
      </c>
      <c r="B175" s="21">
        <v>333.0</v>
      </c>
      <c r="C175" s="21">
        <v>227.0</v>
      </c>
      <c r="D175" s="21">
        <v>106.0</v>
      </c>
      <c r="E175" s="21">
        <v>0.0</v>
      </c>
      <c r="F175" s="21">
        <v>1.0</v>
      </c>
      <c r="G175" s="21">
        <v>9.0</v>
      </c>
      <c r="H175" s="21">
        <v>24.0</v>
      </c>
      <c r="I175" s="21">
        <v>57.0</v>
      </c>
      <c r="J175" s="21">
        <v>71.0</v>
      </c>
      <c r="K175" s="21">
        <v>78.0</v>
      </c>
      <c r="L175" s="21">
        <v>55.0</v>
      </c>
      <c r="M175" s="21">
        <v>38.0</v>
      </c>
    </row>
    <row r="176">
      <c r="A176" s="76">
        <v>44457.0</v>
      </c>
      <c r="B176" s="21">
        <v>329.0</v>
      </c>
      <c r="C176" s="21">
        <v>224.0</v>
      </c>
      <c r="D176" s="21">
        <v>105.0</v>
      </c>
      <c r="E176" s="21">
        <v>0.0</v>
      </c>
      <c r="F176" s="21">
        <v>1.0</v>
      </c>
      <c r="G176" s="21">
        <v>10.0</v>
      </c>
      <c r="H176" s="21">
        <v>22.0</v>
      </c>
      <c r="I176" s="21">
        <v>57.0</v>
      </c>
      <c r="J176" s="21">
        <v>71.0</v>
      </c>
      <c r="K176" s="21">
        <v>77.0</v>
      </c>
      <c r="L176" s="21">
        <v>55.0</v>
      </c>
      <c r="M176" s="21">
        <v>36.0</v>
      </c>
    </row>
    <row r="177">
      <c r="A177" s="76">
        <v>44456.0</v>
      </c>
      <c r="B177" s="21">
        <v>332.0</v>
      </c>
      <c r="C177" s="21">
        <v>227.0</v>
      </c>
      <c r="D177" s="21">
        <v>105.0</v>
      </c>
      <c r="E177" s="21">
        <v>0.0</v>
      </c>
      <c r="F177" s="21">
        <v>1.0</v>
      </c>
      <c r="G177" s="21">
        <v>10.0</v>
      </c>
      <c r="H177" s="21">
        <v>23.0</v>
      </c>
      <c r="I177" s="21">
        <v>58.0</v>
      </c>
      <c r="J177" s="21">
        <v>77.0</v>
      </c>
      <c r="K177" s="21">
        <v>72.0</v>
      </c>
      <c r="L177" s="21">
        <v>52.0</v>
      </c>
      <c r="M177" s="21">
        <v>39.0</v>
      </c>
    </row>
    <row r="178">
      <c r="A178" s="76">
        <v>44455.0</v>
      </c>
      <c r="B178" s="21">
        <v>348.0</v>
      </c>
      <c r="C178" s="21">
        <v>239.0</v>
      </c>
      <c r="D178" s="21">
        <v>109.0</v>
      </c>
      <c r="E178" s="21">
        <v>0.0</v>
      </c>
      <c r="F178" s="21">
        <v>1.0</v>
      </c>
      <c r="G178" s="21">
        <v>8.0</v>
      </c>
      <c r="H178" s="21">
        <v>27.0</v>
      </c>
      <c r="I178" s="21">
        <v>61.0</v>
      </c>
      <c r="J178" s="21">
        <v>85.0</v>
      </c>
      <c r="K178" s="21">
        <v>76.0</v>
      </c>
      <c r="L178" s="21">
        <v>53.0</v>
      </c>
      <c r="M178" s="21">
        <v>37.0</v>
      </c>
    </row>
    <row r="179">
      <c r="A179" s="76">
        <v>44454.0</v>
      </c>
      <c r="B179" s="21">
        <v>350.0</v>
      </c>
      <c r="C179" s="21">
        <v>232.0</v>
      </c>
      <c r="D179" s="21">
        <v>118.0</v>
      </c>
      <c r="E179" s="21">
        <v>0.0</v>
      </c>
      <c r="F179" s="21">
        <v>1.0</v>
      </c>
      <c r="G179" s="21">
        <v>9.0</v>
      </c>
      <c r="H179" s="21">
        <v>27.0</v>
      </c>
      <c r="I179" s="21">
        <v>65.0</v>
      </c>
      <c r="J179" s="21">
        <v>88.0</v>
      </c>
      <c r="K179" s="21">
        <v>74.0</v>
      </c>
      <c r="L179" s="21">
        <v>52.0</v>
      </c>
      <c r="M179" s="21">
        <v>34.0</v>
      </c>
    </row>
    <row r="180">
      <c r="A180" s="76">
        <v>44453.0</v>
      </c>
      <c r="B180" s="21">
        <v>340.0</v>
      </c>
      <c r="C180" s="21">
        <v>224.0</v>
      </c>
      <c r="D180" s="21">
        <v>116.0</v>
      </c>
      <c r="E180" s="21">
        <v>0.0</v>
      </c>
      <c r="F180" s="21">
        <v>2.0</v>
      </c>
      <c r="G180" s="21">
        <v>7.0</v>
      </c>
      <c r="H180" s="21">
        <v>20.0</v>
      </c>
      <c r="I180" s="21">
        <v>60.0</v>
      </c>
      <c r="J180" s="21">
        <v>87.0</v>
      </c>
      <c r="K180" s="21">
        <v>79.0</v>
      </c>
      <c r="L180" s="21">
        <v>52.0</v>
      </c>
      <c r="M180" s="21">
        <v>33.0</v>
      </c>
    </row>
    <row r="181">
      <c r="A181" s="76">
        <v>44452.0</v>
      </c>
      <c r="B181" s="21">
        <v>342.0</v>
      </c>
      <c r="C181" s="21">
        <v>226.0</v>
      </c>
      <c r="D181" s="21">
        <v>116.0</v>
      </c>
      <c r="E181" s="21">
        <v>0.0</v>
      </c>
      <c r="F181" s="21">
        <v>2.0</v>
      </c>
      <c r="G181" s="21">
        <v>7.0</v>
      </c>
      <c r="H181" s="21">
        <v>20.0</v>
      </c>
      <c r="I181" s="21">
        <v>58.0</v>
      </c>
      <c r="J181" s="21">
        <v>89.0</v>
      </c>
      <c r="K181" s="21">
        <v>79.0</v>
      </c>
      <c r="L181" s="21">
        <v>55.0</v>
      </c>
      <c r="M181" s="21">
        <v>32.0</v>
      </c>
    </row>
    <row r="182">
      <c r="A182" s="76">
        <v>44451.0</v>
      </c>
      <c r="B182" s="21">
        <v>351.0</v>
      </c>
      <c r="C182" s="21">
        <v>233.0</v>
      </c>
      <c r="D182" s="21">
        <v>118.0</v>
      </c>
      <c r="E182" s="21">
        <v>0.0</v>
      </c>
      <c r="F182" s="21">
        <v>2.0</v>
      </c>
      <c r="G182" s="21">
        <v>6.0</v>
      </c>
      <c r="H182" s="21">
        <v>19.0</v>
      </c>
      <c r="I182" s="21">
        <v>59.0</v>
      </c>
      <c r="J182" s="21">
        <v>92.0</v>
      </c>
      <c r="K182" s="21">
        <v>83.0</v>
      </c>
      <c r="L182" s="21">
        <v>59.0</v>
      </c>
      <c r="M182" s="21">
        <v>31.0</v>
      </c>
    </row>
    <row r="183">
      <c r="A183" s="76">
        <v>44450.0</v>
      </c>
      <c r="B183" s="21">
        <v>352.0</v>
      </c>
      <c r="C183" s="21">
        <v>231.0</v>
      </c>
      <c r="D183" s="21">
        <v>121.0</v>
      </c>
      <c r="E183" s="21">
        <v>0.0</v>
      </c>
      <c r="F183" s="21">
        <v>2.0</v>
      </c>
      <c r="G183" s="21">
        <v>6.0</v>
      </c>
      <c r="H183" s="21">
        <v>22.0</v>
      </c>
      <c r="I183" s="21">
        <v>56.0</v>
      </c>
      <c r="J183" s="21">
        <v>94.0</v>
      </c>
      <c r="K183" s="21">
        <v>83.0</v>
      </c>
      <c r="L183" s="21">
        <v>58.0</v>
      </c>
      <c r="M183" s="21">
        <v>31.0</v>
      </c>
    </row>
    <row r="184">
      <c r="A184" s="76">
        <v>44448.0</v>
      </c>
      <c r="B184" s="21">
        <v>366.0</v>
      </c>
      <c r="C184" s="21">
        <v>238.0</v>
      </c>
      <c r="D184" s="21">
        <v>128.0</v>
      </c>
      <c r="E184" s="21">
        <v>0.0</v>
      </c>
      <c r="F184" s="21">
        <v>1.0</v>
      </c>
      <c r="G184" s="21">
        <v>7.0</v>
      </c>
      <c r="H184" s="21">
        <v>23.0</v>
      </c>
      <c r="I184" s="21">
        <v>54.0</v>
      </c>
      <c r="J184" s="21">
        <v>113.0</v>
      </c>
      <c r="K184" s="21">
        <v>78.0</v>
      </c>
      <c r="L184" s="21">
        <v>58.0</v>
      </c>
      <c r="M184" s="21">
        <v>32.0</v>
      </c>
    </row>
    <row r="185">
      <c r="A185" s="76">
        <v>44447.0</v>
      </c>
      <c r="B185" s="21">
        <v>387.0</v>
      </c>
      <c r="C185" s="21">
        <v>249.0</v>
      </c>
      <c r="D185" s="21">
        <v>138.0</v>
      </c>
      <c r="E185" s="21">
        <v>1.0</v>
      </c>
      <c r="F185" s="21">
        <v>1.0</v>
      </c>
      <c r="G185" s="21">
        <v>9.0</v>
      </c>
      <c r="H185" s="21">
        <v>24.0</v>
      </c>
      <c r="I185" s="21">
        <v>59.0</v>
      </c>
      <c r="J185" s="21">
        <v>117.0</v>
      </c>
      <c r="K185" s="21">
        <v>83.0</v>
      </c>
      <c r="L185" s="21">
        <v>56.0</v>
      </c>
      <c r="M185" s="21">
        <v>37.0</v>
      </c>
    </row>
    <row r="186">
      <c r="A186" s="76">
        <v>44446.0</v>
      </c>
      <c r="B186" s="21">
        <v>364.0</v>
      </c>
      <c r="C186" s="21">
        <v>229.0</v>
      </c>
      <c r="D186" s="21">
        <v>135.0</v>
      </c>
      <c r="E186" s="21">
        <v>0.0</v>
      </c>
      <c r="F186" s="21">
        <v>1.0</v>
      </c>
      <c r="G186" s="21">
        <v>8.0</v>
      </c>
      <c r="H186" s="21">
        <v>21.0</v>
      </c>
      <c r="I186" s="21">
        <v>60.0</v>
      </c>
      <c r="J186" s="21">
        <v>108.0</v>
      </c>
      <c r="K186" s="21">
        <v>79.0</v>
      </c>
      <c r="L186" s="21">
        <v>55.0</v>
      </c>
      <c r="M186" s="21">
        <v>32.0</v>
      </c>
    </row>
    <row r="187">
      <c r="A187" s="76">
        <v>44445.0</v>
      </c>
      <c r="B187" s="21">
        <v>358.0</v>
      </c>
      <c r="C187" s="21">
        <v>227.0</v>
      </c>
      <c r="D187" s="21">
        <v>131.0</v>
      </c>
      <c r="E187" s="21">
        <v>0.0</v>
      </c>
      <c r="F187" s="21">
        <v>1.0</v>
      </c>
      <c r="G187" s="21">
        <v>8.0</v>
      </c>
      <c r="H187" s="21">
        <v>21.0</v>
      </c>
      <c r="I187" s="21">
        <v>61.0</v>
      </c>
      <c r="J187" s="21">
        <v>108.0</v>
      </c>
      <c r="K187" s="21">
        <v>75.0</v>
      </c>
      <c r="L187" s="21">
        <v>55.0</v>
      </c>
      <c r="M187" s="21">
        <v>29.0</v>
      </c>
    </row>
    <row r="188">
      <c r="A188" s="76">
        <v>44444.0</v>
      </c>
      <c r="B188" s="21">
        <v>363.0</v>
      </c>
      <c r="C188" s="21">
        <v>226.0</v>
      </c>
      <c r="D188" s="21">
        <v>137.0</v>
      </c>
      <c r="E188" s="21">
        <v>0.0</v>
      </c>
      <c r="F188" s="21">
        <v>0.0</v>
      </c>
      <c r="G188" s="21">
        <v>9.0</v>
      </c>
      <c r="H188" s="21">
        <v>23.0</v>
      </c>
      <c r="I188" s="21">
        <v>58.0</v>
      </c>
      <c r="J188" s="21">
        <v>114.0</v>
      </c>
      <c r="K188" s="21">
        <v>75.0</v>
      </c>
      <c r="L188" s="21">
        <v>54.0</v>
      </c>
      <c r="M188" s="21">
        <v>30.0</v>
      </c>
    </row>
    <row r="189">
      <c r="A189" s="76">
        <v>44443.0</v>
      </c>
      <c r="B189" s="21">
        <v>376.0</v>
      </c>
      <c r="C189" s="21">
        <v>230.0</v>
      </c>
      <c r="D189" s="21">
        <v>146.0</v>
      </c>
      <c r="E189" s="21">
        <v>0.0</v>
      </c>
      <c r="F189" s="21">
        <v>0.0</v>
      </c>
      <c r="G189" s="21">
        <v>12.0</v>
      </c>
      <c r="H189" s="21">
        <v>23.0</v>
      </c>
      <c r="I189" s="21">
        <v>58.0</v>
      </c>
      <c r="J189" s="21">
        <v>123.0</v>
      </c>
      <c r="K189" s="21">
        <v>76.0</v>
      </c>
      <c r="L189" s="21">
        <v>55.0</v>
      </c>
      <c r="M189" s="21">
        <v>29.0</v>
      </c>
    </row>
    <row r="190">
      <c r="A190" s="76">
        <v>44442.0</v>
      </c>
      <c r="B190" s="21">
        <v>367.0</v>
      </c>
      <c r="C190" s="21">
        <v>231.0</v>
      </c>
      <c r="D190" s="21">
        <v>136.0</v>
      </c>
      <c r="E190" s="21">
        <v>0.0</v>
      </c>
      <c r="F190" s="21">
        <v>0.0</v>
      </c>
      <c r="G190" s="21">
        <v>8.0</v>
      </c>
      <c r="H190" s="21">
        <v>23.0</v>
      </c>
      <c r="I190" s="21">
        <v>58.0</v>
      </c>
      <c r="J190" s="21">
        <v>122.0</v>
      </c>
      <c r="K190" s="21">
        <v>76.0</v>
      </c>
      <c r="L190" s="21">
        <v>53.0</v>
      </c>
      <c r="M190" s="21">
        <v>27.0</v>
      </c>
    </row>
    <row r="191">
      <c r="A191" s="76">
        <v>44441.0</v>
      </c>
      <c r="B191" s="21">
        <v>371.0</v>
      </c>
      <c r="C191" s="21">
        <v>236.0</v>
      </c>
      <c r="D191" s="21">
        <v>135.0</v>
      </c>
      <c r="E191" s="21">
        <v>0.0</v>
      </c>
      <c r="F191" s="21">
        <v>0.0</v>
      </c>
      <c r="G191" s="21">
        <v>8.0</v>
      </c>
      <c r="H191" s="21">
        <v>19.0</v>
      </c>
      <c r="I191" s="21">
        <v>59.0</v>
      </c>
      <c r="J191" s="21">
        <v>131.0</v>
      </c>
      <c r="K191" s="21">
        <v>78.0</v>
      </c>
      <c r="L191" s="21">
        <v>54.0</v>
      </c>
      <c r="M191" s="21">
        <v>22.0</v>
      </c>
    </row>
    <row r="192">
      <c r="A192" s="76">
        <v>44440.0</v>
      </c>
      <c r="B192" s="21">
        <v>399.0</v>
      </c>
      <c r="C192" s="21">
        <v>254.0</v>
      </c>
      <c r="D192" s="21">
        <v>145.0</v>
      </c>
      <c r="E192" s="21">
        <v>0.0</v>
      </c>
      <c r="F192" s="21">
        <v>0.0</v>
      </c>
      <c r="G192" s="21">
        <v>11.0</v>
      </c>
      <c r="H192" s="21">
        <v>23.0</v>
      </c>
      <c r="I192" s="21">
        <v>59.0</v>
      </c>
      <c r="J192" s="21">
        <v>146.0</v>
      </c>
      <c r="K192" s="21">
        <v>76.0</v>
      </c>
      <c r="L192" s="21">
        <v>62.0</v>
      </c>
      <c r="M192" s="21">
        <v>22.0</v>
      </c>
    </row>
    <row r="193">
      <c r="A193" s="76">
        <v>44439.0</v>
      </c>
      <c r="B193" s="21">
        <v>409.0</v>
      </c>
      <c r="C193" s="21">
        <v>250.0</v>
      </c>
      <c r="D193" s="21">
        <v>159.0</v>
      </c>
      <c r="E193" s="21">
        <v>0.0</v>
      </c>
      <c r="F193" s="21">
        <v>0.0</v>
      </c>
      <c r="G193" s="21">
        <v>10.0</v>
      </c>
      <c r="H193" s="21">
        <v>26.0</v>
      </c>
      <c r="I193" s="21">
        <v>66.0</v>
      </c>
      <c r="J193" s="21">
        <v>139.0</v>
      </c>
      <c r="K193" s="21">
        <v>81.0</v>
      </c>
      <c r="L193" s="21">
        <v>66.0</v>
      </c>
      <c r="M193" s="21">
        <v>21.0</v>
      </c>
    </row>
    <row r="194">
      <c r="A194" s="76">
        <v>44438.0</v>
      </c>
      <c r="B194" s="21">
        <v>396.0</v>
      </c>
      <c r="C194" s="21">
        <v>244.0</v>
      </c>
      <c r="D194" s="21">
        <v>152.0</v>
      </c>
      <c r="E194" s="21">
        <v>0.0</v>
      </c>
      <c r="F194" s="21">
        <v>0.0</v>
      </c>
      <c r="G194" s="21">
        <v>9.0</v>
      </c>
      <c r="H194" s="21">
        <v>26.0</v>
      </c>
      <c r="I194" s="21">
        <v>69.0</v>
      </c>
      <c r="J194" s="21">
        <v>139.0</v>
      </c>
      <c r="K194" s="21">
        <v>72.0</v>
      </c>
      <c r="L194" s="21">
        <v>58.0</v>
      </c>
      <c r="M194" s="21">
        <v>23.0</v>
      </c>
    </row>
    <row r="195">
      <c r="A195" s="76">
        <v>44437.0</v>
      </c>
      <c r="B195" s="21">
        <v>404.0</v>
      </c>
      <c r="C195" s="21">
        <v>243.0</v>
      </c>
      <c r="D195" s="21">
        <v>161.0</v>
      </c>
      <c r="E195" s="21">
        <v>0.0</v>
      </c>
      <c r="F195" s="21">
        <v>0.0</v>
      </c>
      <c r="G195" s="21">
        <v>11.0</v>
      </c>
      <c r="H195" s="21">
        <v>26.0</v>
      </c>
      <c r="I195" s="21">
        <v>71.0</v>
      </c>
      <c r="J195" s="21">
        <v>138.0</v>
      </c>
      <c r="K195" s="21">
        <v>77.0</v>
      </c>
      <c r="L195" s="21">
        <v>57.0</v>
      </c>
      <c r="M195" s="21">
        <v>24.0</v>
      </c>
    </row>
    <row r="196">
      <c r="A196" s="76">
        <v>44436.0</v>
      </c>
      <c r="B196" s="21">
        <v>409.0</v>
      </c>
      <c r="C196" s="21">
        <v>245.0</v>
      </c>
      <c r="D196" s="21">
        <v>164.0</v>
      </c>
      <c r="E196" s="21">
        <v>0.0</v>
      </c>
      <c r="F196" s="21">
        <v>0.0</v>
      </c>
      <c r="G196" s="21">
        <v>12.0</v>
      </c>
      <c r="H196" s="21">
        <v>25.0</v>
      </c>
      <c r="I196" s="21">
        <v>72.0</v>
      </c>
      <c r="J196" s="21">
        <v>140.0</v>
      </c>
      <c r="K196" s="21">
        <v>77.0</v>
      </c>
      <c r="L196" s="21">
        <v>56.0</v>
      </c>
      <c r="M196" s="21">
        <v>27.0</v>
      </c>
    </row>
    <row r="197">
      <c r="A197" s="76">
        <v>44435.0</v>
      </c>
      <c r="B197" s="21">
        <v>427.0</v>
      </c>
      <c r="C197" s="21">
        <v>251.0</v>
      </c>
      <c r="D197" s="21">
        <v>176.0</v>
      </c>
      <c r="E197" s="21">
        <v>0.0</v>
      </c>
      <c r="F197" s="21">
        <v>0.0</v>
      </c>
      <c r="G197" s="21">
        <v>8.0</v>
      </c>
      <c r="H197" s="21">
        <v>32.0</v>
      </c>
      <c r="I197" s="21">
        <v>73.0</v>
      </c>
      <c r="J197" s="21">
        <v>149.0</v>
      </c>
      <c r="K197" s="21">
        <v>81.0</v>
      </c>
      <c r="L197" s="21">
        <v>57.0</v>
      </c>
      <c r="M197" s="21">
        <v>27.0</v>
      </c>
    </row>
    <row r="198">
      <c r="A198" s="76">
        <v>44434.0</v>
      </c>
      <c r="B198" s="21">
        <v>425.0</v>
      </c>
      <c r="C198" s="21">
        <v>253.0</v>
      </c>
      <c r="D198" s="21">
        <v>172.0</v>
      </c>
      <c r="E198" s="21">
        <v>0.0</v>
      </c>
      <c r="F198" s="21">
        <v>0.0</v>
      </c>
      <c r="G198" s="21">
        <v>8.0</v>
      </c>
      <c r="H198" s="21">
        <v>30.0</v>
      </c>
      <c r="I198" s="21">
        <v>72.0</v>
      </c>
      <c r="J198" s="21">
        <v>153.0</v>
      </c>
      <c r="K198" s="21">
        <v>80.0</v>
      </c>
      <c r="L198" s="21">
        <v>56.0</v>
      </c>
      <c r="M198" s="21">
        <v>26.0</v>
      </c>
    </row>
    <row r="199">
      <c r="A199" s="76">
        <v>44433.0</v>
      </c>
      <c r="B199" s="21">
        <v>434.0</v>
      </c>
      <c r="C199" s="21">
        <v>259.0</v>
      </c>
      <c r="D199" s="21">
        <v>175.0</v>
      </c>
      <c r="E199" s="21">
        <v>0.0</v>
      </c>
      <c r="F199" s="21">
        <v>0.0</v>
      </c>
      <c r="G199" s="21">
        <v>6.0</v>
      </c>
      <c r="H199" s="21">
        <v>33.0</v>
      </c>
      <c r="I199" s="21">
        <v>64.0</v>
      </c>
      <c r="J199" s="21">
        <v>165.0</v>
      </c>
      <c r="K199" s="21">
        <v>83.0</v>
      </c>
      <c r="L199" s="21">
        <v>57.0</v>
      </c>
      <c r="M199" s="21">
        <v>26.0</v>
      </c>
    </row>
    <row r="200">
      <c r="A200" s="76">
        <v>44432.0</v>
      </c>
      <c r="B200" s="21">
        <v>420.0</v>
      </c>
      <c r="C200" s="21">
        <v>253.0</v>
      </c>
      <c r="D200" s="21">
        <v>167.0</v>
      </c>
      <c r="E200" s="21">
        <v>0.0</v>
      </c>
      <c r="F200" s="21">
        <v>0.0</v>
      </c>
      <c r="G200" s="21">
        <v>7.0</v>
      </c>
      <c r="H200" s="21">
        <v>27.0</v>
      </c>
      <c r="I200" s="21">
        <v>64.0</v>
      </c>
      <c r="J200" s="21">
        <v>162.0</v>
      </c>
      <c r="K200" s="21">
        <v>88.0</v>
      </c>
      <c r="L200" s="21">
        <v>51.0</v>
      </c>
      <c r="M200" s="21">
        <v>21.0</v>
      </c>
    </row>
    <row r="201">
      <c r="A201" s="76">
        <v>44431.0</v>
      </c>
      <c r="B201" s="21">
        <v>399.0</v>
      </c>
      <c r="C201" s="21">
        <v>244.0</v>
      </c>
      <c r="D201" s="21">
        <v>155.0</v>
      </c>
      <c r="E201" s="21">
        <v>0.0</v>
      </c>
      <c r="F201" s="21">
        <v>1.0</v>
      </c>
      <c r="G201" s="21">
        <v>7.0</v>
      </c>
      <c r="H201" s="21">
        <v>27.0</v>
      </c>
      <c r="I201" s="21">
        <v>57.0</v>
      </c>
      <c r="J201" s="21">
        <v>150.0</v>
      </c>
      <c r="K201" s="21">
        <v>90.0</v>
      </c>
      <c r="L201" s="21">
        <v>48.0</v>
      </c>
      <c r="M201" s="21">
        <v>19.0</v>
      </c>
    </row>
    <row r="202">
      <c r="A202" s="76">
        <v>44430.0</v>
      </c>
      <c r="B202" s="21">
        <v>395.0</v>
      </c>
      <c r="C202" s="21">
        <v>244.0</v>
      </c>
      <c r="D202" s="21">
        <v>151.0</v>
      </c>
      <c r="E202" s="21">
        <v>0.0</v>
      </c>
      <c r="F202" s="21">
        <v>1.0</v>
      </c>
      <c r="G202" s="21">
        <v>7.0</v>
      </c>
      <c r="H202" s="21">
        <v>26.0</v>
      </c>
      <c r="I202" s="21">
        <v>54.0</v>
      </c>
      <c r="J202" s="21">
        <v>155.0</v>
      </c>
      <c r="K202" s="21">
        <v>86.0</v>
      </c>
      <c r="L202" s="21">
        <v>50.0</v>
      </c>
      <c r="M202" s="21">
        <v>16.0</v>
      </c>
    </row>
    <row r="203">
      <c r="A203" s="76">
        <v>44429.0</v>
      </c>
      <c r="B203" s="21">
        <v>403.0</v>
      </c>
      <c r="C203" s="21">
        <v>247.0</v>
      </c>
      <c r="D203" s="21">
        <v>156.0</v>
      </c>
      <c r="E203" s="21">
        <v>0.0</v>
      </c>
      <c r="F203" s="21">
        <v>1.0</v>
      </c>
      <c r="G203" s="21">
        <v>9.0</v>
      </c>
      <c r="H203" s="21">
        <v>23.0</v>
      </c>
      <c r="I203" s="21">
        <v>55.0</v>
      </c>
      <c r="J203" s="21">
        <v>161.0</v>
      </c>
      <c r="K203" s="21">
        <v>87.0</v>
      </c>
      <c r="L203" s="21">
        <v>50.0</v>
      </c>
      <c r="M203" s="21">
        <v>17.0</v>
      </c>
    </row>
    <row r="204">
      <c r="A204" s="76">
        <v>44428.0</v>
      </c>
      <c r="B204" s="21">
        <v>385.0</v>
      </c>
      <c r="C204" s="21">
        <v>239.0</v>
      </c>
      <c r="D204" s="21">
        <v>146.0</v>
      </c>
      <c r="E204" s="21">
        <v>0.0</v>
      </c>
      <c r="F204" s="21">
        <v>1.0</v>
      </c>
      <c r="G204" s="21">
        <v>8.0</v>
      </c>
      <c r="H204" s="21">
        <v>25.0</v>
      </c>
      <c r="I204" s="21">
        <v>46.0</v>
      </c>
      <c r="J204" s="21">
        <v>154.0</v>
      </c>
      <c r="K204" s="21">
        <v>84.0</v>
      </c>
      <c r="L204" s="21">
        <v>48.0</v>
      </c>
      <c r="M204" s="21">
        <v>16.0</v>
      </c>
    </row>
    <row r="205">
      <c r="A205" s="76">
        <v>44427.0</v>
      </c>
      <c r="B205" s="21">
        <v>390.0</v>
      </c>
      <c r="C205" s="21">
        <v>247.0</v>
      </c>
      <c r="D205" s="21">
        <v>143.0</v>
      </c>
      <c r="E205" s="21">
        <v>0.0</v>
      </c>
      <c r="F205" s="21">
        <v>1.0</v>
      </c>
      <c r="G205" s="21">
        <v>6.0</v>
      </c>
      <c r="H205" s="21">
        <v>28.0</v>
      </c>
      <c r="I205" s="21">
        <v>54.0</v>
      </c>
      <c r="J205" s="21">
        <v>158.0</v>
      </c>
      <c r="K205" s="21">
        <v>76.0</v>
      </c>
      <c r="L205" s="21">
        <v>49.0</v>
      </c>
      <c r="M205" s="21">
        <v>18.0</v>
      </c>
    </row>
    <row r="206">
      <c r="A206" s="76">
        <v>44426.0</v>
      </c>
      <c r="B206" s="21">
        <v>366.0</v>
      </c>
      <c r="C206" s="21">
        <v>237.0</v>
      </c>
      <c r="D206" s="21">
        <v>129.0</v>
      </c>
      <c r="E206" s="21">
        <v>0.0</v>
      </c>
      <c r="F206" s="21">
        <v>1.0</v>
      </c>
      <c r="G206" s="21">
        <v>3.0</v>
      </c>
      <c r="H206" s="21">
        <v>28.0</v>
      </c>
      <c r="I206" s="21">
        <v>47.0</v>
      </c>
      <c r="J206" s="21">
        <v>149.0</v>
      </c>
      <c r="K206" s="21">
        <v>73.0</v>
      </c>
      <c r="L206" s="21">
        <v>49.0</v>
      </c>
      <c r="M206" s="21">
        <v>16.0</v>
      </c>
    </row>
    <row r="207">
      <c r="A207" s="76">
        <v>44425.0</v>
      </c>
      <c r="B207" s="21">
        <v>354.0</v>
      </c>
      <c r="C207" s="21">
        <v>228.0</v>
      </c>
      <c r="D207" s="21">
        <v>126.0</v>
      </c>
      <c r="E207" s="21">
        <v>0.0</v>
      </c>
      <c r="F207" s="21">
        <v>1.0</v>
      </c>
      <c r="G207" s="21">
        <v>4.0</v>
      </c>
      <c r="H207" s="21">
        <v>25.0</v>
      </c>
      <c r="I207" s="21">
        <v>47.0</v>
      </c>
      <c r="J207" s="21">
        <v>140.0</v>
      </c>
      <c r="K207" s="21">
        <v>75.0</v>
      </c>
      <c r="L207" s="21">
        <v>44.0</v>
      </c>
      <c r="M207" s="21">
        <v>18.0</v>
      </c>
    </row>
    <row r="208">
      <c r="A208" s="76">
        <v>44424.0</v>
      </c>
      <c r="B208" s="21">
        <v>353.0</v>
      </c>
      <c r="C208" s="21">
        <v>224.0</v>
      </c>
      <c r="D208" s="21">
        <v>129.0</v>
      </c>
      <c r="E208" s="21">
        <v>0.0</v>
      </c>
      <c r="F208" s="21">
        <v>1.0</v>
      </c>
      <c r="G208" s="21">
        <v>4.0</v>
      </c>
      <c r="H208" s="21">
        <v>27.0</v>
      </c>
      <c r="I208" s="21">
        <v>48.0</v>
      </c>
      <c r="J208" s="21">
        <v>138.0</v>
      </c>
      <c r="K208" s="21">
        <v>76.0</v>
      </c>
      <c r="L208" s="21">
        <v>42.0</v>
      </c>
      <c r="M208" s="21">
        <v>17.0</v>
      </c>
    </row>
    <row r="209">
      <c r="A209" s="76">
        <v>44423.0</v>
      </c>
      <c r="B209" s="21">
        <v>374.0</v>
      </c>
      <c r="C209" s="21">
        <v>241.0</v>
      </c>
      <c r="D209" s="21">
        <v>133.0</v>
      </c>
      <c r="E209" s="21">
        <v>0.0</v>
      </c>
      <c r="F209" s="21">
        <v>1.0</v>
      </c>
      <c r="G209" s="21">
        <v>5.0</v>
      </c>
      <c r="H209" s="21">
        <v>28.0</v>
      </c>
      <c r="I209" s="21">
        <v>53.0</v>
      </c>
      <c r="J209" s="21">
        <v>139.0</v>
      </c>
      <c r="K209" s="21">
        <v>82.0</v>
      </c>
      <c r="L209" s="21">
        <v>44.0</v>
      </c>
      <c r="M209" s="21">
        <v>22.0</v>
      </c>
    </row>
    <row r="210">
      <c r="A210" s="76">
        <v>44422.0</v>
      </c>
      <c r="B210" s="21">
        <v>386.0</v>
      </c>
      <c r="C210" s="21">
        <v>244.0</v>
      </c>
      <c r="D210" s="21">
        <v>142.0</v>
      </c>
      <c r="E210" s="21">
        <v>0.0</v>
      </c>
      <c r="F210" s="21">
        <v>0.0</v>
      </c>
      <c r="G210" s="21">
        <v>7.0</v>
      </c>
      <c r="H210" s="21">
        <v>31.0</v>
      </c>
      <c r="I210" s="21">
        <v>55.0</v>
      </c>
      <c r="J210" s="21">
        <v>147.0</v>
      </c>
      <c r="K210" s="21">
        <v>80.0</v>
      </c>
      <c r="L210" s="21">
        <v>45.0</v>
      </c>
      <c r="M210" s="21">
        <v>21.0</v>
      </c>
    </row>
    <row r="211">
      <c r="A211" s="76">
        <v>44421.0</v>
      </c>
      <c r="B211" s="21">
        <v>369.0</v>
      </c>
      <c r="C211" s="21">
        <v>239.0</v>
      </c>
      <c r="D211" s="21">
        <v>130.0</v>
      </c>
      <c r="E211" s="21">
        <v>0.0</v>
      </c>
      <c r="F211" s="21">
        <v>0.0</v>
      </c>
      <c r="G211" s="21">
        <v>6.0</v>
      </c>
      <c r="H211" s="21">
        <v>30.0</v>
      </c>
      <c r="I211" s="21">
        <v>54.0</v>
      </c>
      <c r="J211" s="21">
        <v>138.0</v>
      </c>
      <c r="K211" s="21">
        <v>81.0</v>
      </c>
      <c r="L211" s="21">
        <v>40.0</v>
      </c>
      <c r="M211" s="21">
        <v>20.0</v>
      </c>
    </row>
    <row r="212">
      <c r="A212" s="76">
        <v>44420.0</v>
      </c>
      <c r="B212" s="21">
        <v>372.0</v>
      </c>
      <c r="C212" s="21">
        <v>248.0</v>
      </c>
      <c r="D212" s="21">
        <v>124.0</v>
      </c>
      <c r="E212" s="21">
        <v>0.0</v>
      </c>
      <c r="F212" s="21">
        <v>0.0</v>
      </c>
      <c r="G212" s="21">
        <v>7.0</v>
      </c>
      <c r="H212" s="21">
        <v>35.0</v>
      </c>
      <c r="I212" s="21">
        <v>53.0</v>
      </c>
      <c r="J212" s="21">
        <v>136.0</v>
      </c>
      <c r="K212" s="21">
        <v>84.0</v>
      </c>
      <c r="L212" s="21">
        <v>35.0</v>
      </c>
      <c r="M212" s="21">
        <v>22.0</v>
      </c>
    </row>
    <row r="213">
      <c r="A213" s="76">
        <v>44419.0</v>
      </c>
      <c r="B213" s="21">
        <v>387.0</v>
      </c>
      <c r="C213" s="21">
        <v>256.0</v>
      </c>
      <c r="D213" s="21">
        <v>131.0</v>
      </c>
      <c r="E213" s="21">
        <v>1.0</v>
      </c>
      <c r="F213" s="21">
        <v>1.0</v>
      </c>
      <c r="G213" s="21">
        <v>6.0</v>
      </c>
      <c r="H213" s="21">
        <v>34.0</v>
      </c>
      <c r="I213" s="21">
        <v>60.0</v>
      </c>
      <c r="J213" s="21">
        <v>138.0</v>
      </c>
      <c r="K213" s="21">
        <v>90.0</v>
      </c>
      <c r="L213" s="21">
        <v>35.0</v>
      </c>
      <c r="M213" s="21">
        <v>22.0</v>
      </c>
    </row>
    <row r="214">
      <c r="A214" s="76">
        <v>44418.0</v>
      </c>
      <c r="B214" s="21">
        <v>379.0</v>
      </c>
      <c r="C214" s="21">
        <v>252.0</v>
      </c>
      <c r="D214" s="21">
        <v>127.0</v>
      </c>
      <c r="E214" s="21">
        <v>1.0</v>
      </c>
      <c r="F214" s="21">
        <v>1.0</v>
      </c>
      <c r="G214" s="21">
        <v>5.0</v>
      </c>
      <c r="H214" s="21">
        <v>31.0</v>
      </c>
      <c r="I214" s="21">
        <v>54.0</v>
      </c>
      <c r="J214" s="21">
        <v>131.0</v>
      </c>
      <c r="K214" s="21">
        <v>94.0</v>
      </c>
      <c r="L214" s="21">
        <v>39.0</v>
      </c>
      <c r="M214" s="21">
        <v>23.0</v>
      </c>
    </row>
    <row r="215">
      <c r="A215" s="76">
        <v>44417.0</v>
      </c>
      <c r="B215" s="21">
        <v>367.0</v>
      </c>
      <c r="C215" s="21">
        <v>245.0</v>
      </c>
      <c r="D215" s="21">
        <v>122.0</v>
      </c>
      <c r="E215" s="21">
        <v>1.0</v>
      </c>
      <c r="F215" s="21">
        <v>1.0</v>
      </c>
      <c r="G215" s="21">
        <v>4.0</v>
      </c>
      <c r="H215" s="21">
        <v>28.0</v>
      </c>
      <c r="I215" s="21">
        <v>55.0</v>
      </c>
      <c r="J215" s="21">
        <v>137.0</v>
      </c>
      <c r="K215" s="21">
        <v>86.0</v>
      </c>
      <c r="L215" s="21">
        <v>35.0</v>
      </c>
      <c r="M215" s="21">
        <v>20.0</v>
      </c>
    </row>
    <row r="216">
      <c r="A216" s="76">
        <v>44416.0</v>
      </c>
      <c r="B216" s="21">
        <v>376.0</v>
      </c>
      <c r="C216" s="21">
        <v>249.0</v>
      </c>
      <c r="D216" s="21">
        <v>127.0</v>
      </c>
      <c r="E216" s="21">
        <v>1.0</v>
      </c>
      <c r="F216" s="21">
        <v>1.0</v>
      </c>
      <c r="G216" s="21">
        <v>6.0</v>
      </c>
      <c r="H216" s="21">
        <v>35.0</v>
      </c>
      <c r="I216" s="21">
        <v>58.0</v>
      </c>
      <c r="J216" s="21">
        <v>133.0</v>
      </c>
      <c r="K216" s="21">
        <v>89.0</v>
      </c>
      <c r="L216" s="21">
        <v>36.0</v>
      </c>
      <c r="M216" s="21">
        <v>17.0</v>
      </c>
    </row>
    <row r="217">
      <c r="A217" s="76">
        <v>44415.0</v>
      </c>
      <c r="B217" s="21">
        <v>377.0</v>
      </c>
      <c r="C217" s="21">
        <v>251.0</v>
      </c>
      <c r="D217" s="21">
        <v>126.0</v>
      </c>
      <c r="E217" s="21">
        <v>1.0</v>
      </c>
      <c r="F217" s="21">
        <v>1.0</v>
      </c>
      <c r="G217" s="21">
        <v>5.0</v>
      </c>
      <c r="H217" s="21">
        <v>31.0</v>
      </c>
      <c r="I217" s="21">
        <v>61.0</v>
      </c>
      <c r="J217" s="21">
        <v>137.0</v>
      </c>
      <c r="K217" s="21">
        <v>88.0</v>
      </c>
      <c r="L217" s="21">
        <v>35.0</v>
      </c>
      <c r="M217" s="21">
        <v>18.0</v>
      </c>
    </row>
    <row r="218">
      <c r="A218" s="76">
        <v>44414.0</v>
      </c>
      <c r="B218" s="21">
        <v>376.0</v>
      </c>
      <c r="C218" s="21">
        <v>249.0</v>
      </c>
      <c r="D218" s="21">
        <v>127.0</v>
      </c>
      <c r="E218" s="21">
        <v>1.0</v>
      </c>
      <c r="F218" s="21">
        <v>1.0</v>
      </c>
      <c r="G218" s="21">
        <v>6.0</v>
      </c>
      <c r="H218" s="21">
        <v>35.0</v>
      </c>
      <c r="I218" s="21">
        <v>58.0</v>
      </c>
      <c r="J218" s="21">
        <v>133.0</v>
      </c>
      <c r="K218" s="21">
        <v>89.0</v>
      </c>
      <c r="L218" s="21">
        <v>36.0</v>
      </c>
      <c r="M218" s="21">
        <v>17.0</v>
      </c>
    </row>
    <row r="219">
      <c r="A219" s="76">
        <v>44413.0</v>
      </c>
      <c r="B219" s="21">
        <v>369.0</v>
      </c>
      <c r="C219" s="21">
        <v>246.0</v>
      </c>
      <c r="D219" s="21">
        <v>123.0</v>
      </c>
      <c r="E219" s="21">
        <v>1.0</v>
      </c>
      <c r="F219" s="21">
        <v>1.0</v>
      </c>
      <c r="G219" s="21">
        <v>3.0</v>
      </c>
      <c r="H219" s="21">
        <v>36.0</v>
      </c>
      <c r="I219" s="21">
        <v>59.0</v>
      </c>
      <c r="J219" s="21">
        <v>130.0</v>
      </c>
      <c r="K219" s="21">
        <v>82.0</v>
      </c>
      <c r="L219" s="21">
        <v>38.0</v>
      </c>
      <c r="M219" s="21">
        <v>19.0</v>
      </c>
    </row>
    <row r="220">
      <c r="A220" s="76">
        <v>44412.0</v>
      </c>
      <c r="B220" s="21">
        <v>329.0</v>
      </c>
      <c r="C220" s="21">
        <v>224.0</v>
      </c>
      <c r="D220" s="21">
        <v>105.0</v>
      </c>
      <c r="E220" s="21">
        <v>1.0</v>
      </c>
      <c r="F220" s="21">
        <v>0.0</v>
      </c>
      <c r="G220" s="21">
        <v>5.0</v>
      </c>
      <c r="H220" s="21">
        <v>31.0</v>
      </c>
      <c r="I220" s="21">
        <v>50.0</v>
      </c>
      <c r="J220" s="21">
        <v>111.0</v>
      </c>
      <c r="K220" s="21">
        <v>79.0</v>
      </c>
      <c r="L220" s="21">
        <v>36.0</v>
      </c>
      <c r="M220" s="21">
        <v>16.0</v>
      </c>
    </row>
    <row r="221">
      <c r="A221" s="76">
        <v>44411.0</v>
      </c>
      <c r="B221" s="21">
        <v>331.0</v>
      </c>
      <c r="C221" s="21">
        <v>232.0</v>
      </c>
      <c r="D221" s="21">
        <v>99.0</v>
      </c>
      <c r="E221" s="21">
        <v>1.0</v>
      </c>
      <c r="F221" s="21">
        <v>0.0</v>
      </c>
      <c r="G221" s="21">
        <v>4.0</v>
      </c>
      <c r="H221" s="21">
        <v>29.0</v>
      </c>
      <c r="I221" s="21">
        <v>53.0</v>
      </c>
      <c r="J221" s="21">
        <v>118.0</v>
      </c>
      <c r="K221" s="21">
        <v>79.0</v>
      </c>
      <c r="L221" s="21">
        <v>32.0</v>
      </c>
      <c r="M221" s="21">
        <v>15.0</v>
      </c>
    </row>
    <row r="222">
      <c r="A222" s="76">
        <v>44410.0</v>
      </c>
      <c r="B222" s="21">
        <v>326.0</v>
      </c>
      <c r="C222" s="21">
        <v>228.0</v>
      </c>
      <c r="D222" s="21">
        <v>98.0</v>
      </c>
      <c r="E222" s="21">
        <v>1.0</v>
      </c>
      <c r="F222" s="21">
        <v>0.0</v>
      </c>
      <c r="G222" s="21">
        <v>7.0</v>
      </c>
      <c r="H222" s="21">
        <v>25.0</v>
      </c>
      <c r="I222" s="21">
        <v>52.0</v>
      </c>
      <c r="J222" s="21">
        <v>119.0</v>
      </c>
      <c r="K222" s="21">
        <v>74.0</v>
      </c>
      <c r="L222" s="21">
        <v>34.0</v>
      </c>
      <c r="M222" s="21">
        <v>14.0</v>
      </c>
    </row>
    <row r="223">
      <c r="A223" s="76">
        <v>44409.0</v>
      </c>
      <c r="B223" s="21">
        <v>324.0</v>
      </c>
      <c r="C223" s="21">
        <v>224.0</v>
      </c>
      <c r="D223" s="21">
        <v>100.0</v>
      </c>
      <c r="E223" s="21">
        <v>1.0</v>
      </c>
      <c r="F223" s="21">
        <v>0.0</v>
      </c>
      <c r="G223" s="21">
        <v>8.0</v>
      </c>
      <c r="H223" s="21">
        <v>24.0</v>
      </c>
      <c r="I223" s="21">
        <v>50.0</v>
      </c>
      <c r="J223" s="21">
        <v>119.0</v>
      </c>
      <c r="K223" s="21">
        <v>74.0</v>
      </c>
      <c r="L223" s="21">
        <v>33.0</v>
      </c>
      <c r="M223" s="21">
        <v>15.0</v>
      </c>
    </row>
    <row r="224">
      <c r="A224" s="76">
        <v>44408.0</v>
      </c>
      <c r="B224" s="21">
        <v>317.0</v>
      </c>
      <c r="C224" s="21">
        <v>217.0</v>
      </c>
      <c r="D224" s="21">
        <v>100.0</v>
      </c>
      <c r="E224" s="21">
        <v>1.0</v>
      </c>
      <c r="F224" s="21">
        <v>0.0</v>
      </c>
      <c r="G224" s="21">
        <v>7.0</v>
      </c>
      <c r="H224" s="21">
        <v>23.0</v>
      </c>
      <c r="I224" s="21">
        <v>42.0</v>
      </c>
      <c r="J224" s="21">
        <v>122.0</v>
      </c>
      <c r="K224" s="21">
        <v>75.0</v>
      </c>
      <c r="L224" s="21">
        <v>32.0</v>
      </c>
      <c r="M224" s="21">
        <v>15.0</v>
      </c>
    </row>
    <row r="225">
      <c r="A225" s="76">
        <v>44407.0</v>
      </c>
      <c r="B225" s="21">
        <v>299.0</v>
      </c>
      <c r="C225" s="21">
        <v>196.0</v>
      </c>
      <c r="D225" s="21">
        <v>103.0</v>
      </c>
      <c r="E225" s="21">
        <v>1.0</v>
      </c>
      <c r="F225" s="21">
        <v>0.0</v>
      </c>
      <c r="G225" s="21">
        <v>5.0</v>
      </c>
      <c r="H225" s="21">
        <v>21.0</v>
      </c>
      <c r="I225" s="21">
        <v>43.0</v>
      </c>
      <c r="J225" s="21">
        <v>111.0</v>
      </c>
      <c r="K225" s="21">
        <v>73.0</v>
      </c>
      <c r="L225" s="21">
        <v>32.0</v>
      </c>
      <c r="M225" s="21">
        <v>13.0</v>
      </c>
    </row>
    <row r="226">
      <c r="A226" s="76">
        <v>44406.0</v>
      </c>
      <c r="B226" s="21">
        <v>285.0</v>
      </c>
      <c r="C226" s="21">
        <v>190.0</v>
      </c>
      <c r="D226" s="21">
        <v>95.0</v>
      </c>
      <c r="E226" s="21">
        <v>0.0</v>
      </c>
      <c r="F226" s="21">
        <v>0.0</v>
      </c>
      <c r="G226" s="21">
        <v>5.0</v>
      </c>
      <c r="H226" s="21">
        <v>20.0</v>
      </c>
      <c r="I226" s="21">
        <v>41.0</v>
      </c>
      <c r="J226" s="21">
        <v>102.0</v>
      </c>
      <c r="K226" s="21">
        <v>71.0</v>
      </c>
      <c r="L226" s="21">
        <v>32.0</v>
      </c>
      <c r="M226" s="21">
        <v>14.0</v>
      </c>
    </row>
    <row r="227">
      <c r="A227" s="76">
        <v>44405.0</v>
      </c>
      <c r="B227" s="21">
        <v>286.0</v>
      </c>
      <c r="C227" s="21">
        <v>185.0</v>
      </c>
      <c r="D227" s="21">
        <v>101.0</v>
      </c>
      <c r="E227" s="21">
        <v>0.0</v>
      </c>
      <c r="F227" s="21">
        <v>0.0</v>
      </c>
      <c r="G227" s="21">
        <v>4.0</v>
      </c>
      <c r="H227" s="21">
        <v>21.0</v>
      </c>
      <c r="I227" s="21">
        <v>44.0</v>
      </c>
      <c r="J227" s="21">
        <v>99.0</v>
      </c>
      <c r="K227" s="21">
        <v>72.0</v>
      </c>
      <c r="L227" s="21">
        <v>31.0</v>
      </c>
      <c r="M227" s="21">
        <v>15.0</v>
      </c>
    </row>
    <row r="228">
      <c r="A228" s="76">
        <v>44404.0</v>
      </c>
      <c r="B228" s="21">
        <v>269.0</v>
      </c>
      <c r="C228" s="21">
        <v>171.0</v>
      </c>
      <c r="D228" s="21">
        <v>98.0</v>
      </c>
      <c r="E228" s="21">
        <v>0.0</v>
      </c>
      <c r="F228" s="21">
        <v>0.0</v>
      </c>
      <c r="G228" s="21">
        <v>3.0</v>
      </c>
      <c r="H228" s="21">
        <v>19.0</v>
      </c>
      <c r="I228" s="21">
        <v>43.0</v>
      </c>
      <c r="J228" s="21">
        <v>94.0</v>
      </c>
      <c r="K228" s="21">
        <v>68.0</v>
      </c>
      <c r="L228" s="21">
        <v>27.0</v>
      </c>
      <c r="M228" s="21">
        <v>15.0</v>
      </c>
    </row>
    <row r="229">
      <c r="A229" s="76">
        <v>44403.0</v>
      </c>
      <c r="B229" s="21">
        <v>244.0</v>
      </c>
      <c r="C229" s="21">
        <v>158.0</v>
      </c>
      <c r="D229" s="21">
        <v>86.0</v>
      </c>
      <c r="E229" s="21">
        <v>0.0</v>
      </c>
      <c r="F229" s="21">
        <v>0.0</v>
      </c>
      <c r="G229" s="21">
        <v>5.0</v>
      </c>
      <c r="H229" s="21">
        <v>19.0</v>
      </c>
      <c r="I229" s="21">
        <v>34.0</v>
      </c>
      <c r="J229" s="21">
        <v>85.0</v>
      </c>
      <c r="K229" s="21">
        <v>66.0</v>
      </c>
      <c r="L229" s="21">
        <v>21.0</v>
      </c>
      <c r="M229" s="21">
        <v>14.0</v>
      </c>
    </row>
    <row r="230">
      <c r="A230" s="76">
        <v>44402.0</v>
      </c>
      <c r="B230" s="21">
        <v>257.0</v>
      </c>
      <c r="C230" s="21">
        <v>170.0</v>
      </c>
      <c r="D230" s="21">
        <v>87.0</v>
      </c>
      <c r="E230" s="21">
        <v>0.0</v>
      </c>
      <c r="F230" s="21">
        <v>0.0</v>
      </c>
      <c r="G230" s="21">
        <v>5.0</v>
      </c>
      <c r="H230" s="21">
        <v>21.0</v>
      </c>
      <c r="I230" s="21">
        <v>36.0</v>
      </c>
      <c r="J230" s="21">
        <v>90.0</v>
      </c>
      <c r="K230" s="21">
        <v>68.0</v>
      </c>
      <c r="L230" s="21">
        <v>23.0</v>
      </c>
      <c r="M230" s="21">
        <v>14.0</v>
      </c>
    </row>
    <row r="231">
      <c r="A231" s="76">
        <v>44401.0</v>
      </c>
      <c r="B231" s="21">
        <v>254.0</v>
      </c>
      <c r="C231" s="21">
        <v>161.0</v>
      </c>
      <c r="D231" s="21">
        <v>93.0</v>
      </c>
      <c r="E231" s="21">
        <v>0.0</v>
      </c>
      <c r="F231" s="21">
        <v>0.0</v>
      </c>
      <c r="G231" s="21">
        <v>8.0</v>
      </c>
      <c r="H231" s="21">
        <v>18.0</v>
      </c>
      <c r="I231" s="21">
        <v>33.0</v>
      </c>
      <c r="J231" s="21">
        <v>89.0</v>
      </c>
      <c r="K231" s="21">
        <v>68.0</v>
      </c>
      <c r="L231" s="21">
        <v>23.0</v>
      </c>
      <c r="M231" s="21">
        <v>15.0</v>
      </c>
    </row>
    <row r="232">
      <c r="A232" s="76">
        <v>44400.0</v>
      </c>
      <c r="B232" s="21">
        <v>227.0</v>
      </c>
      <c r="C232" s="21">
        <v>150.0</v>
      </c>
      <c r="D232" s="21">
        <v>77.0</v>
      </c>
      <c r="E232" s="21">
        <v>0.0</v>
      </c>
      <c r="F232" s="21">
        <v>0.0</v>
      </c>
      <c r="G232" s="21">
        <v>8.0</v>
      </c>
      <c r="H232" s="21">
        <v>17.0</v>
      </c>
      <c r="I232" s="21">
        <v>26.0</v>
      </c>
      <c r="J232" s="21">
        <v>80.0</v>
      </c>
      <c r="K232" s="21">
        <v>63.0</v>
      </c>
      <c r="L232" s="21">
        <v>22.0</v>
      </c>
      <c r="M232" s="21">
        <v>11.0</v>
      </c>
    </row>
    <row r="233">
      <c r="A233" s="76">
        <v>44399.0</v>
      </c>
      <c r="B233" s="21">
        <v>218.0</v>
      </c>
      <c r="C233" s="21">
        <v>148.0</v>
      </c>
      <c r="D233" s="21">
        <v>70.0</v>
      </c>
      <c r="E233" s="21">
        <v>0.0</v>
      </c>
      <c r="F233" s="21">
        <v>0.0</v>
      </c>
      <c r="G233" s="21">
        <v>9.0</v>
      </c>
      <c r="H233" s="21">
        <v>14.0</v>
      </c>
      <c r="I233" s="21">
        <v>32.0</v>
      </c>
      <c r="J233" s="21">
        <v>72.0</v>
      </c>
      <c r="K233" s="21">
        <v>60.0</v>
      </c>
      <c r="L233" s="21">
        <v>20.0</v>
      </c>
      <c r="M233" s="21">
        <v>11.0</v>
      </c>
    </row>
    <row r="234">
      <c r="A234" s="76">
        <v>44398.0</v>
      </c>
      <c r="B234" s="21">
        <v>214.0</v>
      </c>
      <c r="C234" s="21">
        <v>144.0</v>
      </c>
      <c r="D234" s="21">
        <v>70.0</v>
      </c>
      <c r="E234" s="21">
        <v>0.0</v>
      </c>
      <c r="F234" s="21">
        <v>0.0</v>
      </c>
      <c r="G234" s="21">
        <v>8.0</v>
      </c>
      <c r="H234" s="21">
        <v>14.0</v>
      </c>
      <c r="I234" s="21">
        <v>30.0</v>
      </c>
      <c r="J234" s="21">
        <v>69.0</v>
      </c>
      <c r="K234" s="21">
        <v>62.0</v>
      </c>
      <c r="L234" s="21">
        <v>21.0</v>
      </c>
      <c r="M234" s="21">
        <v>10.0</v>
      </c>
    </row>
    <row r="235">
      <c r="A235" s="76">
        <v>44397.0</v>
      </c>
      <c r="B235" s="21">
        <v>207.0</v>
      </c>
      <c r="C235" s="21">
        <v>140.0</v>
      </c>
      <c r="D235" s="21">
        <v>67.0</v>
      </c>
      <c r="E235" s="21">
        <v>0.0</v>
      </c>
      <c r="F235" s="21">
        <v>0.0</v>
      </c>
      <c r="G235" s="21">
        <v>7.0</v>
      </c>
      <c r="H235" s="21">
        <v>13.0</v>
      </c>
      <c r="I235" s="21">
        <v>30.0</v>
      </c>
      <c r="J235" s="21">
        <v>64.0</v>
      </c>
      <c r="K235" s="21">
        <v>60.0</v>
      </c>
      <c r="L235" s="21">
        <v>21.0</v>
      </c>
      <c r="M235" s="21">
        <v>12.0</v>
      </c>
    </row>
    <row r="236">
      <c r="A236" s="76">
        <v>44396.0</v>
      </c>
      <c r="B236" s="21">
        <v>185.0</v>
      </c>
      <c r="C236" s="21">
        <v>126.0</v>
      </c>
      <c r="D236" s="21">
        <v>59.0</v>
      </c>
      <c r="E236" s="21">
        <v>0.0</v>
      </c>
      <c r="F236" s="21">
        <v>0.0</v>
      </c>
      <c r="G236" s="21">
        <v>6.0</v>
      </c>
      <c r="H236" s="21">
        <v>12.0</v>
      </c>
      <c r="I236" s="21">
        <v>26.0</v>
      </c>
      <c r="J236" s="21">
        <v>63.0</v>
      </c>
      <c r="K236" s="21">
        <v>49.0</v>
      </c>
      <c r="L236" s="21">
        <v>18.0</v>
      </c>
      <c r="M236" s="21">
        <v>11.0</v>
      </c>
    </row>
    <row r="237">
      <c r="A237" s="76">
        <v>44395.0</v>
      </c>
      <c r="B237" s="21">
        <v>187.0</v>
      </c>
      <c r="C237" s="21">
        <v>126.0</v>
      </c>
      <c r="D237" s="21">
        <v>61.0</v>
      </c>
      <c r="E237" s="21">
        <v>0.0</v>
      </c>
      <c r="F237" s="21">
        <v>0.0</v>
      </c>
      <c r="G237" s="21">
        <v>7.0</v>
      </c>
      <c r="H237" s="21">
        <v>14.0</v>
      </c>
      <c r="I237" s="21">
        <v>26.0</v>
      </c>
      <c r="J237" s="21">
        <v>63.0</v>
      </c>
      <c r="K237" s="21">
        <v>49.0</v>
      </c>
      <c r="L237" s="21">
        <v>18.0</v>
      </c>
      <c r="M237" s="21">
        <v>10.0</v>
      </c>
    </row>
    <row r="238">
      <c r="A238" s="76">
        <v>44394.0</v>
      </c>
      <c r="B238" s="21">
        <v>185.0</v>
      </c>
      <c r="C238" s="21">
        <v>125.0</v>
      </c>
      <c r="D238" s="21">
        <v>60.0</v>
      </c>
      <c r="E238" s="21">
        <v>0.0</v>
      </c>
      <c r="F238" s="21">
        <v>0.0</v>
      </c>
      <c r="G238" s="21">
        <v>6.0</v>
      </c>
      <c r="H238" s="21">
        <v>12.0</v>
      </c>
      <c r="I238" s="21">
        <v>29.0</v>
      </c>
      <c r="J238" s="21">
        <v>66.0</v>
      </c>
      <c r="K238" s="21">
        <v>44.0</v>
      </c>
      <c r="L238" s="21">
        <v>19.0</v>
      </c>
      <c r="M238" s="21">
        <v>9.0</v>
      </c>
    </row>
    <row r="239">
      <c r="A239" s="76">
        <v>44393.0</v>
      </c>
      <c r="B239" s="21">
        <v>171.0</v>
      </c>
      <c r="C239" s="21">
        <v>115.0</v>
      </c>
      <c r="D239" s="21">
        <v>56.0</v>
      </c>
      <c r="E239" s="21">
        <v>0.0</v>
      </c>
      <c r="F239" s="21">
        <v>0.0</v>
      </c>
      <c r="G239" s="21">
        <v>4.0</v>
      </c>
      <c r="H239" s="21">
        <v>14.0</v>
      </c>
      <c r="I239" s="21">
        <v>25.0</v>
      </c>
      <c r="J239" s="21">
        <v>59.0</v>
      </c>
      <c r="K239" s="21">
        <v>40.0</v>
      </c>
      <c r="L239" s="21">
        <v>22.0</v>
      </c>
      <c r="M239" s="21">
        <v>7.0</v>
      </c>
    </row>
    <row r="240">
      <c r="A240" s="76">
        <v>44392.0</v>
      </c>
      <c r="B240" s="21">
        <v>167.0</v>
      </c>
      <c r="C240" s="21">
        <v>111.0</v>
      </c>
      <c r="D240" s="21">
        <v>56.0</v>
      </c>
      <c r="E240" s="21">
        <v>0.0</v>
      </c>
      <c r="F240" s="21">
        <v>0.0</v>
      </c>
      <c r="G240" s="21">
        <v>2.0</v>
      </c>
      <c r="H240" s="21">
        <v>11.0</v>
      </c>
      <c r="I240" s="21">
        <v>24.0</v>
      </c>
      <c r="J240" s="21">
        <v>56.0</v>
      </c>
      <c r="K240" s="21">
        <v>41.0</v>
      </c>
      <c r="L240" s="21">
        <v>24.0</v>
      </c>
      <c r="M240" s="21">
        <v>9.0</v>
      </c>
    </row>
    <row r="241">
      <c r="A241" s="76">
        <v>44391.0</v>
      </c>
      <c r="B241" s="21">
        <v>163.0</v>
      </c>
      <c r="C241" s="21">
        <v>114.0</v>
      </c>
      <c r="D241" s="21">
        <v>49.0</v>
      </c>
      <c r="E241" s="21">
        <v>0.0</v>
      </c>
      <c r="F241" s="21">
        <v>1.0</v>
      </c>
      <c r="G241" s="21">
        <v>2.0</v>
      </c>
      <c r="H241" s="21">
        <v>9.0</v>
      </c>
      <c r="I241" s="21">
        <v>25.0</v>
      </c>
      <c r="J241" s="21">
        <v>58.0</v>
      </c>
      <c r="K241" s="21">
        <v>37.0</v>
      </c>
      <c r="L241" s="21">
        <v>22.0</v>
      </c>
      <c r="M241" s="21">
        <v>9.0</v>
      </c>
    </row>
    <row r="242">
      <c r="A242" s="76">
        <v>44390.0</v>
      </c>
      <c r="B242" s="21">
        <v>146.0</v>
      </c>
      <c r="C242" s="21">
        <v>102.0</v>
      </c>
      <c r="D242" s="21">
        <v>44.0</v>
      </c>
      <c r="E242" s="21">
        <v>0.0</v>
      </c>
      <c r="F242" s="21">
        <v>1.0</v>
      </c>
      <c r="G242" s="21">
        <v>2.0</v>
      </c>
      <c r="H242" s="21">
        <v>6.0</v>
      </c>
      <c r="I242" s="21">
        <v>19.0</v>
      </c>
      <c r="J242" s="21">
        <v>50.0</v>
      </c>
      <c r="K242" s="21">
        <v>37.0</v>
      </c>
      <c r="L242" s="21">
        <v>23.0</v>
      </c>
      <c r="M242" s="21">
        <v>8.0</v>
      </c>
    </row>
    <row r="243">
      <c r="A243" s="76">
        <v>44389.0</v>
      </c>
      <c r="B243" s="21">
        <v>138.0</v>
      </c>
      <c r="C243" s="21">
        <v>95.0</v>
      </c>
      <c r="D243" s="21">
        <v>43.0</v>
      </c>
      <c r="E243" s="21">
        <v>0.0</v>
      </c>
      <c r="F243" s="21">
        <v>0.0</v>
      </c>
      <c r="G243" s="21">
        <v>4.0</v>
      </c>
      <c r="H243" s="21">
        <v>5.0</v>
      </c>
      <c r="I243" s="21">
        <v>16.0</v>
      </c>
      <c r="J243" s="21">
        <v>42.0</v>
      </c>
      <c r="K243" s="21">
        <v>34.0</v>
      </c>
      <c r="L243" s="21">
        <v>21.0</v>
      </c>
      <c r="M243" s="21">
        <v>16.0</v>
      </c>
    </row>
    <row r="244">
      <c r="A244" s="76">
        <v>44388.0</v>
      </c>
      <c r="B244" s="21">
        <v>145.0</v>
      </c>
      <c r="C244" s="21">
        <v>98.0</v>
      </c>
      <c r="D244" s="21">
        <v>47.0</v>
      </c>
      <c r="E244" s="21">
        <v>0.0</v>
      </c>
      <c r="F244" s="21">
        <v>0.0</v>
      </c>
      <c r="G244" s="21">
        <v>4.0</v>
      </c>
      <c r="H244" s="21">
        <v>5.0</v>
      </c>
      <c r="I244" s="21">
        <v>18.0</v>
      </c>
      <c r="J244" s="21">
        <v>47.0</v>
      </c>
      <c r="K244" s="21">
        <v>37.0</v>
      </c>
      <c r="L244" s="21">
        <v>24.0</v>
      </c>
      <c r="M244" s="21">
        <v>10.0</v>
      </c>
    </row>
    <row r="245">
      <c r="A245" s="76">
        <v>44387.0</v>
      </c>
      <c r="B245" s="21">
        <v>148.0</v>
      </c>
      <c r="C245" s="21">
        <v>99.0</v>
      </c>
      <c r="D245" s="21">
        <v>49.0</v>
      </c>
      <c r="E245" s="21">
        <v>0.0</v>
      </c>
      <c r="F245" s="21">
        <v>0.0</v>
      </c>
      <c r="G245" s="21">
        <v>3.0</v>
      </c>
      <c r="H245" s="21">
        <v>4.0</v>
      </c>
      <c r="I245" s="21">
        <v>20.0</v>
      </c>
      <c r="J245" s="21">
        <v>46.0</v>
      </c>
      <c r="K245" s="21">
        <v>39.0</v>
      </c>
      <c r="L245" s="21">
        <v>25.0</v>
      </c>
      <c r="M245" s="21">
        <v>11.0</v>
      </c>
    </row>
    <row r="246">
      <c r="A246" s="76">
        <v>44386.0</v>
      </c>
      <c r="B246" s="21">
        <v>148.0</v>
      </c>
      <c r="C246" s="21">
        <v>99.0</v>
      </c>
      <c r="D246" s="21">
        <v>49.0</v>
      </c>
      <c r="E246" s="21">
        <v>0.0</v>
      </c>
      <c r="F246" s="21">
        <v>0.0</v>
      </c>
      <c r="G246" s="21">
        <v>3.0</v>
      </c>
      <c r="H246" s="21">
        <v>3.0</v>
      </c>
      <c r="I246" s="21">
        <v>15.0</v>
      </c>
      <c r="J246" s="21">
        <v>49.0</v>
      </c>
      <c r="K246" s="21">
        <v>40.0</v>
      </c>
      <c r="L246" s="21">
        <v>27.0</v>
      </c>
      <c r="M246" s="21">
        <v>11.0</v>
      </c>
    </row>
    <row r="247">
      <c r="A247" s="76">
        <v>44385.0</v>
      </c>
      <c r="B247" s="21">
        <v>153.0</v>
      </c>
      <c r="C247" s="21">
        <v>101.0</v>
      </c>
      <c r="D247" s="21">
        <v>52.0</v>
      </c>
      <c r="E247" s="21">
        <v>0.0</v>
      </c>
      <c r="F247" s="21">
        <v>0.0</v>
      </c>
      <c r="G247" s="21">
        <v>3.0</v>
      </c>
      <c r="H247" s="21">
        <v>4.0</v>
      </c>
      <c r="I247" s="21">
        <v>17.0</v>
      </c>
      <c r="J247" s="21">
        <v>47.0</v>
      </c>
      <c r="K247" s="21">
        <v>44.0</v>
      </c>
      <c r="L247" s="21">
        <v>24.0</v>
      </c>
      <c r="M247" s="21">
        <v>14.0</v>
      </c>
    </row>
    <row r="248">
      <c r="A248" s="76">
        <v>44384.0</v>
      </c>
      <c r="B248" s="21">
        <v>155.0</v>
      </c>
      <c r="C248" s="21">
        <v>102.0</v>
      </c>
      <c r="D248" s="21">
        <v>53.0</v>
      </c>
      <c r="E248" s="21">
        <v>0.0</v>
      </c>
      <c r="F248" s="21">
        <v>0.0</v>
      </c>
      <c r="G248" s="21">
        <v>3.0</v>
      </c>
      <c r="H248" s="21">
        <v>5.0</v>
      </c>
      <c r="I248" s="21">
        <v>14.0</v>
      </c>
      <c r="J248" s="21">
        <v>48.0</v>
      </c>
      <c r="K248" s="21">
        <v>43.0</v>
      </c>
      <c r="L248" s="21">
        <v>28.0</v>
      </c>
      <c r="M248" s="21">
        <v>14.0</v>
      </c>
    </row>
    <row r="249">
      <c r="A249" s="76">
        <v>44383.0</v>
      </c>
      <c r="B249" s="21">
        <v>144.0</v>
      </c>
      <c r="C249" s="21">
        <v>98.0</v>
      </c>
      <c r="D249" s="21">
        <v>46.0</v>
      </c>
      <c r="E249" s="21">
        <v>0.0</v>
      </c>
      <c r="F249" s="21">
        <v>0.0</v>
      </c>
      <c r="G249" s="21">
        <v>2.0</v>
      </c>
      <c r="H249" s="21">
        <v>3.0</v>
      </c>
      <c r="I249" s="21">
        <v>13.0</v>
      </c>
      <c r="J249" s="21">
        <v>38.0</v>
      </c>
      <c r="K249" s="21">
        <v>47.0</v>
      </c>
      <c r="L249" s="21">
        <v>26.0</v>
      </c>
      <c r="M249" s="21">
        <v>15.0</v>
      </c>
    </row>
    <row r="250">
      <c r="A250" s="76">
        <v>44382.0</v>
      </c>
      <c r="B250" s="21">
        <v>139.0</v>
      </c>
      <c r="C250" s="21">
        <v>94.0</v>
      </c>
      <c r="D250" s="21">
        <v>45.0</v>
      </c>
      <c r="E250" s="21">
        <v>0.0</v>
      </c>
      <c r="F250" s="21">
        <v>0.0</v>
      </c>
      <c r="G250" s="21">
        <v>3.0</v>
      </c>
      <c r="H250" s="21">
        <v>3.0</v>
      </c>
      <c r="I250" s="21">
        <v>14.0</v>
      </c>
      <c r="J250" s="21">
        <v>32.0</v>
      </c>
      <c r="K250" s="21">
        <v>44.0</v>
      </c>
      <c r="L250" s="21">
        <v>28.0</v>
      </c>
      <c r="M250" s="21">
        <v>15.0</v>
      </c>
    </row>
    <row r="251">
      <c r="A251" s="76">
        <v>44381.0</v>
      </c>
      <c r="B251" s="21">
        <v>143.0</v>
      </c>
      <c r="C251" s="21">
        <v>95.0</v>
      </c>
      <c r="D251" s="21">
        <v>48.0</v>
      </c>
      <c r="E251" s="21">
        <v>0.0</v>
      </c>
      <c r="F251" s="21">
        <v>0.0</v>
      </c>
      <c r="G251" s="21">
        <v>3.0</v>
      </c>
      <c r="H251" s="21">
        <v>3.0</v>
      </c>
      <c r="I251" s="21">
        <v>14.0</v>
      </c>
      <c r="J251" s="21">
        <v>32.0</v>
      </c>
      <c r="K251" s="21">
        <v>44.0</v>
      </c>
      <c r="L251" s="21">
        <v>29.0</v>
      </c>
      <c r="M251" s="21">
        <v>18.0</v>
      </c>
    </row>
    <row r="252">
      <c r="A252" s="76">
        <v>44380.0</v>
      </c>
      <c r="B252" s="21">
        <v>144.0</v>
      </c>
      <c r="C252" s="21">
        <v>92.0</v>
      </c>
      <c r="D252" s="21">
        <v>52.0</v>
      </c>
      <c r="E252" s="21">
        <v>0.0</v>
      </c>
      <c r="F252" s="21">
        <v>0.0</v>
      </c>
      <c r="G252" s="21">
        <v>3.0</v>
      </c>
      <c r="H252" s="21">
        <v>3.0</v>
      </c>
      <c r="I252" s="21">
        <v>12.0</v>
      </c>
      <c r="J252" s="21">
        <v>31.0</v>
      </c>
      <c r="K252" s="21">
        <v>45.0</v>
      </c>
      <c r="L252" s="21">
        <v>32.0</v>
      </c>
      <c r="M252" s="21">
        <v>18.0</v>
      </c>
    </row>
    <row r="253">
      <c r="A253" s="76">
        <v>44379.0</v>
      </c>
      <c r="B253" s="21">
        <v>145.0</v>
      </c>
      <c r="C253" s="21">
        <v>93.0</v>
      </c>
      <c r="D253" s="21">
        <v>52.0</v>
      </c>
      <c r="E253" s="21">
        <v>0.0</v>
      </c>
      <c r="F253" s="21">
        <v>0.0</v>
      </c>
      <c r="G253" s="21">
        <v>0.0</v>
      </c>
      <c r="H253" s="21">
        <v>4.0</v>
      </c>
      <c r="I253" s="21">
        <v>14.0</v>
      </c>
      <c r="J253" s="21">
        <v>24.0</v>
      </c>
      <c r="K253" s="21">
        <v>46.0</v>
      </c>
      <c r="L253" s="21">
        <v>36.0</v>
      </c>
      <c r="M253" s="21">
        <v>21.0</v>
      </c>
    </row>
    <row r="254">
      <c r="A254" s="76">
        <v>44378.0</v>
      </c>
      <c r="B254" s="21">
        <v>144.0</v>
      </c>
      <c r="C254" s="21">
        <v>96.0</v>
      </c>
      <c r="D254" s="21">
        <v>48.0</v>
      </c>
      <c r="E254" s="21">
        <v>0.0</v>
      </c>
      <c r="F254" s="21">
        <v>0.0</v>
      </c>
      <c r="G254" s="21">
        <v>1.0</v>
      </c>
      <c r="H254" s="21">
        <v>4.0</v>
      </c>
      <c r="I254" s="21">
        <v>13.0</v>
      </c>
      <c r="J254" s="21">
        <v>22.0</v>
      </c>
      <c r="K254" s="21">
        <v>46.0</v>
      </c>
      <c r="L254" s="21">
        <v>37.0</v>
      </c>
      <c r="M254" s="21">
        <v>21.0</v>
      </c>
    </row>
    <row r="255">
      <c r="A255" s="76">
        <v>44377.0</v>
      </c>
      <c r="B255" s="21">
        <v>149.0</v>
      </c>
      <c r="C255" s="21">
        <v>98.0</v>
      </c>
      <c r="D255" s="21">
        <v>51.0</v>
      </c>
      <c r="E255" s="21">
        <v>0.0</v>
      </c>
      <c r="F255" s="21">
        <v>0.0</v>
      </c>
      <c r="G255" s="21">
        <v>0.0</v>
      </c>
      <c r="H255" s="21">
        <v>5.0</v>
      </c>
      <c r="I255" s="21">
        <v>15.0</v>
      </c>
      <c r="J255" s="21">
        <v>23.0</v>
      </c>
      <c r="K255" s="21">
        <v>48.0</v>
      </c>
      <c r="L255" s="21">
        <v>38.0</v>
      </c>
      <c r="M255" s="21">
        <v>20.0</v>
      </c>
    </row>
    <row r="256">
      <c r="A256" s="76">
        <v>44376.0</v>
      </c>
      <c r="B256" s="21">
        <v>152.0</v>
      </c>
      <c r="C256" s="21">
        <v>96.0</v>
      </c>
      <c r="D256" s="21">
        <v>56.0</v>
      </c>
      <c r="E256" s="21">
        <v>0.0</v>
      </c>
      <c r="F256" s="21">
        <v>0.0</v>
      </c>
      <c r="G256" s="21">
        <v>0.0</v>
      </c>
      <c r="H256" s="21">
        <v>4.0</v>
      </c>
      <c r="I256" s="21">
        <v>16.0</v>
      </c>
      <c r="J256" s="21">
        <v>23.0</v>
      </c>
      <c r="K256" s="21">
        <v>52.0</v>
      </c>
      <c r="L256" s="21">
        <v>39.0</v>
      </c>
      <c r="M256" s="21">
        <v>18.0</v>
      </c>
    </row>
    <row r="257">
      <c r="A257" s="76">
        <v>44375.0</v>
      </c>
      <c r="B257" s="21">
        <v>141.0</v>
      </c>
      <c r="C257" s="21">
        <v>84.0</v>
      </c>
      <c r="D257" s="21">
        <v>57.0</v>
      </c>
      <c r="E257" s="21">
        <v>0.0</v>
      </c>
      <c r="F257" s="21">
        <v>1.0</v>
      </c>
      <c r="G257" s="21">
        <v>0.0</v>
      </c>
      <c r="H257" s="21">
        <v>2.0</v>
      </c>
      <c r="I257" s="21">
        <v>14.0</v>
      </c>
      <c r="J257" s="21">
        <v>20.0</v>
      </c>
      <c r="K257" s="21">
        <v>54.0</v>
      </c>
      <c r="L257" s="21">
        <v>34.0</v>
      </c>
      <c r="M257" s="21">
        <v>16.0</v>
      </c>
    </row>
    <row r="258">
      <c r="A258" s="76">
        <v>44374.0</v>
      </c>
      <c r="B258" s="21">
        <v>147.0</v>
      </c>
      <c r="C258" s="21">
        <v>87.0</v>
      </c>
      <c r="D258" s="21">
        <v>60.0</v>
      </c>
      <c r="E258" s="21">
        <v>0.0</v>
      </c>
      <c r="F258" s="21">
        <v>1.0</v>
      </c>
      <c r="G258" s="21">
        <v>0.0</v>
      </c>
      <c r="H258" s="21">
        <v>2.0</v>
      </c>
      <c r="I258" s="21">
        <v>12.0</v>
      </c>
      <c r="J258" s="21">
        <v>20.0</v>
      </c>
      <c r="K258" s="21">
        <v>59.0</v>
      </c>
      <c r="L258" s="21">
        <v>36.0</v>
      </c>
      <c r="M258" s="21">
        <v>17.0</v>
      </c>
    </row>
    <row r="259">
      <c r="A259" s="76">
        <v>44373.0</v>
      </c>
      <c r="B259" s="21">
        <v>149.0</v>
      </c>
      <c r="C259" s="21">
        <v>92.0</v>
      </c>
      <c r="D259" s="21">
        <v>57.0</v>
      </c>
      <c r="E259" s="21">
        <v>0.0</v>
      </c>
      <c r="F259" s="21">
        <v>1.0</v>
      </c>
      <c r="G259" s="21">
        <v>0.0</v>
      </c>
      <c r="H259" s="21">
        <v>2.0</v>
      </c>
      <c r="I259" s="21">
        <v>14.0</v>
      </c>
      <c r="J259" s="21">
        <v>23.0</v>
      </c>
      <c r="K259" s="21">
        <v>58.0</v>
      </c>
      <c r="L259" s="21">
        <v>35.0</v>
      </c>
      <c r="M259" s="21">
        <v>16.0</v>
      </c>
    </row>
    <row r="260">
      <c r="A260" s="76">
        <v>44372.0</v>
      </c>
      <c r="B260" s="21">
        <v>143.0</v>
      </c>
      <c r="C260" s="21">
        <v>89.0</v>
      </c>
      <c r="D260" s="21">
        <v>54.0</v>
      </c>
      <c r="E260" s="21">
        <v>0.0</v>
      </c>
      <c r="F260" s="21">
        <v>1.0</v>
      </c>
      <c r="G260" s="21">
        <v>0.0</v>
      </c>
      <c r="H260" s="21">
        <v>2.0</v>
      </c>
      <c r="I260" s="21">
        <v>10.0</v>
      </c>
      <c r="J260" s="21">
        <v>23.0</v>
      </c>
      <c r="K260" s="21">
        <v>56.0</v>
      </c>
      <c r="L260" s="21">
        <v>34.0</v>
      </c>
      <c r="M260" s="21">
        <v>17.0</v>
      </c>
    </row>
    <row r="261">
      <c r="A261" s="76">
        <v>44371.0</v>
      </c>
      <c r="B261" s="21">
        <v>141.0</v>
      </c>
      <c r="C261" s="21">
        <v>88.0</v>
      </c>
      <c r="D261" s="21">
        <v>53.0</v>
      </c>
      <c r="E261" s="21">
        <v>0.0</v>
      </c>
      <c r="F261" s="21">
        <v>1.0</v>
      </c>
      <c r="G261" s="21">
        <v>1.0</v>
      </c>
      <c r="H261" s="21">
        <v>1.0</v>
      </c>
      <c r="I261" s="21">
        <v>11.0</v>
      </c>
      <c r="J261" s="21">
        <v>23.0</v>
      </c>
      <c r="K261" s="21">
        <v>54.0</v>
      </c>
      <c r="L261" s="21">
        <v>34.0</v>
      </c>
      <c r="M261" s="21">
        <v>16.0</v>
      </c>
    </row>
    <row r="262">
      <c r="A262" s="76">
        <v>44370.0</v>
      </c>
      <c r="B262" s="21">
        <v>146.0</v>
      </c>
      <c r="C262" s="21">
        <v>93.0</v>
      </c>
      <c r="D262" s="21">
        <v>53.0</v>
      </c>
      <c r="E262" s="21">
        <v>0.0</v>
      </c>
      <c r="F262" s="21">
        <v>1.0</v>
      </c>
      <c r="G262" s="21">
        <v>1.0</v>
      </c>
      <c r="H262" s="21">
        <v>4.0</v>
      </c>
      <c r="I262" s="21">
        <v>11.0</v>
      </c>
      <c r="J262" s="21">
        <v>24.0</v>
      </c>
      <c r="K262" s="21">
        <v>62.0</v>
      </c>
      <c r="L262" s="21">
        <v>30.0</v>
      </c>
      <c r="M262" s="21">
        <v>13.0</v>
      </c>
    </row>
    <row r="263">
      <c r="A263" s="76">
        <v>44369.0</v>
      </c>
      <c r="B263" s="21">
        <v>135.0</v>
      </c>
      <c r="C263" s="21">
        <v>83.0</v>
      </c>
      <c r="D263" s="21">
        <v>52.0</v>
      </c>
      <c r="E263" s="21">
        <v>0.0</v>
      </c>
      <c r="F263" s="21">
        <v>1.0</v>
      </c>
      <c r="G263" s="21">
        <v>1.0</v>
      </c>
      <c r="H263" s="21">
        <v>4.0</v>
      </c>
      <c r="I263" s="21">
        <v>9.0</v>
      </c>
      <c r="J263" s="21">
        <v>23.0</v>
      </c>
      <c r="K263" s="21">
        <v>55.0</v>
      </c>
      <c r="L263" s="21">
        <v>31.0</v>
      </c>
      <c r="M263" s="21">
        <v>11.0</v>
      </c>
    </row>
    <row r="264">
      <c r="A264" s="76">
        <v>44368.0</v>
      </c>
      <c r="B264" s="21">
        <v>137.0</v>
      </c>
      <c r="C264" s="21">
        <v>82.0</v>
      </c>
      <c r="D264" s="21">
        <v>55.0</v>
      </c>
      <c r="E264" s="21">
        <v>0.0</v>
      </c>
      <c r="F264" s="21">
        <v>1.0</v>
      </c>
      <c r="G264" s="21">
        <v>2.0</v>
      </c>
      <c r="H264" s="21">
        <v>5.0</v>
      </c>
      <c r="I264" s="21">
        <v>8.0</v>
      </c>
      <c r="J264" s="21">
        <v>23.0</v>
      </c>
      <c r="K264" s="21">
        <v>55.0</v>
      </c>
      <c r="L264" s="21">
        <v>32.0</v>
      </c>
      <c r="M264" s="21">
        <v>11.0</v>
      </c>
    </row>
    <row r="265">
      <c r="A265" s="76">
        <v>44367.0</v>
      </c>
      <c r="B265" s="21">
        <v>146.0</v>
      </c>
      <c r="C265" s="21">
        <v>86.0</v>
      </c>
      <c r="D265" s="21">
        <v>60.0</v>
      </c>
      <c r="E265" s="21">
        <v>0.0</v>
      </c>
      <c r="F265" s="21">
        <v>1.0</v>
      </c>
      <c r="G265" s="21">
        <v>1.0</v>
      </c>
      <c r="H265" s="21">
        <v>5.0</v>
      </c>
      <c r="I265" s="21">
        <v>9.0</v>
      </c>
      <c r="J265" s="21">
        <v>21.0</v>
      </c>
      <c r="K265" s="21">
        <v>51.0</v>
      </c>
      <c r="L265" s="21">
        <v>37.0</v>
      </c>
      <c r="M265" s="21">
        <v>21.0</v>
      </c>
    </row>
    <row r="266">
      <c r="A266" s="76">
        <v>44366.0</v>
      </c>
      <c r="B266" s="21">
        <v>151.0</v>
      </c>
      <c r="C266" s="21">
        <v>89.0</v>
      </c>
      <c r="D266" s="21">
        <v>62.0</v>
      </c>
      <c r="E266" s="21">
        <v>0.0</v>
      </c>
      <c r="F266" s="21">
        <v>1.0</v>
      </c>
      <c r="G266" s="21">
        <v>1.0</v>
      </c>
      <c r="H266" s="21">
        <v>6.0</v>
      </c>
      <c r="I266" s="21">
        <v>9.0</v>
      </c>
      <c r="J266" s="21">
        <v>23.0</v>
      </c>
      <c r="K266" s="21">
        <v>58.0</v>
      </c>
      <c r="L266" s="21">
        <v>41.0</v>
      </c>
      <c r="M266" s="21">
        <v>12.0</v>
      </c>
    </row>
    <row r="267">
      <c r="A267" s="76">
        <v>44365.0</v>
      </c>
      <c r="B267" s="21">
        <v>149.0</v>
      </c>
      <c r="C267" s="21">
        <v>91.0</v>
      </c>
      <c r="D267" s="21">
        <v>58.0</v>
      </c>
      <c r="E267" s="21">
        <v>0.0</v>
      </c>
      <c r="F267" s="21">
        <v>1.0</v>
      </c>
      <c r="G267" s="21">
        <v>0.0</v>
      </c>
      <c r="H267" s="21">
        <v>8.0</v>
      </c>
      <c r="I267" s="21">
        <v>8.0</v>
      </c>
      <c r="J267" s="21">
        <v>22.0</v>
      </c>
      <c r="K267" s="21">
        <v>56.0</v>
      </c>
      <c r="L267" s="21">
        <v>42.0</v>
      </c>
      <c r="M267" s="21">
        <v>12.0</v>
      </c>
    </row>
    <row r="268">
      <c r="A268" s="76">
        <v>44364.0</v>
      </c>
      <c r="B268" s="21">
        <v>156.0</v>
      </c>
      <c r="C268" s="21">
        <v>95.0</v>
      </c>
      <c r="D268" s="21">
        <v>61.0</v>
      </c>
      <c r="E268" s="21">
        <v>0.0</v>
      </c>
      <c r="F268" s="21">
        <v>0.0</v>
      </c>
      <c r="G268" s="21">
        <v>0.0</v>
      </c>
      <c r="H268" s="21">
        <v>7.0</v>
      </c>
      <c r="I268" s="21">
        <v>7.0</v>
      </c>
      <c r="J268" s="21">
        <v>25.0</v>
      </c>
      <c r="K268" s="21">
        <v>61.0</v>
      </c>
      <c r="L268" s="21">
        <v>42.0</v>
      </c>
      <c r="M268" s="21">
        <v>14.0</v>
      </c>
    </row>
    <row r="269">
      <c r="A269" s="76">
        <v>44363.0</v>
      </c>
      <c r="B269" s="21">
        <v>159.0</v>
      </c>
      <c r="C269" s="21">
        <v>94.0</v>
      </c>
      <c r="D269" s="21">
        <v>65.0</v>
      </c>
      <c r="E269" s="21">
        <v>0.0</v>
      </c>
      <c r="F269" s="21">
        <v>0.0</v>
      </c>
      <c r="G269" s="21">
        <v>0.0</v>
      </c>
      <c r="H269" s="21">
        <v>6.0</v>
      </c>
      <c r="I269" s="21">
        <v>9.0</v>
      </c>
      <c r="J269" s="21">
        <v>21.0</v>
      </c>
      <c r="K269" s="21">
        <v>63.0</v>
      </c>
      <c r="L269" s="21">
        <v>44.0</v>
      </c>
      <c r="M269" s="21">
        <v>16.0</v>
      </c>
    </row>
    <row r="270">
      <c r="A270" s="76">
        <v>44362.0</v>
      </c>
      <c r="B270" s="21">
        <v>158.0</v>
      </c>
      <c r="C270" s="21">
        <v>94.0</v>
      </c>
      <c r="D270" s="21">
        <v>64.0</v>
      </c>
      <c r="E270" s="21">
        <v>0.0</v>
      </c>
      <c r="F270" s="21">
        <v>0.0</v>
      </c>
      <c r="G270" s="21">
        <v>1.0</v>
      </c>
      <c r="H270" s="21">
        <v>5.0</v>
      </c>
      <c r="I270" s="21">
        <v>10.0</v>
      </c>
      <c r="J270" s="21">
        <v>18.0</v>
      </c>
      <c r="K270" s="21">
        <v>64.0</v>
      </c>
      <c r="L270" s="21">
        <v>45.0</v>
      </c>
      <c r="M270" s="21">
        <v>15.0</v>
      </c>
    </row>
    <row r="271">
      <c r="A271" s="76">
        <v>44361.0</v>
      </c>
      <c r="B271" s="21">
        <v>153.0</v>
      </c>
      <c r="C271" s="21">
        <v>91.0</v>
      </c>
      <c r="D271" s="21">
        <v>62.0</v>
      </c>
      <c r="E271" s="21">
        <v>0.0</v>
      </c>
      <c r="F271" s="21">
        <v>0.0</v>
      </c>
      <c r="G271" s="21">
        <v>1.0</v>
      </c>
      <c r="H271" s="21">
        <v>6.0</v>
      </c>
      <c r="I271" s="21">
        <v>10.0</v>
      </c>
      <c r="J271" s="21">
        <v>17.0</v>
      </c>
      <c r="K271" s="21">
        <v>60.0</v>
      </c>
      <c r="L271" s="21">
        <v>43.0</v>
      </c>
      <c r="M271" s="21">
        <v>16.0</v>
      </c>
    </row>
    <row r="272">
      <c r="A272" s="76">
        <v>44360.0</v>
      </c>
      <c r="B272" s="21">
        <v>146.0</v>
      </c>
      <c r="C272" s="21">
        <v>90.0</v>
      </c>
      <c r="D272" s="21">
        <v>56.0</v>
      </c>
      <c r="E272" s="21">
        <v>0.0</v>
      </c>
      <c r="F272" s="21">
        <v>1.0</v>
      </c>
      <c r="G272" s="21">
        <v>1.0</v>
      </c>
      <c r="H272" s="21">
        <v>6.0</v>
      </c>
      <c r="I272" s="21">
        <v>10.0</v>
      </c>
      <c r="J272" s="21">
        <v>16.0</v>
      </c>
      <c r="K272" s="21">
        <v>60.0</v>
      </c>
      <c r="L272" s="21">
        <v>39.0</v>
      </c>
      <c r="M272" s="21">
        <v>13.0</v>
      </c>
    </row>
    <row r="273">
      <c r="A273" s="76">
        <v>44359.0</v>
      </c>
      <c r="B273" s="21">
        <v>155.0</v>
      </c>
      <c r="C273" s="21">
        <v>97.0</v>
      </c>
      <c r="D273" s="21">
        <v>58.0</v>
      </c>
      <c r="E273" s="21">
        <v>0.0</v>
      </c>
      <c r="F273" s="21">
        <v>1.0</v>
      </c>
      <c r="G273" s="21">
        <v>1.0</v>
      </c>
      <c r="H273" s="21">
        <v>6.0</v>
      </c>
      <c r="I273" s="21">
        <v>11.0</v>
      </c>
      <c r="J273" s="21">
        <v>20.0</v>
      </c>
      <c r="K273" s="21">
        <v>62.0</v>
      </c>
      <c r="L273" s="21">
        <v>41.0</v>
      </c>
      <c r="M273" s="21">
        <v>13.0</v>
      </c>
    </row>
    <row r="274">
      <c r="A274" s="76">
        <v>44358.0</v>
      </c>
      <c r="B274" s="21">
        <v>153.0</v>
      </c>
      <c r="C274" s="21">
        <v>94.0</v>
      </c>
      <c r="D274" s="21">
        <v>59.0</v>
      </c>
      <c r="E274" s="21">
        <v>0.0</v>
      </c>
      <c r="F274" s="21">
        <v>1.0</v>
      </c>
      <c r="G274" s="21">
        <v>1.0</v>
      </c>
      <c r="H274" s="21">
        <v>5.0</v>
      </c>
      <c r="I274" s="21">
        <v>10.0</v>
      </c>
      <c r="J274" s="21">
        <v>19.0</v>
      </c>
      <c r="K274" s="21">
        <v>60.0</v>
      </c>
      <c r="L274" s="21">
        <v>45.0</v>
      </c>
      <c r="M274" s="21">
        <v>12.0</v>
      </c>
    </row>
    <row r="275">
      <c r="A275" s="76">
        <v>44357.0</v>
      </c>
      <c r="B275" s="21">
        <v>154.0</v>
      </c>
      <c r="C275" s="21">
        <v>93.0</v>
      </c>
      <c r="D275" s="21">
        <v>61.0</v>
      </c>
      <c r="E275" s="21">
        <v>0.0</v>
      </c>
      <c r="F275" s="21">
        <v>1.0</v>
      </c>
      <c r="G275" s="21">
        <v>2.0</v>
      </c>
      <c r="H275" s="21">
        <v>4.0</v>
      </c>
      <c r="I275" s="21">
        <v>8.0</v>
      </c>
      <c r="J275" s="21">
        <v>20.0</v>
      </c>
      <c r="K275" s="21">
        <v>59.0</v>
      </c>
      <c r="L275" s="21">
        <v>48.0</v>
      </c>
      <c r="M275" s="21">
        <v>12.0</v>
      </c>
    </row>
    <row r="276">
      <c r="A276" s="76">
        <v>44356.0</v>
      </c>
      <c r="B276" s="21">
        <v>146.0</v>
      </c>
      <c r="C276" s="21">
        <v>91.0</v>
      </c>
      <c r="D276" s="21">
        <v>55.0</v>
      </c>
      <c r="E276" s="21">
        <v>0.0</v>
      </c>
      <c r="F276" s="21">
        <v>1.0</v>
      </c>
      <c r="G276" s="21">
        <v>1.0</v>
      </c>
      <c r="H276" s="21">
        <v>5.0</v>
      </c>
      <c r="I276" s="21">
        <v>6.0</v>
      </c>
      <c r="J276" s="21">
        <v>19.0</v>
      </c>
      <c r="K276" s="21">
        <v>55.0</v>
      </c>
      <c r="L276" s="21">
        <v>47.0</v>
      </c>
      <c r="M276" s="21">
        <v>12.0</v>
      </c>
    </row>
    <row r="277">
      <c r="A277" s="76">
        <v>44355.0</v>
      </c>
      <c r="B277" s="21">
        <v>149.0</v>
      </c>
      <c r="C277" s="21">
        <v>90.0</v>
      </c>
      <c r="D277" s="21">
        <v>59.0</v>
      </c>
      <c r="E277" s="21">
        <v>0.0</v>
      </c>
      <c r="F277" s="21">
        <v>1.0</v>
      </c>
      <c r="G277" s="21">
        <v>2.0</v>
      </c>
      <c r="H277" s="21">
        <v>5.0</v>
      </c>
      <c r="I277" s="21">
        <v>7.0</v>
      </c>
      <c r="J277" s="21">
        <v>17.0</v>
      </c>
      <c r="K277" s="21">
        <v>53.0</v>
      </c>
      <c r="L277" s="21">
        <v>51.0</v>
      </c>
      <c r="M277" s="21">
        <v>13.0</v>
      </c>
    </row>
    <row r="278">
      <c r="A278" s="76">
        <v>44354.0</v>
      </c>
      <c r="B278" s="21">
        <v>152.0</v>
      </c>
      <c r="C278" s="21">
        <v>92.0</v>
      </c>
      <c r="D278" s="21">
        <v>60.0</v>
      </c>
      <c r="E278" s="21">
        <v>0.0</v>
      </c>
      <c r="F278" s="21">
        <v>1.0</v>
      </c>
      <c r="G278" s="21">
        <v>2.0</v>
      </c>
      <c r="H278" s="21">
        <v>7.0</v>
      </c>
      <c r="I278" s="21">
        <v>7.0</v>
      </c>
      <c r="J278" s="21">
        <v>16.0</v>
      </c>
      <c r="K278" s="21">
        <v>55.0</v>
      </c>
      <c r="L278" s="21">
        <v>49.0</v>
      </c>
      <c r="M278" s="21">
        <v>15.0</v>
      </c>
    </row>
    <row r="279">
      <c r="A279" s="76">
        <v>44353.0</v>
      </c>
      <c r="B279" s="21">
        <v>150.0</v>
      </c>
      <c r="C279" s="21">
        <v>90.0</v>
      </c>
      <c r="D279" s="21">
        <v>60.0</v>
      </c>
      <c r="E279" s="21">
        <v>0.0</v>
      </c>
      <c r="F279" s="21">
        <v>1.0</v>
      </c>
      <c r="G279" s="21">
        <v>2.0</v>
      </c>
      <c r="H279" s="21">
        <v>6.0</v>
      </c>
      <c r="I279" s="21">
        <v>6.0</v>
      </c>
      <c r="J279" s="21">
        <v>18.0</v>
      </c>
      <c r="K279" s="21">
        <v>55.0</v>
      </c>
      <c r="L279" s="21">
        <v>50.0</v>
      </c>
      <c r="M279" s="21">
        <v>12.0</v>
      </c>
    </row>
    <row r="280">
      <c r="A280" s="76">
        <v>44352.0</v>
      </c>
      <c r="B280" s="21">
        <v>151.0</v>
      </c>
      <c r="C280" s="21">
        <v>94.0</v>
      </c>
      <c r="D280" s="21">
        <v>57.0</v>
      </c>
      <c r="E280" s="21">
        <v>0.0</v>
      </c>
      <c r="F280" s="21">
        <v>1.0</v>
      </c>
      <c r="G280" s="21">
        <v>2.0</v>
      </c>
      <c r="H280" s="21">
        <v>7.0</v>
      </c>
      <c r="I280" s="21">
        <v>3.0</v>
      </c>
      <c r="J280" s="21">
        <v>23.0</v>
      </c>
      <c r="K280" s="21">
        <v>55.0</v>
      </c>
      <c r="L280" s="21">
        <v>47.0</v>
      </c>
      <c r="M280" s="21">
        <v>13.0</v>
      </c>
    </row>
    <row r="281">
      <c r="A281" s="76">
        <v>44351.0</v>
      </c>
      <c r="B281" s="21">
        <v>151.0</v>
      </c>
      <c r="C281" s="21">
        <v>93.0</v>
      </c>
      <c r="D281" s="21">
        <v>58.0</v>
      </c>
      <c r="E281" s="21">
        <v>0.0</v>
      </c>
      <c r="F281" s="21">
        <v>1.0</v>
      </c>
      <c r="G281" s="21">
        <v>2.0</v>
      </c>
      <c r="H281" s="21">
        <v>7.0</v>
      </c>
      <c r="I281" s="21">
        <v>5.0</v>
      </c>
      <c r="J281" s="21">
        <v>22.0</v>
      </c>
      <c r="K281" s="21">
        <v>52.0</v>
      </c>
      <c r="L281" s="21">
        <v>47.0</v>
      </c>
      <c r="M281" s="21">
        <v>15.0</v>
      </c>
    </row>
    <row r="282">
      <c r="A282" s="76">
        <v>44350.0</v>
      </c>
      <c r="B282" s="21">
        <v>149.0</v>
      </c>
      <c r="C282" s="21">
        <v>96.0</v>
      </c>
      <c r="D282" s="21">
        <v>53.0</v>
      </c>
      <c r="E282" s="21">
        <v>0.0</v>
      </c>
      <c r="F282" s="21">
        <v>0.0</v>
      </c>
      <c r="G282" s="21">
        <v>2.0</v>
      </c>
      <c r="H282" s="21">
        <v>7.0</v>
      </c>
      <c r="I282" s="21">
        <v>5.0</v>
      </c>
      <c r="J282" s="21">
        <v>19.0</v>
      </c>
      <c r="K282" s="21">
        <v>53.0</v>
      </c>
      <c r="L282" s="21">
        <v>46.0</v>
      </c>
      <c r="M282" s="21">
        <v>17.0</v>
      </c>
    </row>
    <row r="283">
      <c r="A283" s="76">
        <v>44349.0</v>
      </c>
      <c r="B283" s="21">
        <v>151.0</v>
      </c>
      <c r="C283" s="21">
        <v>92.0</v>
      </c>
      <c r="D283" s="21">
        <v>59.0</v>
      </c>
      <c r="E283" s="21">
        <v>0.0</v>
      </c>
      <c r="F283" s="21">
        <v>0.0</v>
      </c>
      <c r="G283" s="21">
        <v>2.0</v>
      </c>
      <c r="H283" s="21">
        <v>5.0</v>
      </c>
      <c r="I283" s="21">
        <v>5.0</v>
      </c>
      <c r="J283" s="21">
        <v>20.0</v>
      </c>
      <c r="K283" s="21">
        <v>52.0</v>
      </c>
      <c r="L283" s="21">
        <v>48.0</v>
      </c>
      <c r="M283" s="21">
        <v>19.0</v>
      </c>
    </row>
    <row r="284">
      <c r="A284" s="76">
        <v>44348.0</v>
      </c>
      <c r="B284" s="21">
        <v>158.0</v>
      </c>
      <c r="C284" s="21">
        <v>94.0</v>
      </c>
      <c r="D284" s="21">
        <v>64.0</v>
      </c>
      <c r="E284" s="21">
        <v>0.0</v>
      </c>
      <c r="F284" s="21">
        <v>0.0</v>
      </c>
      <c r="G284" s="21">
        <v>2.0</v>
      </c>
      <c r="H284" s="21">
        <v>5.0</v>
      </c>
      <c r="I284" s="21">
        <v>6.0</v>
      </c>
      <c r="J284" s="21">
        <v>22.0</v>
      </c>
      <c r="K284" s="21">
        <v>52.0</v>
      </c>
      <c r="L284" s="21">
        <v>50.0</v>
      </c>
      <c r="M284" s="21">
        <v>21.0</v>
      </c>
    </row>
    <row r="285">
      <c r="A285" s="76">
        <v>44347.0</v>
      </c>
      <c r="B285" s="21">
        <v>149.0</v>
      </c>
      <c r="C285" s="21">
        <v>84.0</v>
      </c>
      <c r="D285" s="21">
        <v>65.0</v>
      </c>
      <c r="E285" s="21">
        <v>0.0</v>
      </c>
      <c r="F285" s="21">
        <v>0.0</v>
      </c>
      <c r="G285" s="21">
        <v>2.0</v>
      </c>
      <c r="H285" s="21">
        <v>5.0</v>
      </c>
      <c r="I285" s="21">
        <v>5.0</v>
      </c>
      <c r="J285" s="21">
        <v>19.0</v>
      </c>
      <c r="K285" s="21">
        <v>44.0</v>
      </c>
      <c r="L285" s="21">
        <v>52.0</v>
      </c>
      <c r="M285" s="21">
        <v>22.0</v>
      </c>
    </row>
    <row r="286">
      <c r="A286" s="76">
        <v>44346.0</v>
      </c>
      <c r="B286" s="21">
        <v>150.0</v>
      </c>
      <c r="C286" s="21">
        <v>85.0</v>
      </c>
      <c r="D286" s="21">
        <v>65.0</v>
      </c>
      <c r="E286" s="21">
        <v>0.0</v>
      </c>
      <c r="F286" s="21">
        <v>0.0</v>
      </c>
      <c r="G286" s="21">
        <v>2.0</v>
      </c>
      <c r="H286" s="21">
        <v>5.0</v>
      </c>
      <c r="I286" s="21">
        <v>5.0</v>
      </c>
      <c r="J286" s="21">
        <v>19.0</v>
      </c>
      <c r="K286" s="21">
        <v>45.0</v>
      </c>
      <c r="L286" s="21">
        <v>51.0</v>
      </c>
      <c r="M286" s="21">
        <v>23.0</v>
      </c>
    </row>
    <row r="287">
      <c r="A287" s="76">
        <v>44345.0</v>
      </c>
      <c r="B287" s="21">
        <v>160.0</v>
      </c>
      <c r="C287" s="21">
        <v>89.0</v>
      </c>
      <c r="D287" s="21">
        <v>71.0</v>
      </c>
      <c r="E287" s="21">
        <v>0.0</v>
      </c>
      <c r="F287" s="21">
        <v>0.0</v>
      </c>
      <c r="G287" s="21">
        <v>3.0</v>
      </c>
      <c r="H287" s="21">
        <v>4.0</v>
      </c>
      <c r="I287" s="21">
        <v>4.0</v>
      </c>
      <c r="J287" s="21">
        <v>20.0</v>
      </c>
      <c r="K287" s="21">
        <v>48.0</v>
      </c>
      <c r="L287" s="21">
        <v>56.0</v>
      </c>
      <c r="M287" s="21">
        <v>25.0</v>
      </c>
    </row>
    <row r="288">
      <c r="A288" s="76">
        <v>44344.0</v>
      </c>
      <c r="B288" s="21">
        <v>156.0</v>
      </c>
      <c r="C288" s="21">
        <v>84.0</v>
      </c>
      <c r="D288" s="21">
        <v>72.0</v>
      </c>
      <c r="E288" s="21">
        <v>0.0</v>
      </c>
      <c r="F288" s="21">
        <v>0.0</v>
      </c>
      <c r="G288" s="21">
        <v>3.0</v>
      </c>
      <c r="H288" s="21">
        <v>4.0</v>
      </c>
      <c r="I288" s="21">
        <v>4.0</v>
      </c>
      <c r="J288" s="21">
        <v>21.0</v>
      </c>
      <c r="K288" s="21">
        <v>46.0</v>
      </c>
      <c r="L288" s="21">
        <v>55.0</v>
      </c>
      <c r="M288" s="21">
        <v>23.0</v>
      </c>
    </row>
    <row r="289">
      <c r="A289" s="76">
        <v>44343.0</v>
      </c>
      <c r="B289" s="21">
        <v>154.0</v>
      </c>
      <c r="C289" s="21">
        <v>82.0</v>
      </c>
      <c r="D289" s="21">
        <v>72.0</v>
      </c>
      <c r="E289" s="21">
        <v>0.0</v>
      </c>
      <c r="F289" s="21">
        <v>0.0</v>
      </c>
      <c r="G289" s="21">
        <v>3.0</v>
      </c>
      <c r="H289" s="21">
        <v>3.0</v>
      </c>
      <c r="I289" s="21">
        <v>4.0</v>
      </c>
      <c r="J289" s="21">
        <v>20.0</v>
      </c>
      <c r="K289" s="21">
        <v>43.0</v>
      </c>
      <c r="L289" s="21">
        <v>56.0</v>
      </c>
      <c r="M289" s="21">
        <v>25.0</v>
      </c>
    </row>
    <row r="290">
      <c r="A290" s="76">
        <v>44342.0</v>
      </c>
      <c r="B290" s="21">
        <v>151.0</v>
      </c>
      <c r="C290" s="21">
        <v>80.0</v>
      </c>
      <c r="D290" s="21">
        <v>71.0</v>
      </c>
      <c r="E290" s="21">
        <v>0.0</v>
      </c>
      <c r="F290" s="21">
        <v>0.0</v>
      </c>
      <c r="G290" s="21">
        <v>3.0</v>
      </c>
      <c r="H290" s="21">
        <v>2.0</v>
      </c>
      <c r="I290" s="21">
        <v>3.0</v>
      </c>
      <c r="J290" s="21">
        <v>18.0</v>
      </c>
      <c r="K290" s="21">
        <v>41.0</v>
      </c>
      <c r="L290" s="21">
        <v>58.0</v>
      </c>
      <c r="M290" s="21">
        <v>26.0</v>
      </c>
    </row>
    <row r="291">
      <c r="A291" s="76">
        <v>44341.0</v>
      </c>
      <c r="B291" s="21">
        <v>160.0</v>
      </c>
      <c r="C291" s="21">
        <v>87.0</v>
      </c>
      <c r="D291" s="21">
        <v>73.0</v>
      </c>
      <c r="E291" s="21">
        <v>0.0</v>
      </c>
      <c r="F291" s="21">
        <v>0.0</v>
      </c>
      <c r="G291" s="21">
        <v>2.0</v>
      </c>
      <c r="H291" s="21">
        <v>3.0</v>
      </c>
      <c r="I291" s="21">
        <v>3.0</v>
      </c>
      <c r="J291" s="21">
        <v>22.0</v>
      </c>
      <c r="K291" s="21">
        <v>46.0</v>
      </c>
      <c r="L291" s="21">
        <v>58.0</v>
      </c>
      <c r="M291" s="21">
        <v>26.0</v>
      </c>
    </row>
    <row r="292">
      <c r="A292" s="76">
        <v>44340.0</v>
      </c>
      <c r="B292" s="21">
        <v>144.0</v>
      </c>
      <c r="C292" s="21">
        <v>76.0</v>
      </c>
      <c r="D292" s="21">
        <v>68.0</v>
      </c>
      <c r="E292" s="21">
        <v>0.0</v>
      </c>
      <c r="F292" s="21">
        <v>0.0</v>
      </c>
      <c r="G292" s="21">
        <v>2.0</v>
      </c>
      <c r="H292" s="21">
        <v>1.0</v>
      </c>
      <c r="I292" s="21">
        <v>2.0</v>
      </c>
      <c r="J292" s="21">
        <v>19.0</v>
      </c>
      <c r="K292" s="21">
        <v>42.0</v>
      </c>
      <c r="L292" s="21">
        <v>53.0</v>
      </c>
      <c r="M292" s="21">
        <v>25.0</v>
      </c>
    </row>
    <row r="293">
      <c r="A293" s="76">
        <v>44339.0</v>
      </c>
      <c r="B293" s="21">
        <v>149.0</v>
      </c>
      <c r="C293" s="21">
        <v>77.0</v>
      </c>
      <c r="D293" s="21">
        <v>72.0</v>
      </c>
      <c r="E293" s="21">
        <v>0.0</v>
      </c>
      <c r="F293" s="21">
        <v>0.0</v>
      </c>
      <c r="G293" s="21">
        <v>2.0</v>
      </c>
      <c r="H293" s="21">
        <v>1.0</v>
      </c>
      <c r="I293" s="21">
        <v>2.0</v>
      </c>
      <c r="J293" s="21">
        <v>20.0</v>
      </c>
      <c r="K293" s="21">
        <v>44.0</v>
      </c>
      <c r="L293" s="21">
        <v>53.0</v>
      </c>
      <c r="M293" s="21">
        <v>27.0</v>
      </c>
    </row>
    <row r="294">
      <c r="A294" s="76">
        <v>44338.0</v>
      </c>
      <c r="B294" s="21">
        <v>150.0</v>
      </c>
      <c r="C294" s="21">
        <v>78.0</v>
      </c>
      <c r="D294" s="21">
        <v>72.0</v>
      </c>
      <c r="E294" s="21">
        <v>0.0</v>
      </c>
      <c r="F294" s="21">
        <v>0.0</v>
      </c>
      <c r="G294" s="21">
        <v>2.0</v>
      </c>
      <c r="H294" s="21">
        <v>2.0</v>
      </c>
      <c r="I294" s="21">
        <v>2.0</v>
      </c>
      <c r="J294" s="21">
        <v>20.0</v>
      </c>
      <c r="K294" s="21">
        <v>44.0</v>
      </c>
      <c r="L294" s="21">
        <v>52.0</v>
      </c>
      <c r="M294" s="21">
        <v>28.0</v>
      </c>
    </row>
    <row r="295">
      <c r="A295" s="76">
        <v>44337.0</v>
      </c>
      <c r="B295" s="21">
        <v>147.0</v>
      </c>
      <c r="C295" s="21">
        <v>81.0</v>
      </c>
      <c r="D295" s="21">
        <v>66.0</v>
      </c>
      <c r="E295" s="21">
        <v>0.0</v>
      </c>
      <c r="F295" s="21">
        <v>0.0</v>
      </c>
      <c r="G295" s="21">
        <v>2.0</v>
      </c>
      <c r="H295" s="21">
        <v>2.0</v>
      </c>
      <c r="I295" s="21">
        <v>3.0</v>
      </c>
      <c r="J295" s="21">
        <v>20.0</v>
      </c>
      <c r="K295" s="21">
        <v>40.0</v>
      </c>
      <c r="L295" s="21">
        <v>50.0</v>
      </c>
      <c r="M295" s="21">
        <v>30.0</v>
      </c>
    </row>
    <row r="296">
      <c r="A296" s="76">
        <v>44336.0</v>
      </c>
      <c r="B296" s="21">
        <v>151.0</v>
      </c>
      <c r="C296" s="21">
        <v>86.0</v>
      </c>
      <c r="D296" s="21">
        <v>65.0</v>
      </c>
      <c r="E296" s="21">
        <v>0.0</v>
      </c>
      <c r="F296" s="21">
        <v>0.0</v>
      </c>
      <c r="G296" s="21">
        <v>2.0</v>
      </c>
      <c r="H296" s="21">
        <v>2.0</v>
      </c>
      <c r="I296" s="21">
        <v>4.0</v>
      </c>
      <c r="J296" s="21">
        <v>19.0</v>
      </c>
      <c r="K296" s="21">
        <v>39.0</v>
      </c>
      <c r="L296" s="21">
        <v>51.0</v>
      </c>
      <c r="M296" s="21">
        <v>34.0</v>
      </c>
    </row>
    <row r="297">
      <c r="A297" s="76">
        <v>44335.0</v>
      </c>
      <c r="B297" s="21">
        <v>148.0</v>
      </c>
      <c r="C297" s="21">
        <v>86.0</v>
      </c>
      <c r="D297" s="21">
        <v>62.0</v>
      </c>
      <c r="E297" s="21">
        <v>0.0</v>
      </c>
      <c r="F297" s="21">
        <v>0.0</v>
      </c>
      <c r="G297" s="21">
        <v>2.0</v>
      </c>
      <c r="H297" s="21">
        <v>2.0</v>
      </c>
      <c r="I297" s="21">
        <v>4.0</v>
      </c>
      <c r="J297" s="21">
        <v>20.0</v>
      </c>
      <c r="K297" s="21">
        <v>38.0</v>
      </c>
      <c r="L297" s="21">
        <v>47.0</v>
      </c>
      <c r="M297" s="21">
        <v>35.0</v>
      </c>
    </row>
    <row r="298">
      <c r="A298" s="76">
        <v>44334.0</v>
      </c>
      <c r="B298" s="21">
        <v>156.0</v>
      </c>
      <c r="C298" s="21">
        <v>90.0</v>
      </c>
      <c r="D298" s="21">
        <v>66.0</v>
      </c>
      <c r="E298" s="21">
        <v>0.0</v>
      </c>
      <c r="F298" s="21">
        <v>0.0</v>
      </c>
      <c r="G298" s="21">
        <v>2.0</v>
      </c>
      <c r="H298" s="21">
        <v>2.0</v>
      </c>
      <c r="I298" s="21">
        <v>5.0</v>
      </c>
      <c r="J298" s="21">
        <v>18.0</v>
      </c>
      <c r="K298" s="21">
        <v>38.0</v>
      </c>
      <c r="L298" s="21">
        <v>51.0</v>
      </c>
      <c r="M298" s="21">
        <v>40.0</v>
      </c>
    </row>
    <row r="299">
      <c r="A299" s="76">
        <v>44333.0</v>
      </c>
      <c r="B299" s="21">
        <v>151.0</v>
      </c>
      <c r="C299" s="21">
        <v>85.0</v>
      </c>
      <c r="D299" s="21">
        <v>66.0</v>
      </c>
      <c r="E299" s="21">
        <v>0.0</v>
      </c>
      <c r="F299" s="21">
        <v>0.0</v>
      </c>
      <c r="G299" s="21">
        <v>2.0</v>
      </c>
      <c r="H299" s="21">
        <v>1.0</v>
      </c>
      <c r="I299" s="21">
        <v>6.0</v>
      </c>
      <c r="J299" s="21">
        <v>17.0</v>
      </c>
      <c r="K299" s="21">
        <v>37.0</v>
      </c>
      <c r="L299" s="21">
        <v>54.0</v>
      </c>
      <c r="M299" s="21">
        <v>34.0</v>
      </c>
    </row>
    <row r="300">
      <c r="A300" s="76">
        <v>44332.0</v>
      </c>
      <c r="B300" s="21">
        <v>150.0</v>
      </c>
      <c r="C300" s="21">
        <v>85.0</v>
      </c>
      <c r="D300" s="21">
        <v>65.0</v>
      </c>
      <c r="E300" s="21">
        <v>0.0</v>
      </c>
      <c r="F300" s="21">
        <v>0.0</v>
      </c>
      <c r="G300" s="21">
        <v>2.0</v>
      </c>
      <c r="H300" s="21">
        <v>1.0</v>
      </c>
      <c r="I300" s="21">
        <v>6.0</v>
      </c>
      <c r="J300" s="21">
        <v>17.0</v>
      </c>
      <c r="K300" s="21">
        <v>37.0</v>
      </c>
      <c r="L300" s="21">
        <v>52.0</v>
      </c>
      <c r="M300" s="21">
        <v>35.0</v>
      </c>
    </row>
    <row r="301">
      <c r="A301" s="76">
        <v>44331.0</v>
      </c>
      <c r="B301" s="21">
        <v>150.0</v>
      </c>
      <c r="C301" s="21">
        <v>85.0</v>
      </c>
      <c r="D301" s="21">
        <v>65.0</v>
      </c>
      <c r="E301" s="21">
        <v>0.0</v>
      </c>
      <c r="F301" s="21">
        <v>0.0</v>
      </c>
      <c r="G301" s="21">
        <v>2.0</v>
      </c>
      <c r="H301" s="21">
        <v>1.0</v>
      </c>
      <c r="I301" s="21">
        <v>6.0</v>
      </c>
      <c r="J301" s="21">
        <v>18.0</v>
      </c>
      <c r="K301" s="21">
        <v>35.0</v>
      </c>
      <c r="L301" s="21">
        <v>54.0</v>
      </c>
      <c r="M301" s="21">
        <v>34.0</v>
      </c>
    </row>
    <row r="302">
      <c r="A302" s="76">
        <v>44330.0</v>
      </c>
      <c r="B302" s="21">
        <v>153.0</v>
      </c>
      <c r="C302" s="21">
        <v>90.0</v>
      </c>
      <c r="D302" s="21">
        <v>63.0</v>
      </c>
      <c r="E302" s="21">
        <v>0.0</v>
      </c>
      <c r="F302" s="21">
        <v>0.0</v>
      </c>
      <c r="G302" s="21">
        <v>2.0</v>
      </c>
      <c r="H302" s="21">
        <v>0.0</v>
      </c>
      <c r="I302" s="21">
        <v>4.0</v>
      </c>
      <c r="J302" s="21">
        <v>19.0</v>
      </c>
      <c r="K302" s="21">
        <v>35.0</v>
      </c>
      <c r="L302" s="21">
        <v>57.0</v>
      </c>
      <c r="M302" s="21">
        <v>36.0</v>
      </c>
    </row>
    <row r="303">
      <c r="A303" s="76">
        <v>44329.0</v>
      </c>
      <c r="B303" s="21">
        <v>160.0</v>
      </c>
      <c r="C303" s="21">
        <v>94.0</v>
      </c>
      <c r="D303" s="21">
        <v>66.0</v>
      </c>
      <c r="E303" s="21">
        <v>0.0</v>
      </c>
      <c r="F303" s="21">
        <v>0.0</v>
      </c>
      <c r="G303" s="21">
        <v>1.0</v>
      </c>
      <c r="H303" s="21">
        <v>1.0</v>
      </c>
      <c r="I303" s="21">
        <v>3.0</v>
      </c>
      <c r="J303" s="21">
        <v>19.0</v>
      </c>
      <c r="K303" s="21">
        <v>35.0</v>
      </c>
      <c r="L303" s="21">
        <v>62.0</v>
      </c>
      <c r="M303" s="21">
        <v>39.0</v>
      </c>
    </row>
    <row r="304">
      <c r="A304" s="76">
        <v>44328.0</v>
      </c>
      <c r="B304" s="21">
        <v>167.0</v>
      </c>
      <c r="C304" s="21">
        <v>96.0</v>
      </c>
      <c r="D304" s="21">
        <v>71.0</v>
      </c>
      <c r="E304" s="21">
        <v>0.0</v>
      </c>
      <c r="F304" s="21">
        <v>0.0</v>
      </c>
      <c r="G304" s="21">
        <v>1.0</v>
      </c>
      <c r="H304" s="21">
        <v>2.0</v>
      </c>
      <c r="I304" s="21">
        <v>5.0</v>
      </c>
      <c r="J304" s="21">
        <v>22.0</v>
      </c>
      <c r="K304" s="21">
        <v>34.0</v>
      </c>
      <c r="L304" s="21">
        <v>61.0</v>
      </c>
      <c r="M304" s="21">
        <v>42.0</v>
      </c>
    </row>
    <row r="305">
      <c r="A305" s="76">
        <v>44327.0</v>
      </c>
      <c r="B305" s="21">
        <v>171.0</v>
      </c>
      <c r="C305" s="21">
        <v>94.0</v>
      </c>
      <c r="D305" s="21">
        <v>77.0</v>
      </c>
      <c r="E305" s="21">
        <v>0.0</v>
      </c>
      <c r="F305" s="21">
        <v>0.0</v>
      </c>
      <c r="G305" s="21">
        <v>1.0</v>
      </c>
      <c r="H305" s="21">
        <v>2.0</v>
      </c>
      <c r="I305" s="21">
        <v>7.0</v>
      </c>
      <c r="J305" s="21">
        <v>22.0</v>
      </c>
      <c r="K305" s="21">
        <v>32.0</v>
      </c>
      <c r="L305" s="21">
        <v>63.0</v>
      </c>
      <c r="M305" s="21">
        <v>44.0</v>
      </c>
    </row>
    <row r="306">
      <c r="A306" s="76">
        <v>44326.0</v>
      </c>
      <c r="B306" s="21">
        <v>161.0</v>
      </c>
      <c r="C306" s="21">
        <v>90.0</v>
      </c>
      <c r="D306" s="21">
        <v>71.0</v>
      </c>
      <c r="E306" s="21">
        <v>0.0</v>
      </c>
      <c r="F306" s="21">
        <v>0.0</v>
      </c>
      <c r="G306" s="21">
        <v>0.0</v>
      </c>
      <c r="H306" s="21">
        <v>2.0</v>
      </c>
      <c r="I306" s="21">
        <v>8.0</v>
      </c>
      <c r="J306" s="21">
        <v>18.0</v>
      </c>
      <c r="K306" s="21">
        <v>30.0</v>
      </c>
      <c r="L306" s="21">
        <v>65.0</v>
      </c>
      <c r="M306" s="21">
        <v>38.0</v>
      </c>
    </row>
    <row r="307">
      <c r="A307" s="76">
        <v>44325.0</v>
      </c>
      <c r="B307" s="21">
        <v>160.0</v>
      </c>
      <c r="C307" s="21">
        <v>88.0</v>
      </c>
      <c r="D307" s="21">
        <v>72.0</v>
      </c>
      <c r="E307" s="21">
        <v>0.0</v>
      </c>
      <c r="F307" s="21">
        <v>0.0</v>
      </c>
      <c r="G307" s="21">
        <v>0.0</v>
      </c>
      <c r="H307" s="21">
        <v>1.0</v>
      </c>
      <c r="I307" s="21">
        <v>7.0</v>
      </c>
      <c r="J307" s="21">
        <v>18.0</v>
      </c>
      <c r="K307" s="21">
        <v>30.0</v>
      </c>
      <c r="L307" s="21">
        <v>64.0</v>
      </c>
      <c r="M307" s="21">
        <v>40.0</v>
      </c>
    </row>
    <row r="308">
      <c r="A308" s="76">
        <v>44324.0</v>
      </c>
      <c r="B308" s="21">
        <v>165.0</v>
      </c>
      <c r="C308" s="21">
        <v>93.0</v>
      </c>
      <c r="D308" s="21">
        <v>72.0</v>
      </c>
      <c r="E308" s="21">
        <v>0.0</v>
      </c>
      <c r="F308" s="21">
        <v>0.0</v>
      </c>
      <c r="G308" s="21">
        <v>0.0</v>
      </c>
      <c r="H308" s="21">
        <v>3.0</v>
      </c>
      <c r="I308" s="21">
        <v>7.0</v>
      </c>
      <c r="J308" s="21">
        <v>17.0</v>
      </c>
      <c r="K308" s="21">
        <v>30.0</v>
      </c>
      <c r="L308" s="21">
        <v>65.0</v>
      </c>
      <c r="M308" s="21">
        <v>43.0</v>
      </c>
    </row>
    <row r="309">
      <c r="A309" s="76">
        <v>44323.0</v>
      </c>
      <c r="B309" s="21">
        <v>162.0</v>
      </c>
      <c r="C309" s="21">
        <v>96.0</v>
      </c>
      <c r="D309" s="21">
        <v>66.0</v>
      </c>
      <c r="E309" s="21">
        <v>0.0</v>
      </c>
      <c r="F309" s="21">
        <v>0.0</v>
      </c>
      <c r="G309" s="21">
        <v>0.0</v>
      </c>
      <c r="H309" s="21">
        <v>3.0</v>
      </c>
      <c r="I309" s="21">
        <v>7.0</v>
      </c>
      <c r="J309" s="21">
        <v>15.0</v>
      </c>
      <c r="K309" s="21">
        <v>32.0</v>
      </c>
      <c r="L309" s="21">
        <v>63.0</v>
      </c>
      <c r="M309" s="21">
        <v>42.0</v>
      </c>
    </row>
    <row r="310">
      <c r="A310" s="76">
        <v>44322.0</v>
      </c>
      <c r="B310" s="21">
        <v>172.0</v>
      </c>
      <c r="C310" s="21">
        <v>105.0</v>
      </c>
      <c r="D310" s="21">
        <v>67.0</v>
      </c>
      <c r="E310" s="21">
        <v>0.0</v>
      </c>
      <c r="F310" s="21">
        <v>0.0</v>
      </c>
      <c r="G310" s="21">
        <v>0.0</v>
      </c>
      <c r="H310" s="21">
        <v>3.0</v>
      </c>
      <c r="I310" s="21">
        <v>8.0</v>
      </c>
      <c r="J310" s="21">
        <v>13.0</v>
      </c>
      <c r="K310" s="21">
        <v>38.0</v>
      </c>
      <c r="L310" s="21">
        <v>66.0</v>
      </c>
      <c r="M310" s="21">
        <v>44.0</v>
      </c>
    </row>
    <row r="311">
      <c r="A311" s="76">
        <v>44321.0</v>
      </c>
      <c r="B311" s="21">
        <v>173.0</v>
      </c>
      <c r="C311" s="21">
        <v>106.0</v>
      </c>
      <c r="D311" s="21">
        <v>67.0</v>
      </c>
      <c r="E311" s="21">
        <v>0.0</v>
      </c>
      <c r="F311" s="21">
        <v>0.0</v>
      </c>
      <c r="G311" s="21">
        <v>0.0</v>
      </c>
      <c r="H311" s="21">
        <v>3.0</v>
      </c>
      <c r="I311" s="21">
        <v>8.0</v>
      </c>
      <c r="J311" s="21">
        <v>11.0</v>
      </c>
      <c r="K311" s="21">
        <v>36.0</v>
      </c>
      <c r="L311" s="21">
        <v>67.0</v>
      </c>
      <c r="M311" s="21">
        <v>48.0</v>
      </c>
    </row>
    <row r="312">
      <c r="A312" s="76">
        <v>44320.0</v>
      </c>
      <c r="B312" s="21">
        <v>162.0</v>
      </c>
      <c r="C312" s="21">
        <v>102.0</v>
      </c>
      <c r="D312" s="21">
        <v>60.0</v>
      </c>
      <c r="E312" s="21">
        <v>0.0</v>
      </c>
      <c r="F312" s="21">
        <v>0.0</v>
      </c>
      <c r="G312" s="21">
        <v>0.0</v>
      </c>
      <c r="H312" s="21">
        <v>3.0</v>
      </c>
      <c r="I312" s="21">
        <v>5.0</v>
      </c>
      <c r="J312" s="21">
        <v>8.0</v>
      </c>
      <c r="K312" s="21">
        <v>38.0</v>
      </c>
      <c r="L312" s="21">
        <v>65.0</v>
      </c>
      <c r="M312" s="21">
        <v>43.0</v>
      </c>
    </row>
    <row r="313">
      <c r="A313" s="76">
        <v>44319.0</v>
      </c>
      <c r="B313" s="21">
        <v>164.0</v>
      </c>
      <c r="C313" s="21">
        <v>109.0</v>
      </c>
      <c r="D313" s="21">
        <v>55.0</v>
      </c>
      <c r="E313" s="21">
        <v>0.0</v>
      </c>
      <c r="F313" s="21">
        <v>0.0</v>
      </c>
      <c r="G313" s="21">
        <v>1.0</v>
      </c>
      <c r="H313" s="21">
        <v>2.0</v>
      </c>
      <c r="I313" s="21">
        <v>4.0</v>
      </c>
      <c r="J313" s="21">
        <v>12.0</v>
      </c>
      <c r="K313" s="21">
        <v>36.0</v>
      </c>
      <c r="L313" s="21">
        <v>64.0</v>
      </c>
      <c r="M313" s="21">
        <v>45.0</v>
      </c>
    </row>
    <row r="314">
      <c r="A314" s="76">
        <v>44318.0</v>
      </c>
      <c r="B314" s="21">
        <v>170.0</v>
      </c>
      <c r="C314" s="21">
        <v>114.0</v>
      </c>
      <c r="D314" s="21">
        <v>56.0</v>
      </c>
      <c r="E314" s="21">
        <v>0.0</v>
      </c>
      <c r="F314" s="21">
        <v>0.0</v>
      </c>
      <c r="G314" s="21">
        <v>1.0</v>
      </c>
      <c r="H314" s="21">
        <v>2.0</v>
      </c>
      <c r="I314" s="21">
        <v>5.0</v>
      </c>
      <c r="J314" s="21">
        <v>13.0</v>
      </c>
      <c r="K314" s="21">
        <v>39.0</v>
      </c>
      <c r="L314" s="21">
        <v>64.0</v>
      </c>
      <c r="M314" s="21">
        <v>46.0</v>
      </c>
    </row>
    <row r="315">
      <c r="A315" s="76">
        <v>44317.0</v>
      </c>
      <c r="B315" s="21">
        <v>174.0</v>
      </c>
      <c r="C315" s="21">
        <v>113.0</v>
      </c>
      <c r="D315" s="21">
        <v>61.0</v>
      </c>
      <c r="E315" s="21">
        <v>0.0</v>
      </c>
      <c r="F315" s="21">
        <v>0.0</v>
      </c>
      <c r="G315" s="21">
        <v>1.0</v>
      </c>
      <c r="H315" s="21">
        <v>2.0</v>
      </c>
      <c r="I315" s="21">
        <v>6.0</v>
      </c>
      <c r="J315" s="21">
        <v>16.0</v>
      </c>
      <c r="K315" s="21">
        <v>38.0</v>
      </c>
      <c r="L315" s="21">
        <v>66.0</v>
      </c>
      <c r="M315" s="21">
        <v>45.0</v>
      </c>
    </row>
    <row r="316">
      <c r="A316" s="76">
        <v>44316.0</v>
      </c>
      <c r="B316" s="21">
        <v>164.0</v>
      </c>
      <c r="C316" s="21">
        <v>104.0</v>
      </c>
      <c r="D316" s="21">
        <v>60.0</v>
      </c>
      <c r="E316" s="21">
        <v>0.0</v>
      </c>
      <c r="F316" s="21">
        <v>0.0</v>
      </c>
      <c r="G316" s="21">
        <v>1.0</v>
      </c>
      <c r="H316" s="21">
        <v>2.0</v>
      </c>
      <c r="I316" s="21">
        <v>7.0</v>
      </c>
      <c r="J316" s="21">
        <v>17.0</v>
      </c>
      <c r="K316" s="21">
        <v>40.0</v>
      </c>
      <c r="L316" s="21">
        <v>58.0</v>
      </c>
      <c r="M316" s="21">
        <v>39.0</v>
      </c>
    </row>
    <row r="317">
      <c r="A317" s="76">
        <v>44315.0</v>
      </c>
      <c r="B317" s="21">
        <v>157.0</v>
      </c>
      <c r="C317" s="21">
        <v>98.0</v>
      </c>
      <c r="D317" s="21">
        <v>59.0</v>
      </c>
      <c r="E317" s="21">
        <v>0.0</v>
      </c>
      <c r="F317" s="21">
        <v>0.0</v>
      </c>
      <c r="G317" s="21">
        <v>1.0</v>
      </c>
      <c r="H317" s="21">
        <v>1.0</v>
      </c>
      <c r="I317" s="21">
        <v>8.0</v>
      </c>
      <c r="J317" s="21">
        <v>16.0</v>
      </c>
      <c r="K317" s="21">
        <v>41.0</v>
      </c>
      <c r="L317" s="21">
        <v>52.0</v>
      </c>
      <c r="M317" s="21">
        <v>38.0</v>
      </c>
    </row>
    <row r="318">
      <c r="A318" s="76">
        <v>44314.0</v>
      </c>
      <c r="B318" s="21">
        <v>160.0</v>
      </c>
      <c r="C318" s="21">
        <v>102.0</v>
      </c>
      <c r="D318" s="21">
        <v>58.0</v>
      </c>
      <c r="E318" s="21">
        <v>0.0</v>
      </c>
      <c r="F318" s="21">
        <v>0.0</v>
      </c>
      <c r="G318" s="21">
        <v>1.0</v>
      </c>
      <c r="H318" s="21">
        <v>1.0</v>
      </c>
      <c r="I318" s="21">
        <v>8.0</v>
      </c>
      <c r="J318" s="21">
        <v>13.0</v>
      </c>
      <c r="K318" s="21">
        <v>45.0</v>
      </c>
      <c r="L318" s="21">
        <v>54.0</v>
      </c>
      <c r="M318" s="21">
        <v>38.0</v>
      </c>
    </row>
    <row r="319">
      <c r="A319" s="76">
        <v>44313.0</v>
      </c>
      <c r="B319" s="21">
        <v>156.0</v>
      </c>
      <c r="C319" s="21">
        <v>100.0</v>
      </c>
      <c r="D319" s="21">
        <v>56.0</v>
      </c>
      <c r="E319" s="21">
        <v>0.0</v>
      </c>
      <c r="F319" s="21">
        <v>0.0</v>
      </c>
      <c r="G319" s="21">
        <v>1.0</v>
      </c>
      <c r="H319" s="21">
        <v>1.0</v>
      </c>
      <c r="I319" s="21">
        <v>6.0</v>
      </c>
      <c r="J319" s="21">
        <v>14.0</v>
      </c>
      <c r="K319" s="21">
        <v>46.0</v>
      </c>
      <c r="L319" s="21">
        <v>53.0</v>
      </c>
      <c r="M319" s="21">
        <v>35.0</v>
      </c>
    </row>
    <row r="320">
      <c r="A320" s="76">
        <v>44312.0</v>
      </c>
      <c r="B320" s="21">
        <v>132.0</v>
      </c>
      <c r="C320" s="21">
        <v>87.0</v>
      </c>
      <c r="D320" s="21">
        <v>45.0</v>
      </c>
      <c r="E320" s="21">
        <v>0.0</v>
      </c>
      <c r="F320" s="21">
        <v>0.0</v>
      </c>
      <c r="G320" s="21">
        <v>1.0</v>
      </c>
      <c r="H320" s="21">
        <v>0.0</v>
      </c>
      <c r="I320" s="21">
        <v>4.0</v>
      </c>
      <c r="J320" s="21">
        <v>15.0</v>
      </c>
      <c r="K320" s="21">
        <v>41.0</v>
      </c>
      <c r="L320" s="21">
        <v>40.0</v>
      </c>
      <c r="M320" s="21">
        <v>31.0</v>
      </c>
    </row>
    <row r="321">
      <c r="A321" s="76">
        <v>44311.0</v>
      </c>
      <c r="B321" s="21">
        <v>136.0</v>
      </c>
      <c r="C321" s="21">
        <v>88.0</v>
      </c>
      <c r="D321" s="21">
        <v>48.0</v>
      </c>
      <c r="E321" s="21">
        <v>0.0</v>
      </c>
      <c r="F321" s="21">
        <v>0.0</v>
      </c>
      <c r="G321" s="21">
        <v>1.0</v>
      </c>
      <c r="H321" s="21">
        <v>0.0</v>
      </c>
      <c r="I321" s="21">
        <v>5.0</v>
      </c>
      <c r="J321" s="21">
        <v>14.0</v>
      </c>
      <c r="K321" s="21">
        <v>42.0</v>
      </c>
      <c r="L321" s="21">
        <v>40.0</v>
      </c>
      <c r="M321" s="21">
        <v>34.0</v>
      </c>
    </row>
    <row r="322">
      <c r="A322" s="76">
        <v>44310.0</v>
      </c>
      <c r="B322" s="21">
        <v>136.0</v>
      </c>
      <c r="C322" s="21">
        <v>87.0</v>
      </c>
      <c r="D322" s="21">
        <v>49.0</v>
      </c>
      <c r="E322" s="21">
        <v>0.0</v>
      </c>
      <c r="F322" s="21">
        <v>0.0</v>
      </c>
      <c r="G322" s="21">
        <v>1.0</v>
      </c>
      <c r="H322" s="21">
        <v>0.0</v>
      </c>
      <c r="I322" s="21">
        <v>3.0</v>
      </c>
      <c r="J322" s="21">
        <v>14.0</v>
      </c>
      <c r="K322" s="21">
        <v>41.0</v>
      </c>
      <c r="L322" s="21">
        <v>41.0</v>
      </c>
      <c r="M322" s="21">
        <v>36.0</v>
      </c>
    </row>
    <row r="323">
      <c r="A323" s="76">
        <v>44309.0</v>
      </c>
      <c r="B323" s="21">
        <v>127.0</v>
      </c>
      <c r="C323" s="21">
        <v>83.0</v>
      </c>
      <c r="D323" s="21">
        <v>44.0</v>
      </c>
      <c r="E323" s="21">
        <v>0.0</v>
      </c>
      <c r="F323" s="21">
        <v>0.0</v>
      </c>
      <c r="G323" s="21">
        <v>1.0</v>
      </c>
      <c r="H323" s="21">
        <v>0.0</v>
      </c>
      <c r="I323" s="21">
        <v>4.0</v>
      </c>
      <c r="J323" s="21">
        <v>13.0</v>
      </c>
      <c r="K323" s="21">
        <v>35.0</v>
      </c>
      <c r="L323" s="21">
        <v>39.0</v>
      </c>
      <c r="M323" s="21">
        <v>35.0</v>
      </c>
    </row>
    <row r="324">
      <c r="A324" s="76">
        <v>44308.0</v>
      </c>
      <c r="B324" s="21">
        <v>125.0</v>
      </c>
      <c r="C324" s="21">
        <v>85.0</v>
      </c>
      <c r="D324" s="21">
        <v>40.0</v>
      </c>
      <c r="E324" s="21">
        <v>0.0</v>
      </c>
      <c r="F324" s="21">
        <v>0.0</v>
      </c>
      <c r="G324" s="21">
        <v>1.0</v>
      </c>
      <c r="H324" s="21">
        <v>0.0</v>
      </c>
      <c r="I324" s="21">
        <v>3.0</v>
      </c>
      <c r="J324" s="21">
        <v>12.0</v>
      </c>
      <c r="K324" s="21">
        <v>30.0</v>
      </c>
      <c r="L324" s="21">
        <v>35.0</v>
      </c>
      <c r="M324" s="21">
        <v>28.0</v>
      </c>
    </row>
    <row r="325">
      <c r="A325" s="76">
        <v>44307.0</v>
      </c>
      <c r="B325" s="21">
        <v>116.0</v>
      </c>
      <c r="E325" s="21">
        <v>0.0</v>
      </c>
      <c r="F325" s="21">
        <v>0.0</v>
      </c>
      <c r="G325" s="21">
        <v>1.0</v>
      </c>
      <c r="H325" s="21">
        <v>1.0</v>
      </c>
      <c r="I325" s="21">
        <v>6.0</v>
      </c>
      <c r="J325" s="21">
        <v>14.0</v>
      </c>
      <c r="K325" s="21">
        <v>28.0</v>
      </c>
      <c r="L325" s="21">
        <v>33.0</v>
      </c>
      <c r="M325" s="21">
        <v>33.0</v>
      </c>
    </row>
    <row r="326">
      <c r="A326" s="76">
        <v>44306.0</v>
      </c>
      <c r="B326" s="21">
        <v>109.0</v>
      </c>
      <c r="E326" s="21">
        <v>0.0</v>
      </c>
      <c r="F326" s="21">
        <v>0.0</v>
      </c>
      <c r="G326" s="21">
        <v>1.0</v>
      </c>
      <c r="H326" s="21">
        <v>0.0</v>
      </c>
      <c r="I326" s="21">
        <v>3.0</v>
      </c>
      <c r="J326" s="21">
        <v>12.0</v>
      </c>
      <c r="K326" s="21">
        <v>30.0</v>
      </c>
      <c r="L326" s="21">
        <v>35.0</v>
      </c>
      <c r="M326" s="21">
        <v>28.0</v>
      </c>
    </row>
    <row r="327">
      <c r="A327" s="76">
        <v>44305.0</v>
      </c>
      <c r="B327" s="21">
        <v>99.0</v>
      </c>
      <c r="E327" s="21">
        <v>0.0</v>
      </c>
      <c r="F327" s="21">
        <v>0.0</v>
      </c>
      <c r="G327" s="21">
        <v>1.0</v>
      </c>
      <c r="H327" s="21">
        <v>0.0</v>
      </c>
      <c r="I327" s="21">
        <v>3.0</v>
      </c>
      <c r="J327" s="21">
        <v>11.0</v>
      </c>
      <c r="K327" s="21">
        <v>27.0</v>
      </c>
      <c r="L327" s="21">
        <v>29.0</v>
      </c>
      <c r="M327" s="21">
        <v>28.0</v>
      </c>
    </row>
    <row r="328">
      <c r="A328" s="76">
        <v>44304.0</v>
      </c>
      <c r="B328" s="21">
        <v>102.0</v>
      </c>
      <c r="E328" s="21">
        <v>0.0</v>
      </c>
      <c r="F328" s="21">
        <v>0.0</v>
      </c>
      <c r="G328" s="21">
        <v>1.0</v>
      </c>
      <c r="H328" s="21">
        <v>0.0</v>
      </c>
      <c r="I328" s="21">
        <v>3.0</v>
      </c>
      <c r="J328" s="21">
        <v>9.0</v>
      </c>
      <c r="K328" s="21">
        <v>29.0</v>
      </c>
      <c r="L328" s="21">
        <v>32.0</v>
      </c>
      <c r="M328" s="21">
        <v>28.0</v>
      </c>
    </row>
    <row r="329">
      <c r="A329" s="76">
        <v>44303.0</v>
      </c>
      <c r="B329" s="21">
        <v>108.0</v>
      </c>
      <c r="E329" s="21">
        <v>0.0</v>
      </c>
      <c r="F329" s="21">
        <v>0.0</v>
      </c>
      <c r="G329" s="21">
        <v>1.0</v>
      </c>
      <c r="H329" s="21">
        <v>0.0</v>
      </c>
      <c r="I329" s="21">
        <v>3.0</v>
      </c>
      <c r="J329" s="21">
        <v>10.0</v>
      </c>
      <c r="K329" s="21">
        <v>31.0</v>
      </c>
      <c r="L329" s="21">
        <v>35.0</v>
      </c>
      <c r="M329" s="21">
        <v>28.0</v>
      </c>
    </row>
    <row r="330">
      <c r="A330" s="76">
        <v>44302.0</v>
      </c>
      <c r="B330" s="21">
        <v>111.0</v>
      </c>
      <c r="E330" s="21">
        <v>0.0</v>
      </c>
      <c r="F330" s="21">
        <v>0.0</v>
      </c>
      <c r="G330" s="21">
        <v>1.0</v>
      </c>
      <c r="H330" s="21">
        <v>0.0</v>
      </c>
      <c r="I330" s="21">
        <v>3.0</v>
      </c>
      <c r="J330" s="21">
        <v>15.0</v>
      </c>
      <c r="K330" s="21">
        <v>34.0</v>
      </c>
      <c r="L330" s="21">
        <v>34.0</v>
      </c>
      <c r="M330" s="21">
        <v>24.0</v>
      </c>
    </row>
    <row r="331">
      <c r="A331" s="76">
        <v>44301.0</v>
      </c>
      <c r="B331" s="21">
        <v>99.0</v>
      </c>
      <c r="E331" s="21">
        <v>0.0</v>
      </c>
      <c r="F331" s="21">
        <v>0.0</v>
      </c>
      <c r="G331" s="21">
        <v>1.0</v>
      </c>
      <c r="H331" s="21">
        <v>0.0</v>
      </c>
      <c r="I331" s="21">
        <v>2.0</v>
      </c>
      <c r="J331" s="21">
        <v>14.0</v>
      </c>
      <c r="K331" s="21">
        <v>31.0</v>
      </c>
      <c r="L331" s="21">
        <v>29.0</v>
      </c>
      <c r="M331" s="21">
        <v>22.0</v>
      </c>
    </row>
    <row r="332">
      <c r="A332" s="76">
        <v>44300.0</v>
      </c>
      <c r="B332" s="21">
        <v>100.0</v>
      </c>
      <c r="E332" s="21">
        <v>0.0</v>
      </c>
      <c r="F332" s="21">
        <v>0.0</v>
      </c>
      <c r="G332" s="21">
        <v>0.0</v>
      </c>
      <c r="H332" s="21">
        <v>0.0</v>
      </c>
      <c r="I332" s="21">
        <v>3.0</v>
      </c>
      <c r="J332" s="21">
        <v>11.0</v>
      </c>
      <c r="K332" s="21">
        <v>34.0</v>
      </c>
      <c r="L332" s="21">
        <v>32.0</v>
      </c>
      <c r="M332" s="21">
        <v>20.0</v>
      </c>
    </row>
    <row r="333">
      <c r="A333" s="76">
        <v>44299.0</v>
      </c>
      <c r="B333" s="21">
        <v>101.0</v>
      </c>
      <c r="E333" s="21">
        <v>0.0</v>
      </c>
      <c r="F333" s="21">
        <v>0.0</v>
      </c>
      <c r="G333" s="21">
        <v>0.0</v>
      </c>
      <c r="H333" s="21">
        <v>1.0</v>
      </c>
      <c r="I333" s="21">
        <v>2.0</v>
      </c>
      <c r="J333" s="21">
        <v>10.0</v>
      </c>
      <c r="K333" s="21">
        <v>29.0</v>
      </c>
      <c r="L333" s="21">
        <v>34.0</v>
      </c>
      <c r="M333" s="21">
        <v>25.0</v>
      </c>
    </row>
    <row r="334">
      <c r="A334" s="76">
        <v>44298.0</v>
      </c>
      <c r="B334" s="21">
        <v>103.0</v>
      </c>
      <c r="E334" s="21">
        <v>0.0</v>
      </c>
      <c r="F334" s="21">
        <v>0.0</v>
      </c>
      <c r="G334" s="21">
        <v>0.0</v>
      </c>
      <c r="H334" s="21">
        <v>2.0</v>
      </c>
      <c r="I334" s="21">
        <v>2.0</v>
      </c>
      <c r="J334" s="21">
        <v>6.0</v>
      </c>
      <c r="K334" s="21">
        <v>32.0</v>
      </c>
      <c r="L334" s="21">
        <v>36.0</v>
      </c>
      <c r="M334" s="21">
        <v>25.0</v>
      </c>
    </row>
    <row r="335">
      <c r="A335" s="76">
        <v>44297.0</v>
      </c>
      <c r="B335" s="21">
        <v>105.0</v>
      </c>
      <c r="E335" s="21">
        <v>0.0</v>
      </c>
      <c r="F335" s="21">
        <v>0.0</v>
      </c>
      <c r="G335" s="21">
        <v>0.0</v>
      </c>
      <c r="H335" s="21">
        <v>2.0</v>
      </c>
      <c r="I335" s="21">
        <v>2.0</v>
      </c>
      <c r="J335" s="21">
        <v>7.0</v>
      </c>
      <c r="K335" s="21">
        <v>32.0</v>
      </c>
      <c r="L335" s="21">
        <v>36.0</v>
      </c>
      <c r="M335" s="21">
        <v>26.0</v>
      </c>
    </row>
    <row r="336">
      <c r="A336" s="76">
        <v>44296.0</v>
      </c>
      <c r="B336" s="21">
        <v>108.0</v>
      </c>
      <c r="E336" s="21">
        <v>0.0</v>
      </c>
      <c r="F336" s="21">
        <v>0.0</v>
      </c>
      <c r="G336" s="21">
        <v>0.0</v>
      </c>
      <c r="H336" s="21">
        <v>2.0</v>
      </c>
      <c r="I336" s="21">
        <v>2.0</v>
      </c>
      <c r="J336" s="21">
        <v>7.0</v>
      </c>
      <c r="K336" s="21">
        <v>36.0</v>
      </c>
      <c r="L336" s="21">
        <v>35.0</v>
      </c>
      <c r="M336" s="21">
        <v>26.0</v>
      </c>
    </row>
    <row r="337">
      <c r="A337" s="76">
        <v>44295.0</v>
      </c>
      <c r="B337" s="21">
        <v>113.0</v>
      </c>
      <c r="E337" s="21">
        <v>0.0</v>
      </c>
      <c r="F337" s="21">
        <v>0.0</v>
      </c>
      <c r="G337" s="21">
        <v>0.0</v>
      </c>
      <c r="H337" s="21">
        <v>1.0</v>
      </c>
      <c r="I337" s="21">
        <v>2.0</v>
      </c>
      <c r="J337" s="21">
        <v>11.0</v>
      </c>
      <c r="K337" s="21">
        <v>33.0</v>
      </c>
      <c r="L337" s="21">
        <v>34.0</v>
      </c>
      <c r="M337" s="21">
        <v>32.0</v>
      </c>
    </row>
    <row r="338">
      <c r="A338" s="76">
        <v>44294.0</v>
      </c>
      <c r="B338" s="21">
        <v>112.0</v>
      </c>
      <c r="E338" s="21">
        <v>0.0</v>
      </c>
      <c r="F338" s="21">
        <v>0.0</v>
      </c>
      <c r="G338" s="21">
        <v>0.0</v>
      </c>
      <c r="H338" s="21">
        <v>1.0</v>
      </c>
      <c r="I338" s="21">
        <v>2.0</v>
      </c>
      <c r="J338" s="21">
        <v>11.0</v>
      </c>
      <c r="K338" s="21">
        <v>34.0</v>
      </c>
      <c r="L338" s="21">
        <v>36.0</v>
      </c>
      <c r="M338" s="21">
        <v>28.0</v>
      </c>
    </row>
    <row r="339">
      <c r="A339" s="76">
        <v>44293.0</v>
      </c>
      <c r="B339" s="21">
        <v>109.0</v>
      </c>
      <c r="E339" s="21">
        <v>0.0</v>
      </c>
      <c r="F339" s="21">
        <v>0.0</v>
      </c>
      <c r="G339" s="21">
        <v>0.0</v>
      </c>
      <c r="H339" s="21">
        <v>1.0</v>
      </c>
      <c r="I339" s="21">
        <v>2.0</v>
      </c>
      <c r="J339" s="21">
        <v>7.0</v>
      </c>
      <c r="K339" s="21">
        <v>34.0</v>
      </c>
      <c r="L339" s="21">
        <v>36.0</v>
      </c>
      <c r="M339" s="21">
        <v>29.0</v>
      </c>
    </row>
    <row r="340">
      <c r="A340" s="76">
        <v>44292.0</v>
      </c>
      <c r="B340" s="21">
        <v>112.0</v>
      </c>
      <c r="E340" s="21">
        <v>0.0</v>
      </c>
      <c r="F340" s="21">
        <v>0.0</v>
      </c>
      <c r="G340" s="21">
        <v>0.0</v>
      </c>
      <c r="H340" s="21">
        <v>1.0</v>
      </c>
      <c r="I340" s="21">
        <v>2.0</v>
      </c>
      <c r="J340" s="21">
        <v>8.0</v>
      </c>
      <c r="K340" s="21">
        <v>36.0</v>
      </c>
      <c r="L340" s="21">
        <v>35.0</v>
      </c>
      <c r="M340" s="21">
        <v>30.0</v>
      </c>
    </row>
    <row r="341">
      <c r="A341" s="76">
        <v>44291.0</v>
      </c>
      <c r="B341" s="21">
        <v>97.0</v>
      </c>
      <c r="E341" s="21">
        <v>0.0</v>
      </c>
      <c r="F341" s="21">
        <v>0.0</v>
      </c>
      <c r="G341" s="21">
        <v>0.0</v>
      </c>
      <c r="H341" s="21">
        <v>1.0</v>
      </c>
      <c r="I341" s="21">
        <v>1.0</v>
      </c>
      <c r="J341" s="21">
        <v>5.0</v>
      </c>
      <c r="K341" s="21">
        <v>36.0</v>
      </c>
      <c r="L341" s="21">
        <v>30.0</v>
      </c>
      <c r="M341" s="21">
        <v>24.0</v>
      </c>
    </row>
    <row r="342">
      <c r="A342" s="76">
        <v>44290.0</v>
      </c>
      <c r="B342" s="21">
        <v>99.0</v>
      </c>
      <c r="E342" s="21">
        <v>0.0</v>
      </c>
      <c r="F342" s="21">
        <v>0.0</v>
      </c>
      <c r="G342" s="21">
        <v>0.0</v>
      </c>
      <c r="H342" s="21">
        <v>1.0</v>
      </c>
      <c r="I342" s="21">
        <v>2.0</v>
      </c>
      <c r="J342" s="21">
        <v>6.0</v>
      </c>
      <c r="K342" s="21">
        <v>34.0</v>
      </c>
      <c r="L342" s="21">
        <v>31.0</v>
      </c>
      <c r="M342" s="21">
        <v>25.0</v>
      </c>
    </row>
    <row r="343">
      <c r="A343" s="76">
        <v>44289.0</v>
      </c>
      <c r="B343" s="21">
        <v>101.0</v>
      </c>
      <c r="E343" s="21">
        <v>0.0</v>
      </c>
      <c r="F343" s="21">
        <v>0.0</v>
      </c>
      <c r="G343" s="21">
        <v>0.0</v>
      </c>
      <c r="H343" s="21">
        <v>1.0</v>
      </c>
      <c r="I343" s="21">
        <v>1.0</v>
      </c>
      <c r="J343" s="21">
        <v>4.0</v>
      </c>
      <c r="K343" s="21">
        <v>35.0</v>
      </c>
      <c r="L343" s="21">
        <v>34.0</v>
      </c>
      <c r="M343" s="21">
        <v>26.0</v>
      </c>
    </row>
    <row r="344">
      <c r="A344" s="76">
        <v>44288.0</v>
      </c>
      <c r="B344" s="21">
        <v>101.0</v>
      </c>
      <c r="E344" s="21">
        <v>0.0</v>
      </c>
      <c r="F344" s="21">
        <v>0.0</v>
      </c>
      <c r="G344" s="21">
        <v>0.0</v>
      </c>
      <c r="H344" s="21">
        <v>0.0</v>
      </c>
      <c r="I344" s="21">
        <v>2.0</v>
      </c>
      <c r="J344" s="21">
        <v>6.0</v>
      </c>
      <c r="K344" s="21">
        <v>37.0</v>
      </c>
      <c r="L344" s="21">
        <v>33.0</v>
      </c>
      <c r="M344" s="21">
        <v>23.0</v>
      </c>
    </row>
    <row r="345">
      <c r="A345" s="76">
        <v>44287.0</v>
      </c>
      <c r="B345" s="21">
        <v>107.0</v>
      </c>
      <c r="E345" s="21">
        <v>0.0</v>
      </c>
      <c r="F345" s="21">
        <v>0.0</v>
      </c>
      <c r="G345" s="21">
        <v>0.0</v>
      </c>
      <c r="H345" s="21">
        <v>0.0</v>
      </c>
      <c r="I345" s="21">
        <v>2.0</v>
      </c>
      <c r="J345" s="21">
        <v>6.0</v>
      </c>
      <c r="K345" s="21">
        <v>39.0</v>
      </c>
      <c r="L345" s="21">
        <v>36.0</v>
      </c>
      <c r="M345" s="21">
        <v>24.0</v>
      </c>
    </row>
    <row r="346">
      <c r="A346" s="76">
        <v>44286.0</v>
      </c>
      <c r="B346" s="21">
        <v>108.0</v>
      </c>
      <c r="E346" s="21">
        <v>0.0</v>
      </c>
      <c r="F346" s="21">
        <v>0.0</v>
      </c>
      <c r="G346" s="21">
        <v>0.0</v>
      </c>
      <c r="H346" s="21">
        <v>0.0</v>
      </c>
      <c r="I346" s="21">
        <v>2.0</v>
      </c>
      <c r="J346" s="21">
        <v>7.0</v>
      </c>
      <c r="K346" s="21">
        <v>39.0</v>
      </c>
      <c r="L346" s="21">
        <v>37.0</v>
      </c>
      <c r="M346" s="21">
        <v>23.0</v>
      </c>
    </row>
    <row r="347">
      <c r="A347" s="76">
        <v>44285.0</v>
      </c>
      <c r="B347" s="21">
        <v>102.0</v>
      </c>
      <c r="E347" s="21">
        <v>0.0</v>
      </c>
      <c r="F347" s="21">
        <v>0.0</v>
      </c>
      <c r="G347" s="21">
        <v>0.0</v>
      </c>
      <c r="H347" s="21">
        <v>0.0</v>
      </c>
      <c r="I347" s="21">
        <v>2.0</v>
      </c>
      <c r="J347" s="21">
        <v>5.0</v>
      </c>
      <c r="K347" s="21">
        <v>35.0</v>
      </c>
      <c r="L347" s="21">
        <v>36.0</v>
      </c>
      <c r="M347" s="21">
        <v>24.0</v>
      </c>
    </row>
    <row r="348">
      <c r="A348" s="76">
        <v>44284.0</v>
      </c>
      <c r="B348" s="21">
        <v>100.0</v>
      </c>
      <c r="E348" s="21">
        <v>0.0</v>
      </c>
      <c r="F348" s="21">
        <v>0.0</v>
      </c>
      <c r="G348" s="21">
        <v>0.0</v>
      </c>
      <c r="H348" s="21">
        <v>0.0</v>
      </c>
      <c r="I348" s="21">
        <v>2.0</v>
      </c>
      <c r="J348" s="21">
        <v>4.0</v>
      </c>
      <c r="K348" s="21">
        <v>36.0</v>
      </c>
      <c r="L348" s="21">
        <v>32.0</v>
      </c>
      <c r="M348" s="21">
        <v>26.0</v>
      </c>
    </row>
    <row r="349">
      <c r="A349" s="76">
        <v>44283.0</v>
      </c>
      <c r="B349" s="21">
        <v>104.0</v>
      </c>
      <c r="E349" s="21">
        <v>0.0</v>
      </c>
      <c r="F349" s="21">
        <v>0.0</v>
      </c>
      <c r="G349" s="21">
        <v>0.0</v>
      </c>
      <c r="H349" s="21">
        <v>0.0</v>
      </c>
      <c r="I349" s="21">
        <v>2.0</v>
      </c>
      <c r="J349" s="21">
        <v>4.0</v>
      </c>
      <c r="K349" s="21">
        <v>37.0</v>
      </c>
      <c r="L349" s="21">
        <v>34.0</v>
      </c>
      <c r="M349" s="21">
        <v>27.0</v>
      </c>
    </row>
    <row r="350">
      <c r="A350" s="76">
        <v>44282.0</v>
      </c>
      <c r="B350" s="21">
        <v>103.0</v>
      </c>
      <c r="E350" s="21">
        <v>0.0</v>
      </c>
      <c r="F350" s="21">
        <v>0.0</v>
      </c>
      <c r="G350" s="21">
        <v>0.0</v>
      </c>
      <c r="H350" s="21">
        <v>1.0</v>
      </c>
      <c r="I350" s="21">
        <v>2.0</v>
      </c>
      <c r="J350" s="21">
        <v>4.0</v>
      </c>
      <c r="K350" s="21">
        <v>36.0</v>
      </c>
      <c r="L350" s="21">
        <v>34.0</v>
      </c>
      <c r="M350" s="21">
        <v>26.0</v>
      </c>
    </row>
    <row r="351">
      <c r="A351" s="76">
        <v>44281.0</v>
      </c>
      <c r="B351" s="21">
        <v>111.0</v>
      </c>
      <c r="E351" s="21">
        <v>0.0</v>
      </c>
      <c r="F351" s="21">
        <v>0.0</v>
      </c>
      <c r="G351" s="21">
        <v>0.0</v>
      </c>
      <c r="H351" s="21">
        <v>1.0</v>
      </c>
      <c r="I351" s="21">
        <v>3.0</v>
      </c>
      <c r="J351" s="21">
        <v>5.0</v>
      </c>
      <c r="K351" s="21">
        <v>36.0</v>
      </c>
      <c r="L351" s="21">
        <v>37.0</v>
      </c>
      <c r="M351" s="21">
        <v>29.0</v>
      </c>
    </row>
    <row r="352">
      <c r="A352" s="76">
        <v>44280.0</v>
      </c>
      <c r="B352" s="21">
        <v>111.0</v>
      </c>
      <c r="E352" s="21">
        <v>0.0</v>
      </c>
      <c r="F352" s="21">
        <v>0.0</v>
      </c>
      <c r="G352" s="21">
        <v>0.0</v>
      </c>
      <c r="H352" s="21">
        <v>1.0</v>
      </c>
      <c r="I352" s="21">
        <v>3.0</v>
      </c>
      <c r="J352" s="21">
        <v>5.0</v>
      </c>
      <c r="K352" s="21">
        <v>36.0</v>
      </c>
      <c r="L352" s="21">
        <v>37.0</v>
      </c>
      <c r="M352" s="21">
        <v>29.0</v>
      </c>
    </row>
    <row r="353">
      <c r="A353" s="76">
        <v>44279.0</v>
      </c>
      <c r="B353" s="21">
        <v>111.0</v>
      </c>
      <c r="E353" s="21">
        <v>0.0</v>
      </c>
      <c r="F353" s="21">
        <v>0.0</v>
      </c>
      <c r="G353" s="21">
        <v>0.0</v>
      </c>
      <c r="H353" s="21">
        <v>1.0</v>
      </c>
      <c r="I353" s="21">
        <v>3.0</v>
      </c>
      <c r="J353" s="21">
        <v>6.0</v>
      </c>
      <c r="K353" s="21">
        <v>34.0</v>
      </c>
      <c r="L353" s="21">
        <v>38.0</v>
      </c>
      <c r="M353" s="21">
        <v>29.0</v>
      </c>
    </row>
    <row r="354">
      <c r="A354" s="76">
        <v>44278.0</v>
      </c>
      <c r="B354" s="21">
        <v>101.0</v>
      </c>
      <c r="E354" s="21">
        <v>0.0</v>
      </c>
      <c r="F354" s="21">
        <v>0.0</v>
      </c>
      <c r="G354" s="21">
        <v>0.0</v>
      </c>
      <c r="H354" s="21">
        <v>1.0</v>
      </c>
      <c r="I354" s="21">
        <v>2.0</v>
      </c>
      <c r="J354" s="21">
        <v>6.0</v>
      </c>
      <c r="K354" s="21">
        <v>33.0</v>
      </c>
      <c r="L354" s="21">
        <v>35.0</v>
      </c>
      <c r="M354" s="21">
        <v>24.0</v>
      </c>
    </row>
    <row r="355">
      <c r="A355" s="76">
        <v>44277.0</v>
      </c>
      <c r="B355" s="21">
        <v>103.0</v>
      </c>
      <c r="E355" s="21">
        <v>0.0</v>
      </c>
      <c r="F355" s="21">
        <v>0.0</v>
      </c>
      <c r="G355" s="21">
        <v>0.0</v>
      </c>
      <c r="H355" s="21">
        <v>1.0</v>
      </c>
      <c r="I355" s="21">
        <v>1.0</v>
      </c>
      <c r="J355" s="21">
        <v>7.0</v>
      </c>
      <c r="K355" s="21">
        <v>35.0</v>
      </c>
      <c r="L355" s="21">
        <v>39.0</v>
      </c>
      <c r="M355" s="21">
        <v>20.0</v>
      </c>
    </row>
    <row r="356">
      <c r="A356" s="76">
        <v>44276.0</v>
      </c>
      <c r="B356" s="21">
        <v>104.0</v>
      </c>
      <c r="E356" s="21">
        <v>0.0</v>
      </c>
      <c r="F356" s="21">
        <v>0.0</v>
      </c>
      <c r="G356" s="21">
        <v>0.0</v>
      </c>
      <c r="H356" s="21">
        <v>1.0</v>
      </c>
      <c r="I356" s="21">
        <v>1.0</v>
      </c>
      <c r="J356" s="21">
        <v>6.0</v>
      </c>
      <c r="K356" s="21">
        <v>36.0</v>
      </c>
      <c r="L356" s="21">
        <v>38.0</v>
      </c>
      <c r="M356" s="21">
        <v>22.0</v>
      </c>
    </row>
    <row r="357">
      <c r="A357" s="76">
        <v>44275.0</v>
      </c>
      <c r="B357" s="21">
        <v>102.0</v>
      </c>
      <c r="E357" s="21">
        <v>0.0</v>
      </c>
      <c r="F357" s="21">
        <v>0.0</v>
      </c>
      <c r="G357" s="21">
        <v>0.0</v>
      </c>
      <c r="H357" s="21">
        <v>1.0</v>
      </c>
      <c r="I357" s="21">
        <v>0.0</v>
      </c>
      <c r="J357" s="21">
        <v>6.0</v>
      </c>
      <c r="K357" s="21">
        <v>35.0</v>
      </c>
      <c r="L357" s="21">
        <v>38.0</v>
      </c>
      <c r="M357" s="21">
        <v>22.0</v>
      </c>
    </row>
    <row r="358">
      <c r="A358" s="76">
        <v>44274.0</v>
      </c>
      <c r="B358" s="21">
        <v>101.0</v>
      </c>
      <c r="E358" s="21">
        <v>0.0</v>
      </c>
      <c r="F358" s="21">
        <v>0.0</v>
      </c>
      <c r="G358" s="21">
        <v>0.0</v>
      </c>
      <c r="H358" s="21">
        <v>1.0</v>
      </c>
      <c r="I358" s="21">
        <v>0.0</v>
      </c>
      <c r="J358" s="21">
        <v>8.0</v>
      </c>
      <c r="K358" s="21">
        <v>31.0</v>
      </c>
      <c r="L358" s="21">
        <v>40.0</v>
      </c>
      <c r="M358" s="21">
        <v>21.0</v>
      </c>
    </row>
    <row r="359">
      <c r="A359" s="76">
        <v>44273.0</v>
      </c>
      <c r="B359" s="21">
        <v>100.0</v>
      </c>
      <c r="E359" s="21">
        <v>0.0</v>
      </c>
      <c r="F359" s="21">
        <v>0.0</v>
      </c>
      <c r="G359" s="21">
        <v>0.0</v>
      </c>
      <c r="H359" s="21">
        <v>1.0</v>
      </c>
      <c r="I359" s="21">
        <v>0.0</v>
      </c>
      <c r="J359" s="21">
        <v>10.0</v>
      </c>
      <c r="K359" s="21">
        <v>31.0</v>
      </c>
      <c r="L359" s="21">
        <v>38.0</v>
      </c>
      <c r="M359" s="21">
        <v>20.0</v>
      </c>
    </row>
    <row r="360">
      <c r="A360" s="76">
        <v>44272.0</v>
      </c>
      <c r="B360" s="21">
        <v>100.0</v>
      </c>
      <c r="E360" s="21">
        <v>0.0</v>
      </c>
      <c r="F360" s="21">
        <v>0.0</v>
      </c>
      <c r="G360" s="21">
        <v>0.0</v>
      </c>
      <c r="H360" s="21">
        <v>1.0</v>
      </c>
      <c r="I360" s="21">
        <v>1.0</v>
      </c>
      <c r="J360" s="21">
        <v>8.0</v>
      </c>
      <c r="K360" s="21">
        <v>31.0</v>
      </c>
      <c r="L360" s="21">
        <v>37.0</v>
      </c>
      <c r="M360" s="21">
        <v>22.0</v>
      </c>
    </row>
    <row r="361">
      <c r="A361" s="76">
        <v>44271.0</v>
      </c>
      <c r="B361" s="21">
        <v>103.0</v>
      </c>
      <c r="E361" s="21">
        <v>0.0</v>
      </c>
      <c r="F361" s="21">
        <v>0.0</v>
      </c>
      <c r="G361" s="21">
        <v>0.0</v>
      </c>
      <c r="H361" s="21">
        <v>2.0</v>
      </c>
      <c r="I361" s="21">
        <v>0.0</v>
      </c>
      <c r="J361" s="21">
        <v>9.0</v>
      </c>
      <c r="K361" s="21">
        <v>31.0</v>
      </c>
      <c r="L361" s="21">
        <v>41.0</v>
      </c>
      <c r="M361" s="21">
        <v>20.0</v>
      </c>
    </row>
    <row r="362">
      <c r="A362" s="76">
        <v>44270.0</v>
      </c>
      <c r="B362" s="21">
        <v>99.0</v>
      </c>
      <c r="E362" s="21">
        <v>0.0</v>
      </c>
      <c r="F362" s="21">
        <v>0.0</v>
      </c>
      <c r="G362" s="21">
        <v>0.0</v>
      </c>
      <c r="H362" s="21">
        <v>2.0</v>
      </c>
      <c r="I362" s="21">
        <v>1.0</v>
      </c>
      <c r="J362" s="21">
        <v>9.0</v>
      </c>
      <c r="K362" s="21">
        <v>28.0</v>
      </c>
      <c r="L362" s="21">
        <v>41.0</v>
      </c>
      <c r="M362" s="21">
        <v>18.0</v>
      </c>
    </row>
    <row r="363">
      <c r="A363" s="76">
        <v>44269.0</v>
      </c>
      <c r="B363" s="21">
        <v>105.0</v>
      </c>
      <c r="E363" s="21">
        <v>0.0</v>
      </c>
      <c r="F363" s="21">
        <v>0.0</v>
      </c>
      <c r="G363" s="21">
        <v>0.0</v>
      </c>
      <c r="H363" s="21">
        <v>2.0</v>
      </c>
      <c r="I363" s="21">
        <v>1.0</v>
      </c>
      <c r="J363" s="21">
        <v>9.0</v>
      </c>
      <c r="K363" s="21">
        <v>30.0</v>
      </c>
      <c r="L363" s="21">
        <v>42.0</v>
      </c>
      <c r="M363" s="21">
        <v>21.0</v>
      </c>
    </row>
    <row r="364">
      <c r="A364" s="76">
        <v>44268.0</v>
      </c>
      <c r="B364" s="21">
        <v>112.0</v>
      </c>
      <c r="E364" s="21">
        <v>0.0</v>
      </c>
      <c r="F364" s="21">
        <v>0.0</v>
      </c>
      <c r="G364" s="21">
        <v>0.0</v>
      </c>
      <c r="H364" s="21">
        <v>2.0</v>
      </c>
      <c r="I364" s="21">
        <v>1.0</v>
      </c>
      <c r="J364" s="21">
        <v>11.0</v>
      </c>
      <c r="K364" s="21">
        <v>30.0</v>
      </c>
      <c r="L364" s="21">
        <v>45.0</v>
      </c>
      <c r="M364" s="21">
        <v>23.0</v>
      </c>
    </row>
    <row r="365">
      <c r="A365" s="76">
        <v>44267.0</v>
      </c>
      <c r="B365" s="21">
        <v>126.0</v>
      </c>
      <c r="E365" s="21">
        <v>0.0</v>
      </c>
      <c r="F365" s="21">
        <v>0.0</v>
      </c>
      <c r="G365" s="21">
        <v>0.0</v>
      </c>
      <c r="H365" s="21">
        <v>3.0</v>
      </c>
      <c r="I365" s="21">
        <v>1.0</v>
      </c>
      <c r="J365" s="21">
        <v>18.0</v>
      </c>
      <c r="K365" s="21">
        <v>33.0</v>
      </c>
      <c r="L365" s="21">
        <v>46.0</v>
      </c>
      <c r="M365" s="21">
        <v>25.0</v>
      </c>
    </row>
    <row r="366">
      <c r="A366" s="76">
        <v>44266.0</v>
      </c>
      <c r="B366" s="21">
        <v>127.0</v>
      </c>
      <c r="E366" s="21">
        <v>0.0</v>
      </c>
      <c r="F366" s="21">
        <v>0.0</v>
      </c>
      <c r="G366" s="21">
        <v>0.0</v>
      </c>
      <c r="H366" s="21">
        <v>3.0</v>
      </c>
      <c r="I366" s="21">
        <v>0.0</v>
      </c>
      <c r="J366" s="21">
        <v>18.0</v>
      </c>
      <c r="K366" s="21">
        <v>34.0</v>
      </c>
      <c r="L366" s="21">
        <v>47.0</v>
      </c>
      <c r="M366" s="21">
        <v>25.0</v>
      </c>
    </row>
    <row r="367">
      <c r="A367" s="76">
        <v>44265.0</v>
      </c>
      <c r="B367" s="21">
        <v>123.0</v>
      </c>
      <c r="E367" s="21">
        <v>0.0</v>
      </c>
      <c r="F367" s="21">
        <v>0.0</v>
      </c>
      <c r="G367" s="21">
        <v>0.0</v>
      </c>
      <c r="H367" s="21">
        <v>3.0</v>
      </c>
      <c r="I367" s="21">
        <v>0.0</v>
      </c>
      <c r="J367" s="21">
        <v>16.0</v>
      </c>
      <c r="K367" s="21">
        <v>36.0</v>
      </c>
      <c r="L367" s="21">
        <v>41.0</v>
      </c>
      <c r="M367" s="21">
        <v>27.0</v>
      </c>
    </row>
    <row r="368">
      <c r="A368" s="76">
        <v>44264.0</v>
      </c>
      <c r="B368" s="21">
        <v>128.0</v>
      </c>
      <c r="E368" s="21">
        <v>0.0</v>
      </c>
      <c r="F368" s="21">
        <v>0.0</v>
      </c>
      <c r="G368" s="21">
        <v>0.0</v>
      </c>
      <c r="H368" s="21">
        <v>3.0</v>
      </c>
      <c r="I368" s="21">
        <v>0.0</v>
      </c>
      <c r="J368" s="21">
        <v>17.0</v>
      </c>
      <c r="K368" s="21">
        <v>36.0</v>
      </c>
      <c r="L368" s="21">
        <v>45.0</v>
      </c>
      <c r="M368" s="21">
        <v>27.0</v>
      </c>
    </row>
    <row r="369">
      <c r="A369" s="76">
        <v>44263.0</v>
      </c>
      <c r="B369" s="21">
        <v>128.0</v>
      </c>
      <c r="E369" s="21">
        <v>0.0</v>
      </c>
      <c r="F369" s="21">
        <v>0.0</v>
      </c>
      <c r="G369" s="21">
        <v>0.0</v>
      </c>
      <c r="H369" s="21">
        <v>2.0</v>
      </c>
      <c r="I369" s="21">
        <v>0.0</v>
      </c>
      <c r="J369" s="21">
        <v>16.0</v>
      </c>
      <c r="K369" s="21">
        <v>41.0</v>
      </c>
      <c r="L369" s="21">
        <v>43.0</v>
      </c>
      <c r="M369" s="21">
        <v>26.0</v>
      </c>
    </row>
    <row r="370">
      <c r="A370" s="76">
        <v>44262.0</v>
      </c>
      <c r="B370" s="21">
        <v>134.0</v>
      </c>
      <c r="E370" s="21">
        <v>0.0</v>
      </c>
      <c r="F370" s="21">
        <v>0.0</v>
      </c>
      <c r="G370" s="21">
        <v>0.0</v>
      </c>
      <c r="H370" s="21">
        <v>2.0</v>
      </c>
      <c r="I370" s="21">
        <v>0.0</v>
      </c>
      <c r="J370" s="21">
        <v>15.0</v>
      </c>
      <c r="K370" s="21">
        <v>42.0</v>
      </c>
      <c r="L370" s="21">
        <v>47.0</v>
      </c>
      <c r="M370" s="21">
        <v>28.0</v>
      </c>
    </row>
    <row r="371">
      <c r="A371" s="76">
        <v>44261.0</v>
      </c>
      <c r="B371" s="21">
        <v>136.0</v>
      </c>
      <c r="E371" s="21">
        <v>0.0</v>
      </c>
      <c r="F371" s="21">
        <v>0.0</v>
      </c>
      <c r="G371" s="21">
        <v>0.0</v>
      </c>
      <c r="H371" s="21">
        <v>1.0</v>
      </c>
      <c r="I371" s="21">
        <v>0.0</v>
      </c>
      <c r="J371" s="21">
        <v>15.0</v>
      </c>
      <c r="K371" s="21">
        <v>42.0</v>
      </c>
      <c r="L371" s="21">
        <v>48.0</v>
      </c>
      <c r="M371" s="21">
        <v>30.0</v>
      </c>
    </row>
    <row r="372">
      <c r="A372" s="76">
        <v>44260.0</v>
      </c>
      <c r="B372" s="21">
        <v>135.0</v>
      </c>
      <c r="E372" s="21">
        <v>0.0</v>
      </c>
      <c r="F372" s="21">
        <v>0.0</v>
      </c>
      <c r="G372" s="21">
        <v>0.0</v>
      </c>
      <c r="H372" s="21">
        <v>1.0</v>
      </c>
      <c r="I372" s="21">
        <v>0.0</v>
      </c>
      <c r="J372" s="21">
        <v>15.0</v>
      </c>
      <c r="K372" s="21">
        <v>40.0</v>
      </c>
      <c r="L372" s="21">
        <v>48.0</v>
      </c>
      <c r="M372" s="21">
        <v>31.0</v>
      </c>
    </row>
    <row r="373">
      <c r="A373" s="76">
        <v>44259.0</v>
      </c>
      <c r="B373" s="21">
        <v>140.0</v>
      </c>
      <c r="E373" s="21">
        <v>0.0</v>
      </c>
      <c r="F373" s="21">
        <v>0.0</v>
      </c>
      <c r="G373" s="21">
        <v>0.0</v>
      </c>
      <c r="H373" s="21">
        <v>0.0</v>
      </c>
      <c r="I373" s="21">
        <v>0.0</v>
      </c>
      <c r="J373" s="21">
        <v>14.0</v>
      </c>
      <c r="K373" s="21">
        <v>41.0</v>
      </c>
      <c r="L373" s="21">
        <v>54.0</v>
      </c>
      <c r="M373" s="21">
        <v>31.0</v>
      </c>
    </row>
    <row r="374">
      <c r="A374" s="76">
        <v>44258.0</v>
      </c>
      <c r="B374" s="21">
        <v>129.0</v>
      </c>
      <c r="E374" s="21">
        <v>0.0</v>
      </c>
      <c r="F374" s="21">
        <v>0.0</v>
      </c>
      <c r="G374" s="21">
        <v>0.0</v>
      </c>
      <c r="H374" s="21">
        <v>0.0</v>
      </c>
      <c r="I374" s="21">
        <v>0.0</v>
      </c>
      <c r="J374" s="21">
        <v>13.0</v>
      </c>
      <c r="K374" s="21">
        <v>35.0</v>
      </c>
      <c r="L374" s="21">
        <v>50.0</v>
      </c>
      <c r="M374" s="21">
        <v>31.0</v>
      </c>
    </row>
    <row r="375">
      <c r="A375" s="76">
        <v>44257.0</v>
      </c>
      <c r="B375" s="21">
        <v>135.0</v>
      </c>
      <c r="E375" s="21">
        <v>0.0</v>
      </c>
      <c r="F375" s="21">
        <v>0.0</v>
      </c>
      <c r="G375" s="21">
        <v>0.0</v>
      </c>
      <c r="H375" s="21">
        <v>1.0</v>
      </c>
      <c r="I375" s="21">
        <v>1.0</v>
      </c>
      <c r="J375" s="21">
        <v>15.0</v>
      </c>
      <c r="K375" s="21">
        <v>32.0</v>
      </c>
      <c r="L375" s="21">
        <v>51.0</v>
      </c>
      <c r="M375" s="21">
        <v>35.0</v>
      </c>
    </row>
    <row r="376">
      <c r="A376" s="76">
        <v>44256.0</v>
      </c>
      <c r="B376" s="21">
        <v>131.0</v>
      </c>
      <c r="E376" s="21">
        <v>0.0</v>
      </c>
      <c r="F376" s="21">
        <v>0.0</v>
      </c>
      <c r="G376" s="21">
        <v>0.0</v>
      </c>
      <c r="H376" s="21">
        <v>1.0</v>
      </c>
      <c r="I376" s="21">
        <v>1.0</v>
      </c>
      <c r="J376" s="21">
        <v>13.0</v>
      </c>
      <c r="K376" s="21">
        <v>33.0</v>
      </c>
      <c r="L376" s="21">
        <v>49.0</v>
      </c>
      <c r="M376" s="21">
        <v>34.0</v>
      </c>
    </row>
    <row r="377">
      <c r="A377" s="76">
        <v>44255.0</v>
      </c>
      <c r="B377" s="21">
        <v>135.0</v>
      </c>
      <c r="E377" s="21">
        <v>0.0</v>
      </c>
      <c r="F377" s="21">
        <v>0.0</v>
      </c>
      <c r="G377" s="21">
        <v>0.0</v>
      </c>
      <c r="H377" s="21">
        <v>1.0</v>
      </c>
      <c r="I377" s="21">
        <v>1.0</v>
      </c>
      <c r="J377" s="21">
        <v>14.0</v>
      </c>
      <c r="K377" s="21">
        <v>35.0</v>
      </c>
      <c r="L377" s="21">
        <v>49.0</v>
      </c>
      <c r="M377" s="21">
        <v>35.0</v>
      </c>
    </row>
    <row r="378">
      <c r="A378" s="76">
        <v>44254.0</v>
      </c>
      <c r="B378" s="21">
        <v>142.0</v>
      </c>
      <c r="E378" s="21">
        <v>0.0</v>
      </c>
      <c r="F378" s="21">
        <v>0.0</v>
      </c>
      <c r="G378" s="21">
        <v>0.0</v>
      </c>
      <c r="H378" s="21">
        <v>1.0</v>
      </c>
      <c r="I378" s="21">
        <v>1.0</v>
      </c>
      <c r="J378" s="21">
        <v>16.0</v>
      </c>
      <c r="K378" s="21">
        <v>38.0</v>
      </c>
      <c r="L378" s="21">
        <v>50.0</v>
      </c>
      <c r="M378" s="21">
        <v>35.0</v>
      </c>
    </row>
    <row r="379">
      <c r="A379" s="76">
        <v>44253.0</v>
      </c>
      <c r="B379" s="21">
        <v>144.0</v>
      </c>
      <c r="E379" s="21">
        <v>0.0</v>
      </c>
      <c r="F379" s="21">
        <v>0.0</v>
      </c>
      <c r="G379" s="21">
        <v>0.0</v>
      </c>
      <c r="H379" s="21">
        <v>1.0</v>
      </c>
      <c r="I379" s="21">
        <v>1.0</v>
      </c>
      <c r="J379" s="21">
        <v>17.0</v>
      </c>
      <c r="K379" s="21">
        <v>37.0</v>
      </c>
      <c r="L379" s="21">
        <v>52.0</v>
      </c>
      <c r="M379" s="21">
        <v>36.0</v>
      </c>
    </row>
    <row r="380">
      <c r="A380" s="76">
        <v>44252.0</v>
      </c>
      <c r="B380" s="21">
        <v>144.0</v>
      </c>
      <c r="E380" s="21">
        <v>0.0</v>
      </c>
      <c r="F380" s="21">
        <v>0.0</v>
      </c>
      <c r="G380" s="21">
        <v>0.0</v>
      </c>
      <c r="H380" s="21">
        <v>1.0</v>
      </c>
      <c r="I380" s="21">
        <v>1.0</v>
      </c>
      <c r="J380" s="21">
        <v>15.0</v>
      </c>
      <c r="K380" s="21">
        <v>39.0</v>
      </c>
      <c r="L380" s="21">
        <v>54.0</v>
      </c>
      <c r="M380" s="21">
        <v>34.0</v>
      </c>
    </row>
    <row r="381">
      <c r="A381" s="76">
        <v>44251.0</v>
      </c>
      <c r="B381" s="21">
        <v>140.0</v>
      </c>
      <c r="E381" s="21">
        <v>0.0</v>
      </c>
      <c r="F381" s="21">
        <v>0.0</v>
      </c>
      <c r="G381" s="21">
        <v>0.0</v>
      </c>
      <c r="H381" s="21">
        <v>1.0</v>
      </c>
      <c r="I381" s="21">
        <v>0.0</v>
      </c>
      <c r="J381" s="21">
        <v>14.0</v>
      </c>
      <c r="K381" s="21">
        <v>43.0</v>
      </c>
      <c r="L381" s="21">
        <v>49.0</v>
      </c>
      <c r="M381" s="21">
        <v>33.0</v>
      </c>
    </row>
    <row r="382">
      <c r="A382" s="76">
        <v>44250.0</v>
      </c>
      <c r="B382" s="21">
        <v>148.0</v>
      </c>
      <c r="E382" s="21">
        <v>0.0</v>
      </c>
      <c r="F382" s="21">
        <v>0.0</v>
      </c>
      <c r="G382" s="21">
        <v>0.0</v>
      </c>
      <c r="H382" s="21">
        <v>1.0</v>
      </c>
      <c r="I382" s="21">
        <v>1.0</v>
      </c>
      <c r="J382" s="21">
        <v>14.0</v>
      </c>
      <c r="K382" s="21">
        <v>45.0</v>
      </c>
      <c r="L382" s="21">
        <v>55.0</v>
      </c>
      <c r="M382" s="21">
        <v>32.0</v>
      </c>
    </row>
    <row r="383">
      <c r="A383" s="76">
        <v>44249.0</v>
      </c>
      <c r="B383" s="21">
        <v>146.0</v>
      </c>
      <c r="E383" s="21">
        <v>0.0</v>
      </c>
      <c r="F383" s="21">
        <v>0.0</v>
      </c>
      <c r="G383" s="21">
        <v>0.0</v>
      </c>
      <c r="H383" s="21">
        <v>0.0</v>
      </c>
      <c r="I383" s="21">
        <v>2.0</v>
      </c>
      <c r="J383" s="21">
        <v>14.0</v>
      </c>
      <c r="K383" s="21">
        <v>48.0</v>
      </c>
      <c r="L383" s="21">
        <v>53.0</v>
      </c>
      <c r="M383" s="21">
        <v>29.0</v>
      </c>
    </row>
    <row r="384">
      <c r="A384" s="76">
        <v>44248.0</v>
      </c>
      <c r="B384" s="21">
        <v>155.0</v>
      </c>
      <c r="E384" s="21">
        <v>0.0</v>
      </c>
      <c r="F384" s="21">
        <v>0.0</v>
      </c>
      <c r="G384" s="21">
        <v>0.0</v>
      </c>
      <c r="H384" s="21">
        <v>0.0</v>
      </c>
      <c r="I384" s="21">
        <v>3.0</v>
      </c>
      <c r="J384" s="21">
        <v>15.0</v>
      </c>
      <c r="K384" s="21">
        <v>48.0</v>
      </c>
      <c r="L384" s="21">
        <v>58.0</v>
      </c>
      <c r="M384" s="21">
        <v>31.0</v>
      </c>
    </row>
    <row r="385">
      <c r="A385" s="76">
        <v>44247.0</v>
      </c>
      <c r="B385" s="21">
        <v>156.0</v>
      </c>
      <c r="E385" s="21">
        <v>0.0</v>
      </c>
      <c r="F385" s="21">
        <v>0.0</v>
      </c>
      <c r="G385" s="21">
        <v>0.0</v>
      </c>
      <c r="H385" s="21">
        <v>0.0</v>
      </c>
      <c r="I385" s="21">
        <v>3.0</v>
      </c>
      <c r="J385" s="21">
        <v>15.0</v>
      </c>
      <c r="K385" s="21">
        <v>50.0</v>
      </c>
      <c r="L385" s="21">
        <v>56.0</v>
      </c>
      <c r="M385" s="21">
        <v>32.0</v>
      </c>
    </row>
    <row r="386">
      <c r="A386" s="76">
        <v>44246.0</v>
      </c>
      <c r="B386" s="21">
        <v>153.0</v>
      </c>
      <c r="E386" s="21">
        <v>0.0</v>
      </c>
      <c r="F386" s="21">
        <v>0.0</v>
      </c>
      <c r="G386" s="21">
        <v>0.0</v>
      </c>
      <c r="H386" s="21">
        <v>0.0</v>
      </c>
      <c r="I386" s="21">
        <v>3.0</v>
      </c>
      <c r="J386" s="21">
        <v>12.0</v>
      </c>
      <c r="K386" s="21">
        <v>51.0</v>
      </c>
      <c r="L386" s="21">
        <v>56.0</v>
      </c>
      <c r="M386" s="21">
        <v>31.0</v>
      </c>
    </row>
    <row r="387">
      <c r="A387" s="76">
        <v>44245.0</v>
      </c>
      <c r="B387" s="21">
        <v>161.0</v>
      </c>
      <c r="E387" s="21">
        <v>0.0</v>
      </c>
      <c r="F387" s="21">
        <v>0.0</v>
      </c>
      <c r="G387" s="21">
        <v>0.0</v>
      </c>
      <c r="H387" s="21">
        <v>0.0</v>
      </c>
      <c r="I387" s="21">
        <v>3.0</v>
      </c>
      <c r="J387" s="21">
        <v>13.0</v>
      </c>
      <c r="K387" s="21">
        <v>53.0</v>
      </c>
      <c r="L387" s="21">
        <v>59.0</v>
      </c>
      <c r="M387" s="21">
        <v>33.0</v>
      </c>
    </row>
    <row r="388">
      <c r="A388" s="76">
        <v>44244.0</v>
      </c>
      <c r="B388" s="21">
        <v>169.0</v>
      </c>
      <c r="E388" s="21">
        <v>0.0</v>
      </c>
      <c r="F388" s="21">
        <v>0.0</v>
      </c>
      <c r="G388" s="21">
        <v>0.0</v>
      </c>
      <c r="H388" s="21">
        <v>1.0</v>
      </c>
      <c r="I388" s="21">
        <v>3.0</v>
      </c>
      <c r="J388" s="21">
        <v>13.0</v>
      </c>
      <c r="K388" s="21">
        <v>56.0</v>
      </c>
      <c r="L388" s="21">
        <v>61.0</v>
      </c>
      <c r="M388" s="21">
        <v>35.0</v>
      </c>
    </row>
    <row r="389">
      <c r="A389" s="76">
        <v>44243.0</v>
      </c>
      <c r="B389" s="21">
        <v>166.0</v>
      </c>
      <c r="E389" s="21">
        <v>0.0</v>
      </c>
      <c r="F389" s="21">
        <v>0.0</v>
      </c>
      <c r="G389" s="21">
        <v>0.0</v>
      </c>
      <c r="H389" s="21">
        <v>1.0</v>
      </c>
      <c r="I389" s="21">
        <v>3.0</v>
      </c>
      <c r="J389" s="21">
        <v>13.0</v>
      </c>
      <c r="K389" s="21">
        <v>56.0</v>
      </c>
      <c r="L389" s="21">
        <v>59.0</v>
      </c>
      <c r="M389" s="21">
        <v>34.0</v>
      </c>
    </row>
    <row r="390">
      <c r="A390" s="76">
        <v>44242.0</v>
      </c>
      <c r="B390" s="21">
        <v>156.0</v>
      </c>
      <c r="E390" s="21">
        <v>0.0</v>
      </c>
      <c r="F390" s="21">
        <v>0.0</v>
      </c>
      <c r="G390" s="21">
        <v>0.0</v>
      </c>
      <c r="H390" s="21">
        <v>2.0</v>
      </c>
      <c r="I390" s="21">
        <v>2.0</v>
      </c>
      <c r="J390" s="21">
        <v>12.0</v>
      </c>
      <c r="K390" s="21">
        <v>53.0</v>
      </c>
      <c r="L390" s="21">
        <v>57.0</v>
      </c>
      <c r="M390" s="21">
        <v>30.0</v>
      </c>
    </row>
    <row r="391">
      <c r="A391" s="76">
        <v>44241.0</v>
      </c>
      <c r="B391" s="21">
        <v>156.0</v>
      </c>
      <c r="E391" s="21">
        <v>0.0</v>
      </c>
      <c r="F391" s="21">
        <v>0.0</v>
      </c>
      <c r="G391" s="21">
        <v>0.0</v>
      </c>
      <c r="H391" s="21">
        <v>2.0</v>
      </c>
      <c r="I391" s="21">
        <v>2.0</v>
      </c>
      <c r="J391" s="21">
        <v>11.0</v>
      </c>
      <c r="K391" s="21">
        <v>52.0</v>
      </c>
      <c r="L391" s="21">
        <v>59.0</v>
      </c>
      <c r="M391" s="21">
        <v>30.0</v>
      </c>
    </row>
    <row r="392">
      <c r="A392" s="76">
        <v>44240.0</v>
      </c>
      <c r="B392" s="21">
        <v>157.0</v>
      </c>
      <c r="E392" s="21">
        <v>0.0</v>
      </c>
      <c r="F392" s="21">
        <v>0.0</v>
      </c>
      <c r="G392" s="21">
        <v>0.0</v>
      </c>
      <c r="H392" s="21">
        <v>2.0</v>
      </c>
      <c r="I392" s="21">
        <v>2.0</v>
      </c>
      <c r="J392" s="21">
        <v>10.0</v>
      </c>
      <c r="K392" s="21">
        <v>52.0</v>
      </c>
      <c r="L392" s="21">
        <v>60.0</v>
      </c>
      <c r="M392" s="21">
        <v>31.0</v>
      </c>
    </row>
    <row r="393">
      <c r="A393" s="76">
        <v>44239.0</v>
      </c>
      <c r="B393" s="21">
        <v>161.0</v>
      </c>
      <c r="E393" s="21">
        <v>0.0</v>
      </c>
      <c r="F393" s="21">
        <v>0.0</v>
      </c>
      <c r="G393" s="21">
        <v>0.0</v>
      </c>
      <c r="H393" s="21">
        <v>3.0</v>
      </c>
      <c r="I393" s="21">
        <v>2.0</v>
      </c>
      <c r="J393" s="21">
        <v>12.0</v>
      </c>
      <c r="K393" s="21">
        <v>51.0</v>
      </c>
      <c r="L393" s="21">
        <v>63.0</v>
      </c>
      <c r="M393" s="21">
        <v>30.0</v>
      </c>
    </row>
    <row r="394">
      <c r="A394" s="76">
        <v>44238.0</v>
      </c>
      <c r="B394" s="21">
        <v>170.0</v>
      </c>
      <c r="E394" s="21">
        <v>0.0</v>
      </c>
      <c r="F394" s="21">
        <v>0.0</v>
      </c>
      <c r="G394" s="21">
        <v>0.0</v>
      </c>
      <c r="H394" s="21">
        <v>2.0</v>
      </c>
      <c r="I394" s="21">
        <v>1.0</v>
      </c>
      <c r="J394" s="21">
        <v>12.0</v>
      </c>
      <c r="K394" s="21">
        <v>56.0</v>
      </c>
      <c r="L394" s="21">
        <v>65.0</v>
      </c>
      <c r="M394" s="21">
        <v>34.0</v>
      </c>
    </row>
    <row r="395">
      <c r="A395" s="76">
        <v>44237.0</v>
      </c>
      <c r="B395" s="21">
        <v>184.0</v>
      </c>
      <c r="E395" s="21">
        <v>0.0</v>
      </c>
      <c r="F395" s="21">
        <v>0.0</v>
      </c>
      <c r="G395" s="21">
        <v>0.0</v>
      </c>
      <c r="H395" s="21">
        <v>3.0</v>
      </c>
      <c r="I395" s="21">
        <v>3.0</v>
      </c>
      <c r="J395" s="21">
        <v>12.0</v>
      </c>
      <c r="K395" s="21">
        <v>52.0</v>
      </c>
      <c r="L395" s="21">
        <v>73.0</v>
      </c>
      <c r="M395" s="21">
        <v>41.0</v>
      </c>
    </row>
    <row r="396">
      <c r="A396" s="76">
        <v>44236.0</v>
      </c>
      <c r="B396" s="21">
        <v>189.0</v>
      </c>
      <c r="E396" s="21">
        <v>0.0</v>
      </c>
      <c r="F396" s="21">
        <v>0.0</v>
      </c>
      <c r="G396" s="21">
        <v>0.0</v>
      </c>
      <c r="H396" s="21">
        <v>5.0</v>
      </c>
      <c r="I396" s="21">
        <v>4.0</v>
      </c>
      <c r="J396" s="21">
        <v>12.0</v>
      </c>
      <c r="K396" s="21">
        <v>52.0</v>
      </c>
      <c r="L396" s="21">
        <v>74.0</v>
      </c>
      <c r="M396" s="21">
        <v>42.0</v>
      </c>
    </row>
    <row r="397">
      <c r="A397" s="76">
        <v>44235.0</v>
      </c>
      <c r="B397" s="21">
        <v>188.0</v>
      </c>
      <c r="E397" s="21">
        <v>0.0</v>
      </c>
      <c r="F397" s="21">
        <v>0.0</v>
      </c>
      <c r="G397" s="21">
        <v>0.0</v>
      </c>
      <c r="H397" s="21">
        <v>4.0</v>
      </c>
      <c r="I397" s="21">
        <v>4.0</v>
      </c>
      <c r="J397" s="21">
        <v>11.0</v>
      </c>
      <c r="K397" s="21">
        <v>50.0</v>
      </c>
      <c r="L397" s="21">
        <v>79.0</v>
      </c>
      <c r="M397" s="21">
        <v>40.0</v>
      </c>
    </row>
    <row r="398">
      <c r="A398" s="76">
        <v>44234.0</v>
      </c>
      <c r="B398" s="21">
        <v>190.0</v>
      </c>
      <c r="E398" s="21">
        <v>0.0</v>
      </c>
      <c r="F398" s="21">
        <v>0.0</v>
      </c>
      <c r="G398" s="21">
        <v>0.0</v>
      </c>
      <c r="H398" s="21">
        <v>4.0</v>
      </c>
      <c r="I398" s="21">
        <v>4.0</v>
      </c>
      <c r="J398" s="21">
        <v>11.0</v>
      </c>
      <c r="K398" s="21">
        <v>52.0</v>
      </c>
      <c r="L398" s="21">
        <v>83.0</v>
      </c>
      <c r="M398" s="21">
        <v>43.0</v>
      </c>
    </row>
    <row r="399">
      <c r="A399" s="76">
        <v>44233.0</v>
      </c>
      <c r="B399" s="21">
        <v>197.0</v>
      </c>
      <c r="E399" s="21">
        <v>0.0</v>
      </c>
      <c r="F399" s="21">
        <v>0.0</v>
      </c>
      <c r="G399" s="21">
        <v>0.0</v>
      </c>
      <c r="H399" s="21">
        <v>4.0</v>
      </c>
      <c r="I399" s="21">
        <v>4.0</v>
      </c>
      <c r="J399" s="21">
        <v>11.0</v>
      </c>
      <c r="K399" s="21">
        <v>52.0</v>
      </c>
      <c r="L399" s="21">
        <v>83.0</v>
      </c>
      <c r="M399" s="21">
        <v>43.0</v>
      </c>
    </row>
    <row r="400">
      <c r="A400" s="76">
        <v>44232.0</v>
      </c>
      <c r="B400" s="21">
        <v>200.0</v>
      </c>
      <c r="E400" s="21">
        <v>0.0</v>
      </c>
      <c r="F400" s="21">
        <v>0.0</v>
      </c>
      <c r="G400" s="21">
        <v>0.0</v>
      </c>
      <c r="H400" s="21">
        <v>5.0</v>
      </c>
      <c r="I400" s="21">
        <v>3.0</v>
      </c>
      <c r="J400" s="21">
        <v>12.0</v>
      </c>
      <c r="K400" s="21">
        <v>47.0</v>
      </c>
      <c r="L400" s="21">
        <v>88.0</v>
      </c>
      <c r="M400" s="21">
        <v>45.0</v>
      </c>
    </row>
    <row r="401">
      <c r="A401" s="76">
        <v>44231.0</v>
      </c>
      <c r="B401" s="21">
        <v>211.0</v>
      </c>
      <c r="E401" s="21">
        <v>0.0</v>
      </c>
      <c r="F401" s="21">
        <v>0.0</v>
      </c>
      <c r="G401" s="21">
        <v>0.0</v>
      </c>
      <c r="H401" s="21">
        <v>5.0</v>
      </c>
      <c r="I401" s="21">
        <v>3.0</v>
      </c>
      <c r="J401" s="21">
        <v>14.0</v>
      </c>
      <c r="K401" s="21">
        <v>51.0</v>
      </c>
      <c r="L401" s="21">
        <v>90.0</v>
      </c>
      <c r="M401" s="21">
        <v>48.0</v>
      </c>
    </row>
    <row r="402">
      <c r="A402" s="76">
        <v>44230.0</v>
      </c>
      <c r="B402" s="21">
        <v>220.0</v>
      </c>
      <c r="E402" s="21">
        <v>0.0</v>
      </c>
      <c r="F402" s="21">
        <v>0.0</v>
      </c>
      <c r="G402" s="21">
        <v>0.0</v>
      </c>
      <c r="H402" s="21">
        <v>5.0</v>
      </c>
      <c r="I402" s="21">
        <v>1.0</v>
      </c>
      <c r="J402" s="21">
        <v>14.0</v>
      </c>
      <c r="K402" s="21">
        <v>53.0</v>
      </c>
      <c r="L402" s="21">
        <v>93.0</v>
      </c>
      <c r="M402" s="21">
        <v>54.0</v>
      </c>
    </row>
    <row r="403">
      <c r="A403" s="76">
        <v>44229.0</v>
      </c>
      <c r="B403" s="21">
        <v>224.0</v>
      </c>
      <c r="E403" s="21">
        <v>0.0</v>
      </c>
      <c r="F403" s="21">
        <v>0.0</v>
      </c>
      <c r="G403" s="21">
        <v>0.0</v>
      </c>
      <c r="H403" s="21">
        <v>5.0</v>
      </c>
      <c r="I403" s="21">
        <v>1.0</v>
      </c>
      <c r="J403" s="21">
        <v>14.0</v>
      </c>
      <c r="K403" s="21">
        <v>56.0</v>
      </c>
      <c r="L403" s="21">
        <v>93.0</v>
      </c>
      <c r="M403" s="21">
        <v>55.0</v>
      </c>
    </row>
    <row r="404">
      <c r="A404" s="76">
        <v>44228.0</v>
      </c>
      <c r="B404" s="21">
        <v>225.0</v>
      </c>
      <c r="E404" s="21">
        <v>0.0</v>
      </c>
      <c r="F404" s="21">
        <v>0.0</v>
      </c>
      <c r="G404" s="21">
        <v>0.0</v>
      </c>
      <c r="H404" s="21">
        <v>5.0</v>
      </c>
      <c r="I404" s="21">
        <v>3.0</v>
      </c>
      <c r="J404" s="21">
        <v>13.0</v>
      </c>
      <c r="K404" s="21">
        <v>60.0</v>
      </c>
      <c r="L404" s="21">
        <v>90.0</v>
      </c>
      <c r="M404" s="21">
        <v>54.0</v>
      </c>
    </row>
    <row r="405">
      <c r="A405" s="76">
        <v>44227.0</v>
      </c>
      <c r="B405" s="21">
        <v>229.0</v>
      </c>
      <c r="E405" s="21">
        <v>0.0</v>
      </c>
      <c r="F405" s="21">
        <v>0.0</v>
      </c>
      <c r="G405" s="21">
        <v>0.0</v>
      </c>
      <c r="H405" s="21">
        <v>5.0</v>
      </c>
      <c r="I405" s="21">
        <v>3.0</v>
      </c>
      <c r="J405" s="21">
        <v>14.0</v>
      </c>
      <c r="K405" s="21">
        <v>60.0</v>
      </c>
      <c r="L405" s="21">
        <v>91.0</v>
      </c>
      <c r="M405" s="21">
        <v>56.0</v>
      </c>
    </row>
    <row r="406">
      <c r="A406" s="76">
        <v>44226.0</v>
      </c>
      <c r="B406" s="21">
        <v>231.0</v>
      </c>
      <c r="E406" s="21">
        <v>0.0</v>
      </c>
      <c r="F406" s="21">
        <v>0.0</v>
      </c>
      <c r="G406" s="21">
        <v>0.0</v>
      </c>
      <c r="H406" s="21">
        <v>3.0</v>
      </c>
      <c r="I406" s="21">
        <v>4.0</v>
      </c>
      <c r="J406" s="21">
        <v>14.0</v>
      </c>
      <c r="K406" s="21">
        <v>61.0</v>
      </c>
      <c r="L406" s="21">
        <v>93.0</v>
      </c>
      <c r="M406" s="21">
        <v>56.0</v>
      </c>
    </row>
    <row r="407">
      <c r="A407" s="76">
        <v>44225.0</v>
      </c>
      <c r="B407" s="21">
        <v>239.0</v>
      </c>
      <c r="E407" s="21">
        <v>0.0</v>
      </c>
      <c r="F407" s="21">
        <v>0.0</v>
      </c>
      <c r="G407" s="21">
        <v>0.0</v>
      </c>
      <c r="H407" s="21">
        <v>3.0</v>
      </c>
      <c r="I407" s="21">
        <v>4.0</v>
      </c>
      <c r="J407" s="21">
        <v>13.0</v>
      </c>
      <c r="K407" s="21">
        <v>61.0</v>
      </c>
      <c r="L407" s="21">
        <v>96.0</v>
      </c>
      <c r="M407" s="21">
        <v>62.0</v>
      </c>
    </row>
    <row r="408">
      <c r="A408" s="76">
        <v>44224.0</v>
      </c>
      <c r="B408" s="21">
        <v>251.0</v>
      </c>
      <c r="E408" s="21">
        <v>0.0</v>
      </c>
      <c r="F408" s="21">
        <v>0.0</v>
      </c>
      <c r="G408" s="21">
        <v>1.0</v>
      </c>
      <c r="H408" s="21">
        <v>2.0</v>
      </c>
      <c r="I408" s="21">
        <v>4.0</v>
      </c>
      <c r="J408" s="21">
        <v>15.0</v>
      </c>
      <c r="K408" s="21">
        <v>69.0</v>
      </c>
      <c r="L408" s="21">
        <v>100.0</v>
      </c>
      <c r="M408" s="21">
        <v>60.0</v>
      </c>
    </row>
    <row r="409">
      <c r="A409" s="76">
        <v>44223.0</v>
      </c>
      <c r="B409" s="21">
        <v>270.0</v>
      </c>
      <c r="E409" s="21">
        <v>0.0</v>
      </c>
      <c r="F409" s="21">
        <v>0.0</v>
      </c>
      <c r="G409" s="21">
        <v>2.0</v>
      </c>
      <c r="H409" s="21">
        <v>2.0</v>
      </c>
      <c r="I409" s="21">
        <v>5.0</v>
      </c>
      <c r="J409" s="21">
        <v>17.0</v>
      </c>
      <c r="K409" s="21">
        <v>74.0</v>
      </c>
      <c r="L409" s="21">
        <v>106.0</v>
      </c>
      <c r="M409" s="21">
        <v>64.0</v>
      </c>
    </row>
    <row r="410">
      <c r="A410" s="76">
        <v>44222.0</v>
      </c>
      <c r="B410" s="21">
        <v>270.0</v>
      </c>
      <c r="E410" s="21">
        <v>0.0</v>
      </c>
      <c r="F410" s="21">
        <v>0.0</v>
      </c>
      <c r="G410" s="21">
        <v>2.0</v>
      </c>
      <c r="H410" s="21">
        <v>3.0</v>
      </c>
      <c r="I410" s="21">
        <v>5.0</v>
      </c>
      <c r="J410" s="21">
        <v>17.0</v>
      </c>
      <c r="K410" s="21">
        <v>78.0</v>
      </c>
      <c r="L410" s="21">
        <v>105.0</v>
      </c>
      <c r="M410" s="21">
        <v>60.0</v>
      </c>
    </row>
    <row r="411">
      <c r="A411" s="76">
        <v>44221.0</v>
      </c>
      <c r="B411" s="21">
        <v>275.0</v>
      </c>
      <c r="E411" s="21">
        <v>0.0</v>
      </c>
      <c r="F411" s="21">
        <v>0.0</v>
      </c>
      <c r="G411" s="21">
        <v>2.0</v>
      </c>
      <c r="H411" s="21">
        <v>3.0</v>
      </c>
      <c r="I411" s="21">
        <v>6.0</v>
      </c>
      <c r="J411" s="21">
        <v>18.0</v>
      </c>
      <c r="K411" s="21">
        <v>78.0</v>
      </c>
      <c r="L411" s="21">
        <v>109.0</v>
      </c>
      <c r="M411" s="21">
        <v>59.0</v>
      </c>
    </row>
    <row r="412">
      <c r="A412" s="76">
        <v>44220.0</v>
      </c>
      <c r="B412" s="21">
        <v>282.0</v>
      </c>
      <c r="E412" s="21">
        <v>0.0</v>
      </c>
      <c r="F412" s="21">
        <v>0.0</v>
      </c>
      <c r="G412" s="21">
        <v>2.0</v>
      </c>
      <c r="H412" s="21">
        <v>3.0</v>
      </c>
      <c r="I412" s="21">
        <v>5.0</v>
      </c>
      <c r="J412" s="21">
        <v>19.0</v>
      </c>
      <c r="K412" s="21">
        <v>79.0</v>
      </c>
      <c r="L412" s="21">
        <v>113.0</v>
      </c>
      <c r="M412" s="21">
        <v>61.0</v>
      </c>
    </row>
    <row r="413">
      <c r="A413" s="76">
        <v>44219.0</v>
      </c>
      <c r="B413" s="21">
        <v>297.0</v>
      </c>
      <c r="E413" s="21">
        <v>0.0</v>
      </c>
      <c r="F413" s="21">
        <v>0.0</v>
      </c>
      <c r="G413" s="21">
        <v>2.0</v>
      </c>
      <c r="H413" s="21">
        <v>3.0</v>
      </c>
      <c r="I413" s="21">
        <v>4.0</v>
      </c>
      <c r="J413" s="21">
        <v>21.0</v>
      </c>
      <c r="K413" s="21">
        <v>81.0</v>
      </c>
      <c r="L413" s="21">
        <v>119.0</v>
      </c>
      <c r="M413" s="21">
        <v>67.0</v>
      </c>
    </row>
    <row r="414">
      <c r="A414" s="76">
        <v>44218.0</v>
      </c>
      <c r="B414" s="21">
        <v>299.0</v>
      </c>
      <c r="E414" s="21">
        <v>0.0</v>
      </c>
      <c r="F414" s="21">
        <v>0.0</v>
      </c>
      <c r="G414" s="21">
        <v>2.0</v>
      </c>
      <c r="H414" s="21">
        <v>2.0</v>
      </c>
      <c r="I414" s="21">
        <v>5.0</v>
      </c>
      <c r="J414" s="21">
        <v>21.0</v>
      </c>
      <c r="K414" s="21">
        <v>83.0</v>
      </c>
      <c r="L414" s="21">
        <v>118.0</v>
      </c>
      <c r="M414" s="21">
        <v>68.0</v>
      </c>
    </row>
    <row r="415">
      <c r="A415" s="76">
        <v>44217.0</v>
      </c>
      <c r="B415" s="21">
        <v>317.0</v>
      </c>
      <c r="E415" s="21">
        <v>0.0</v>
      </c>
      <c r="F415" s="21">
        <v>0.0</v>
      </c>
      <c r="G415" s="21">
        <v>2.0</v>
      </c>
      <c r="H415" s="21">
        <v>4.0</v>
      </c>
      <c r="I415" s="21">
        <v>7.0</v>
      </c>
      <c r="J415" s="21">
        <v>23.0</v>
      </c>
      <c r="K415" s="21">
        <v>90.0</v>
      </c>
      <c r="L415" s="21">
        <v>121.0</v>
      </c>
      <c r="M415" s="21">
        <v>70.0</v>
      </c>
    </row>
    <row r="416">
      <c r="A416" s="76">
        <v>44216.0</v>
      </c>
      <c r="B416" s="21">
        <v>323.0</v>
      </c>
      <c r="E416" s="21">
        <v>0.0</v>
      </c>
      <c r="F416" s="21">
        <v>0.0</v>
      </c>
      <c r="G416" s="21">
        <v>2.0</v>
      </c>
      <c r="H416" s="21">
        <v>3.0</v>
      </c>
      <c r="I416" s="21">
        <v>7.0</v>
      </c>
      <c r="J416" s="21">
        <v>25.0</v>
      </c>
      <c r="K416" s="21">
        <v>95.0</v>
      </c>
      <c r="L416" s="21">
        <v>127.0</v>
      </c>
      <c r="M416" s="21">
        <v>64.0</v>
      </c>
    </row>
    <row r="417">
      <c r="A417" s="76">
        <v>44215.0</v>
      </c>
      <c r="B417" s="21">
        <v>335.0</v>
      </c>
      <c r="E417" s="21">
        <v>0.0</v>
      </c>
      <c r="F417" s="21">
        <v>0.0</v>
      </c>
      <c r="G417" s="21">
        <v>2.0</v>
      </c>
      <c r="H417" s="21">
        <v>3.0</v>
      </c>
      <c r="I417" s="21">
        <v>6.0</v>
      </c>
      <c r="J417" s="21">
        <v>25.0</v>
      </c>
      <c r="K417" s="21">
        <v>96.0</v>
      </c>
      <c r="L417" s="21">
        <v>135.0</v>
      </c>
      <c r="M417" s="21">
        <v>68.0</v>
      </c>
    </row>
    <row r="418">
      <c r="A418" s="76">
        <v>44214.0</v>
      </c>
      <c r="B418" s="21">
        <v>343.0</v>
      </c>
      <c r="E418" s="21">
        <v>0.0</v>
      </c>
      <c r="F418" s="21">
        <v>0.0</v>
      </c>
      <c r="G418" s="21">
        <v>1.0</v>
      </c>
      <c r="H418" s="21">
        <v>3.0</v>
      </c>
      <c r="I418" s="21">
        <v>7.0</v>
      </c>
      <c r="J418" s="21">
        <v>26.0</v>
      </c>
      <c r="K418" s="21">
        <v>94.0</v>
      </c>
      <c r="L418" s="21">
        <v>137.0</v>
      </c>
      <c r="M418" s="21">
        <v>75.0</v>
      </c>
    </row>
    <row r="419">
      <c r="A419" s="76">
        <v>44213.0</v>
      </c>
      <c r="B419" s="21">
        <v>352.0</v>
      </c>
      <c r="E419" s="21">
        <v>0.0</v>
      </c>
      <c r="F419" s="21">
        <v>0.0</v>
      </c>
      <c r="G419" s="21">
        <v>1.0</v>
      </c>
      <c r="H419" s="21">
        <v>3.0</v>
      </c>
      <c r="I419" s="21">
        <v>7.0</v>
      </c>
      <c r="J419" s="21">
        <v>27.0</v>
      </c>
      <c r="K419" s="21">
        <v>94.0</v>
      </c>
      <c r="L419" s="21">
        <v>139.0</v>
      </c>
      <c r="M419" s="21">
        <v>81.0</v>
      </c>
    </row>
    <row r="420">
      <c r="A420" s="76">
        <v>44212.0</v>
      </c>
      <c r="B420" s="21">
        <v>360.0</v>
      </c>
      <c r="E420" s="21">
        <v>0.0</v>
      </c>
      <c r="F420" s="21">
        <v>0.0</v>
      </c>
      <c r="G420" s="21">
        <v>1.0</v>
      </c>
      <c r="H420" s="21">
        <v>3.0</v>
      </c>
      <c r="I420" s="21">
        <v>7.0</v>
      </c>
      <c r="J420" s="21">
        <v>26.0</v>
      </c>
      <c r="K420" s="21">
        <v>97.0</v>
      </c>
      <c r="L420" s="21">
        <v>145.0</v>
      </c>
      <c r="M420" s="21">
        <v>81.0</v>
      </c>
    </row>
    <row r="421">
      <c r="A421" s="76">
        <v>44211.0</v>
      </c>
      <c r="B421" s="21">
        <v>374.0</v>
      </c>
      <c r="E421" s="21">
        <v>0.0</v>
      </c>
      <c r="F421" s="21">
        <v>0.0</v>
      </c>
      <c r="G421" s="21">
        <v>1.0</v>
      </c>
      <c r="H421" s="21">
        <v>4.0</v>
      </c>
      <c r="I421" s="21">
        <v>7.0</v>
      </c>
      <c r="J421" s="21">
        <v>24.0</v>
      </c>
      <c r="K421" s="21">
        <v>103.0</v>
      </c>
      <c r="L421" s="21">
        <v>145.0</v>
      </c>
      <c r="M421" s="21">
        <v>90.0</v>
      </c>
    </row>
    <row r="422">
      <c r="A422" s="76">
        <v>44210.0</v>
      </c>
      <c r="B422" s="21">
        <v>380.0</v>
      </c>
      <c r="E422" s="21">
        <v>0.0</v>
      </c>
      <c r="F422" s="21">
        <v>0.0</v>
      </c>
      <c r="G422" s="21">
        <v>1.0</v>
      </c>
      <c r="H422" s="21">
        <v>3.0</v>
      </c>
      <c r="I422" s="21">
        <v>8.0</v>
      </c>
      <c r="J422" s="21">
        <v>31.0</v>
      </c>
      <c r="K422" s="21">
        <v>107.0</v>
      </c>
      <c r="L422" s="21">
        <v>142.0</v>
      </c>
      <c r="M422" s="21">
        <v>88.0</v>
      </c>
    </row>
    <row r="423">
      <c r="A423" s="76">
        <v>44209.0</v>
      </c>
      <c r="B423" s="21">
        <v>374.0</v>
      </c>
      <c r="E423" s="21">
        <v>0.0</v>
      </c>
      <c r="F423" s="21">
        <v>0.0</v>
      </c>
      <c r="G423" s="21">
        <v>1.0</v>
      </c>
      <c r="H423" s="21">
        <v>6.0</v>
      </c>
      <c r="I423" s="21">
        <v>8.0</v>
      </c>
      <c r="J423" s="21">
        <v>30.0</v>
      </c>
      <c r="K423" s="21">
        <v>105.0</v>
      </c>
      <c r="L423" s="21">
        <v>143.0</v>
      </c>
      <c r="M423" s="21">
        <v>81.0</v>
      </c>
    </row>
    <row r="424">
      <c r="A424" s="76">
        <v>44208.0</v>
      </c>
      <c r="B424" s="21">
        <v>390.0</v>
      </c>
      <c r="E424" s="21">
        <v>0.0</v>
      </c>
      <c r="F424" s="21">
        <v>0.0</v>
      </c>
      <c r="G424" s="21">
        <v>1.0</v>
      </c>
      <c r="H424" s="21">
        <v>6.0</v>
      </c>
      <c r="I424" s="21">
        <v>7.0</v>
      </c>
      <c r="J424" s="21">
        <v>31.0</v>
      </c>
      <c r="K424" s="21">
        <v>110.0</v>
      </c>
      <c r="L424" s="21">
        <v>144.0</v>
      </c>
      <c r="M424" s="21">
        <v>91.0</v>
      </c>
    </row>
    <row r="425">
      <c r="A425" s="76">
        <v>44207.0</v>
      </c>
      <c r="B425" s="21">
        <v>395.0</v>
      </c>
      <c r="E425" s="21">
        <v>0.0</v>
      </c>
      <c r="F425" s="21">
        <v>0.0</v>
      </c>
      <c r="G425" s="21">
        <v>1.0</v>
      </c>
      <c r="H425" s="21">
        <v>4.0</v>
      </c>
      <c r="I425" s="21">
        <v>7.0</v>
      </c>
      <c r="J425" s="21">
        <v>27.0</v>
      </c>
      <c r="K425" s="21">
        <v>113.0</v>
      </c>
      <c r="L425" s="21">
        <v>148.0</v>
      </c>
      <c r="M425" s="21">
        <v>95.0</v>
      </c>
    </row>
    <row r="426">
      <c r="A426" s="76">
        <v>44206.0</v>
      </c>
      <c r="B426" s="21">
        <v>401.0</v>
      </c>
      <c r="E426" s="21">
        <v>0.0</v>
      </c>
      <c r="F426" s="21">
        <v>0.0</v>
      </c>
      <c r="G426" s="21">
        <v>1.0</v>
      </c>
      <c r="H426" s="21">
        <v>4.0</v>
      </c>
      <c r="I426" s="21">
        <v>5.0</v>
      </c>
      <c r="J426" s="21">
        <v>29.0</v>
      </c>
      <c r="K426" s="21">
        <v>119.0</v>
      </c>
      <c r="L426" s="21">
        <v>151.0</v>
      </c>
      <c r="M426" s="21">
        <v>92.0</v>
      </c>
    </row>
    <row r="427">
      <c r="A427" s="76">
        <v>44205.0</v>
      </c>
      <c r="B427" s="21">
        <v>409.0</v>
      </c>
      <c r="E427" s="21">
        <v>0.0</v>
      </c>
      <c r="F427" s="21">
        <v>0.0</v>
      </c>
      <c r="G427" s="21">
        <v>1.0</v>
      </c>
      <c r="H427" s="21">
        <v>5.0</v>
      </c>
      <c r="I427" s="21">
        <v>7.0</v>
      </c>
      <c r="J427" s="21">
        <v>30.0</v>
      </c>
      <c r="K427" s="21">
        <v>123.0</v>
      </c>
      <c r="L427" s="21">
        <v>150.0</v>
      </c>
      <c r="M427" s="21">
        <v>93.0</v>
      </c>
    </row>
    <row r="428">
      <c r="A428" s="76">
        <v>44204.0</v>
      </c>
      <c r="B428" s="21">
        <v>404.0</v>
      </c>
      <c r="E428" s="21">
        <v>0.0</v>
      </c>
      <c r="F428" s="21">
        <v>0.0</v>
      </c>
      <c r="G428" s="21">
        <v>1.0</v>
      </c>
      <c r="H428" s="21">
        <v>4.0</v>
      </c>
      <c r="I428" s="21">
        <v>7.0</v>
      </c>
      <c r="J428" s="21">
        <v>29.0</v>
      </c>
      <c r="K428" s="21">
        <v>120.0</v>
      </c>
      <c r="L428" s="21">
        <v>154.0</v>
      </c>
      <c r="M428" s="21">
        <v>89.0</v>
      </c>
    </row>
    <row r="429">
      <c r="A429" s="76">
        <v>44203.0</v>
      </c>
      <c r="B429" s="21">
        <v>400.0</v>
      </c>
      <c r="E429" s="21">
        <v>0.0</v>
      </c>
      <c r="F429" s="21">
        <v>0.0</v>
      </c>
      <c r="G429" s="21">
        <v>1.0</v>
      </c>
      <c r="H429" s="21">
        <v>4.0</v>
      </c>
      <c r="I429" s="21">
        <v>6.0</v>
      </c>
      <c r="J429" s="21">
        <v>31.0</v>
      </c>
      <c r="K429" s="21">
        <v>112.0</v>
      </c>
      <c r="L429" s="21">
        <v>153.0</v>
      </c>
      <c r="M429" s="21">
        <v>93.0</v>
      </c>
    </row>
    <row r="430">
      <c r="A430" s="76">
        <v>44202.0</v>
      </c>
      <c r="B430" s="21">
        <v>411.0</v>
      </c>
      <c r="E430" s="21">
        <v>0.0</v>
      </c>
      <c r="F430" s="21">
        <v>0.0</v>
      </c>
      <c r="G430" s="21">
        <v>0.0</v>
      </c>
      <c r="H430" s="21">
        <v>3.0</v>
      </c>
      <c r="I430" s="21">
        <v>6.0</v>
      </c>
      <c r="J430" s="21">
        <v>32.0</v>
      </c>
      <c r="K430" s="21">
        <v>115.0</v>
      </c>
      <c r="L430" s="21">
        <v>160.0</v>
      </c>
      <c r="M430" s="21">
        <v>95.0</v>
      </c>
    </row>
    <row r="431">
      <c r="A431" s="76">
        <v>44201.0</v>
      </c>
      <c r="B431" s="21">
        <v>386.0</v>
      </c>
      <c r="E431" s="21">
        <v>0.0</v>
      </c>
      <c r="F431" s="21">
        <v>0.0</v>
      </c>
      <c r="G431" s="21">
        <v>0.0</v>
      </c>
      <c r="H431" s="21">
        <v>3.0</v>
      </c>
      <c r="I431" s="21">
        <v>6.0</v>
      </c>
      <c r="J431" s="21">
        <v>28.0</v>
      </c>
      <c r="K431" s="21">
        <v>114.0</v>
      </c>
      <c r="L431" s="21">
        <v>145.0</v>
      </c>
      <c r="M431" s="21">
        <v>90.0</v>
      </c>
    </row>
    <row r="432">
      <c r="A432" s="76">
        <v>44200.0</v>
      </c>
      <c r="B432" s="21">
        <v>351.0</v>
      </c>
      <c r="E432" s="21">
        <v>0.0</v>
      </c>
      <c r="F432" s="21">
        <v>0.0</v>
      </c>
      <c r="G432" s="21">
        <v>0.0</v>
      </c>
      <c r="H432" s="21">
        <v>0.0</v>
      </c>
      <c r="I432" s="21">
        <v>8.0</v>
      </c>
      <c r="J432" s="21">
        <v>30.0</v>
      </c>
      <c r="K432" s="21">
        <v>97.0</v>
      </c>
      <c r="L432" s="21">
        <v>133.0</v>
      </c>
      <c r="M432" s="21">
        <v>83.0</v>
      </c>
    </row>
    <row r="433">
      <c r="A433" s="76">
        <v>44199.0</v>
      </c>
      <c r="B433" s="21">
        <v>355.0</v>
      </c>
      <c r="E433" s="21">
        <v>0.0</v>
      </c>
      <c r="F433" s="21">
        <v>0.0</v>
      </c>
      <c r="G433" s="21">
        <v>0.0</v>
      </c>
      <c r="H433" s="21">
        <v>0.0</v>
      </c>
      <c r="I433" s="21">
        <v>7.0</v>
      </c>
      <c r="J433" s="21">
        <v>31.0</v>
      </c>
      <c r="K433" s="21">
        <v>97.0</v>
      </c>
      <c r="L433" s="21">
        <v>135.0</v>
      </c>
      <c r="M433" s="21">
        <v>85.0</v>
      </c>
    </row>
    <row r="434">
      <c r="A434" s="76">
        <v>44198.0</v>
      </c>
      <c r="B434" s="21">
        <v>361.0</v>
      </c>
      <c r="E434" s="21">
        <v>0.0</v>
      </c>
      <c r="F434" s="21">
        <v>0.0</v>
      </c>
      <c r="G434" s="21">
        <v>1.0</v>
      </c>
      <c r="H434" s="21">
        <v>0.0</v>
      </c>
      <c r="I434" s="21">
        <v>7.0</v>
      </c>
      <c r="J434" s="21">
        <v>31.0</v>
      </c>
      <c r="K434" s="21">
        <v>99.0</v>
      </c>
      <c r="L434" s="21">
        <v>139.0</v>
      </c>
      <c r="M434" s="21">
        <v>84.0</v>
      </c>
    </row>
    <row r="435">
      <c r="A435" s="76">
        <v>44197.0</v>
      </c>
      <c r="B435" s="21">
        <v>354.0</v>
      </c>
      <c r="E435" s="21">
        <v>0.0</v>
      </c>
      <c r="F435" s="21">
        <v>0.0</v>
      </c>
      <c r="G435" s="21">
        <v>1.0</v>
      </c>
      <c r="H435" s="21">
        <v>0.0</v>
      </c>
      <c r="I435" s="21">
        <v>8.0</v>
      </c>
      <c r="J435" s="21">
        <v>30.0</v>
      </c>
      <c r="K435" s="21">
        <v>96.0</v>
      </c>
      <c r="L435" s="21">
        <v>138.0</v>
      </c>
      <c r="M435" s="21">
        <v>81.0</v>
      </c>
    </row>
    <row r="436">
      <c r="A436" s="76">
        <v>44196.0</v>
      </c>
      <c r="B436" s="21">
        <v>344.0</v>
      </c>
      <c r="E436" s="21">
        <v>0.0</v>
      </c>
      <c r="F436" s="21">
        <v>0.0</v>
      </c>
      <c r="G436" s="21">
        <v>1.0</v>
      </c>
      <c r="H436" s="21">
        <v>0.0</v>
      </c>
      <c r="I436" s="21">
        <v>7.0</v>
      </c>
      <c r="J436" s="21">
        <v>32.0</v>
      </c>
      <c r="K436" s="21">
        <v>94.0</v>
      </c>
      <c r="L436" s="21">
        <v>127.0</v>
      </c>
      <c r="M436" s="21">
        <v>83.0</v>
      </c>
    </row>
    <row r="437">
      <c r="A437" s="76">
        <v>44195.0</v>
      </c>
      <c r="B437" s="21">
        <v>332.0</v>
      </c>
      <c r="E437" s="21">
        <v>0.0</v>
      </c>
      <c r="F437" s="21">
        <v>0.0</v>
      </c>
      <c r="G437" s="21">
        <v>1.0</v>
      </c>
      <c r="H437" s="21">
        <v>0.0</v>
      </c>
      <c r="I437" s="21">
        <v>7.0</v>
      </c>
      <c r="J437" s="21">
        <v>34.0</v>
      </c>
      <c r="K437" s="21">
        <v>93.0</v>
      </c>
      <c r="L437" s="21">
        <v>119.0</v>
      </c>
      <c r="M437" s="21">
        <v>78.0</v>
      </c>
    </row>
    <row r="438">
      <c r="A438" s="76">
        <v>44194.0</v>
      </c>
      <c r="B438" s="21">
        <v>330.0</v>
      </c>
      <c r="E438" s="21">
        <v>0.0</v>
      </c>
      <c r="F438" s="21">
        <v>0.0</v>
      </c>
      <c r="G438" s="21">
        <v>1.0</v>
      </c>
      <c r="H438" s="21">
        <v>1.0</v>
      </c>
      <c r="I438" s="21">
        <v>5.0</v>
      </c>
      <c r="J438" s="21">
        <v>35.0</v>
      </c>
      <c r="K438" s="21">
        <v>94.0</v>
      </c>
      <c r="L438" s="21">
        <v>124.0</v>
      </c>
      <c r="M438" s="21">
        <v>70.0</v>
      </c>
    </row>
    <row r="439">
      <c r="A439" s="76">
        <v>44193.0</v>
      </c>
      <c r="B439" s="21">
        <v>295.0</v>
      </c>
      <c r="E439" s="21">
        <v>0.0</v>
      </c>
      <c r="F439" s="21">
        <v>0.0</v>
      </c>
      <c r="G439" s="21">
        <v>0.0</v>
      </c>
      <c r="H439" s="21">
        <v>1.0</v>
      </c>
      <c r="I439" s="21">
        <v>2.0</v>
      </c>
      <c r="J439" s="21">
        <v>34.0</v>
      </c>
      <c r="K439" s="21">
        <v>83.0</v>
      </c>
      <c r="L439" s="21">
        <v>115.0</v>
      </c>
      <c r="M439" s="21">
        <v>60.0</v>
      </c>
    </row>
    <row r="440">
      <c r="A440" s="76">
        <v>44192.0</v>
      </c>
      <c r="B440" s="21">
        <v>293.0</v>
      </c>
      <c r="E440" s="21">
        <v>0.0</v>
      </c>
      <c r="F440" s="21">
        <v>0.0</v>
      </c>
      <c r="G440" s="21">
        <v>0.0</v>
      </c>
      <c r="H440" s="21">
        <v>1.0</v>
      </c>
      <c r="I440" s="21">
        <v>2.0</v>
      </c>
      <c r="J440" s="21">
        <v>33.0</v>
      </c>
      <c r="K440" s="21">
        <v>85.0</v>
      </c>
      <c r="L440" s="21">
        <v>114.0</v>
      </c>
      <c r="M440" s="21">
        <v>58.0</v>
      </c>
    </row>
    <row r="441">
      <c r="A441" s="76">
        <v>44191.0</v>
      </c>
      <c r="B441" s="21">
        <v>299.0</v>
      </c>
      <c r="E441" s="21">
        <v>0.0</v>
      </c>
      <c r="F441" s="21">
        <v>0.0</v>
      </c>
      <c r="G441" s="21">
        <v>0.0</v>
      </c>
      <c r="H441" s="21">
        <v>1.0</v>
      </c>
      <c r="I441" s="21">
        <v>1.0</v>
      </c>
      <c r="J441" s="21">
        <v>33.0</v>
      </c>
      <c r="K441" s="21">
        <v>86.0</v>
      </c>
      <c r="L441" s="21">
        <v>119.0</v>
      </c>
      <c r="M441" s="21">
        <v>59.0</v>
      </c>
    </row>
    <row r="442">
      <c r="A442" s="76">
        <v>44190.0</v>
      </c>
      <c r="B442" s="21">
        <v>311.0</v>
      </c>
      <c r="E442" s="21">
        <v>0.0</v>
      </c>
      <c r="F442" s="21">
        <v>0.0</v>
      </c>
      <c r="G442" s="21">
        <v>0.0</v>
      </c>
      <c r="H442" s="21">
        <v>1.0</v>
      </c>
      <c r="I442" s="21">
        <v>1.0</v>
      </c>
      <c r="J442" s="21">
        <v>33.0</v>
      </c>
      <c r="K442" s="21">
        <v>84.0</v>
      </c>
      <c r="L442" s="21">
        <v>126.0</v>
      </c>
      <c r="M442" s="21">
        <v>66.0</v>
      </c>
    </row>
    <row r="443">
      <c r="A443" s="76">
        <v>44189.0</v>
      </c>
      <c r="B443" s="21">
        <v>291.0</v>
      </c>
      <c r="E443" s="21">
        <v>0.0</v>
      </c>
      <c r="F443" s="21">
        <v>0.0</v>
      </c>
      <c r="G443" s="21">
        <v>0.0</v>
      </c>
      <c r="H443" s="21">
        <v>2.0</v>
      </c>
      <c r="I443" s="21">
        <v>5.0</v>
      </c>
      <c r="J443" s="21">
        <v>28.0</v>
      </c>
      <c r="K443" s="21">
        <v>80.0</v>
      </c>
      <c r="L443" s="21">
        <v>111.0</v>
      </c>
      <c r="M443" s="21">
        <v>65.0</v>
      </c>
    </row>
    <row r="444">
      <c r="A444" s="76">
        <v>44188.0</v>
      </c>
      <c r="B444" s="21">
        <v>284.0</v>
      </c>
      <c r="E444" s="21">
        <v>0.0</v>
      </c>
      <c r="F444" s="21">
        <v>0.0</v>
      </c>
      <c r="G444" s="21">
        <v>0.0</v>
      </c>
      <c r="H444" s="21">
        <v>2.0</v>
      </c>
      <c r="I444" s="21">
        <v>4.0</v>
      </c>
      <c r="J444" s="21">
        <v>26.0</v>
      </c>
      <c r="K444" s="21">
        <v>80.0</v>
      </c>
      <c r="L444" s="21">
        <v>111.0</v>
      </c>
      <c r="M444" s="21">
        <v>61.0</v>
      </c>
    </row>
    <row r="445">
      <c r="A445" s="76">
        <v>44187.0</v>
      </c>
      <c r="B445" s="21">
        <v>281.0</v>
      </c>
      <c r="E445" s="21">
        <v>0.0</v>
      </c>
      <c r="F445" s="21">
        <v>0.0</v>
      </c>
      <c r="G445" s="21">
        <v>0.0</v>
      </c>
      <c r="H445" s="21">
        <v>2.0</v>
      </c>
      <c r="I445" s="21">
        <v>4.0</v>
      </c>
      <c r="J445" s="21">
        <v>26.0</v>
      </c>
      <c r="K445" s="21">
        <v>76.0</v>
      </c>
      <c r="L445" s="21">
        <v>112.0</v>
      </c>
      <c r="M445" s="21">
        <v>61.0</v>
      </c>
    </row>
    <row r="446">
      <c r="A446" s="76">
        <v>44186.0</v>
      </c>
      <c r="B446" s="21">
        <v>274.0</v>
      </c>
      <c r="E446" s="21">
        <v>0.0</v>
      </c>
      <c r="F446" s="21">
        <v>0.0</v>
      </c>
      <c r="G446" s="21">
        <v>0.0</v>
      </c>
      <c r="H446" s="21">
        <v>3.0</v>
      </c>
      <c r="I446" s="21">
        <v>6.0</v>
      </c>
      <c r="J446" s="21">
        <v>29.0</v>
      </c>
      <c r="K446" s="21">
        <v>74.0</v>
      </c>
      <c r="L446" s="21">
        <v>106.0</v>
      </c>
      <c r="M446" s="21">
        <v>56.0</v>
      </c>
    </row>
    <row r="447">
      <c r="A447" s="76">
        <v>44185.0</v>
      </c>
      <c r="B447" s="21">
        <v>278.0</v>
      </c>
      <c r="E447" s="21">
        <v>0.0</v>
      </c>
      <c r="F447" s="21">
        <v>0.0</v>
      </c>
      <c r="G447" s="21">
        <v>0.0</v>
      </c>
      <c r="H447" s="21">
        <v>3.0</v>
      </c>
      <c r="I447" s="21">
        <v>5.0</v>
      </c>
      <c r="J447" s="21">
        <v>31.0</v>
      </c>
      <c r="K447" s="21">
        <v>76.0</v>
      </c>
      <c r="L447" s="21">
        <v>107.0</v>
      </c>
      <c r="M447" s="21">
        <v>56.0</v>
      </c>
    </row>
    <row r="448">
      <c r="A448" s="76">
        <v>44184.0</v>
      </c>
      <c r="B448" s="21">
        <v>275.0</v>
      </c>
      <c r="E448" s="21">
        <v>0.0</v>
      </c>
      <c r="F448" s="21">
        <v>0.0</v>
      </c>
      <c r="G448" s="21">
        <v>1.0</v>
      </c>
      <c r="H448" s="21">
        <v>3.0</v>
      </c>
      <c r="I448" s="21">
        <v>5.0</v>
      </c>
      <c r="J448" s="21">
        <v>30.0</v>
      </c>
      <c r="K448" s="21">
        <v>74.0</v>
      </c>
      <c r="L448" s="21">
        <v>106.0</v>
      </c>
      <c r="M448" s="21">
        <v>56.0</v>
      </c>
    </row>
    <row r="449">
      <c r="A449" s="76">
        <v>44183.0</v>
      </c>
      <c r="B449" s="21">
        <v>246.0</v>
      </c>
      <c r="E449" s="21">
        <v>0.0</v>
      </c>
      <c r="F449" s="21">
        <v>0.0</v>
      </c>
      <c r="G449" s="21">
        <v>1.0</v>
      </c>
      <c r="H449" s="21">
        <v>2.0</v>
      </c>
      <c r="I449" s="21">
        <v>4.0</v>
      </c>
      <c r="J449" s="21">
        <v>29.0</v>
      </c>
      <c r="K449" s="21">
        <v>66.0</v>
      </c>
      <c r="L449" s="21">
        <v>93.0</v>
      </c>
      <c r="M449" s="21">
        <v>51.0</v>
      </c>
    </row>
    <row r="450">
      <c r="A450" s="76">
        <v>44182.0</v>
      </c>
      <c r="B450" s="21">
        <v>242.0</v>
      </c>
      <c r="E450" s="21">
        <v>0.0</v>
      </c>
      <c r="F450" s="21">
        <v>0.0</v>
      </c>
      <c r="G450" s="21">
        <v>0.0</v>
      </c>
      <c r="H450" s="21">
        <v>2.0</v>
      </c>
      <c r="I450" s="21">
        <v>6.0</v>
      </c>
      <c r="J450" s="21">
        <v>28.0</v>
      </c>
      <c r="K450" s="21">
        <v>61.0</v>
      </c>
      <c r="L450" s="21">
        <v>97.0</v>
      </c>
      <c r="M450" s="21">
        <v>48.0</v>
      </c>
    </row>
    <row r="451">
      <c r="A451" s="76">
        <v>44181.0</v>
      </c>
      <c r="B451" s="21">
        <v>226.0</v>
      </c>
      <c r="E451" s="21">
        <v>0.0</v>
      </c>
      <c r="F451" s="21">
        <v>0.0</v>
      </c>
      <c r="G451" s="21">
        <v>0.0</v>
      </c>
      <c r="H451" s="21">
        <v>2.0</v>
      </c>
      <c r="I451" s="21">
        <v>3.0</v>
      </c>
      <c r="J451" s="21">
        <v>28.0</v>
      </c>
      <c r="K451" s="21">
        <v>60.0</v>
      </c>
      <c r="L451" s="21">
        <v>92.0</v>
      </c>
      <c r="M451" s="21">
        <v>41.0</v>
      </c>
    </row>
    <row r="452">
      <c r="A452" s="76">
        <v>44180.0</v>
      </c>
      <c r="B452" s="21">
        <v>205.0</v>
      </c>
      <c r="E452" s="21">
        <v>0.0</v>
      </c>
      <c r="F452" s="21">
        <v>0.0</v>
      </c>
      <c r="G452" s="21">
        <v>0.0</v>
      </c>
      <c r="H452" s="21">
        <v>2.0</v>
      </c>
      <c r="I452" s="21">
        <v>3.0</v>
      </c>
      <c r="J452" s="21">
        <v>27.0</v>
      </c>
      <c r="K452" s="21">
        <v>53.0</v>
      </c>
      <c r="L452" s="21">
        <v>82.0</v>
      </c>
      <c r="M452" s="21">
        <v>38.0</v>
      </c>
    </row>
    <row r="453">
      <c r="A453" s="76">
        <v>44179.0</v>
      </c>
      <c r="B453" s="21">
        <v>185.0</v>
      </c>
      <c r="E453" s="21">
        <v>0.0</v>
      </c>
      <c r="F453" s="21">
        <v>0.0</v>
      </c>
      <c r="G453" s="21">
        <v>0.0</v>
      </c>
      <c r="H453" s="21">
        <v>1.0</v>
      </c>
      <c r="I453" s="21">
        <v>3.0</v>
      </c>
      <c r="J453" s="21">
        <v>27.0</v>
      </c>
      <c r="K453" s="21">
        <v>46.0</v>
      </c>
      <c r="L453" s="21">
        <v>69.0</v>
      </c>
      <c r="M453" s="21">
        <v>39.0</v>
      </c>
    </row>
    <row r="454">
      <c r="A454" s="76">
        <v>44178.0</v>
      </c>
      <c r="B454" s="21">
        <v>179.0</v>
      </c>
      <c r="E454" s="21">
        <v>0.0</v>
      </c>
      <c r="F454" s="21">
        <v>0.0</v>
      </c>
      <c r="G454" s="21">
        <v>0.0</v>
      </c>
      <c r="H454" s="21">
        <v>0.0</v>
      </c>
      <c r="I454" s="21">
        <v>3.0</v>
      </c>
      <c r="J454" s="21">
        <v>28.0</v>
      </c>
      <c r="K454" s="21">
        <v>44.0</v>
      </c>
      <c r="L454" s="21">
        <v>66.0</v>
      </c>
      <c r="M454" s="21">
        <v>38.0</v>
      </c>
    </row>
    <row r="455">
      <c r="A455" s="76">
        <v>44177.0</v>
      </c>
      <c r="B455" s="21">
        <v>179.0</v>
      </c>
      <c r="E455" s="21">
        <v>0.0</v>
      </c>
      <c r="F455" s="21">
        <v>0.0</v>
      </c>
      <c r="G455" s="21">
        <v>0.0</v>
      </c>
      <c r="H455" s="21">
        <v>0.0</v>
      </c>
      <c r="I455" s="21">
        <v>3.0</v>
      </c>
      <c r="J455" s="21">
        <v>27.0</v>
      </c>
      <c r="K455" s="21">
        <v>45.0</v>
      </c>
      <c r="L455" s="21">
        <v>66.0</v>
      </c>
      <c r="M455" s="21">
        <v>38.0</v>
      </c>
    </row>
    <row r="456">
      <c r="A456" s="76">
        <v>44176.0</v>
      </c>
      <c r="B456" s="21">
        <v>169.0</v>
      </c>
      <c r="E456" s="21">
        <v>0.0</v>
      </c>
      <c r="F456" s="21">
        <v>0.0</v>
      </c>
      <c r="G456" s="21">
        <v>0.0</v>
      </c>
      <c r="H456" s="21">
        <v>1.0</v>
      </c>
      <c r="I456" s="21">
        <v>3.0</v>
      </c>
      <c r="J456" s="21">
        <v>24.0</v>
      </c>
      <c r="K456" s="21">
        <v>38.0</v>
      </c>
      <c r="L456" s="21">
        <v>68.0</v>
      </c>
      <c r="M456" s="21">
        <v>35.0</v>
      </c>
    </row>
    <row r="457">
      <c r="A457" s="76">
        <v>44175.0</v>
      </c>
      <c r="B457" s="21">
        <v>172.0</v>
      </c>
      <c r="E457" s="21">
        <v>0.0</v>
      </c>
      <c r="F457" s="21">
        <v>0.0</v>
      </c>
      <c r="G457" s="21">
        <v>0.0</v>
      </c>
      <c r="H457" s="21">
        <v>1.0</v>
      </c>
      <c r="I457" s="21">
        <v>3.0</v>
      </c>
      <c r="J457" s="21">
        <v>26.0</v>
      </c>
      <c r="K457" s="21">
        <v>38.0</v>
      </c>
      <c r="L457" s="21">
        <v>66.0</v>
      </c>
      <c r="M457" s="21">
        <v>38.0</v>
      </c>
    </row>
    <row r="458">
      <c r="A458" s="76">
        <v>44174.0</v>
      </c>
      <c r="B458" s="21">
        <v>149.0</v>
      </c>
      <c r="E458" s="21">
        <v>0.0</v>
      </c>
      <c r="F458" s="21">
        <v>0.0</v>
      </c>
      <c r="G458" s="21">
        <v>0.0</v>
      </c>
      <c r="H458" s="21">
        <v>1.0</v>
      </c>
      <c r="I458" s="21">
        <v>4.0</v>
      </c>
      <c r="J458" s="21">
        <v>22.0</v>
      </c>
      <c r="K458" s="21">
        <v>33.0</v>
      </c>
      <c r="L458" s="21">
        <v>54.0</v>
      </c>
      <c r="M458" s="21">
        <v>35.0</v>
      </c>
    </row>
    <row r="459">
      <c r="A459" s="76">
        <v>44173.0</v>
      </c>
      <c r="B459" s="21">
        <v>134.0</v>
      </c>
      <c r="E459" s="21">
        <v>0.0</v>
      </c>
      <c r="F459" s="21">
        <v>0.0</v>
      </c>
      <c r="G459" s="21">
        <v>0.0</v>
      </c>
      <c r="H459" s="21">
        <v>1.0</v>
      </c>
      <c r="I459" s="21">
        <v>4.0</v>
      </c>
      <c r="J459" s="21">
        <v>18.0</v>
      </c>
      <c r="K459" s="21">
        <v>33.0</v>
      </c>
      <c r="L459" s="21">
        <v>46.0</v>
      </c>
      <c r="M459" s="21">
        <v>32.0</v>
      </c>
    </row>
    <row r="460">
      <c r="A460" s="76">
        <v>44172.0</v>
      </c>
      <c r="B460" s="21">
        <v>126.0</v>
      </c>
      <c r="E460" s="21">
        <v>0.0</v>
      </c>
      <c r="F460" s="21">
        <v>0.0</v>
      </c>
      <c r="G460" s="21">
        <v>0.0</v>
      </c>
      <c r="H460" s="21">
        <v>0.0</v>
      </c>
      <c r="I460" s="21">
        <v>4.0</v>
      </c>
      <c r="J460" s="21">
        <v>17.0</v>
      </c>
      <c r="K460" s="21">
        <v>35.0</v>
      </c>
      <c r="L460" s="21">
        <v>41.0</v>
      </c>
      <c r="M460" s="21">
        <v>29.0</v>
      </c>
    </row>
    <row r="461">
      <c r="A461" s="76">
        <v>44171.0</v>
      </c>
      <c r="B461" s="21">
        <v>125.0</v>
      </c>
      <c r="E461" s="21">
        <v>0.0</v>
      </c>
      <c r="F461" s="21">
        <v>0.0</v>
      </c>
      <c r="G461" s="21">
        <v>0.0</v>
      </c>
      <c r="H461" s="21">
        <v>0.0</v>
      </c>
      <c r="I461" s="21">
        <v>5.0</v>
      </c>
      <c r="J461" s="21">
        <v>16.0</v>
      </c>
      <c r="K461" s="21">
        <v>34.0</v>
      </c>
      <c r="L461" s="21">
        <v>42.0</v>
      </c>
      <c r="M461" s="21">
        <v>28.0</v>
      </c>
    </row>
    <row r="462">
      <c r="A462" s="76">
        <v>44170.0</v>
      </c>
      <c r="B462" s="21">
        <v>121.0</v>
      </c>
      <c r="E462" s="21">
        <v>0.0</v>
      </c>
      <c r="F462" s="21">
        <v>0.0</v>
      </c>
      <c r="G462" s="21">
        <v>0.0</v>
      </c>
      <c r="H462" s="21">
        <v>0.0</v>
      </c>
      <c r="I462" s="21">
        <v>4.0</v>
      </c>
      <c r="J462" s="21">
        <v>16.0</v>
      </c>
      <c r="K462" s="21">
        <v>32.0</v>
      </c>
      <c r="L462" s="21">
        <v>41.0</v>
      </c>
      <c r="M462" s="21">
        <v>28.0</v>
      </c>
    </row>
    <row r="463">
      <c r="A463" s="76">
        <v>44169.0</v>
      </c>
      <c r="B463" s="21">
        <v>116.0</v>
      </c>
      <c r="E463" s="21">
        <v>0.0</v>
      </c>
      <c r="F463" s="21">
        <v>0.0</v>
      </c>
      <c r="G463" s="21">
        <v>0.0</v>
      </c>
      <c r="H463" s="21">
        <v>0.0</v>
      </c>
      <c r="I463" s="21">
        <v>4.0</v>
      </c>
      <c r="J463" s="21">
        <v>13.0</v>
      </c>
      <c r="K463" s="21">
        <v>32.0</v>
      </c>
      <c r="L463" s="21">
        <v>41.0</v>
      </c>
      <c r="M463" s="21">
        <v>26.0</v>
      </c>
    </row>
    <row r="464">
      <c r="A464" s="76">
        <v>44168.0</v>
      </c>
      <c r="B464" s="21">
        <v>117.0</v>
      </c>
      <c r="E464" s="21">
        <v>0.0</v>
      </c>
      <c r="F464" s="21">
        <v>0.0</v>
      </c>
      <c r="G464" s="21">
        <v>0.0</v>
      </c>
      <c r="H464" s="21">
        <v>1.0</v>
      </c>
      <c r="I464" s="21">
        <v>5.0</v>
      </c>
      <c r="J464" s="21">
        <v>10.0</v>
      </c>
      <c r="K464" s="21">
        <v>32.0</v>
      </c>
      <c r="L464" s="21">
        <v>41.0</v>
      </c>
      <c r="M464" s="21">
        <v>28.0</v>
      </c>
    </row>
    <row r="465">
      <c r="A465" s="76">
        <v>44167.0</v>
      </c>
      <c r="B465" s="21">
        <v>101.0</v>
      </c>
      <c r="E465" s="21">
        <v>0.0</v>
      </c>
      <c r="F465" s="21">
        <v>0.0</v>
      </c>
      <c r="G465" s="21">
        <v>0.0</v>
      </c>
      <c r="H465" s="21">
        <v>1.0</v>
      </c>
      <c r="I465" s="21">
        <v>5.0</v>
      </c>
      <c r="J465" s="21">
        <v>10.0</v>
      </c>
      <c r="K465" s="21">
        <v>28.0</v>
      </c>
      <c r="L465" s="21">
        <v>33.0</v>
      </c>
      <c r="M465" s="21">
        <v>24.0</v>
      </c>
    </row>
    <row r="466">
      <c r="A466" s="76">
        <v>44166.0</v>
      </c>
      <c r="B466" s="21">
        <v>97.0</v>
      </c>
      <c r="E466" s="21">
        <v>0.0</v>
      </c>
      <c r="F466" s="21">
        <v>0.0</v>
      </c>
      <c r="G466" s="21">
        <v>0.0</v>
      </c>
      <c r="H466" s="21">
        <v>1.0</v>
      </c>
      <c r="I466" s="21">
        <v>5.0</v>
      </c>
      <c r="J466" s="21">
        <v>9.0</v>
      </c>
      <c r="K466" s="21">
        <v>27.0</v>
      </c>
      <c r="L466" s="21">
        <v>33.0</v>
      </c>
      <c r="M466" s="21">
        <v>22.0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21" t="s">
        <v>71</v>
      </c>
      <c r="C1" s="21" t="s">
        <v>72</v>
      </c>
      <c r="D1" s="21" t="s">
        <v>73</v>
      </c>
      <c r="E1" s="21" t="s">
        <v>74</v>
      </c>
      <c r="F1" s="21" t="s">
        <v>75</v>
      </c>
      <c r="G1" s="21" t="s">
        <v>76</v>
      </c>
      <c r="H1" s="21" t="s">
        <v>77</v>
      </c>
      <c r="I1" s="131" t="s">
        <v>78</v>
      </c>
      <c r="J1" s="21" t="s">
        <v>79</v>
      </c>
      <c r="K1" s="21" t="s">
        <v>80</v>
      </c>
      <c r="L1" s="21" t="s">
        <v>81</v>
      </c>
      <c r="M1" s="21" t="s">
        <v>82</v>
      </c>
      <c r="N1" s="21" t="s">
        <v>83</v>
      </c>
      <c r="O1" s="21" t="s">
        <v>84</v>
      </c>
      <c r="P1" s="21" t="s">
        <v>85</v>
      </c>
      <c r="Q1" s="21" t="s">
        <v>86</v>
      </c>
      <c r="R1" s="21" t="s">
        <v>87</v>
      </c>
      <c r="S1" s="21" t="s">
        <v>88</v>
      </c>
      <c r="T1" s="21" t="s">
        <v>89</v>
      </c>
      <c r="U1" s="21" t="s">
        <v>90</v>
      </c>
      <c r="V1" s="21" t="s">
        <v>91</v>
      </c>
      <c r="W1" s="21" t="s">
        <v>92</v>
      </c>
      <c r="X1" s="21" t="s">
        <v>91</v>
      </c>
      <c r="Y1" s="21" t="s">
        <v>92</v>
      </c>
      <c r="Z1" s="21" t="s">
        <v>93</v>
      </c>
      <c r="AA1" s="21" t="s">
        <v>94</v>
      </c>
      <c r="AB1" s="21" t="s">
        <v>95</v>
      </c>
      <c r="AC1" s="21" t="s">
        <v>96</v>
      </c>
      <c r="AD1" s="21" t="s">
        <v>97</v>
      </c>
      <c r="AE1" s="21" t="s">
        <v>98</v>
      </c>
      <c r="AF1" s="21" t="s">
        <v>99</v>
      </c>
      <c r="AG1" s="21" t="s">
        <v>100</v>
      </c>
      <c r="AH1" s="21" t="s">
        <v>101</v>
      </c>
      <c r="AI1" s="21" t="s">
        <v>102</v>
      </c>
      <c r="AJ1" s="21" t="s">
        <v>101</v>
      </c>
      <c r="AK1" s="21" t="s">
        <v>102</v>
      </c>
      <c r="AL1" s="21" t="s">
        <v>103</v>
      </c>
      <c r="AM1" s="21" t="s">
        <v>104</v>
      </c>
      <c r="AN1" s="21" t="s">
        <v>105</v>
      </c>
      <c r="AO1" s="21" t="s">
        <v>106</v>
      </c>
      <c r="AP1" s="21" t="s">
        <v>107</v>
      </c>
      <c r="AQ1" s="21" t="s">
        <v>108</v>
      </c>
      <c r="AR1" s="21" t="s">
        <v>109</v>
      </c>
      <c r="AS1" s="21" t="s">
        <v>110</v>
      </c>
      <c r="AT1" s="21" t="s">
        <v>111</v>
      </c>
      <c r="AU1" s="21" t="s">
        <v>112</v>
      </c>
      <c r="AV1" s="21" t="s">
        <v>113</v>
      </c>
      <c r="AW1" s="21" t="s">
        <v>114</v>
      </c>
      <c r="AX1" s="21" t="s">
        <v>115</v>
      </c>
      <c r="AY1" s="21" t="s">
        <v>116</v>
      </c>
      <c r="AZ1" s="21" t="s">
        <v>117</v>
      </c>
      <c r="BA1" s="21" t="s">
        <v>118</v>
      </c>
      <c r="BB1" s="21" t="s">
        <v>119</v>
      </c>
      <c r="BC1" s="21" t="s">
        <v>120</v>
      </c>
      <c r="BD1" s="21" t="s">
        <v>121</v>
      </c>
      <c r="BE1" s="21" t="s">
        <v>122</v>
      </c>
      <c r="BF1" s="21" t="s">
        <v>123</v>
      </c>
      <c r="BG1" s="21" t="s">
        <v>124</v>
      </c>
      <c r="BH1" s="21" t="s">
        <v>123</v>
      </c>
      <c r="BI1" s="21" t="s">
        <v>124</v>
      </c>
      <c r="BJ1" s="21" t="s">
        <v>125</v>
      </c>
      <c r="BK1" s="21" t="s">
        <v>126</v>
      </c>
      <c r="BL1" s="21" t="s">
        <v>127</v>
      </c>
      <c r="BM1" s="21" t="s">
        <v>128</v>
      </c>
      <c r="BN1" s="21" t="s">
        <v>127</v>
      </c>
      <c r="BO1" s="21" t="s">
        <v>128</v>
      </c>
      <c r="BP1" s="21" t="s">
        <v>129</v>
      </c>
      <c r="BQ1" s="21" t="s">
        <v>130</v>
      </c>
      <c r="BR1" s="21" t="s">
        <v>131</v>
      </c>
      <c r="BS1" s="21" t="s">
        <v>132</v>
      </c>
      <c r="BT1" s="21" t="s">
        <v>133</v>
      </c>
      <c r="BU1" s="21" t="s">
        <v>134</v>
      </c>
      <c r="BV1" s="21" t="s">
        <v>135</v>
      </c>
      <c r="BW1" s="21" t="s">
        <v>136</v>
      </c>
      <c r="BX1" s="21" t="s">
        <v>137</v>
      </c>
      <c r="BY1" s="21" t="s">
        <v>138</v>
      </c>
      <c r="BZ1" s="21" t="s">
        <v>139</v>
      </c>
      <c r="CA1" s="21" t="s">
        <v>140</v>
      </c>
      <c r="CB1" s="21"/>
      <c r="CC1" s="21"/>
    </row>
    <row r="2">
      <c r="A2" s="8">
        <v>44452.0</v>
      </c>
      <c r="B2" s="99">
        <v>382221.0</v>
      </c>
      <c r="C2" s="99">
        <v>382218.0</v>
      </c>
      <c r="D2" s="99">
        <v>0.0</v>
      </c>
      <c r="E2" s="99">
        <v>381740.0</v>
      </c>
      <c r="F2" s="99">
        <v>0.0</v>
      </c>
      <c r="G2" s="99">
        <v>343982.0</v>
      </c>
      <c r="H2" s="99">
        <v>260471.0</v>
      </c>
      <c r="I2" s="99">
        <v>260468.0</v>
      </c>
      <c r="J2" s="99">
        <v>0.0</v>
      </c>
      <c r="K2" s="99">
        <v>260194.0</v>
      </c>
      <c r="L2" s="99">
        <v>0.0</v>
      </c>
      <c r="M2" s="99">
        <v>239142.0</v>
      </c>
      <c r="N2" s="99">
        <v>129876.0</v>
      </c>
      <c r="O2" s="99">
        <v>129874.0</v>
      </c>
      <c r="P2" s="99">
        <v>0.0</v>
      </c>
      <c r="Q2" s="99">
        <v>129875.0</v>
      </c>
      <c r="R2" s="99">
        <v>0.0</v>
      </c>
      <c r="S2" s="99">
        <v>127958.0</v>
      </c>
      <c r="T2" s="132">
        <v>478378.0</v>
      </c>
      <c r="U2" s="99">
        <v>477599.0</v>
      </c>
      <c r="V2" s="99">
        <v>0.0</v>
      </c>
      <c r="W2" s="99">
        <v>477595.0</v>
      </c>
      <c r="X2" s="99">
        <v>178.0</v>
      </c>
      <c r="Y2" s="99">
        <v>466943.0</v>
      </c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9">
        <v>19313.0</v>
      </c>
      <c r="AM2" s="99">
        <v>19313.0</v>
      </c>
      <c r="AN2" s="99">
        <v>0.0</v>
      </c>
      <c r="AO2" s="99">
        <v>18918.0</v>
      </c>
      <c r="AP2" s="99">
        <v>0.0</v>
      </c>
      <c r="AQ2" s="99">
        <v>17295.0</v>
      </c>
      <c r="AR2" s="132">
        <v>108191.0</v>
      </c>
      <c r="AS2" s="99">
        <v>108191.0</v>
      </c>
      <c r="AT2" s="99">
        <v>0.0</v>
      </c>
      <c r="AU2" s="99">
        <v>108080.0</v>
      </c>
      <c r="AV2" s="99">
        <v>0.0</v>
      </c>
      <c r="AW2" s="99">
        <v>88482.0</v>
      </c>
      <c r="AX2" s="99">
        <v>40433.0</v>
      </c>
      <c r="AY2" s="99">
        <v>39459.0</v>
      </c>
      <c r="AZ2" s="99">
        <v>0.0</v>
      </c>
      <c r="BA2" s="99">
        <v>39355.0</v>
      </c>
      <c r="BB2" s="99">
        <v>0.0</v>
      </c>
      <c r="BC2" s="99">
        <v>39084.0</v>
      </c>
      <c r="BD2" s="99">
        <v>307687.0</v>
      </c>
      <c r="BE2" s="99">
        <v>307687.0</v>
      </c>
      <c r="BF2" s="99">
        <v>0.0</v>
      </c>
      <c r="BG2" s="99">
        <v>307381.0</v>
      </c>
      <c r="BH2" s="99">
        <v>0.0</v>
      </c>
      <c r="BI2" s="99">
        <v>239901.0</v>
      </c>
      <c r="BJ2" s="99">
        <v>565951.0</v>
      </c>
      <c r="BK2" s="99">
        <v>564133.0</v>
      </c>
      <c r="BL2" s="99">
        <v>2.0</v>
      </c>
      <c r="BM2" s="99">
        <v>560605.0</v>
      </c>
      <c r="BN2" s="99">
        <v>2.0</v>
      </c>
      <c r="BO2" s="99">
        <v>535381.0</v>
      </c>
      <c r="BP2" s="133"/>
      <c r="BQ2" s="133"/>
      <c r="BR2" s="98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</row>
    <row r="3">
      <c r="A3" s="8">
        <v>44445.0</v>
      </c>
      <c r="B3" s="99">
        <v>380942.0</v>
      </c>
      <c r="C3" s="99">
        <v>380939.0</v>
      </c>
      <c r="D3" s="99">
        <v>0.0</v>
      </c>
      <c r="E3" s="99">
        <v>380898.0</v>
      </c>
      <c r="F3" s="99">
        <v>0.0</v>
      </c>
      <c r="G3" s="99">
        <v>341631.0</v>
      </c>
      <c r="H3" s="99">
        <v>259780.0</v>
      </c>
      <c r="I3" s="99">
        <v>259780.0</v>
      </c>
      <c r="J3" s="99">
        <v>0.0</v>
      </c>
      <c r="K3" s="99">
        <v>259741.0</v>
      </c>
      <c r="L3" s="99">
        <v>0.0</v>
      </c>
      <c r="M3" s="99">
        <v>236491.0</v>
      </c>
      <c r="N3" s="99">
        <v>129877.0</v>
      </c>
      <c r="O3" s="99">
        <v>129875.0</v>
      </c>
      <c r="P3" s="99">
        <v>0.0</v>
      </c>
      <c r="Q3" s="99">
        <v>129877.0</v>
      </c>
      <c r="R3" s="99">
        <v>0.0</v>
      </c>
      <c r="S3" s="99">
        <v>126971.0</v>
      </c>
      <c r="T3" s="99">
        <v>478432.0</v>
      </c>
      <c r="U3" s="99">
        <v>477593.0</v>
      </c>
      <c r="V3" s="99">
        <v>0.0</v>
      </c>
      <c r="W3" s="99">
        <v>477590.0</v>
      </c>
      <c r="X3" s="99">
        <v>34.0</v>
      </c>
      <c r="Y3" s="99">
        <v>458736.0</v>
      </c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9">
        <v>19329.0</v>
      </c>
      <c r="AM3" s="99">
        <v>19329.0</v>
      </c>
      <c r="AN3" s="99">
        <v>0.0</v>
      </c>
      <c r="AO3" s="99">
        <v>18827.0</v>
      </c>
      <c r="AP3" s="99">
        <v>0.0</v>
      </c>
      <c r="AQ3" s="99">
        <v>16292.0</v>
      </c>
      <c r="AR3" s="99">
        <v>107962.0</v>
      </c>
      <c r="AS3" s="99">
        <v>107962.0</v>
      </c>
      <c r="AT3" s="99">
        <v>0.0</v>
      </c>
      <c r="AU3" s="99">
        <v>107929.0</v>
      </c>
      <c r="AV3" s="99">
        <v>0.0</v>
      </c>
      <c r="AW3" s="99">
        <v>88217.0</v>
      </c>
      <c r="AX3" s="99">
        <v>40468.0</v>
      </c>
      <c r="AY3" s="99">
        <v>39458.0</v>
      </c>
      <c r="AZ3" s="99">
        <v>0.0</v>
      </c>
      <c r="BA3" s="99">
        <v>39354.0</v>
      </c>
      <c r="BB3" s="99">
        <v>0.0</v>
      </c>
      <c r="BC3" s="99">
        <v>39015.0</v>
      </c>
      <c r="BD3" s="99">
        <v>307620.0</v>
      </c>
      <c r="BE3" s="99">
        <v>307620.0</v>
      </c>
      <c r="BF3" s="99">
        <v>0.0</v>
      </c>
      <c r="BG3" s="99">
        <v>307381.0</v>
      </c>
      <c r="BH3" s="99">
        <v>332.0</v>
      </c>
      <c r="BI3" s="99">
        <v>149737.0</v>
      </c>
      <c r="BJ3" s="96">
        <v>561723.0</v>
      </c>
      <c r="BK3" s="99">
        <v>559549.0</v>
      </c>
      <c r="BL3" s="99">
        <v>2.0</v>
      </c>
      <c r="BM3" s="99">
        <v>556953.0</v>
      </c>
      <c r="BN3" s="99">
        <v>2.0</v>
      </c>
      <c r="BO3" s="99">
        <v>528786.0</v>
      </c>
      <c r="BP3" s="133"/>
      <c r="BQ3" s="133"/>
      <c r="BR3" s="98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</row>
    <row r="4">
      <c r="A4" s="8">
        <v>44444.0</v>
      </c>
      <c r="B4" s="95">
        <v>380942.0</v>
      </c>
      <c r="C4" s="95">
        <v>380939.0</v>
      </c>
      <c r="D4" s="95">
        <v>7.0</v>
      </c>
      <c r="E4" s="95">
        <v>380898.0</v>
      </c>
      <c r="F4" s="95">
        <v>15.0</v>
      </c>
      <c r="G4" s="95">
        <v>341631.0</v>
      </c>
      <c r="H4" s="95">
        <v>259737.0</v>
      </c>
      <c r="I4" s="95">
        <v>259737.0</v>
      </c>
      <c r="J4" s="95">
        <v>0.0</v>
      </c>
      <c r="K4" s="95">
        <v>259698.0</v>
      </c>
      <c r="L4" s="95">
        <v>3.0</v>
      </c>
      <c r="M4" s="95">
        <v>236464.0</v>
      </c>
      <c r="N4" s="95">
        <v>129877.0</v>
      </c>
      <c r="O4" s="95">
        <v>129875.0</v>
      </c>
      <c r="P4" s="95">
        <v>0.0</v>
      </c>
      <c r="Q4" s="95">
        <v>129877.0</v>
      </c>
      <c r="R4" s="95">
        <v>5.0</v>
      </c>
      <c r="S4" s="95">
        <v>126971.0</v>
      </c>
      <c r="T4" s="95">
        <v>478434.0</v>
      </c>
      <c r="U4" s="95">
        <v>477593.0</v>
      </c>
      <c r="V4" s="95">
        <v>0.0</v>
      </c>
      <c r="W4" s="95">
        <v>477590.0</v>
      </c>
      <c r="X4" s="95">
        <v>324.0</v>
      </c>
      <c r="Y4" s="95">
        <v>458702.0</v>
      </c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5">
        <v>19329.0</v>
      </c>
      <c r="AM4" s="95">
        <v>19329.0</v>
      </c>
      <c r="AN4" s="95">
        <v>3.0</v>
      </c>
      <c r="AO4" s="95">
        <v>18827.0</v>
      </c>
      <c r="AP4" s="95">
        <v>17.0</v>
      </c>
      <c r="AQ4" s="95">
        <v>16292.0</v>
      </c>
      <c r="AR4" s="95">
        <v>107936.0</v>
      </c>
      <c r="AS4" s="95">
        <v>107936.0</v>
      </c>
      <c r="AT4" s="95">
        <v>0.0</v>
      </c>
      <c r="AU4" s="95">
        <v>107929.0</v>
      </c>
      <c r="AV4" s="95">
        <v>2.0</v>
      </c>
      <c r="AW4" s="95">
        <v>88217.0</v>
      </c>
      <c r="AX4" s="95">
        <v>40468.0</v>
      </c>
      <c r="AY4" s="95">
        <v>39458.0</v>
      </c>
      <c r="AZ4" s="95">
        <v>0.0</v>
      </c>
      <c r="BA4" s="95">
        <v>39354.0</v>
      </c>
      <c r="BB4" s="95">
        <v>0.0</v>
      </c>
      <c r="BC4" s="95">
        <v>39015.0</v>
      </c>
      <c r="BD4" s="95">
        <v>307620.0</v>
      </c>
      <c r="BE4" s="95">
        <v>307620.0</v>
      </c>
      <c r="BF4" s="95">
        <v>0.0</v>
      </c>
      <c r="BG4" s="95">
        <v>307381.0</v>
      </c>
      <c r="BH4" s="95">
        <v>1278.0</v>
      </c>
      <c r="BI4" s="95">
        <v>149405.0</v>
      </c>
      <c r="BJ4" s="95">
        <v>561672.0</v>
      </c>
      <c r="BK4" s="95">
        <v>559538.0</v>
      </c>
      <c r="BL4" s="95">
        <v>29.0</v>
      </c>
      <c r="BM4" s="95">
        <v>556951.0</v>
      </c>
      <c r="BN4" s="95">
        <v>81.0</v>
      </c>
      <c r="BO4" s="95">
        <v>528784.0</v>
      </c>
      <c r="BP4" s="133"/>
      <c r="BQ4" s="133"/>
      <c r="BR4" s="98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</row>
    <row r="5">
      <c r="A5" s="8">
        <v>44443.0</v>
      </c>
      <c r="B5" s="96">
        <v>380919.0</v>
      </c>
      <c r="C5" s="96">
        <v>380916.0</v>
      </c>
      <c r="D5" s="96">
        <v>125.0</v>
      </c>
      <c r="E5" s="96">
        <v>380890.0</v>
      </c>
      <c r="F5" s="96">
        <v>840.0</v>
      </c>
      <c r="G5" s="96">
        <v>341607.0</v>
      </c>
      <c r="H5" s="96">
        <v>259735.0</v>
      </c>
      <c r="I5" s="96">
        <v>259735.0</v>
      </c>
      <c r="J5" s="96">
        <v>119.0</v>
      </c>
      <c r="K5" s="96">
        <v>259698.0</v>
      </c>
      <c r="L5" s="96">
        <v>623.0</v>
      </c>
      <c r="M5" s="96">
        <v>236460.0</v>
      </c>
      <c r="N5" s="96">
        <v>129877.0</v>
      </c>
      <c r="O5" s="96">
        <v>129875.0</v>
      </c>
      <c r="P5" s="96">
        <v>1.0</v>
      </c>
      <c r="Q5" s="96">
        <v>129877.0</v>
      </c>
      <c r="R5" s="96">
        <v>603.0</v>
      </c>
      <c r="S5" s="96">
        <v>126966.0</v>
      </c>
      <c r="T5" s="96">
        <v>478436.0</v>
      </c>
      <c r="U5" s="96">
        <v>477593.0</v>
      </c>
      <c r="V5" s="96">
        <v>2.0</v>
      </c>
      <c r="W5" s="96">
        <v>477590.0</v>
      </c>
      <c r="X5" s="96">
        <v>1327.0</v>
      </c>
      <c r="Y5" s="96">
        <v>458377.0</v>
      </c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>
        <v>19329.0</v>
      </c>
      <c r="AM5" s="96">
        <v>19329.0</v>
      </c>
      <c r="AN5" s="96">
        <v>54.0</v>
      </c>
      <c r="AO5" s="96">
        <v>18824.0</v>
      </c>
      <c r="AP5" s="96">
        <v>276.0</v>
      </c>
      <c r="AQ5" s="96">
        <v>16275.0</v>
      </c>
      <c r="AR5" s="96">
        <v>107935.0</v>
      </c>
      <c r="AS5" s="96">
        <v>107935.0</v>
      </c>
      <c r="AT5" s="96">
        <v>28.0</v>
      </c>
      <c r="AU5" s="96">
        <v>107929.0</v>
      </c>
      <c r="AV5" s="96">
        <v>108.0</v>
      </c>
      <c r="AW5" s="96">
        <v>88215.0</v>
      </c>
      <c r="AX5" s="96">
        <v>40469.0</v>
      </c>
      <c r="AY5" s="96">
        <v>39458.0</v>
      </c>
      <c r="AZ5" s="96">
        <v>0.0</v>
      </c>
      <c r="BA5" s="96">
        <v>39354.0</v>
      </c>
      <c r="BB5" s="96">
        <v>97.0</v>
      </c>
      <c r="BC5" s="96">
        <v>39015.0</v>
      </c>
      <c r="BD5" s="96">
        <v>307620.0</v>
      </c>
      <c r="BE5" s="96">
        <v>307620.0</v>
      </c>
      <c r="BF5" s="96">
        <v>0.0</v>
      </c>
      <c r="BG5" s="96">
        <v>307382.0</v>
      </c>
      <c r="BH5" s="96">
        <v>39143.0</v>
      </c>
      <c r="BI5" s="96">
        <v>148127.0</v>
      </c>
      <c r="BJ5" s="96">
        <v>561292.0</v>
      </c>
      <c r="BK5" s="96">
        <v>559126.0</v>
      </c>
      <c r="BL5" s="96">
        <v>950.0</v>
      </c>
      <c r="BM5" s="96">
        <v>556540.0</v>
      </c>
      <c r="BN5" s="96">
        <v>672.0</v>
      </c>
      <c r="BO5" s="96">
        <v>528701.0</v>
      </c>
      <c r="BP5" s="133"/>
      <c r="BQ5" s="133"/>
      <c r="BR5" s="98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</row>
    <row r="6">
      <c r="A6" s="8">
        <v>44442.0</v>
      </c>
      <c r="B6" s="99">
        <v>432366.0</v>
      </c>
      <c r="C6" s="99">
        <v>395270.0</v>
      </c>
      <c r="D6" s="99">
        <v>256.0</v>
      </c>
      <c r="E6" s="99">
        <v>380734.0</v>
      </c>
      <c r="F6" s="99">
        <v>593.0</v>
      </c>
      <c r="G6" s="99">
        <v>340715.0</v>
      </c>
      <c r="H6" s="99">
        <v>282805.0</v>
      </c>
      <c r="I6" s="99">
        <v>265219.0</v>
      </c>
      <c r="J6" s="99">
        <v>183.0</v>
      </c>
      <c r="K6" s="99">
        <v>259554.0</v>
      </c>
      <c r="L6" s="99">
        <v>620.0</v>
      </c>
      <c r="M6" s="99">
        <v>235831.0</v>
      </c>
      <c r="N6" s="99">
        <v>131851.0</v>
      </c>
      <c r="O6" s="99">
        <v>130353.0</v>
      </c>
      <c r="P6" s="99">
        <v>1.0</v>
      </c>
      <c r="Q6" s="99">
        <v>129878.0</v>
      </c>
      <c r="R6" s="99">
        <v>387.0</v>
      </c>
      <c r="S6" s="99">
        <v>126363.0</v>
      </c>
      <c r="T6" s="99">
        <v>487800.0</v>
      </c>
      <c r="U6" s="99">
        <v>479491.0</v>
      </c>
      <c r="V6" s="99">
        <v>0.0</v>
      </c>
      <c r="W6" s="99">
        <v>477586.0</v>
      </c>
      <c r="X6" s="99">
        <v>1189.0</v>
      </c>
      <c r="Y6" s="99">
        <v>457025.0</v>
      </c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9">
        <v>19330.0</v>
      </c>
      <c r="AM6" s="99">
        <v>19330.0</v>
      </c>
      <c r="AN6" s="99">
        <v>67.0</v>
      </c>
      <c r="AO6" s="99">
        <v>18770.0</v>
      </c>
      <c r="AP6" s="99">
        <v>301.0</v>
      </c>
      <c r="AQ6" s="99">
        <v>15996.0</v>
      </c>
      <c r="AR6" s="99">
        <v>116080.0</v>
      </c>
      <c r="AS6" s="99">
        <v>111897.0</v>
      </c>
      <c r="AT6" s="99">
        <v>44.0</v>
      </c>
      <c r="AU6" s="99">
        <v>107902.0</v>
      </c>
      <c r="AV6" s="99">
        <v>82.0</v>
      </c>
      <c r="AW6" s="99">
        <v>88107.0</v>
      </c>
      <c r="AX6" s="99">
        <v>40504.0</v>
      </c>
      <c r="AY6" s="99">
        <v>39460.0</v>
      </c>
      <c r="AZ6" s="99">
        <v>0.0</v>
      </c>
      <c r="BA6" s="99">
        <v>39354.0</v>
      </c>
      <c r="BB6" s="99">
        <v>16.0</v>
      </c>
      <c r="BC6" s="99">
        <v>38918.0</v>
      </c>
      <c r="BD6" s="99">
        <v>307621.0</v>
      </c>
      <c r="BE6" s="99">
        <v>307621.0</v>
      </c>
      <c r="BF6" s="99">
        <v>1.0</v>
      </c>
      <c r="BG6" s="99">
        <v>307382.0</v>
      </c>
      <c r="BH6" s="99">
        <v>20363.0</v>
      </c>
      <c r="BI6" s="99">
        <v>108984.0</v>
      </c>
      <c r="BJ6" s="99">
        <v>561245.0</v>
      </c>
      <c r="BK6" s="99">
        <v>558515.0</v>
      </c>
      <c r="BL6" s="99">
        <v>1359.0</v>
      </c>
      <c r="BM6" s="99">
        <v>555588.0</v>
      </c>
      <c r="BN6" s="99">
        <v>589.0</v>
      </c>
      <c r="BO6" s="99">
        <v>528026.0</v>
      </c>
      <c r="BP6" s="133"/>
      <c r="BQ6" s="133"/>
      <c r="BR6" s="98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</row>
    <row r="7">
      <c r="A7" s="8">
        <v>44441.0</v>
      </c>
      <c r="B7" s="96">
        <v>432418.0</v>
      </c>
      <c r="C7" s="96">
        <v>395248.0</v>
      </c>
      <c r="D7" s="96">
        <v>205.0</v>
      </c>
      <c r="E7" s="96">
        <v>380362.0</v>
      </c>
      <c r="F7" s="96">
        <v>696.0</v>
      </c>
      <c r="G7" s="96">
        <v>340033.0</v>
      </c>
      <c r="H7" s="96">
        <v>282820.0</v>
      </c>
      <c r="I7" s="96">
        <v>265172.0</v>
      </c>
      <c r="J7" s="96">
        <v>233.0</v>
      </c>
      <c r="K7" s="96">
        <v>259346.0</v>
      </c>
      <c r="L7" s="96">
        <v>464.0</v>
      </c>
      <c r="M7" s="96">
        <v>235133.0</v>
      </c>
      <c r="N7" s="96">
        <v>131869.0</v>
      </c>
      <c r="O7" s="96">
        <v>130357.0</v>
      </c>
      <c r="P7" s="96">
        <v>2.0</v>
      </c>
      <c r="Q7" s="96">
        <v>129876.0</v>
      </c>
      <c r="R7" s="96">
        <v>368.0</v>
      </c>
      <c r="S7" s="96">
        <v>125975.0</v>
      </c>
      <c r="T7" s="96">
        <v>487903.0</v>
      </c>
      <c r="U7" s="96">
        <v>479504.0</v>
      </c>
      <c r="V7" s="96">
        <v>9.0</v>
      </c>
      <c r="W7" s="96">
        <v>477584.0</v>
      </c>
      <c r="X7" s="96">
        <v>1146.0</v>
      </c>
      <c r="Y7" s="96">
        <v>455816.0</v>
      </c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>
        <v>19334.0</v>
      </c>
      <c r="AM7" s="96">
        <v>19334.0</v>
      </c>
      <c r="AN7" s="96">
        <v>45.0</v>
      </c>
      <c r="AO7" s="96">
        <v>18703.0</v>
      </c>
      <c r="AP7" s="96">
        <v>229.0</v>
      </c>
      <c r="AQ7" s="96">
        <v>15694.0</v>
      </c>
      <c r="AR7" s="96">
        <v>116041.0</v>
      </c>
      <c r="AS7" s="96">
        <v>111823.0</v>
      </c>
      <c r="AT7" s="96">
        <v>34.0</v>
      </c>
      <c r="AU7" s="96">
        <v>107859.0</v>
      </c>
      <c r="AV7" s="96">
        <v>55.0</v>
      </c>
      <c r="AW7" s="96">
        <v>88025.0</v>
      </c>
      <c r="AX7" s="96">
        <v>40512.0</v>
      </c>
      <c r="AY7" s="96">
        <v>39463.0</v>
      </c>
      <c r="AZ7" s="96">
        <v>0.0</v>
      </c>
      <c r="BA7" s="96">
        <v>39354.0</v>
      </c>
      <c r="BB7" s="96">
        <v>14.0</v>
      </c>
      <c r="BC7" s="96">
        <v>38902.0</v>
      </c>
      <c r="BD7" s="96">
        <v>307642.0</v>
      </c>
      <c r="BE7" s="96">
        <v>307642.0</v>
      </c>
      <c r="BF7" s="96">
        <v>0.0</v>
      </c>
      <c r="BG7" s="96">
        <v>307381.0</v>
      </c>
      <c r="BH7" s="96">
        <v>19809.0</v>
      </c>
      <c r="BI7" s="96">
        <v>88559.0</v>
      </c>
      <c r="BJ7" s="96">
        <v>560373.0</v>
      </c>
      <c r="BK7" s="96">
        <v>557655.0</v>
      </c>
      <c r="BL7" s="96">
        <v>1404.0</v>
      </c>
      <c r="BM7" s="96">
        <v>554231.0</v>
      </c>
      <c r="BN7" s="96">
        <v>511.0</v>
      </c>
      <c r="BO7" s="96">
        <v>527434.0</v>
      </c>
      <c r="BP7" s="133"/>
      <c r="BQ7" s="133"/>
      <c r="BR7" s="98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</row>
    <row r="8">
      <c r="A8" s="8">
        <v>44440.0</v>
      </c>
      <c r="B8" s="95">
        <v>432554.0</v>
      </c>
      <c r="C8" s="95">
        <v>395193.0</v>
      </c>
      <c r="D8" s="95">
        <v>477.0</v>
      </c>
      <c r="E8" s="95">
        <v>380055.0</v>
      </c>
      <c r="F8" s="95">
        <v>917.0</v>
      </c>
      <c r="G8" s="95">
        <v>339305.0</v>
      </c>
      <c r="H8" s="95">
        <v>282806.0</v>
      </c>
      <c r="I8" s="95">
        <v>265062.0</v>
      </c>
      <c r="J8" s="95">
        <v>390.0</v>
      </c>
      <c r="K8" s="95">
        <v>259098.0</v>
      </c>
      <c r="L8" s="95">
        <v>507.0</v>
      </c>
      <c r="M8" s="95">
        <v>234652.0</v>
      </c>
      <c r="N8" s="95">
        <v>131886.0</v>
      </c>
      <c r="O8" s="95">
        <v>130358.0</v>
      </c>
      <c r="P8" s="95">
        <v>5.0</v>
      </c>
      <c r="Q8" s="95">
        <v>129873.0</v>
      </c>
      <c r="R8" s="95">
        <v>389.0</v>
      </c>
      <c r="S8" s="95">
        <v>125604.0</v>
      </c>
      <c r="T8" s="95">
        <v>488032.0</v>
      </c>
      <c r="U8" s="95">
        <v>479520.0</v>
      </c>
      <c r="V8" s="95">
        <v>8.0</v>
      </c>
      <c r="W8" s="95">
        <v>477575.0</v>
      </c>
      <c r="X8" s="95">
        <v>876.0</v>
      </c>
      <c r="Y8" s="95">
        <v>454644.0</v>
      </c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5">
        <v>19276.0</v>
      </c>
      <c r="AM8" s="95">
        <v>19276.0</v>
      </c>
      <c r="AN8" s="95">
        <v>67.0</v>
      </c>
      <c r="AO8" s="95">
        <v>18657.0</v>
      </c>
      <c r="AP8" s="95">
        <v>279.0</v>
      </c>
      <c r="AQ8" s="95">
        <v>15465.0</v>
      </c>
      <c r="AR8" s="95">
        <v>116085.0</v>
      </c>
      <c r="AS8" s="95">
        <v>111835.0</v>
      </c>
      <c r="AT8" s="95">
        <v>33.0</v>
      </c>
      <c r="AU8" s="95">
        <v>107825.0</v>
      </c>
      <c r="AV8" s="95">
        <v>71.0</v>
      </c>
      <c r="AW8" s="95">
        <v>87969.0</v>
      </c>
      <c r="AX8" s="95">
        <v>40516.0</v>
      </c>
      <c r="AY8" s="95">
        <v>39464.0</v>
      </c>
      <c r="AZ8" s="95">
        <v>0.0</v>
      </c>
      <c r="BA8" s="95">
        <v>39354.0</v>
      </c>
      <c r="BB8" s="95">
        <v>20.0</v>
      </c>
      <c r="BC8" s="95">
        <v>38887.0</v>
      </c>
      <c r="BD8" s="95">
        <v>307645.0</v>
      </c>
      <c r="BE8" s="95">
        <v>307645.0</v>
      </c>
      <c r="BF8" s="95">
        <v>0.0</v>
      </c>
      <c r="BG8" s="95">
        <v>307381.0</v>
      </c>
      <c r="BH8" s="95">
        <v>19515.0</v>
      </c>
      <c r="BI8" s="95">
        <v>68749.0</v>
      </c>
      <c r="BJ8" s="95">
        <v>560036.0</v>
      </c>
      <c r="BK8" s="95">
        <v>557134.0</v>
      </c>
      <c r="BL8" s="95">
        <v>1727.0</v>
      </c>
      <c r="BM8" s="95">
        <v>552827.0</v>
      </c>
      <c r="BN8" s="95">
        <v>435.0</v>
      </c>
      <c r="BO8" s="95">
        <v>526917.0</v>
      </c>
      <c r="BP8" s="133"/>
      <c r="BQ8" s="133"/>
      <c r="BR8" s="98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</row>
    <row r="9">
      <c r="A9" s="8">
        <v>44439.0</v>
      </c>
      <c r="B9" s="95">
        <v>432564.0</v>
      </c>
      <c r="C9" s="95">
        <v>395046.0</v>
      </c>
      <c r="D9" s="95">
        <v>574.0</v>
      </c>
      <c r="E9" s="95">
        <v>379466.0</v>
      </c>
      <c r="F9" s="95">
        <v>976.0</v>
      </c>
      <c r="G9" s="95">
        <v>338296.0</v>
      </c>
      <c r="H9" s="95">
        <v>282964.0</v>
      </c>
      <c r="I9" s="95">
        <v>265109.0</v>
      </c>
      <c r="J9" s="95">
        <v>131.0</v>
      </c>
      <c r="K9" s="95">
        <v>258707.0</v>
      </c>
      <c r="L9" s="95">
        <v>537.0</v>
      </c>
      <c r="M9" s="95">
        <v>234133.0</v>
      </c>
      <c r="N9" s="95">
        <v>131907.0</v>
      </c>
      <c r="O9" s="95">
        <v>130362.0</v>
      </c>
      <c r="P9" s="95">
        <v>7.0</v>
      </c>
      <c r="Q9" s="95">
        <v>129867.0</v>
      </c>
      <c r="R9" s="95">
        <v>407.0</v>
      </c>
      <c r="S9" s="95">
        <v>125211.0</v>
      </c>
      <c r="T9" s="95">
        <v>488152.0</v>
      </c>
      <c r="U9" s="95">
        <v>479530.0</v>
      </c>
      <c r="V9" s="95">
        <v>13.0</v>
      </c>
      <c r="W9" s="95">
        <v>477564.0</v>
      </c>
      <c r="X9" s="95">
        <v>874.0</v>
      </c>
      <c r="Y9" s="95">
        <v>453741.0</v>
      </c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5">
        <v>19250.0</v>
      </c>
      <c r="AM9" s="95">
        <v>19250.0</v>
      </c>
      <c r="AN9" s="95">
        <v>85.0</v>
      </c>
      <c r="AO9" s="95">
        <v>18589.0</v>
      </c>
      <c r="AP9" s="95">
        <v>403.0</v>
      </c>
      <c r="AQ9" s="95">
        <v>15182.0</v>
      </c>
      <c r="AR9" s="95">
        <v>116140.0</v>
      </c>
      <c r="AS9" s="95">
        <v>111857.0</v>
      </c>
      <c r="AT9" s="95">
        <v>11.0</v>
      </c>
      <c r="AU9" s="95">
        <v>107791.0</v>
      </c>
      <c r="AV9" s="95">
        <v>41.0</v>
      </c>
      <c r="AW9" s="95">
        <v>87897.0</v>
      </c>
      <c r="AX9" s="95">
        <v>40525.0</v>
      </c>
      <c r="AY9" s="95">
        <v>39465.0</v>
      </c>
      <c r="AZ9" s="95">
        <v>0.0</v>
      </c>
      <c r="BA9" s="95">
        <v>39354.0</v>
      </c>
      <c r="BB9" s="95">
        <v>25.0</v>
      </c>
      <c r="BC9" s="95">
        <v>38867.0</v>
      </c>
      <c r="BD9" s="95">
        <v>307682.0</v>
      </c>
      <c r="BE9" s="95">
        <v>307682.0</v>
      </c>
      <c r="BF9" s="95">
        <v>0.0</v>
      </c>
      <c r="BG9" s="95">
        <v>307380.0</v>
      </c>
      <c r="BH9" s="95">
        <v>18158.0</v>
      </c>
      <c r="BI9" s="95">
        <v>49232.0</v>
      </c>
      <c r="BJ9" s="95">
        <v>559086.0</v>
      </c>
      <c r="BK9" s="95">
        <v>556162.0</v>
      </c>
      <c r="BL9" s="95">
        <v>1395.0</v>
      </c>
      <c r="BM9" s="95">
        <v>551098.0</v>
      </c>
      <c r="BN9" s="95">
        <v>693.0</v>
      </c>
      <c r="BO9" s="95">
        <v>526467.0</v>
      </c>
      <c r="BP9" s="133"/>
      <c r="BQ9" s="133"/>
      <c r="BR9" s="98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</row>
    <row r="10">
      <c r="A10" s="8">
        <v>44438.0</v>
      </c>
      <c r="B10" s="95">
        <v>432630.0</v>
      </c>
      <c r="C10" s="95">
        <v>394978.0</v>
      </c>
      <c r="D10" s="95">
        <v>0.0</v>
      </c>
      <c r="E10" s="95">
        <v>378825.0</v>
      </c>
      <c r="F10" s="95">
        <v>1.0</v>
      </c>
      <c r="G10" s="95">
        <v>337240.0</v>
      </c>
      <c r="H10" s="95">
        <v>283017.0</v>
      </c>
      <c r="I10" s="95">
        <v>265100.0</v>
      </c>
      <c r="J10" s="95">
        <v>0.0</v>
      </c>
      <c r="K10" s="95">
        <v>258512.0</v>
      </c>
      <c r="L10" s="95">
        <v>0.0</v>
      </c>
      <c r="M10" s="95">
        <v>233563.0</v>
      </c>
      <c r="N10" s="95">
        <v>131926.0</v>
      </c>
      <c r="O10" s="95">
        <v>130357.0</v>
      </c>
      <c r="P10" s="95">
        <v>0.0</v>
      </c>
      <c r="Q10" s="95">
        <v>129858.0</v>
      </c>
      <c r="R10" s="95">
        <v>0.0</v>
      </c>
      <c r="S10" s="95">
        <v>124803.0</v>
      </c>
      <c r="T10" s="95">
        <v>488287.0</v>
      </c>
      <c r="U10" s="95">
        <v>479553.0</v>
      </c>
      <c r="V10" s="95">
        <v>0.0</v>
      </c>
      <c r="W10" s="95">
        <v>477551.0</v>
      </c>
      <c r="X10" s="95">
        <v>2.0</v>
      </c>
      <c r="Y10" s="95">
        <v>452852.0</v>
      </c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5">
        <v>19230.0</v>
      </c>
      <c r="AM10" s="95">
        <v>19230.0</v>
      </c>
      <c r="AN10" s="95">
        <v>0.0</v>
      </c>
      <c r="AO10" s="95">
        <v>18503.0</v>
      </c>
      <c r="AP10" s="95">
        <v>1.0</v>
      </c>
      <c r="AQ10" s="95">
        <v>14778.0</v>
      </c>
      <c r="AR10" s="95">
        <v>116192.0</v>
      </c>
      <c r="AS10" s="95">
        <v>111870.0</v>
      </c>
      <c r="AT10" s="95">
        <v>0.0</v>
      </c>
      <c r="AU10" s="95">
        <v>107780.0</v>
      </c>
      <c r="AV10" s="95">
        <v>2.0</v>
      </c>
      <c r="AW10" s="95">
        <v>87855.0</v>
      </c>
      <c r="AX10" s="95">
        <v>40532.0</v>
      </c>
      <c r="AY10" s="95">
        <v>39467.0</v>
      </c>
      <c r="AZ10" s="95">
        <v>0.0</v>
      </c>
      <c r="BA10" s="95">
        <v>39354.0</v>
      </c>
      <c r="BB10" s="95">
        <v>0.0</v>
      </c>
      <c r="BC10" s="95">
        <v>38842.0</v>
      </c>
      <c r="BD10" s="95">
        <v>308179.0</v>
      </c>
      <c r="BE10" s="95">
        <v>308179.0</v>
      </c>
      <c r="BF10" s="95">
        <v>0.0</v>
      </c>
      <c r="BG10" s="95">
        <v>307380.0</v>
      </c>
      <c r="BH10" s="95">
        <v>0.0</v>
      </c>
      <c r="BI10" s="95">
        <v>31074.0</v>
      </c>
      <c r="BJ10" s="95">
        <v>558126.0</v>
      </c>
      <c r="BK10" s="95">
        <v>555189.0</v>
      </c>
      <c r="BL10" s="95">
        <v>4.0</v>
      </c>
      <c r="BM10" s="95">
        <v>549703.0</v>
      </c>
      <c r="BN10" s="95">
        <v>1.0</v>
      </c>
      <c r="BO10" s="95">
        <v>525773.0</v>
      </c>
      <c r="BP10" s="133"/>
      <c r="BQ10" s="133"/>
      <c r="BR10" s="98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</row>
    <row r="11">
      <c r="A11" s="8">
        <v>44437.0</v>
      </c>
      <c r="B11" s="134">
        <v>432644.0</v>
      </c>
      <c r="C11" s="134">
        <v>394975.0</v>
      </c>
      <c r="D11" s="134">
        <v>1.0</v>
      </c>
      <c r="E11" s="134">
        <v>378823.0</v>
      </c>
      <c r="F11" s="134">
        <v>15.0</v>
      </c>
      <c r="G11" s="134">
        <v>337235.0</v>
      </c>
      <c r="H11" s="134">
        <v>283017.0</v>
      </c>
      <c r="I11" s="134">
        <v>265100.0</v>
      </c>
      <c r="J11" s="134">
        <v>71.0</v>
      </c>
      <c r="K11" s="134">
        <v>258512.0</v>
      </c>
      <c r="L11" s="134">
        <v>21.0</v>
      </c>
      <c r="M11" s="134">
        <v>233562.0</v>
      </c>
      <c r="N11" s="134">
        <v>131926.0</v>
      </c>
      <c r="O11" s="134">
        <v>130357.0</v>
      </c>
      <c r="P11" s="134">
        <v>0.0</v>
      </c>
      <c r="Q11" s="134">
        <v>129858.0</v>
      </c>
      <c r="R11" s="134">
        <v>8.0</v>
      </c>
      <c r="S11" s="134">
        <v>124803.0</v>
      </c>
      <c r="T11" s="134">
        <v>488288.0</v>
      </c>
      <c r="U11" s="134">
        <v>479553.0</v>
      </c>
      <c r="V11" s="134">
        <v>34.0</v>
      </c>
      <c r="W11" s="134">
        <v>477551.0</v>
      </c>
      <c r="X11" s="134">
        <v>70.0</v>
      </c>
      <c r="Y11" s="134">
        <v>452850.0</v>
      </c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34">
        <v>19228.0</v>
      </c>
      <c r="AM11" s="134">
        <v>19228.0</v>
      </c>
      <c r="AN11" s="134">
        <v>5.0</v>
      </c>
      <c r="AO11" s="134">
        <v>18503.0</v>
      </c>
      <c r="AP11" s="134">
        <v>25.0</v>
      </c>
      <c r="AQ11" s="134">
        <v>14777.0</v>
      </c>
      <c r="AR11" s="134">
        <v>116208.0</v>
      </c>
      <c r="AS11" s="134">
        <v>111870.0</v>
      </c>
      <c r="AT11" s="134">
        <v>0.0</v>
      </c>
      <c r="AU11" s="134">
        <v>107780.0</v>
      </c>
      <c r="AV11" s="134">
        <v>0.0</v>
      </c>
      <c r="AW11" s="134">
        <v>87853.0</v>
      </c>
      <c r="AX11" s="134">
        <v>40541.0</v>
      </c>
      <c r="AY11" s="134">
        <v>39470.0</v>
      </c>
      <c r="AZ11" s="134">
        <v>0.0</v>
      </c>
      <c r="BA11" s="134">
        <v>39354.0</v>
      </c>
      <c r="BB11" s="134">
        <v>1.0</v>
      </c>
      <c r="BC11" s="134">
        <v>38842.0</v>
      </c>
      <c r="BD11" s="134">
        <v>308180.0</v>
      </c>
      <c r="BE11" s="134">
        <v>308180.0</v>
      </c>
      <c r="BF11" s="134">
        <v>0.0</v>
      </c>
      <c r="BG11" s="134">
        <v>307380.0</v>
      </c>
      <c r="BH11" s="134">
        <v>0.0</v>
      </c>
      <c r="BI11" s="134">
        <v>31074.0</v>
      </c>
      <c r="BJ11" s="134">
        <v>558099.0</v>
      </c>
      <c r="BK11" s="134">
        <v>555154.0</v>
      </c>
      <c r="BL11" s="134">
        <v>53.0</v>
      </c>
      <c r="BM11" s="134">
        <v>549700.0</v>
      </c>
      <c r="BN11" s="134">
        <v>61.0</v>
      </c>
      <c r="BO11" s="134">
        <v>525772.0</v>
      </c>
      <c r="BP11" s="133"/>
      <c r="BQ11" s="133"/>
      <c r="BR11" s="98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</row>
    <row r="12">
      <c r="A12" s="8">
        <v>44436.0</v>
      </c>
      <c r="B12" s="135">
        <v>432633.0</v>
      </c>
      <c r="C12" s="135">
        <v>394926.0</v>
      </c>
      <c r="D12" s="135">
        <v>233.0</v>
      </c>
      <c r="E12" s="135">
        <v>378768.0</v>
      </c>
      <c r="F12" s="135">
        <v>971.0</v>
      </c>
      <c r="G12" s="135">
        <v>337170.0</v>
      </c>
      <c r="H12" s="135">
        <v>283019.0</v>
      </c>
      <c r="I12" s="135">
        <v>265100.0</v>
      </c>
      <c r="J12" s="135">
        <v>332.0</v>
      </c>
      <c r="K12" s="135">
        <v>258441.0</v>
      </c>
      <c r="L12" s="135">
        <v>613.0</v>
      </c>
      <c r="M12" s="135">
        <v>233541.0</v>
      </c>
      <c r="N12" s="135">
        <v>131929.0</v>
      </c>
      <c r="O12" s="135">
        <v>130358.0</v>
      </c>
      <c r="P12" s="135">
        <v>5.0</v>
      </c>
      <c r="Q12" s="135">
        <v>129858.0</v>
      </c>
      <c r="R12" s="135">
        <v>928.0</v>
      </c>
      <c r="S12" s="135">
        <v>124795.0</v>
      </c>
      <c r="T12" s="135">
        <v>488304.0</v>
      </c>
      <c r="U12" s="135">
        <v>479556.0</v>
      </c>
      <c r="V12" s="135">
        <v>29.0</v>
      </c>
      <c r="W12" s="135">
        <v>477517.0</v>
      </c>
      <c r="X12" s="135">
        <v>1437.0</v>
      </c>
      <c r="Y12" s="135">
        <v>452779.0</v>
      </c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135">
        <v>19227.0</v>
      </c>
      <c r="AM12" s="135">
        <v>19227.0</v>
      </c>
      <c r="AN12" s="135">
        <v>111.0</v>
      </c>
      <c r="AO12" s="135">
        <v>18498.0</v>
      </c>
      <c r="AP12" s="135">
        <v>411.0</v>
      </c>
      <c r="AQ12" s="135">
        <v>14751.0</v>
      </c>
      <c r="AR12" s="135">
        <v>116214.0</v>
      </c>
      <c r="AS12" s="135">
        <v>111870.0</v>
      </c>
      <c r="AT12" s="135">
        <v>53.0</v>
      </c>
      <c r="AU12" s="135">
        <v>107773.0</v>
      </c>
      <c r="AV12" s="135">
        <v>122.0</v>
      </c>
      <c r="AW12" s="135">
        <v>87853.0</v>
      </c>
      <c r="AX12" s="135">
        <v>40543.0</v>
      </c>
      <c r="AY12" s="135">
        <v>39470.0</v>
      </c>
      <c r="AZ12" s="135">
        <v>0.0</v>
      </c>
      <c r="BA12" s="135">
        <v>39354.0</v>
      </c>
      <c r="BB12" s="135">
        <v>169.0</v>
      </c>
      <c r="BC12" s="135">
        <v>38841.0</v>
      </c>
      <c r="BD12" s="135">
        <v>308180.0</v>
      </c>
      <c r="BE12" s="135">
        <v>308180.0</v>
      </c>
      <c r="BF12" s="135">
        <v>1.0</v>
      </c>
      <c r="BG12" s="135">
        <v>307380.0</v>
      </c>
      <c r="BH12" s="135">
        <v>10591.0</v>
      </c>
      <c r="BI12" s="135">
        <v>31074.0</v>
      </c>
      <c r="BJ12" s="135">
        <v>558075.0</v>
      </c>
      <c r="BK12" s="135">
        <v>554944.0</v>
      </c>
      <c r="BL12" s="135">
        <v>1520.0</v>
      </c>
      <c r="BM12" s="135">
        <v>549644.0</v>
      </c>
      <c r="BN12" s="135">
        <v>652.0</v>
      </c>
      <c r="BO12" s="135">
        <v>525201.0</v>
      </c>
      <c r="BP12" s="133"/>
      <c r="BQ12" s="133"/>
      <c r="BR12" s="98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</row>
    <row r="13">
      <c r="A13" s="8">
        <v>44435.0</v>
      </c>
      <c r="B13" s="96">
        <v>432580.0</v>
      </c>
      <c r="C13" s="96">
        <v>394739.0</v>
      </c>
      <c r="D13" s="96">
        <v>656.0</v>
      </c>
      <c r="E13" s="96">
        <v>378448.0</v>
      </c>
      <c r="F13" s="96">
        <v>1475.0</v>
      </c>
      <c r="G13" s="96">
        <v>336101.0</v>
      </c>
      <c r="H13" s="96">
        <v>283118.0</v>
      </c>
      <c r="I13" s="96">
        <v>265044.0</v>
      </c>
      <c r="J13" s="96">
        <v>424.0</v>
      </c>
      <c r="K13" s="96">
        <v>258041.0</v>
      </c>
      <c r="L13" s="96">
        <v>697.0</v>
      </c>
      <c r="M13" s="96">
        <v>232824.0</v>
      </c>
      <c r="N13" s="96">
        <v>131953.0</v>
      </c>
      <c r="O13" s="96">
        <v>130361.0</v>
      </c>
      <c r="P13" s="96">
        <v>5.0</v>
      </c>
      <c r="Q13" s="96">
        <v>129854.0</v>
      </c>
      <c r="R13" s="96">
        <v>608.0</v>
      </c>
      <c r="S13" s="96">
        <v>123866.0</v>
      </c>
      <c r="T13" s="96"/>
      <c r="U13" s="96"/>
      <c r="V13" s="96"/>
      <c r="W13" s="96"/>
      <c r="X13" s="96"/>
      <c r="Y13" s="96"/>
      <c r="Z13" s="96">
        <v>411126.0</v>
      </c>
      <c r="AA13" s="96">
        <v>403130.0</v>
      </c>
      <c r="AB13" s="96">
        <v>32.0</v>
      </c>
      <c r="AC13" s="96">
        <v>401100.0</v>
      </c>
      <c r="AD13" s="96">
        <v>1086.0</v>
      </c>
      <c r="AE13" s="96">
        <v>388312.0</v>
      </c>
      <c r="AF13" s="96">
        <v>77385.0</v>
      </c>
      <c r="AG13" s="96">
        <v>76452.0</v>
      </c>
      <c r="AH13" s="96">
        <v>19.0</v>
      </c>
      <c r="AI13" s="96">
        <v>76382.0</v>
      </c>
      <c r="AJ13" s="96">
        <v>23.0</v>
      </c>
      <c r="AK13" s="96">
        <v>62994.0</v>
      </c>
      <c r="AL13" s="96">
        <v>19166.0</v>
      </c>
      <c r="AM13" s="96">
        <v>19166.0</v>
      </c>
      <c r="AN13" s="96">
        <v>100.0</v>
      </c>
      <c r="AO13" s="96">
        <v>18387.0</v>
      </c>
      <c r="AP13" s="96">
        <v>357.0</v>
      </c>
      <c r="AQ13" s="96">
        <v>14338.0</v>
      </c>
      <c r="AR13" s="96">
        <v>116273.0</v>
      </c>
      <c r="AS13" s="96">
        <v>111886.0</v>
      </c>
      <c r="AT13" s="96">
        <v>62.0</v>
      </c>
      <c r="AU13" s="96">
        <v>107720.0</v>
      </c>
      <c r="AV13" s="96">
        <v>71.0</v>
      </c>
      <c r="AW13" s="96">
        <v>87724.0</v>
      </c>
      <c r="AX13" s="96">
        <v>40555.0</v>
      </c>
      <c r="AY13" s="96">
        <v>39472.0</v>
      </c>
      <c r="AZ13" s="96">
        <v>0.0</v>
      </c>
      <c r="BA13" s="96">
        <v>39354.0</v>
      </c>
      <c r="BB13" s="96">
        <v>48.0</v>
      </c>
      <c r="BC13" s="96">
        <v>38671.0</v>
      </c>
      <c r="BD13" s="96">
        <v>308228.0</v>
      </c>
      <c r="BE13" s="96">
        <v>308228.0</v>
      </c>
      <c r="BF13" s="96">
        <v>2.0</v>
      </c>
      <c r="BG13" s="96">
        <v>307376.0</v>
      </c>
      <c r="BH13" s="96">
        <v>6230.0</v>
      </c>
      <c r="BI13" s="96">
        <v>20483.0</v>
      </c>
      <c r="BJ13" s="96">
        <v>557525.0</v>
      </c>
      <c r="BK13" s="96">
        <v>554356.0</v>
      </c>
      <c r="BL13" s="96">
        <v>2550.0</v>
      </c>
      <c r="BM13" s="96">
        <v>548123.0</v>
      </c>
      <c r="BN13" s="96">
        <v>743.0</v>
      </c>
      <c r="BO13" s="96">
        <v>524090.0</v>
      </c>
      <c r="BP13" s="133"/>
      <c r="BQ13" s="133"/>
      <c r="BR13" s="98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</row>
    <row r="14">
      <c r="A14" s="8">
        <v>44434.0</v>
      </c>
      <c r="B14" s="98">
        <v>432584.0</v>
      </c>
      <c r="C14" s="98">
        <v>394394.0</v>
      </c>
      <c r="D14" s="98">
        <v>682.0</v>
      </c>
      <c r="E14" s="98">
        <v>377496.0</v>
      </c>
      <c r="F14" s="98">
        <v>889.0</v>
      </c>
      <c r="G14" s="98">
        <v>334438.0</v>
      </c>
      <c r="H14" s="98">
        <v>283209.0</v>
      </c>
      <c r="I14" s="98">
        <v>264905.0</v>
      </c>
      <c r="J14" s="98">
        <v>777.0</v>
      </c>
      <c r="K14" s="98">
        <v>257520.0</v>
      </c>
      <c r="L14" s="98">
        <v>735.0</v>
      </c>
      <c r="M14" s="98">
        <v>232064.0</v>
      </c>
      <c r="N14" s="98">
        <v>132002.0</v>
      </c>
      <c r="O14" s="98">
        <v>130380.0</v>
      </c>
      <c r="P14" s="98">
        <v>1.0</v>
      </c>
      <c r="Q14" s="98">
        <v>129850.0</v>
      </c>
      <c r="R14" s="98">
        <v>477.0</v>
      </c>
      <c r="S14" s="98">
        <v>123257.0</v>
      </c>
      <c r="T14" s="98"/>
      <c r="U14" s="98"/>
      <c r="V14" s="98"/>
      <c r="W14" s="98"/>
      <c r="X14" s="98"/>
      <c r="Y14" s="98"/>
      <c r="Z14" s="98">
        <v>411287.0</v>
      </c>
      <c r="AA14" s="98">
        <v>403163.0</v>
      </c>
      <c r="AB14" s="98">
        <v>19.0</v>
      </c>
      <c r="AC14" s="98">
        <v>401059.0</v>
      </c>
      <c r="AD14" s="98">
        <v>650.0</v>
      </c>
      <c r="AE14" s="98">
        <v>387192.0</v>
      </c>
      <c r="AF14" s="98">
        <v>77410.0</v>
      </c>
      <c r="AG14" s="98">
        <v>76449.0</v>
      </c>
      <c r="AH14" s="98">
        <v>15.0</v>
      </c>
      <c r="AI14" s="98">
        <v>76360.0</v>
      </c>
      <c r="AJ14" s="98">
        <v>8.0</v>
      </c>
      <c r="AK14" s="98">
        <v>62968.0</v>
      </c>
      <c r="AL14" s="98">
        <v>19089.0</v>
      </c>
      <c r="AM14" s="98">
        <v>19089.0</v>
      </c>
      <c r="AN14" s="98">
        <v>90.0</v>
      </c>
      <c r="AO14" s="98">
        <v>18283.0</v>
      </c>
      <c r="AP14" s="98">
        <v>290.0</v>
      </c>
      <c r="AQ14" s="98">
        <v>13980.0</v>
      </c>
      <c r="AR14" s="98">
        <v>116343.0</v>
      </c>
      <c r="AS14" s="98">
        <v>111898.0</v>
      </c>
      <c r="AT14" s="98">
        <v>69.0</v>
      </c>
      <c r="AU14" s="98">
        <v>107651.0</v>
      </c>
      <c r="AV14" s="98">
        <v>52.0</v>
      </c>
      <c r="AW14" s="98">
        <v>87651.0</v>
      </c>
      <c r="AX14" s="98">
        <v>40565.0</v>
      </c>
      <c r="AY14" s="98">
        <v>39473.0</v>
      </c>
      <c r="AZ14" s="98">
        <v>0.0</v>
      </c>
      <c r="BA14" s="98">
        <v>39354.0</v>
      </c>
      <c r="BB14" s="98">
        <v>36.0</v>
      </c>
      <c r="BC14" s="98">
        <v>38620.0</v>
      </c>
      <c r="BD14" s="98">
        <v>308471.0</v>
      </c>
      <c r="BE14" s="98">
        <v>308471.0</v>
      </c>
      <c r="BF14" s="98">
        <v>12.0</v>
      </c>
      <c r="BG14" s="98">
        <v>307374.0</v>
      </c>
      <c r="BH14" s="98">
        <v>5920.0</v>
      </c>
      <c r="BI14" s="98">
        <v>14191.0</v>
      </c>
      <c r="BJ14" s="98">
        <v>556937.0</v>
      </c>
      <c r="BK14" s="98">
        <v>553774.0</v>
      </c>
      <c r="BL14" s="98">
        <v>1179.0</v>
      </c>
      <c r="BM14" s="98">
        <v>545566.0</v>
      </c>
      <c r="BN14" s="98">
        <v>472.0</v>
      </c>
      <c r="BO14" s="98">
        <v>523338.0</v>
      </c>
      <c r="BP14" s="133"/>
      <c r="BQ14" s="133"/>
      <c r="BR14" s="98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</row>
    <row r="15">
      <c r="A15" s="8">
        <v>44433.0</v>
      </c>
      <c r="B15" s="98">
        <v>432348.0</v>
      </c>
      <c r="C15" s="98">
        <v>393897.0</v>
      </c>
      <c r="D15" s="98">
        <v>847.0</v>
      </c>
      <c r="E15" s="98">
        <v>376519.0</v>
      </c>
      <c r="F15" s="98">
        <v>1302.0</v>
      </c>
      <c r="G15" s="98">
        <v>333437.0</v>
      </c>
      <c r="H15" s="98">
        <v>283194.0</v>
      </c>
      <c r="I15" s="98">
        <v>264561.0</v>
      </c>
      <c r="J15" s="98">
        <v>811.0</v>
      </c>
      <c r="K15" s="98">
        <v>256623.0</v>
      </c>
      <c r="L15" s="98">
        <v>777.0</v>
      </c>
      <c r="M15" s="98">
        <v>231179.0</v>
      </c>
      <c r="N15" s="98">
        <v>132030.0</v>
      </c>
      <c r="O15" s="98">
        <v>130378.0</v>
      </c>
      <c r="P15" s="98">
        <v>8.0</v>
      </c>
      <c r="Q15" s="98">
        <v>129850.0</v>
      </c>
      <c r="R15" s="98">
        <v>579.0</v>
      </c>
      <c r="S15" s="98">
        <v>122780.0</v>
      </c>
      <c r="T15" s="98"/>
      <c r="U15" s="98"/>
      <c r="V15" s="98"/>
      <c r="W15" s="98"/>
      <c r="X15" s="98"/>
      <c r="Y15" s="98"/>
      <c r="Z15" s="98">
        <v>411461.0</v>
      </c>
      <c r="AA15" s="98">
        <v>403205.0</v>
      </c>
      <c r="AB15" s="98">
        <v>109.0</v>
      </c>
      <c r="AC15" s="98">
        <v>401041.0</v>
      </c>
      <c r="AD15" s="98">
        <v>509.0</v>
      </c>
      <c r="AE15" s="98">
        <v>386503.0</v>
      </c>
      <c r="AF15" s="98">
        <v>77424.0</v>
      </c>
      <c r="AG15" s="98">
        <v>76448.0</v>
      </c>
      <c r="AH15" s="98">
        <v>15.0</v>
      </c>
      <c r="AI15" s="98">
        <v>76341.0</v>
      </c>
      <c r="AJ15" s="98">
        <v>6.0</v>
      </c>
      <c r="AK15" s="98">
        <v>62953.0</v>
      </c>
      <c r="AL15" s="98">
        <v>19031.0</v>
      </c>
      <c r="AM15" s="98">
        <v>19031.0</v>
      </c>
      <c r="AN15" s="98">
        <v>90.0</v>
      </c>
      <c r="AO15" s="98">
        <v>18193.0</v>
      </c>
      <c r="AP15" s="98">
        <v>301.0</v>
      </c>
      <c r="AQ15" s="98">
        <v>13689.0</v>
      </c>
      <c r="AR15" s="98">
        <v>116396.0</v>
      </c>
      <c r="AS15" s="98">
        <v>111880.0</v>
      </c>
      <c r="AT15" s="98">
        <v>50.0</v>
      </c>
      <c r="AU15" s="98">
        <v>107577.0</v>
      </c>
      <c r="AV15" s="98">
        <v>112.0</v>
      </c>
      <c r="AW15" s="98">
        <v>87595.0</v>
      </c>
      <c r="AX15" s="98">
        <v>40582.0</v>
      </c>
      <c r="AY15" s="98">
        <v>39474.0</v>
      </c>
      <c r="AZ15" s="98">
        <v>0.0</v>
      </c>
      <c r="BA15" s="98">
        <v>39355.0</v>
      </c>
      <c r="BB15" s="98">
        <v>26.0</v>
      </c>
      <c r="BC15" s="98">
        <v>38584.0</v>
      </c>
      <c r="BD15" s="98">
        <v>308494.0</v>
      </c>
      <c r="BE15" s="98">
        <v>308494.0</v>
      </c>
      <c r="BF15" s="98">
        <v>3.0</v>
      </c>
      <c r="BG15" s="98">
        <v>307362.0</v>
      </c>
      <c r="BH15" s="98">
        <v>1559.0</v>
      </c>
      <c r="BI15" s="98">
        <v>8269.0</v>
      </c>
      <c r="BJ15" s="98">
        <v>556511.0</v>
      </c>
      <c r="BK15" s="98">
        <v>553118.0</v>
      </c>
      <c r="BL15" s="98">
        <v>1478.0</v>
      </c>
      <c r="BM15" s="98">
        <v>544366.0</v>
      </c>
      <c r="BN15" s="98">
        <v>644.0</v>
      </c>
      <c r="BO15" s="98">
        <v>522851.0</v>
      </c>
      <c r="BP15" s="133"/>
      <c r="BQ15" s="133"/>
      <c r="BR15" s="98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</row>
    <row r="16">
      <c r="A16" s="8">
        <v>44432.0</v>
      </c>
      <c r="B16" s="98">
        <v>432276.0</v>
      </c>
      <c r="C16" s="98">
        <v>393453.0</v>
      </c>
      <c r="D16" s="98">
        <v>503.0</v>
      </c>
      <c r="E16" s="98">
        <v>375586.0</v>
      </c>
      <c r="F16" s="98">
        <v>563.0</v>
      </c>
      <c r="G16" s="98">
        <v>332049.0</v>
      </c>
      <c r="H16" s="98">
        <v>283118.0</v>
      </c>
      <c r="I16" s="98">
        <v>264140.0</v>
      </c>
      <c r="J16" s="98">
        <v>352.0</v>
      </c>
      <c r="K16" s="98">
        <v>255774.0</v>
      </c>
      <c r="L16" s="98">
        <v>515.0</v>
      </c>
      <c r="M16" s="98">
        <v>230385.0</v>
      </c>
      <c r="N16" s="98">
        <v>132075.0</v>
      </c>
      <c r="O16" s="98">
        <v>130382.0</v>
      </c>
      <c r="P16" s="98">
        <v>9.0</v>
      </c>
      <c r="Q16" s="98">
        <v>129841.0</v>
      </c>
      <c r="R16" s="98">
        <v>533.0</v>
      </c>
      <c r="S16" s="98">
        <v>122200.0</v>
      </c>
      <c r="T16" s="98"/>
      <c r="U16" s="98"/>
      <c r="V16" s="98"/>
      <c r="W16" s="98"/>
      <c r="X16" s="98"/>
      <c r="Y16" s="98"/>
      <c r="Z16" s="98">
        <v>411683.0</v>
      </c>
      <c r="AA16" s="98">
        <v>403264.0</v>
      </c>
      <c r="AB16" s="98">
        <v>17.0</v>
      </c>
      <c r="AC16" s="98">
        <v>400928.0</v>
      </c>
      <c r="AD16" s="98">
        <v>368.0</v>
      </c>
      <c r="AE16" s="98">
        <v>385976.0</v>
      </c>
      <c r="AF16" s="98">
        <v>77444.0</v>
      </c>
      <c r="AG16" s="98">
        <v>76439.0</v>
      </c>
      <c r="AH16" s="98">
        <v>17.0</v>
      </c>
      <c r="AI16" s="98">
        <v>76320.0</v>
      </c>
      <c r="AJ16" s="98">
        <v>43.0</v>
      </c>
      <c r="AK16" s="98">
        <v>62938.0</v>
      </c>
      <c r="AL16" s="98">
        <v>18957.0</v>
      </c>
      <c r="AM16" s="98">
        <v>18957.0</v>
      </c>
      <c r="AN16" s="98">
        <v>150.0</v>
      </c>
      <c r="AO16" s="98">
        <v>18101.0</v>
      </c>
      <c r="AP16" s="98">
        <v>524.0</v>
      </c>
      <c r="AQ16" s="98">
        <v>13387.0</v>
      </c>
      <c r="AR16" s="98">
        <v>116455.0</v>
      </c>
      <c r="AS16" s="98">
        <v>111885.0</v>
      </c>
      <c r="AT16" s="98">
        <v>37.0</v>
      </c>
      <c r="AU16" s="98">
        <v>107522.0</v>
      </c>
      <c r="AV16" s="98">
        <v>43.0</v>
      </c>
      <c r="AW16" s="98">
        <v>87481.0</v>
      </c>
      <c r="AX16" s="98">
        <v>40598.0</v>
      </c>
      <c r="AY16" s="98">
        <v>39478.0</v>
      </c>
      <c r="AZ16" s="98">
        <v>0.0</v>
      </c>
      <c r="BA16" s="98">
        <v>39355.0</v>
      </c>
      <c r="BB16" s="98">
        <v>25.0</v>
      </c>
      <c r="BC16" s="98">
        <v>38557.0</v>
      </c>
      <c r="BD16" s="98">
        <v>309012.0</v>
      </c>
      <c r="BE16" s="98">
        <v>309012.0</v>
      </c>
      <c r="BF16" s="98">
        <v>6.0</v>
      </c>
      <c r="BG16" s="98">
        <v>307359.0</v>
      </c>
      <c r="BH16" s="98">
        <v>1105.0</v>
      </c>
      <c r="BI16" s="98">
        <v>6710.0</v>
      </c>
      <c r="BJ16" s="98">
        <v>555700.0</v>
      </c>
      <c r="BK16" s="98">
        <v>551168.0</v>
      </c>
      <c r="BL16" s="98">
        <v>1253.0</v>
      </c>
      <c r="BM16" s="98">
        <v>542631.0</v>
      </c>
      <c r="BN16" s="98">
        <v>449.0</v>
      </c>
      <c r="BO16" s="98">
        <v>522201.0</v>
      </c>
      <c r="BP16" s="133"/>
      <c r="BQ16" s="133"/>
      <c r="BR16" s="98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</row>
    <row r="17">
      <c r="A17" s="8">
        <v>44431.0</v>
      </c>
      <c r="B17" s="133">
        <v>432149.0</v>
      </c>
      <c r="C17" s="133">
        <v>393029.0</v>
      </c>
      <c r="D17" s="133">
        <v>0.0</v>
      </c>
      <c r="E17" s="133">
        <v>375024.0</v>
      </c>
      <c r="F17" s="133">
        <v>0.0</v>
      </c>
      <c r="G17" s="133">
        <v>331432.0</v>
      </c>
      <c r="H17" s="133">
        <v>283181.0</v>
      </c>
      <c r="I17" s="133">
        <v>264008.0</v>
      </c>
      <c r="J17" s="133">
        <v>0.0</v>
      </c>
      <c r="K17" s="133">
        <v>255383.0</v>
      </c>
      <c r="L17" s="133">
        <v>0.0</v>
      </c>
      <c r="M17" s="133">
        <v>229736.0</v>
      </c>
      <c r="N17" s="133">
        <v>132124.0</v>
      </c>
      <c r="O17" s="133">
        <v>130383.0</v>
      </c>
      <c r="P17" s="133">
        <v>0.0</v>
      </c>
      <c r="Q17" s="133">
        <v>129835.0</v>
      </c>
      <c r="R17" s="133">
        <v>0.0</v>
      </c>
      <c r="S17" s="133">
        <v>121667.0</v>
      </c>
      <c r="T17" s="133"/>
      <c r="U17" s="133"/>
      <c r="V17" s="133"/>
      <c r="W17" s="133"/>
      <c r="X17" s="133"/>
      <c r="Y17" s="133"/>
      <c r="Z17" s="133">
        <v>411982.0</v>
      </c>
      <c r="AA17" s="133">
        <v>403343.0</v>
      </c>
      <c r="AB17" s="133">
        <v>0.0</v>
      </c>
      <c r="AC17" s="133">
        <v>400913.0</v>
      </c>
      <c r="AD17" s="133">
        <v>0.0</v>
      </c>
      <c r="AE17" s="133">
        <v>385598.0</v>
      </c>
      <c r="AF17" s="133">
        <v>77473.0</v>
      </c>
      <c r="AG17" s="133">
        <v>76433.0</v>
      </c>
      <c r="AH17" s="133">
        <v>1.0</v>
      </c>
      <c r="AI17" s="133">
        <v>76303.0</v>
      </c>
      <c r="AJ17" s="133">
        <v>0.0</v>
      </c>
      <c r="AK17" s="133">
        <v>62893.0</v>
      </c>
      <c r="AL17" s="133">
        <v>18878.0</v>
      </c>
      <c r="AM17" s="133">
        <v>18878.0</v>
      </c>
      <c r="AN17" s="133">
        <v>0.0</v>
      </c>
      <c r="AO17" s="133">
        <v>17950.0</v>
      </c>
      <c r="AP17" s="133">
        <v>0.0</v>
      </c>
      <c r="AQ17" s="133">
        <v>12861.0</v>
      </c>
      <c r="AR17" s="133">
        <v>116536.0</v>
      </c>
      <c r="AS17" s="133">
        <v>111874.0</v>
      </c>
      <c r="AT17" s="133">
        <v>0.0</v>
      </c>
      <c r="AU17" s="133">
        <v>107482.0</v>
      </c>
      <c r="AV17" s="133">
        <v>0.0</v>
      </c>
      <c r="AW17" s="133">
        <v>87435.0</v>
      </c>
      <c r="AX17" s="133">
        <v>40616.0</v>
      </c>
      <c r="AY17" s="133">
        <v>39479.0</v>
      </c>
      <c r="AZ17" s="133">
        <v>0.0</v>
      </c>
      <c r="BA17" s="133">
        <v>39355.0</v>
      </c>
      <c r="BB17" s="133">
        <v>0.0</v>
      </c>
      <c r="BC17" s="133">
        <v>38532.0</v>
      </c>
      <c r="BD17" s="133">
        <v>309145.0</v>
      </c>
      <c r="BE17" s="133">
        <v>309145.0</v>
      </c>
      <c r="BF17" s="133">
        <v>0.0</v>
      </c>
      <c r="BG17" s="133">
        <v>307353.0</v>
      </c>
      <c r="BH17" s="133">
        <v>0.0</v>
      </c>
      <c r="BI17" s="133">
        <v>5601.0</v>
      </c>
      <c r="BJ17" s="133">
        <v>553207.0</v>
      </c>
      <c r="BK17" s="133">
        <v>547725.0</v>
      </c>
      <c r="BL17" s="133">
        <v>1.0</v>
      </c>
      <c r="BM17" s="133">
        <v>541026.0</v>
      </c>
      <c r="BN17" s="133">
        <v>1.0</v>
      </c>
      <c r="BO17" s="133">
        <v>521743.0</v>
      </c>
      <c r="BP17" s="133"/>
      <c r="BQ17" s="133"/>
      <c r="BR17" s="98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</row>
    <row r="18">
      <c r="A18" s="8">
        <v>44430.0</v>
      </c>
      <c r="B18" s="133">
        <v>432148.0</v>
      </c>
      <c r="C18" s="133">
        <v>393017.0</v>
      </c>
      <c r="D18" s="133">
        <v>5.0</v>
      </c>
      <c r="E18" s="133">
        <v>375023.0</v>
      </c>
      <c r="F18" s="133">
        <v>27.0</v>
      </c>
      <c r="G18" s="133">
        <v>331432.0</v>
      </c>
      <c r="H18" s="133">
        <v>283187.0</v>
      </c>
      <c r="I18" s="133">
        <v>263995.0</v>
      </c>
      <c r="J18" s="133">
        <v>1.0</v>
      </c>
      <c r="K18" s="133">
        <v>255383.0</v>
      </c>
      <c r="L18" s="133">
        <v>16.0</v>
      </c>
      <c r="M18" s="133">
        <v>229736.0</v>
      </c>
      <c r="N18" s="133">
        <v>132124.0</v>
      </c>
      <c r="O18" s="133">
        <v>130383.0</v>
      </c>
      <c r="P18" s="133">
        <v>0.0</v>
      </c>
      <c r="Q18" s="133">
        <v>129835.0</v>
      </c>
      <c r="R18" s="133">
        <v>16.0</v>
      </c>
      <c r="S18" s="133">
        <v>121667.0</v>
      </c>
      <c r="T18" s="133"/>
      <c r="U18" s="133"/>
      <c r="V18" s="133"/>
      <c r="W18" s="133"/>
      <c r="X18" s="133"/>
      <c r="Y18" s="133"/>
      <c r="Z18" s="133">
        <v>411990.0</v>
      </c>
      <c r="AA18" s="133">
        <v>403348.0</v>
      </c>
      <c r="AB18" s="133">
        <v>0.0</v>
      </c>
      <c r="AC18" s="133">
        <v>400913.0</v>
      </c>
      <c r="AD18" s="133">
        <v>48.0</v>
      </c>
      <c r="AE18" s="133">
        <v>385598.0</v>
      </c>
      <c r="AF18" s="133">
        <v>77475.0</v>
      </c>
      <c r="AG18" s="133">
        <v>76434.0</v>
      </c>
      <c r="AH18" s="133">
        <v>38.0</v>
      </c>
      <c r="AI18" s="133">
        <v>76302.0</v>
      </c>
      <c r="AJ18" s="133">
        <v>2.0</v>
      </c>
      <c r="AK18" s="133">
        <v>62893.0</v>
      </c>
      <c r="AL18" s="133">
        <v>18877.0</v>
      </c>
      <c r="AM18" s="133">
        <v>18877.0</v>
      </c>
      <c r="AN18" s="133">
        <v>8.0</v>
      </c>
      <c r="AO18" s="133">
        <v>17950.0</v>
      </c>
      <c r="AP18" s="133">
        <v>27.0</v>
      </c>
      <c r="AQ18" s="133">
        <v>12861.0</v>
      </c>
      <c r="AR18" s="133">
        <v>116587.0</v>
      </c>
      <c r="AS18" s="133">
        <v>111903.0</v>
      </c>
      <c r="AT18" s="133">
        <v>0.0</v>
      </c>
      <c r="AU18" s="133">
        <v>107482.0</v>
      </c>
      <c r="AV18" s="133">
        <v>2.0</v>
      </c>
      <c r="AW18" s="133">
        <v>87435.0</v>
      </c>
      <c r="AX18" s="133">
        <v>40616.0</v>
      </c>
      <c r="AY18" s="133">
        <v>39479.0</v>
      </c>
      <c r="AZ18" s="133">
        <v>0.0</v>
      </c>
      <c r="BA18" s="133">
        <v>39355.0</v>
      </c>
      <c r="BB18" s="133">
        <v>0.0</v>
      </c>
      <c r="BC18" s="133">
        <v>38532.0</v>
      </c>
      <c r="BD18" s="133">
        <v>309145.0</v>
      </c>
      <c r="BE18" s="133">
        <v>309145.0</v>
      </c>
      <c r="BF18" s="133">
        <v>0.0</v>
      </c>
      <c r="BG18" s="133">
        <v>307353.0</v>
      </c>
      <c r="BH18" s="133">
        <v>0.0</v>
      </c>
      <c r="BI18" s="133">
        <v>5601.0</v>
      </c>
      <c r="BJ18" s="133">
        <v>553166.0</v>
      </c>
      <c r="BK18" s="133">
        <v>546629.0</v>
      </c>
      <c r="BL18" s="133">
        <v>35.0</v>
      </c>
      <c r="BM18" s="133">
        <v>541025.0</v>
      </c>
      <c r="BN18" s="133">
        <v>15.0</v>
      </c>
      <c r="BO18" s="133">
        <v>521740.0</v>
      </c>
      <c r="BP18" s="133"/>
      <c r="BQ18" s="133"/>
      <c r="BR18" s="98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</row>
    <row r="19">
      <c r="A19" s="8">
        <v>44429.0</v>
      </c>
      <c r="B19" s="98">
        <v>432200.0</v>
      </c>
      <c r="C19" s="98">
        <v>393011.0</v>
      </c>
      <c r="D19" s="98">
        <v>512.0</v>
      </c>
      <c r="E19" s="98">
        <v>374999.0</v>
      </c>
      <c r="F19" s="98">
        <v>955.0</v>
      </c>
      <c r="G19" s="98">
        <v>331400.0</v>
      </c>
      <c r="H19" s="98">
        <v>283168.0</v>
      </c>
      <c r="I19" s="98">
        <v>263890.0</v>
      </c>
      <c r="J19" s="98">
        <v>413.0</v>
      </c>
      <c r="K19" s="98">
        <v>255347.0</v>
      </c>
      <c r="L19" s="98">
        <v>669.0</v>
      </c>
      <c r="M19" s="98">
        <v>229709.0</v>
      </c>
      <c r="N19" s="98">
        <v>132130.0</v>
      </c>
      <c r="O19" s="98">
        <v>130385.0</v>
      </c>
      <c r="P19" s="98">
        <v>2.0</v>
      </c>
      <c r="Q19" s="98">
        <v>129835.0</v>
      </c>
      <c r="R19" s="98">
        <v>1186.0</v>
      </c>
      <c r="S19" s="98">
        <v>121651.0</v>
      </c>
      <c r="T19" s="98"/>
      <c r="U19" s="98"/>
      <c r="V19" s="98"/>
      <c r="W19" s="98"/>
      <c r="X19" s="98"/>
      <c r="Y19" s="98"/>
      <c r="Z19" s="98">
        <v>412033.0</v>
      </c>
      <c r="AA19" s="98">
        <v>403359.0</v>
      </c>
      <c r="AB19" s="98">
        <v>27.0</v>
      </c>
      <c r="AC19" s="98">
        <v>400913.0</v>
      </c>
      <c r="AD19" s="98">
        <v>2004.0</v>
      </c>
      <c r="AE19" s="98">
        <v>385544.0</v>
      </c>
      <c r="AF19" s="98">
        <v>77487.0</v>
      </c>
      <c r="AG19" s="98">
        <v>76436.0</v>
      </c>
      <c r="AH19" s="98">
        <v>24.0</v>
      </c>
      <c r="AI19" s="98">
        <v>76264.0</v>
      </c>
      <c r="AJ19" s="98">
        <v>3.0</v>
      </c>
      <c r="AK19" s="98">
        <v>62891.0</v>
      </c>
      <c r="AL19" s="98">
        <v>18864.0</v>
      </c>
      <c r="AM19" s="98">
        <v>18864.0</v>
      </c>
      <c r="AN19" s="98">
        <v>177.0</v>
      </c>
      <c r="AO19" s="98">
        <v>17942.0</v>
      </c>
      <c r="AP19" s="98">
        <v>742.0</v>
      </c>
      <c r="AQ19" s="98">
        <v>12834.0</v>
      </c>
      <c r="AR19" s="98">
        <v>116601.0</v>
      </c>
      <c r="AS19" s="98">
        <v>111905.0</v>
      </c>
      <c r="AT19" s="98">
        <v>54.0</v>
      </c>
      <c r="AU19" s="98">
        <v>107482.0</v>
      </c>
      <c r="AV19" s="98">
        <v>81.0</v>
      </c>
      <c r="AW19" s="98">
        <v>87433.0</v>
      </c>
      <c r="AX19" s="98">
        <v>40618.0</v>
      </c>
      <c r="AY19" s="98">
        <v>39479.0</v>
      </c>
      <c r="AZ19" s="98">
        <v>0.0</v>
      </c>
      <c r="BA19" s="98">
        <v>39355.0</v>
      </c>
      <c r="BB19" s="98">
        <v>128.0</v>
      </c>
      <c r="BC19" s="98">
        <v>38532.0</v>
      </c>
      <c r="BD19" s="98">
        <v>309160.0</v>
      </c>
      <c r="BE19" s="98">
        <v>309160.0</v>
      </c>
      <c r="BF19" s="98">
        <v>3839.0</v>
      </c>
      <c r="BG19" s="98">
        <v>307353.0</v>
      </c>
      <c r="BH19" s="98">
        <v>3722.0</v>
      </c>
      <c r="BI19" s="98">
        <v>5601.0</v>
      </c>
      <c r="BJ19" s="98">
        <v>552927.0</v>
      </c>
      <c r="BK19" s="98">
        <v>546350.0</v>
      </c>
      <c r="BL19" s="98">
        <v>1111.0</v>
      </c>
      <c r="BM19" s="98">
        <v>540862.0</v>
      </c>
      <c r="BN19" s="98">
        <v>175.0</v>
      </c>
      <c r="BO19" s="98">
        <v>521710.0</v>
      </c>
      <c r="BP19" s="98"/>
      <c r="BQ19" s="98"/>
      <c r="BR19" s="98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</row>
    <row r="20">
      <c r="A20" s="8">
        <v>44428.0</v>
      </c>
      <c r="B20" s="101">
        <v>432178.0</v>
      </c>
      <c r="C20" s="101">
        <v>392763.0</v>
      </c>
      <c r="D20" s="101">
        <v>985.0</v>
      </c>
      <c r="E20" s="101">
        <v>374334.0</v>
      </c>
      <c r="F20" s="101">
        <v>1196.0</v>
      </c>
      <c r="G20" s="101">
        <v>330315.0</v>
      </c>
      <c r="H20" s="101">
        <v>283126.0</v>
      </c>
      <c r="I20" s="101">
        <v>263690.0</v>
      </c>
      <c r="J20" s="101">
        <v>508.0</v>
      </c>
      <c r="K20" s="101">
        <v>254840.0</v>
      </c>
      <c r="L20" s="101">
        <v>658.0</v>
      </c>
      <c r="M20" s="101">
        <v>228961.0</v>
      </c>
      <c r="N20" s="101">
        <v>132191.0</v>
      </c>
      <c r="O20" s="101">
        <v>130391.0</v>
      </c>
      <c r="P20" s="101">
        <v>4.0</v>
      </c>
      <c r="Q20" s="101">
        <v>129833.0</v>
      </c>
      <c r="R20" s="101">
        <v>701.0</v>
      </c>
      <c r="S20" s="101">
        <v>120466.0</v>
      </c>
      <c r="T20" s="101"/>
      <c r="U20" s="101"/>
      <c r="V20" s="101"/>
      <c r="W20" s="101"/>
      <c r="X20" s="101"/>
      <c r="Y20" s="101"/>
      <c r="Z20" s="101">
        <v>412383.0</v>
      </c>
      <c r="AA20" s="101">
        <v>403445.0</v>
      </c>
      <c r="AB20" s="101">
        <v>7.0</v>
      </c>
      <c r="AC20" s="101">
        <v>400882.0</v>
      </c>
      <c r="AD20" s="101">
        <v>999.0</v>
      </c>
      <c r="AE20" s="101">
        <v>383474.0</v>
      </c>
      <c r="AF20" s="101">
        <v>77514.0</v>
      </c>
      <c r="AG20" s="101">
        <v>76438.0</v>
      </c>
      <c r="AH20" s="101">
        <v>20.0</v>
      </c>
      <c r="AI20" s="101">
        <v>76240.0</v>
      </c>
      <c r="AJ20" s="101">
        <v>31.0</v>
      </c>
      <c r="AK20" s="101">
        <v>62884.0</v>
      </c>
      <c r="AL20" s="101">
        <v>18847.0</v>
      </c>
      <c r="AM20" s="101">
        <v>18847.0</v>
      </c>
      <c r="AN20" s="101">
        <v>232.0</v>
      </c>
      <c r="AO20" s="101">
        <v>17765.0</v>
      </c>
      <c r="AP20" s="101">
        <v>857.0</v>
      </c>
      <c r="AQ20" s="101">
        <v>12092.0</v>
      </c>
      <c r="AR20" s="101">
        <v>116700.0</v>
      </c>
      <c r="AS20" s="101">
        <v>111868.0</v>
      </c>
      <c r="AT20" s="101">
        <v>453.0</v>
      </c>
      <c r="AU20" s="101">
        <v>107421.0</v>
      </c>
      <c r="AV20" s="101">
        <v>74.0</v>
      </c>
      <c r="AW20" s="101">
        <v>87351.0</v>
      </c>
      <c r="AX20" s="101">
        <v>40644.0</v>
      </c>
      <c r="AY20" s="101">
        <v>39484.0</v>
      </c>
      <c r="AZ20" s="101">
        <v>0.0</v>
      </c>
      <c r="BA20" s="101">
        <v>39355.0</v>
      </c>
      <c r="BB20" s="101">
        <v>71.0</v>
      </c>
      <c r="BC20" s="101">
        <v>38404.0</v>
      </c>
      <c r="BD20" s="101">
        <v>309364.0</v>
      </c>
      <c r="BE20" s="101">
        <v>309364.0</v>
      </c>
      <c r="BF20" s="101">
        <v>8459.0</v>
      </c>
      <c r="BG20" s="101">
        <v>303511.0</v>
      </c>
      <c r="BH20" s="101">
        <v>1037.0</v>
      </c>
      <c r="BI20" s="101">
        <v>1878.0</v>
      </c>
      <c r="BJ20" s="101">
        <v>552074.0</v>
      </c>
      <c r="BK20" s="101">
        <v>545456.0</v>
      </c>
      <c r="BL20" s="101">
        <v>1180.0</v>
      </c>
      <c r="BM20" s="101">
        <v>539743.0</v>
      </c>
      <c r="BN20" s="101">
        <v>121.0</v>
      </c>
      <c r="BO20" s="101">
        <v>521413.0</v>
      </c>
      <c r="BP20" s="10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</row>
    <row r="21">
      <c r="A21" s="8">
        <v>44427.0</v>
      </c>
      <c r="B21" s="101">
        <v>432160.0</v>
      </c>
      <c r="C21" s="101">
        <v>392427.0</v>
      </c>
      <c r="D21" s="101">
        <v>2044.0</v>
      </c>
      <c r="E21" s="101">
        <v>372907.0</v>
      </c>
      <c r="F21" s="101">
        <v>1496.0</v>
      </c>
      <c r="G21" s="101">
        <v>328964.0</v>
      </c>
      <c r="H21" s="101">
        <v>283143.0</v>
      </c>
      <c r="I21" s="101">
        <v>263547.0</v>
      </c>
      <c r="J21" s="101">
        <v>924.0</v>
      </c>
      <c r="K21" s="101">
        <v>254239.0</v>
      </c>
      <c r="L21" s="101">
        <v>652.0</v>
      </c>
      <c r="M21" s="101">
        <v>228289.0</v>
      </c>
      <c r="N21" s="101">
        <v>132272.0</v>
      </c>
      <c r="O21" s="101">
        <v>130404.0</v>
      </c>
      <c r="P21" s="101">
        <v>2.0</v>
      </c>
      <c r="Q21" s="101">
        <v>129830.0</v>
      </c>
      <c r="R21" s="101">
        <v>534.0</v>
      </c>
      <c r="S21" s="101">
        <v>119761.0</v>
      </c>
      <c r="T21" s="101"/>
      <c r="U21" s="101"/>
      <c r="V21" s="101"/>
      <c r="W21" s="101"/>
      <c r="X21" s="101"/>
      <c r="Y21" s="101"/>
      <c r="Z21" s="101">
        <v>412826.0</v>
      </c>
      <c r="AA21" s="101">
        <v>403536.0</v>
      </c>
      <c r="AB21" s="101">
        <v>6.0</v>
      </c>
      <c r="AC21" s="101">
        <v>400875.0</v>
      </c>
      <c r="AD21" s="101">
        <v>433.0</v>
      </c>
      <c r="AE21" s="101">
        <v>382263.0</v>
      </c>
      <c r="AF21" s="101">
        <v>77552.0</v>
      </c>
      <c r="AG21" s="101">
        <v>76427.0</v>
      </c>
      <c r="AH21" s="101">
        <v>19.0</v>
      </c>
      <c r="AI21" s="101">
        <v>76219.0</v>
      </c>
      <c r="AJ21" s="101">
        <v>12.0</v>
      </c>
      <c r="AK21" s="101">
        <v>62850.0</v>
      </c>
      <c r="AL21" s="101">
        <v>18757.0</v>
      </c>
      <c r="AM21" s="101">
        <v>18757.0</v>
      </c>
      <c r="AN21" s="101">
        <v>217.0</v>
      </c>
      <c r="AO21" s="101">
        <v>17533.0</v>
      </c>
      <c r="AP21" s="101">
        <v>718.0</v>
      </c>
      <c r="AQ21" s="101">
        <v>11235.0</v>
      </c>
      <c r="AR21" s="101">
        <v>116810.0</v>
      </c>
      <c r="AS21" s="101">
        <v>111884.0</v>
      </c>
      <c r="AT21" s="101">
        <v>649.0</v>
      </c>
      <c r="AU21" s="101">
        <v>106966.0</v>
      </c>
      <c r="AV21" s="101">
        <v>64.0</v>
      </c>
      <c r="AW21" s="101">
        <v>87273.0</v>
      </c>
      <c r="AX21" s="101">
        <v>40667.0</v>
      </c>
      <c r="AY21" s="101">
        <v>39489.0</v>
      </c>
      <c r="AZ21" s="101">
        <v>0.0</v>
      </c>
      <c r="BA21" s="101">
        <v>39355.0</v>
      </c>
      <c r="BB21" s="101">
        <v>23.0</v>
      </c>
      <c r="BC21" s="101">
        <v>38333.0</v>
      </c>
      <c r="BD21" s="101">
        <v>309440.0</v>
      </c>
      <c r="BE21" s="101">
        <v>309440.0</v>
      </c>
      <c r="BF21" s="101">
        <v>14389.0</v>
      </c>
      <c r="BG21" s="101">
        <v>294985.0</v>
      </c>
      <c r="BH21" s="101">
        <v>804.0</v>
      </c>
      <c r="BI21" s="101">
        <v>841.0</v>
      </c>
      <c r="BJ21" s="101">
        <v>550725.0</v>
      </c>
      <c r="BK21" s="101">
        <v>544561.0</v>
      </c>
      <c r="BL21" s="101">
        <v>1332.0</v>
      </c>
      <c r="BM21" s="101">
        <v>538563.0</v>
      </c>
      <c r="BN21" s="101">
        <v>166.0</v>
      </c>
      <c r="BO21" s="101">
        <v>521281.0</v>
      </c>
      <c r="BP21" s="136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</row>
    <row r="22">
      <c r="A22" s="8">
        <v>44426.0</v>
      </c>
      <c r="B22" s="101">
        <v>432026.0</v>
      </c>
      <c r="C22" s="101">
        <v>391915.0</v>
      </c>
      <c r="D22" s="101">
        <v>1175.0</v>
      </c>
      <c r="E22" s="101">
        <v>370692.0</v>
      </c>
      <c r="F22" s="101">
        <v>1521.0</v>
      </c>
      <c r="G22" s="101">
        <v>327358.0</v>
      </c>
      <c r="H22" s="101">
        <v>283056.0</v>
      </c>
      <c r="I22" s="101">
        <v>263163.0</v>
      </c>
      <c r="J22" s="101">
        <v>606.0</v>
      </c>
      <c r="K22" s="101">
        <v>253119.0</v>
      </c>
      <c r="L22" s="101">
        <v>718.0</v>
      </c>
      <c r="M22" s="101">
        <v>227471.0</v>
      </c>
      <c r="N22" s="101">
        <v>132360.0</v>
      </c>
      <c r="O22" s="101">
        <v>130426.0</v>
      </c>
      <c r="P22" s="101">
        <v>11.0</v>
      </c>
      <c r="Q22" s="101">
        <v>129825.0</v>
      </c>
      <c r="R22" s="101">
        <v>668.0</v>
      </c>
      <c r="S22" s="101">
        <v>119225.0</v>
      </c>
      <c r="T22" s="101"/>
      <c r="U22" s="101"/>
      <c r="V22" s="101"/>
      <c r="W22" s="101"/>
      <c r="X22" s="101"/>
      <c r="Y22" s="101"/>
      <c r="Z22" s="101">
        <v>413407.0</v>
      </c>
      <c r="AA22" s="101">
        <v>403676.0</v>
      </c>
      <c r="AB22" s="101">
        <v>74.0</v>
      </c>
      <c r="AC22" s="101">
        <v>400869.0</v>
      </c>
      <c r="AD22" s="101">
        <v>1143.0</v>
      </c>
      <c r="AE22" s="101">
        <v>381361.0</v>
      </c>
      <c r="AF22" s="101">
        <v>77592.0</v>
      </c>
      <c r="AG22" s="101">
        <v>76415.0</v>
      </c>
      <c r="AH22" s="101">
        <v>25.0</v>
      </c>
      <c r="AI22" s="101">
        <v>76189.0</v>
      </c>
      <c r="AJ22" s="101">
        <v>46.0</v>
      </c>
      <c r="AK22" s="101">
        <v>62831.0</v>
      </c>
      <c r="AL22" s="101">
        <v>18680.0</v>
      </c>
      <c r="AM22" s="101">
        <v>18680.0</v>
      </c>
      <c r="AN22" s="101">
        <v>261.0</v>
      </c>
      <c r="AO22" s="101">
        <v>17316.0</v>
      </c>
      <c r="AP22" s="101">
        <v>991.0</v>
      </c>
      <c r="AQ22" s="101">
        <v>10515.0</v>
      </c>
      <c r="AR22" s="101">
        <v>116923.0</v>
      </c>
      <c r="AS22" s="101">
        <v>111899.0</v>
      </c>
      <c r="AT22" s="101">
        <v>674.0</v>
      </c>
      <c r="AU22" s="101">
        <v>106312.0</v>
      </c>
      <c r="AV22" s="101">
        <v>92.0</v>
      </c>
      <c r="AW22" s="101">
        <v>87208.0</v>
      </c>
      <c r="AX22" s="101">
        <v>40695.0</v>
      </c>
      <c r="AY22" s="101">
        <v>39491.0</v>
      </c>
      <c r="AZ22" s="101">
        <v>1.0</v>
      </c>
      <c r="BA22" s="101">
        <v>39355.0</v>
      </c>
      <c r="BB22" s="101">
        <v>47.0</v>
      </c>
      <c r="BC22" s="101">
        <v>38310.0</v>
      </c>
      <c r="BD22" s="101">
        <v>309280.0</v>
      </c>
      <c r="BE22" s="101">
        <v>309280.0</v>
      </c>
      <c r="BF22" s="101">
        <v>15381.0</v>
      </c>
      <c r="BG22" s="101">
        <v>280454.0</v>
      </c>
      <c r="BH22" s="101">
        <v>37.0</v>
      </c>
      <c r="BI22" s="101">
        <v>37.0</v>
      </c>
      <c r="BJ22" s="101">
        <v>549710.0</v>
      </c>
      <c r="BK22" s="101">
        <v>543517.0</v>
      </c>
      <c r="BL22" s="101">
        <v>730.0</v>
      </c>
      <c r="BM22" s="101">
        <v>537230.0</v>
      </c>
      <c r="BN22" s="101">
        <v>252.0</v>
      </c>
      <c r="BO22" s="101">
        <v>520997.0</v>
      </c>
      <c r="BP22" s="136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</row>
    <row r="23">
      <c r="A23" s="8">
        <v>44425.0</v>
      </c>
      <c r="B23" s="101">
        <v>432359.0</v>
      </c>
      <c r="C23" s="101">
        <v>391047.0</v>
      </c>
      <c r="D23" s="101">
        <v>26.0</v>
      </c>
      <c r="E23" s="101">
        <v>369451.0</v>
      </c>
      <c r="F23" s="101">
        <v>96.0</v>
      </c>
      <c r="G23" s="101">
        <v>325726.0</v>
      </c>
      <c r="H23" s="101">
        <v>282975.0</v>
      </c>
      <c r="I23" s="101">
        <v>262650.0</v>
      </c>
      <c r="J23" s="101">
        <v>61.0</v>
      </c>
      <c r="K23" s="101">
        <v>252461.0</v>
      </c>
      <c r="L23" s="101">
        <v>34.0</v>
      </c>
      <c r="M23" s="101">
        <v>226738.0</v>
      </c>
      <c r="N23" s="101">
        <v>132469.0</v>
      </c>
      <c r="O23" s="101">
        <v>130444.0</v>
      </c>
      <c r="P23" s="101">
        <v>0.0</v>
      </c>
      <c r="Q23" s="101">
        <v>129812.0</v>
      </c>
      <c r="R23" s="101">
        <v>17.0</v>
      </c>
      <c r="S23" s="101">
        <v>118554.0</v>
      </c>
      <c r="T23" s="101"/>
      <c r="U23" s="101"/>
      <c r="V23" s="101"/>
      <c r="W23" s="101"/>
      <c r="X23" s="101"/>
      <c r="Y23" s="101"/>
      <c r="Z23" s="101">
        <v>414154.0</v>
      </c>
      <c r="AA23" s="101">
        <v>403757.0</v>
      </c>
      <c r="AB23" s="101">
        <v>2.0</v>
      </c>
      <c r="AC23" s="101">
        <v>400790.0</v>
      </c>
      <c r="AD23" s="101">
        <v>434.0</v>
      </c>
      <c r="AE23" s="101">
        <v>380212.0</v>
      </c>
      <c r="AF23" s="101">
        <v>77605.0</v>
      </c>
      <c r="AG23" s="101">
        <v>76365.0</v>
      </c>
      <c r="AH23" s="101">
        <v>19.0</v>
      </c>
      <c r="AI23" s="101">
        <v>76138.0</v>
      </c>
      <c r="AJ23" s="101">
        <v>17.0</v>
      </c>
      <c r="AK23" s="101">
        <v>62757.0</v>
      </c>
      <c r="AL23" s="101">
        <v>18566.0</v>
      </c>
      <c r="AM23" s="101">
        <v>18566.0</v>
      </c>
      <c r="AN23" s="101">
        <v>55.0</v>
      </c>
      <c r="AO23" s="101">
        <v>17055.0</v>
      </c>
      <c r="AP23" s="101">
        <v>116.0</v>
      </c>
      <c r="AQ23" s="101">
        <v>9524.0</v>
      </c>
      <c r="AR23" s="101">
        <v>117094.0</v>
      </c>
      <c r="AS23" s="101">
        <v>111957.0</v>
      </c>
      <c r="AT23" s="101">
        <v>0.0</v>
      </c>
      <c r="AU23" s="101">
        <v>105628.0</v>
      </c>
      <c r="AV23" s="101">
        <v>5.0</v>
      </c>
      <c r="AW23" s="101">
        <v>87115.0</v>
      </c>
      <c r="AX23" s="101">
        <v>40728.0</v>
      </c>
      <c r="AY23" s="101">
        <v>39496.0</v>
      </c>
      <c r="AZ23" s="101">
        <v>0.0</v>
      </c>
      <c r="BA23" s="101">
        <v>39354.0</v>
      </c>
      <c r="BB23" s="101">
        <v>1.0</v>
      </c>
      <c r="BC23" s="101">
        <v>38263.0</v>
      </c>
      <c r="BD23" s="101">
        <v>309429.0</v>
      </c>
      <c r="BE23" s="101">
        <v>309429.0</v>
      </c>
      <c r="BF23" s="101">
        <v>1482.0</v>
      </c>
      <c r="BG23" s="101">
        <v>265071.0</v>
      </c>
      <c r="BH23" s="101">
        <v>0.0</v>
      </c>
      <c r="BI23" s="101">
        <v>0.0</v>
      </c>
      <c r="BJ23" s="101">
        <v>548892.0</v>
      </c>
      <c r="BK23" s="101">
        <v>542278.0</v>
      </c>
      <c r="BL23" s="101">
        <v>481.0</v>
      </c>
      <c r="BM23" s="101">
        <v>536498.0</v>
      </c>
      <c r="BN23" s="101">
        <v>83.0</v>
      </c>
      <c r="BO23" s="101">
        <v>520740.0</v>
      </c>
      <c r="BP23" s="136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</row>
    <row r="24">
      <c r="A24" s="8">
        <v>44424.0</v>
      </c>
      <c r="B24" s="101">
        <v>432380.0</v>
      </c>
      <c r="C24" s="101">
        <v>390956.0</v>
      </c>
      <c r="D24" s="101">
        <v>0.0</v>
      </c>
      <c r="E24" s="101">
        <v>369426.0</v>
      </c>
      <c r="F24" s="101">
        <v>0.0</v>
      </c>
      <c r="G24" s="101">
        <v>325624.0</v>
      </c>
      <c r="H24" s="101">
        <v>282985.0</v>
      </c>
      <c r="I24" s="101">
        <v>262631.0</v>
      </c>
      <c r="J24" s="101">
        <v>0.0</v>
      </c>
      <c r="K24" s="101">
        <v>252397.0</v>
      </c>
      <c r="L24" s="101">
        <v>0.0</v>
      </c>
      <c r="M24" s="101">
        <v>226693.0</v>
      </c>
      <c r="N24" s="101">
        <v>132513.0</v>
      </c>
      <c r="O24" s="101">
        <v>130456.0</v>
      </c>
      <c r="P24" s="101">
        <v>0.0</v>
      </c>
      <c r="Q24" s="101">
        <v>129812.0</v>
      </c>
      <c r="R24" s="101">
        <v>0.0</v>
      </c>
      <c r="S24" s="101">
        <v>118537.0</v>
      </c>
      <c r="T24" s="101"/>
      <c r="U24" s="101"/>
      <c r="V24" s="101"/>
      <c r="W24" s="101"/>
      <c r="X24" s="101"/>
      <c r="Y24" s="101"/>
      <c r="Z24" s="101">
        <v>414367.0</v>
      </c>
      <c r="AA24" s="101">
        <v>403800.0</v>
      </c>
      <c r="AB24" s="101">
        <v>0.0</v>
      </c>
      <c r="AC24" s="101">
        <v>400788.0</v>
      </c>
      <c r="AD24" s="101">
        <v>0.0</v>
      </c>
      <c r="AE24" s="101">
        <v>379772.0</v>
      </c>
      <c r="AF24" s="101">
        <v>77618.0</v>
      </c>
      <c r="AG24" s="101">
        <v>76349.0</v>
      </c>
      <c r="AH24" s="101">
        <v>4.0</v>
      </c>
      <c r="AI24" s="101">
        <v>76118.0</v>
      </c>
      <c r="AJ24" s="101">
        <v>0.0</v>
      </c>
      <c r="AK24" s="101">
        <v>62739.0</v>
      </c>
      <c r="AL24" s="101">
        <v>18495.0</v>
      </c>
      <c r="AM24" s="101">
        <v>18495.0</v>
      </c>
      <c r="AN24" s="101">
        <v>0.0</v>
      </c>
      <c r="AO24" s="101">
        <v>17000.0</v>
      </c>
      <c r="AP24" s="101">
        <v>0.0</v>
      </c>
      <c r="AQ24" s="101">
        <v>9408.0</v>
      </c>
      <c r="AR24" s="101">
        <v>117138.0</v>
      </c>
      <c r="AS24" s="101">
        <v>111970.0</v>
      </c>
      <c r="AT24" s="101">
        <v>0.0</v>
      </c>
      <c r="AU24" s="101">
        <v>105628.0</v>
      </c>
      <c r="AV24" s="101">
        <v>0.0</v>
      </c>
      <c r="AW24" s="101">
        <v>87110.0</v>
      </c>
      <c r="AX24" s="101">
        <v>40741.0</v>
      </c>
      <c r="AY24" s="101">
        <v>39498.0</v>
      </c>
      <c r="AZ24" s="101">
        <v>0.0</v>
      </c>
      <c r="BA24" s="101">
        <v>39354.0</v>
      </c>
      <c r="BB24" s="101">
        <v>0.0</v>
      </c>
      <c r="BC24" s="101">
        <v>38262.0</v>
      </c>
      <c r="BD24" s="101">
        <v>309484.0</v>
      </c>
      <c r="BE24" s="101">
        <v>309484.0</v>
      </c>
      <c r="BF24" s="101">
        <v>0.0</v>
      </c>
      <c r="BG24" s="101">
        <v>263589.0</v>
      </c>
      <c r="BH24" s="101">
        <v>0.0</v>
      </c>
      <c r="BI24" s="101">
        <v>0.0</v>
      </c>
      <c r="BJ24" s="101">
        <v>548727.0</v>
      </c>
      <c r="BK24" s="101">
        <v>541646.0</v>
      </c>
      <c r="BL24" s="101">
        <v>2.0</v>
      </c>
      <c r="BM24" s="101">
        <v>536017.0</v>
      </c>
      <c r="BN24" s="101">
        <v>3.0</v>
      </c>
      <c r="BO24" s="101">
        <v>520657.0</v>
      </c>
      <c r="BP24" s="136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</row>
    <row r="25">
      <c r="A25" s="8">
        <v>44423.0</v>
      </c>
      <c r="B25" s="101">
        <v>432276.0</v>
      </c>
      <c r="C25" s="101">
        <v>390701.0</v>
      </c>
      <c r="D25" s="101">
        <v>25.0</v>
      </c>
      <c r="E25" s="101">
        <v>369426.0</v>
      </c>
      <c r="F25" s="101">
        <v>43.0</v>
      </c>
      <c r="G25" s="101">
        <v>325624.0</v>
      </c>
      <c r="H25" s="101">
        <v>282908.0</v>
      </c>
      <c r="I25" s="101">
        <v>262461.0</v>
      </c>
      <c r="J25" s="101">
        <v>4.0</v>
      </c>
      <c r="K25" s="101">
        <v>252397.0</v>
      </c>
      <c r="L25" s="101">
        <v>8.0</v>
      </c>
      <c r="M25" s="101">
        <v>226693.0</v>
      </c>
      <c r="N25" s="101">
        <v>132527.0</v>
      </c>
      <c r="O25" s="101">
        <v>130459.0</v>
      </c>
      <c r="P25" s="101">
        <v>0.0</v>
      </c>
      <c r="Q25" s="101">
        <v>129812.0</v>
      </c>
      <c r="R25" s="101">
        <v>13.0</v>
      </c>
      <c r="S25" s="101">
        <v>118537.0</v>
      </c>
      <c r="T25" s="101"/>
      <c r="U25" s="101"/>
      <c r="V25" s="101"/>
      <c r="W25" s="101"/>
      <c r="X25" s="101"/>
      <c r="Y25" s="101"/>
      <c r="Z25" s="101">
        <v>414395.0</v>
      </c>
      <c r="AA25" s="101">
        <v>403783.0</v>
      </c>
      <c r="AB25" s="101">
        <v>0.0</v>
      </c>
      <c r="AC25" s="101">
        <v>400788.0</v>
      </c>
      <c r="AD25" s="101">
        <v>67.0</v>
      </c>
      <c r="AE25" s="101">
        <v>379772.0</v>
      </c>
      <c r="AF25" s="101">
        <v>77624.0</v>
      </c>
      <c r="AG25" s="101">
        <v>76343.0</v>
      </c>
      <c r="AH25" s="101">
        <v>144.0</v>
      </c>
      <c r="AI25" s="101">
        <v>76114.0</v>
      </c>
      <c r="AJ25" s="101">
        <v>0.0</v>
      </c>
      <c r="AK25" s="101">
        <v>62739.0</v>
      </c>
      <c r="AL25" s="101">
        <v>18506.0</v>
      </c>
      <c r="AM25" s="101">
        <v>18506.0</v>
      </c>
      <c r="AN25" s="101">
        <v>17.0</v>
      </c>
      <c r="AO25" s="101">
        <v>17000.0</v>
      </c>
      <c r="AP25" s="101">
        <v>27.0</v>
      </c>
      <c r="AQ25" s="101">
        <v>9407.0</v>
      </c>
      <c r="AR25" s="101">
        <v>117143.0</v>
      </c>
      <c r="AS25" s="101">
        <v>111964.0</v>
      </c>
      <c r="AT25" s="101">
        <v>0.0</v>
      </c>
      <c r="AU25" s="101">
        <v>105586.0</v>
      </c>
      <c r="AV25" s="101">
        <v>1.0</v>
      </c>
      <c r="AW25" s="101">
        <v>87108.0</v>
      </c>
      <c r="AX25" s="101">
        <v>40748.0</v>
      </c>
      <c r="AY25" s="101">
        <v>39499.0</v>
      </c>
      <c r="AZ25" s="101">
        <v>0.0</v>
      </c>
      <c r="BA25" s="101">
        <v>39354.0</v>
      </c>
      <c r="BB25" s="101">
        <v>1.0</v>
      </c>
      <c r="BC25" s="101">
        <v>38262.0</v>
      </c>
      <c r="BD25" s="101">
        <v>309490.0</v>
      </c>
      <c r="BE25" s="101">
        <v>309490.0</v>
      </c>
      <c r="BF25" s="101">
        <v>99.0</v>
      </c>
      <c r="BG25" s="101">
        <v>263589.0</v>
      </c>
      <c r="BH25" s="101">
        <v>0.0</v>
      </c>
      <c r="BI25" s="101">
        <v>0.0</v>
      </c>
      <c r="BJ25" s="101">
        <v>548404.0</v>
      </c>
      <c r="BK25" s="101">
        <v>541589.0</v>
      </c>
      <c r="BL25" s="101">
        <v>87.0</v>
      </c>
      <c r="BM25" s="101">
        <v>536015.0</v>
      </c>
      <c r="BN25" s="101">
        <v>101.0</v>
      </c>
      <c r="BO25" s="101">
        <v>520648.0</v>
      </c>
      <c r="BP25" s="136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</row>
    <row r="26">
      <c r="A26" s="8">
        <v>44422.0</v>
      </c>
      <c r="B26" s="101">
        <v>432295.0</v>
      </c>
      <c r="C26" s="101">
        <v>390637.0</v>
      </c>
      <c r="D26" s="101">
        <v>875.0</v>
      </c>
      <c r="E26" s="101">
        <v>369323.0</v>
      </c>
      <c r="F26" s="101">
        <v>1848.0</v>
      </c>
      <c r="G26" s="101">
        <v>325579.0</v>
      </c>
      <c r="H26" s="101">
        <v>282918.0</v>
      </c>
      <c r="I26" s="101">
        <v>262455.0</v>
      </c>
      <c r="J26" s="101">
        <v>464.0</v>
      </c>
      <c r="K26" s="101">
        <v>252365.0</v>
      </c>
      <c r="L26" s="101">
        <v>718.0</v>
      </c>
      <c r="M26" s="101">
        <v>226633.0</v>
      </c>
      <c r="N26" s="101">
        <v>132535.0</v>
      </c>
      <c r="O26" s="101">
        <v>130460.0</v>
      </c>
      <c r="P26" s="101">
        <v>20.0</v>
      </c>
      <c r="Q26" s="101">
        <v>129811.0</v>
      </c>
      <c r="R26" s="101">
        <v>1120.0</v>
      </c>
      <c r="S26" s="101">
        <v>118524.0</v>
      </c>
      <c r="T26" s="101"/>
      <c r="U26" s="101"/>
      <c r="V26" s="101"/>
      <c r="W26" s="101"/>
      <c r="X26" s="101"/>
      <c r="Y26" s="101"/>
      <c r="Z26" s="101">
        <v>414513.0</v>
      </c>
      <c r="AA26" s="101">
        <v>403819.0</v>
      </c>
      <c r="AB26" s="101">
        <v>118.0</v>
      </c>
      <c r="AC26" s="101">
        <v>400787.0</v>
      </c>
      <c r="AD26" s="101">
        <v>1213.0</v>
      </c>
      <c r="AE26" s="101">
        <v>379696.0</v>
      </c>
      <c r="AF26" s="101">
        <v>77636.0</v>
      </c>
      <c r="AG26" s="101">
        <v>76343.0</v>
      </c>
      <c r="AH26" s="101">
        <v>83.0</v>
      </c>
      <c r="AI26" s="101">
        <v>75967.0</v>
      </c>
      <c r="AJ26" s="101">
        <v>16.0</v>
      </c>
      <c r="AK26" s="101">
        <v>62739.0</v>
      </c>
      <c r="AL26" s="101">
        <v>18501.0</v>
      </c>
      <c r="AM26" s="101">
        <v>18501.0</v>
      </c>
      <c r="AN26" s="101">
        <v>251.0</v>
      </c>
      <c r="AO26" s="101">
        <v>16982.0</v>
      </c>
      <c r="AP26" s="101">
        <v>480.0</v>
      </c>
      <c r="AQ26" s="101">
        <v>9380.0</v>
      </c>
      <c r="AR26" s="101">
        <v>117170.0</v>
      </c>
      <c r="AS26" s="101">
        <v>111971.0</v>
      </c>
      <c r="AT26" s="101">
        <v>277.0</v>
      </c>
      <c r="AU26" s="101">
        <v>105466.0</v>
      </c>
      <c r="AV26" s="101">
        <v>82.0</v>
      </c>
      <c r="AW26" s="101">
        <v>87106.0</v>
      </c>
      <c r="AX26" s="101">
        <v>40755.0</v>
      </c>
      <c r="AY26" s="101">
        <v>39499.0</v>
      </c>
      <c r="AZ26" s="101">
        <v>0.0</v>
      </c>
      <c r="BA26" s="101">
        <v>39354.0</v>
      </c>
      <c r="BB26" s="101">
        <v>143.0</v>
      </c>
      <c r="BC26" s="101">
        <v>38261.0</v>
      </c>
      <c r="BD26" s="101">
        <v>309554.0</v>
      </c>
      <c r="BE26" s="101">
        <v>309554.0</v>
      </c>
      <c r="BF26" s="101">
        <v>12668.0</v>
      </c>
      <c r="BG26" s="101">
        <v>263490.0</v>
      </c>
      <c r="BH26" s="101">
        <v>0.0</v>
      </c>
      <c r="BI26" s="101">
        <v>0.0</v>
      </c>
      <c r="BJ26" s="101">
        <v>547815.0</v>
      </c>
      <c r="BK26" s="101">
        <v>541472.0</v>
      </c>
      <c r="BL26" s="101">
        <v>1054.0</v>
      </c>
      <c r="BM26" s="101">
        <v>535886.0</v>
      </c>
      <c r="BN26" s="101">
        <v>510.0</v>
      </c>
      <c r="BO26" s="101">
        <v>520389.0</v>
      </c>
      <c r="BP26" s="136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>
      <c r="A27" s="8">
        <v>44421.0</v>
      </c>
      <c r="B27" s="24">
        <v>432095.0</v>
      </c>
      <c r="C27" s="24">
        <v>390130.0</v>
      </c>
      <c r="D27" s="24">
        <v>1588.0</v>
      </c>
      <c r="E27" s="24">
        <v>368147.0</v>
      </c>
      <c r="F27" s="24">
        <v>2145.0</v>
      </c>
      <c r="G27" s="24">
        <v>323615.0</v>
      </c>
      <c r="H27" s="24">
        <v>282937.0</v>
      </c>
      <c r="I27" s="24">
        <v>262065.0</v>
      </c>
      <c r="J27" s="24">
        <v>491.0</v>
      </c>
      <c r="K27" s="24">
        <v>251805.0</v>
      </c>
      <c r="L27" s="24">
        <v>527.0</v>
      </c>
      <c r="M27" s="24">
        <v>225815.0</v>
      </c>
      <c r="N27" s="24">
        <v>132608.0</v>
      </c>
      <c r="O27" s="24">
        <v>130478.0</v>
      </c>
      <c r="P27" s="24">
        <v>31.0</v>
      </c>
      <c r="Q27" s="24">
        <v>129790.0</v>
      </c>
      <c r="R27" s="24">
        <v>644.0</v>
      </c>
      <c r="S27" s="24">
        <v>117404.0</v>
      </c>
      <c r="T27" s="24"/>
      <c r="U27" s="24"/>
      <c r="V27" s="24"/>
      <c r="W27" s="24"/>
      <c r="X27" s="24"/>
      <c r="Y27" s="24"/>
      <c r="Z27" s="24">
        <v>414971.0</v>
      </c>
      <c r="AA27" s="24">
        <v>403893.0</v>
      </c>
      <c r="AB27" s="24">
        <v>43.0</v>
      </c>
      <c r="AC27" s="24">
        <v>400656.0</v>
      </c>
      <c r="AD27" s="24">
        <v>815.0</v>
      </c>
      <c r="AE27" s="24">
        <v>378470.0</v>
      </c>
      <c r="AF27" s="24">
        <v>77659.0</v>
      </c>
      <c r="AG27" s="24">
        <v>76329.0</v>
      </c>
      <c r="AH27" s="24">
        <v>44.0</v>
      </c>
      <c r="AI27" s="24">
        <v>75884.0</v>
      </c>
      <c r="AJ27" s="24">
        <v>3.0</v>
      </c>
      <c r="AK27" s="24">
        <v>62686.0</v>
      </c>
      <c r="AL27" s="24">
        <v>18318.0</v>
      </c>
      <c r="AM27" s="24">
        <v>18318.0</v>
      </c>
      <c r="AN27" s="24">
        <v>307.0</v>
      </c>
      <c r="AO27" s="24">
        <v>16725.0</v>
      </c>
      <c r="AP27" s="24">
        <v>407.0</v>
      </c>
      <c r="AQ27" s="24">
        <v>8896.0</v>
      </c>
      <c r="AR27" s="24">
        <v>117257.0</v>
      </c>
      <c r="AS27" s="24">
        <v>111970.0</v>
      </c>
      <c r="AT27" s="24">
        <v>1719.0</v>
      </c>
      <c r="AU27" s="24">
        <v>104649.0</v>
      </c>
      <c r="AV27" s="24">
        <v>124.0</v>
      </c>
      <c r="AW27" s="24">
        <v>87011.0</v>
      </c>
      <c r="AX27" s="24">
        <v>40772.0</v>
      </c>
      <c r="AY27" s="24">
        <v>39506.0</v>
      </c>
      <c r="AZ27" s="24">
        <v>0.0</v>
      </c>
      <c r="BA27" s="24">
        <v>39354.0</v>
      </c>
      <c r="BB27" s="24">
        <v>82.0</v>
      </c>
      <c r="BC27" s="24">
        <v>38118.0</v>
      </c>
      <c r="BD27" s="24">
        <v>309649.0</v>
      </c>
      <c r="BE27" s="24">
        <v>309649.0</v>
      </c>
      <c r="BF27" s="24">
        <v>15428.0</v>
      </c>
      <c r="BG27" s="24">
        <v>250821.0</v>
      </c>
      <c r="BH27" s="24">
        <v>0.0</v>
      </c>
      <c r="BI27" s="24">
        <v>0.0</v>
      </c>
      <c r="BJ27" s="24">
        <v>545079.0</v>
      </c>
      <c r="BK27" s="24">
        <v>540608.0</v>
      </c>
      <c r="BL27" s="24">
        <v>1070.0</v>
      </c>
      <c r="BM27" s="24">
        <v>534826.0</v>
      </c>
      <c r="BN27" s="24">
        <v>410.0</v>
      </c>
      <c r="BO27" s="24">
        <v>519814.0</v>
      </c>
      <c r="BP27" s="136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</row>
    <row r="28">
      <c r="A28" s="8">
        <v>44420.0</v>
      </c>
      <c r="B28" s="101">
        <v>431996.0</v>
      </c>
      <c r="C28" s="101">
        <v>389419.0</v>
      </c>
      <c r="D28" s="101">
        <v>1954.0</v>
      </c>
      <c r="E28" s="101">
        <v>366394.0</v>
      </c>
      <c r="F28" s="101">
        <v>2040.0</v>
      </c>
      <c r="G28" s="101">
        <v>321292.0</v>
      </c>
      <c r="H28" s="101">
        <v>282875.0</v>
      </c>
      <c r="I28" s="101">
        <v>261714.0</v>
      </c>
      <c r="J28" s="101">
        <v>853.0</v>
      </c>
      <c r="K28" s="101">
        <v>251272.0</v>
      </c>
      <c r="L28" s="101">
        <v>562.0</v>
      </c>
      <c r="M28" s="101">
        <v>225227.0</v>
      </c>
      <c r="N28" s="101">
        <v>132670.0</v>
      </c>
      <c r="O28" s="101">
        <v>130495.0</v>
      </c>
      <c r="P28" s="101">
        <v>10.0</v>
      </c>
      <c r="Q28" s="101">
        <v>129759.0</v>
      </c>
      <c r="R28" s="101">
        <v>462.0</v>
      </c>
      <c r="S28" s="101">
        <v>116760.0</v>
      </c>
      <c r="T28" s="101"/>
      <c r="U28" s="101"/>
      <c r="V28" s="101"/>
      <c r="W28" s="101"/>
      <c r="X28" s="101"/>
      <c r="Y28" s="101"/>
      <c r="Z28" s="101">
        <v>415773.0</v>
      </c>
      <c r="AA28" s="101">
        <v>403962.0</v>
      </c>
      <c r="AB28" s="101">
        <v>71.0</v>
      </c>
      <c r="AC28" s="101">
        <v>400595.0</v>
      </c>
      <c r="AD28" s="101">
        <v>721.0</v>
      </c>
      <c r="AE28" s="101">
        <v>377636.0</v>
      </c>
      <c r="AF28" s="101">
        <v>77693.0</v>
      </c>
      <c r="AG28" s="101">
        <v>76319.0</v>
      </c>
      <c r="AH28" s="101">
        <v>54.0</v>
      </c>
      <c r="AI28" s="101">
        <v>75839.0</v>
      </c>
      <c r="AJ28" s="101">
        <v>603.0</v>
      </c>
      <c r="AK28" s="101">
        <v>62683.0</v>
      </c>
      <c r="AL28" s="101">
        <v>18122.0</v>
      </c>
      <c r="AM28" s="101">
        <v>18122.0</v>
      </c>
      <c r="AN28" s="101">
        <v>287.0</v>
      </c>
      <c r="AO28" s="101">
        <v>16416.0</v>
      </c>
      <c r="AP28" s="101">
        <v>315.0</v>
      </c>
      <c r="AQ28" s="101">
        <v>8489.0</v>
      </c>
      <c r="AR28" s="101">
        <v>117535.0</v>
      </c>
      <c r="AS28" s="101">
        <v>112104.0</v>
      </c>
      <c r="AT28" s="101">
        <v>1576.0</v>
      </c>
      <c r="AU28" s="101">
        <v>102862.0</v>
      </c>
      <c r="AV28" s="101">
        <v>69.0</v>
      </c>
      <c r="AW28" s="101">
        <v>86885.0</v>
      </c>
      <c r="AX28" s="101">
        <v>40802.0</v>
      </c>
      <c r="AY28" s="101">
        <v>39518.0</v>
      </c>
      <c r="AZ28" s="101">
        <v>0.0</v>
      </c>
      <c r="BA28" s="101">
        <v>39354.0</v>
      </c>
      <c r="BB28" s="101">
        <v>34.0</v>
      </c>
      <c r="BC28" s="101">
        <v>38036.0</v>
      </c>
      <c r="BD28" s="101">
        <v>309989.0</v>
      </c>
      <c r="BE28" s="101">
        <v>309989.0</v>
      </c>
      <c r="BF28" s="101">
        <v>16774.0</v>
      </c>
      <c r="BG28" s="101">
        <v>235392.0</v>
      </c>
      <c r="BH28" s="101">
        <v>0.0</v>
      </c>
      <c r="BI28" s="101">
        <v>0.0</v>
      </c>
      <c r="BJ28" s="101">
        <v>544323.0</v>
      </c>
      <c r="BK28" s="101">
        <v>539650.0</v>
      </c>
      <c r="BL28" s="101">
        <v>1688.0</v>
      </c>
      <c r="BM28" s="101">
        <v>533710.0</v>
      </c>
      <c r="BN28" s="101">
        <v>343.0</v>
      </c>
      <c r="BO28" s="101">
        <v>519322.0</v>
      </c>
      <c r="BP28" s="136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</row>
    <row r="29">
      <c r="A29" s="8">
        <v>44419.0</v>
      </c>
      <c r="B29" s="101">
        <v>431532.0</v>
      </c>
      <c r="C29" s="101">
        <v>388445.0</v>
      </c>
      <c r="D29" s="101">
        <v>2112.0</v>
      </c>
      <c r="E29" s="101">
        <v>364228.0</v>
      </c>
      <c r="F29" s="101">
        <v>2307.0</v>
      </c>
      <c r="G29" s="101">
        <v>319048.0</v>
      </c>
      <c r="H29" s="101">
        <v>282726.0</v>
      </c>
      <c r="I29" s="101">
        <v>261106.0</v>
      </c>
      <c r="J29" s="101">
        <v>787.0</v>
      </c>
      <c r="K29" s="101">
        <v>250367.0</v>
      </c>
      <c r="L29" s="101">
        <v>671.0</v>
      </c>
      <c r="M29" s="101">
        <v>224596.0</v>
      </c>
      <c r="N29" s="101">
        <v>132764.0</v>
      </c>
      <c r="O29" s="101">
        <v>130484.0</v>
      </c>
      <c r="P29" s="101">
        <v>12.0</v>
      </c>
      <c r="Q29" s="101">
        <v>129749.0</v>
      </c>
      <c r="R29" s="101">
        <v>415.0</v>
      </c>
      <c r="S29" s="101">
        <v>116298.0</v>
      </c>
      <c r="T29" s="101"/>
      <c r="U29" s="101"/>
      <c r="V29" s="101"/>
      <c r="W29" s="101"/>
      <c r="X29" s="101"/>
      <c r="Y29" s="101"/>
      <c r="Z29" s="101">
        <v>416210.0</v>
      </c>
      <c r="AA29" s="101">
        <v>404052.0</v>
      </c>
      <c r="AB29" s="101">
        <v>35.0</v>
      </c>
      <c r="AC29" s="101">
        <v>400510.0</v>
      </c>
      <c r="AD29" s="101">
        <v>825.0</v>
      </c>
      <c r="AE29" s="101">
        <v>376907.0</v>
      </c>
      <c r="AF29" s="101">
        <v>77724.0</v>
      </c>
      <c r="AG29" s="101">
        <v>76303.0</v>
      </c>
      <c r="AH29" s="101">
        <v>94.0</v>
      </c>
      <c r="AI29" s="101">
        <v>75780.0</v>
      </c>
      <c r="AJ29" s="101">
        <v>216.0</v>
      </c>
      <c r="AK29" s="101">
        <v>62075.0</v>
      </c>
      <c r="AL29" s="101">
        <v>17975.0</v>
      </c>
      <c r="AM29" s="101">
        <v>17975.0</v>
      </c>
      <c r="AN29" s="101">
        <v>267.0</v>
      </c>
      <c r="AO29" s="101">
        <v>16128.0</v>
      </c>
      <c r="AP29" s="101">
        <v>318.0</v>
      </c>
      <c r="AQ29" s="101">
        <v>8173.0</v>
      </c>
      <c r="AR29" s="101">
        <v>117659.0</v>
      </c>
      <c r="AS29" s="101">
        <v>112048.0</v>
      </c>
      <c r="AT29" s="101">
        <v>2364.0</v>
      </c>
      <c r="AU29" s="101">
        <v>101270.0</v>
      </c>
      <c r="AV29" s="101">
        <v>142.0</v>
      </c>
      <c r="AW29" s="101">
        <v>86815.0</v>
      </c>
      <c r="AX29" s="101">
        <v>40829.0</v>
      </c>
      <c r="AY29" s="101">
        <v>39521.0</v>
      </c>
      <c r="AZ29" s="101">
        <v>0.0</v>
      </c>
      <c r="BA29" s="101">
        <v>39354.0</v>
      </c>
      <c r="BB29" s="101">
        <v>24.0</v>
      </c>
      <c r="BC29" s="101">
        <v>38002.0</v>
      </c>
      <c r="BD29" s="101">
        <v>310042.0</v>
      </c>
      <c r="BE29" s="101">
        <v>310042.0</v>
      </c>
      <c r="BF29" s="101">
        <v>17048.0</v>
      </c>
      <c r="BG29" s="101">
        <v>218605.0</v>
      </c>
      <c r="BH29" s="101">
        <v>0.0</v>
      </c>
      <c r="BI29" s="101">
        <v>0.0</v>
      </c>
      <c r="BJ29" s="101">
        <v>542599.0</v>
      </c>
      <c r="BK29" s="101">
        <v>538111.0</v>
      </c>
      <c r="BL29" s="101">
        <v>725.0</v>
      </c>
      <c r="BM29" s="101">
        <v>532015.0</v>
      </c>
      <c r="BN29" s="101">
        <v>489.0</v>
      </c>
      <c r="BO29" s="101">
        <v>518825.0</v>
      </c>
      <c r="BP29" s="136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</row>
    <row r="30">
      <c r="A30" s="8">
        <v>44418.0</v>
      </c>
      <c r="B30" s="101">
        <v>431122.0</v>
      </c>
      <c r="C30" s="101">
        <v>387287.0</v>
      </c>
      <c r="D30" s="101">
        <v>902.0</v>
      </c>
      <c r="E30" s="101">
        <v>362004.0</v>
      </c>
      <c r="F30" s="101">
        <v>1376.0</v>
      </c>
      <c r="G30" s="101">
        <v>316698.0</v>
      </c>
      <c r="H30" s="101">
        <v>282710.0</v>
      </c>
      <c r="I30" s="101">
        <v>260359.0</v>
      </c>
      <c r="J30" s="101">
        <v>394.0</v>
      </c>
      <c r="K30" s="101">
        <v>249570.0</v>
      </c>
      <c r="L30" s="101">
        <v>363.0</v>
      </c>
      <c r="M30" s="101">
        <v>223911.0</v>
      </c>
      <c r="N30" s="101">
        <v>133000.0</v>
      </c>
      <c r="O30" s="101">
        <v>130519.0</v>
      </c>
      <c r="P30" s="101">
        <v>6.0</v>
      </c>
      <c r="Q30" s="101">
        <v>129737.0</v>
      </c>
      <c r="R30" s="101">
        <v>307.0</v>
      </c>
      <c r="S30" s="101">
        <v>115882.0</v>
      </c>
      <c r="T30" s="101"/>
      <c r="U30" s="101"/>
      <c r="V30" s="101"/>
      <c r="W30" s="101"/>
      <c r="X30" s="101"/>
      <c r="Y30" s="101"/>
      <c r="Z30" s="101">
        <v>417033.0</v>
      </c>
      <c r="AA30" s="101">
        <v>404210.0</v>
      </c>
      <c r="AB30" s="101">
        <v>12.0</v>
      </c>
      <c r="AC30" s="101">
        <v>400427.0</v>
      </c>
      <c r="AD30" s="101">
        <v>673.0</v>
      </c>
      <c r="AE30" s="101">
        <v>376070.0</v>
      </c>
      <c r="AF30" s="101">
        <v>77760.0</v>
      </c>
      <c r="AG30" s="101">
        <v>76291.0</v>
      </c>
      <c r="AH30" s="101">
        <v>283.0</v>
      </c>
      <c r="AI30" s="101">
        <v>75681.0</v>
      </c>
      <c r="AJ30" s="101">
        <v>394.0</v>
      </c>
      <c r="AK30" s="101">
        <v>61857.0</v>
      </c>
      <c r="AL30" s="101">
        <v>17770.0</v>
      </c>
      <c r="AM30" s="101">
        <v>17770.0</v>
      </c>
      <c r="AN30" s="101">
        <v>342.0</v>
      </c>
      <c r="AO30" s="101">
        <v>15861.0</v>
      </c>
      <c r="AP30" s="101">
        <v>348.0</v>
      </c>
      <c r="AQ30" s="101">
        <v>7854.0</v>
      </c>
      <c r="AR30" s="101">
        <v>117896.0</v>
      </c>
      <c r="AS30" s="101">
        <v>112097.0</v>
      </c>
      <c r="AT30" s="101">
        <v>2470.0</v>
      </c>
      <c r="AU30" s="101">
        <v>98899.0</v>
      </c>
      <c r="AV30" s="101">
        <v>74.0</v>
      </c>
      <c r="AW30" s="101">
        <v>86654.0</v>
      </c>
      <c r="AX30" s="101">
        <v>40850.0</v>
      </c>
      <c r="AY30" s="101">
        <v>39525.0</v>
      </c>
      <c r="AZ30" s="101">
        <v>0.0</v>
      </c>
      <c r="BA30" s="101">
        <v>39354.0</v>
      </c>
      <c r="BB30" s="101">
        <v>32.0</v>
      </c>
      <c r="BC30" s="101">
        <v>37977.0</v>
      </c>
      <c r="BD30" s="101">
        <v>309944.0</v>
      </c>
      <c r="BE30" s="101">
        <v>309944.0</v>
      </c>
      <c r="BF30" s="101">
        <v>17460.0</v>
      </c>
      <c r="BG30" s="101">
        <v>201457.0</v>
      </c>
      <c r="BH30" s="101">
        <v>0.0</v>
      </c>
      <c r="BI30" s="101">
        <v>0.0</v>
      </c>
      <c r="BJ30" s="101">
        <v>540094.0</v>
      </c>
      <c r="BK30" s="101">
        <v>535699.0</v>
      </c>
      <c r="BL30" s="101">
        <v>602.0</v>
      </c>
      <c r="BM30" s="101">
        <v>530944.0</v>
      </c>
      <c r="BN30" s="101">
        <v>1053.0</v>
      </c>
      <c r="BO30" s="101">
        <v>518216.0</v>
      </c>
      <c r="BP30" s="136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</row>
    <row r="31">
      <c r="A31" s="8">
        <v>44417.0</v>
      </c>
      <c r="B31" s="101">
        <v>430375.0</v>
      </c>
      <c r="C31" s="101">
        <v>385590.0</v>
      </c>
      <c r="D31" s="101">
        <v>0.0</v>
      </c>
      <c r="E31" s="101">
        <v>360938.0</v>
      </c>
      <c r="F31" s="101">
        <v>0.0</v>
      </c>
      <c r="G31" s="101">
        <v>315282.0</v>
      </c>
      <c r="H31" s="101">
        <v>282649.0</v>
      </c>
      <c r="I31" s="101">
        <v>259739.0</v>
      </c>
      <c r="J31" s="101">
        <v>0.0</v>
      </c>
      <c r="K31" s="101">
        <v>249175.0</v>
      </c>
      <c r="L31" s="101">
        <v>0.0</v>
      </c>
      <c r="M31" s="101">
        <v>223545.0</v>
      </c>
      <c r="N31" s="101">
        <v>133079.0</v>
      </c>
      <c r="O31" s="101">
        <v>130517.0</v>
      </c>
      <c r="P31" s="101">
        <v>0.0</v>
      </c>
      <c r="Q31" s="101">
        <v>129729.0</v>
      </c>
      <c r="R31" s="101">
        <v>0.0</v>
      </c>
      <c r="S31" s="101">
        <v>115573.0</v>
      </c>
      <c r="T31" s="101"/>
      <c r="U31" s="101"/>
      <c r="V31" s="101"/>
      <c r="W31" s="101"/>
      <c r="X31" s="101"/>
      <c r="Y31" s="101"/>
      <c r="Z31" s="101">
        <v>417375.0</v>
      </c>
      <c r="AA31" s="101">
        <v>404244.0</v>
      </c>
      <c r="AB31" s="101">
        <v>0.0</v>
      </c>
      <c r="AC31" s="101">
        <v>400416.0</v>
      </c>
      <c r="AD31" s="101">
        <v>0.0</v>
      </c>
      <c r="AE31" s="101">
        <v>375392.0</v>
      </c>
      <c r="AF31" s="101">
        <v>77791.0</v>
      </c>
      <c r="AG31" s="101">
        <v>76289.0</v>
      </c>
      <c r="AH31" s="101">
        <v>74.0</v>
      </c>
      <c r="AI31" s="101">
        <v>75393.0</v>
      </c>
      <c r="AJ31" s="101">
        <v>0.0</v>
      </c>
      <c r="AK31" s="101">
        <v>61460.0</v>
      </c>
      <c r="AL31" s="101">
        <v>17647.0</v>
      </c>
      <c r="AM31" s="101">
        <v>17647.0</v>
      </c>
      <c r="AN31" s="101">
        <v>0.0</v>
      </c>
      <c r="AO31" s="101">
        <v>15520.0</v>
      </c>
      <c r="AP31" s="101">
        <v>0.0</v>
      </c>
      <c r="AQ31" s="101">
        <v>7506.0</v>
      </c>
      <c r="AR31" s="101">
        <v>118111.0</v>
      </c>
      <c r="AS31" s="101">
        <v>112091.0</v>
      </c>
      <c r="AT31" s="101">
        <v>0.0</v>
      </c>
      <c r="AU31" s="101">
        <v>96430.0</v>
      </c>
      <c r="AV31" s="101">
        <v>0.0</v>
      </c>
      <c r="AW31" s="101">
        <v>86580.0</v>
      </c>
      <c r="AX31" s="101">
        <v>40859.0</v>
      </c>
      <c r="AY31" s="101">
        <v>39529.0</v>
      </c>
      <c r="AZ31" s="101">
        <v>0.0</v>
      </c>
      <c r="BA31" s="101">
        <v>39354.0</v>
      </c>
      <c r="BB31" s="101">
        <v>0.0</v>
      </c>
      <c r="BC31" s="101">
        <v>37945.0</v>
      </c>
      <c r="BD31" s="101">
        <v>309546.0</v>
      </c>
      <c r="BE31" s="101">
        <v>309546.0</v>
      </c>
      <c r="BF31" s="101">
        <v>0.0</v>
      </c>
      <c r="BG31" s="101">
        <v>183861.0</v>
      </c>
      <c r="BH31" s="101">
        <v>0.0</v>
      </c>
      <c r="BI31" s="101">
        <v>0.0</v>
      </c>
      <c r="BJ31" s="101">
        <v>538479.0</v>
      </c>
      <c r="BK31" s="101">
        <v>534512.0</v>
      </c>
      <c r="BL31" s="101">
        <v>1.0</v>
      </c>
      <c r="BM31" s="101">
        <v>530400.0</v>
      </c>
      <c r="BN31" s="101">
        <v>2.0</v>
      </c>
      <c r="BO31" s="101">
        <v>517200.0</v>
      </c>
      <c r="BP31" s="136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</row>
    <row r="32">
      <c r="A32" s="8">
        <v>44416.0</v>
      </c>
      <c r="B32" s="101">
        <v>430219.0</v>
      </c>
      <c r="C32" s="101">
        <v>385168.0</v>
      </c>
      <c r="D32" s="101">
        <v>0.0</v>
      </c>
      <c r="E32" s="101">
        <v>360938.0</v>
      </c>
      <c r="F32" s="101">
        <v>22.0</v>
      </c>
      <c r="G32" s="101">
        <v>315282.0</v>
      </c>
      <c r="H32" s="101">
        <v>282649.0</v>
      </c>
      <c r="I32" s="101">
        <v>259703.0</v>
      </c>
      <c r="J32" s="101">
        <v>0.0</v>
      </c>
      <c r="K32" s="101">
        <v>249175.0</v>
      </c>
      <c r="L32" s="101">
        <v>6.0</v>
      </c>
      <c r="M32" s="101">
        <v>223545.0</v>
      </c>
      <c r="N32" s="101">
        <v>133080.0</v>
      </c>
      <c r="O32" s="101">
        <v>130517.0</v>
      </c>
      <c r="P32" s="101">
        <v>0.0</v>
      </c>
      <c r="Q32" s="101">
        <v>129730.0</v>
      </c>
      <c r="R32" s="101">
        <v>3.0</v>
      </c>
      <c r="S32" s="101">
        <v>115573.0</v>
      </c>
      <c r="T32" s="101"/>
      <c r="U32" s="101"/>
      <c r="V32" s="101"/>
      <c r="W32" s="101"/>
      <c r="X32" s="101"/>
      <c r="Y32" s="101"/>
      <c r="Z32" s="101">
        <v>417374.0</v>
      </c>
      <c r="AA32" s="101">
        <v>404240.0</v>
      </c>
      <c r="AB32" s="101">
        <v>0.0</v>
      </c>
      <c r="AC32" s="101">
        <v>400416.0</v>
      </c>
      <c r="AD32" s="101">
        <v>84.0</v>
      </c>
      <c r="AE32" s="101">
        <v>375392.0</v>
      </c>
      <c r="AF32" s="101">
        <v>77791.0</v>
      </c>
      <c r="AG32" s="101">
        <v>76289.0</v>
      </c>
      <c r="AH32" s="101">
        <v>726.0</v>
      </c>
      <c r="AI32" s="101">
        <v>75319.0</v>
      </c>
      <c r="AJ32" s="101">
        <v>275.0</v>
      </c>
      <c r="AK32" s="101">
        <v>61460.0</v>
      </c>
      <c r="AL32" s="101">
        <v>17488.0</v>
      </c>
      <c r="AM32" s="101">
        <v>17488.0</v>
      </c>
      <c r="AN32" s="101">
        <v>23.0</v>
      </c>
      <c r="AO32" s="101">
        <v>15520.0</v>
      </c>
      <c r="AP32" s="101">
        <v>16.0</v>
      </c>
      <c r="AQ32" s="101">
        <v>7506.0</v>
      </c>
      <c r="AR32" s="101">
        <v>118108.0</v>
      </c>
      <c r="AS32" s="101">
        <v>112080.0</v>
      </c>
      <c r="AT32" s="101">
        <v>1.0</v>
      </c>
      <c r="AU32" s="101">
        <v>96428.0</v>
      </c>
      <c r="AV32" s="101">
        <v>0.0</v>
      </c>
      <c r="AW32" s="101">
        <v>86580.0</v>
      </c>
      <c r="AX32" s="101">
        <v>40859.0</v>
      </c>
      <c r="AY32" s="101">
        <v>39529.0</v>
      </c>
      <c r="AZ32" s="101">
        <v>0.0</v>
      </c>
      <c r="BA32" s="101">
        <v>39354.0</v>
      </c>
      <c r="BB32" s="101">
        <v>2.0</v>
      </c>
      <c r="BC32" s="101">
        <v>37945.0</v>
      </c>
      <c r="BD32" s="101">
        <v>309543.0</v>
      </c>
      <c r="BE32" s="101">
        <v>309543.0</v>
      </c>
      <c r="BF32" s="101">
        <v>107.0</v>
      </c>
      <c r="BG32" s="101">
        <v>183861.0</v>
      </c>
      <c r="BH32" s="101">
        <v>0.0</v>
      </c>
      <c r="BI32" s="101">
        <v>0.0</v>
      </c>
      <c r="BJ32" s="101">
        <v>538469.0</v>
      </c>
      <c r="BK32" s="101">
        <v>534462.0</v>
      </c>
      <c r="BL32" s="101">
        <v>235.0</v>
      </c>
      <c r="BM32" s="101">
        <v>530399.0</v>
      </c>
      <c r="BN32" s="101">
        <v>63.0</v>
      </c>
      <c r="BO32" s="101">
        <v>517192.0</v>
      </c>
      <c r="BP32" s="136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</row>
    <row r="33">
      <c r="A33" s="8">
        <v>44415.0</v>
      </c>
      <c r="B33" s="101">
        <v>429957.0</v>
      </c>
      <c r="C33" s="101">
        <v>384571.0</v>
      </c>
      <c r="D33" s="101">
        <v>635.0</v>
      </c>
      <c r="E33" s="101">
        <v>360918.0</v>
      </c>
      <c r="F33" s="101">
        <v>1557.0</v>
      </c>
      <c r="G33" s="101">
        <v>315240.0</v>
      </c>
      <c r="H33" s="101">
        <v>282628.0</v>
      </c>
      <c r="I33" s="101">
        <v>259631.0</v>
      </c>
      <c r="J33" s="101">
        <v>327.0</v>
      </c>
      <c r="K33" s="101">
        <v>249175.0</v>
      </c>
      <c r="L33" s="101">
        <v>447.0</v>
      </c>
      <c r="M33" s="101">
        <v>223539.0</v>
      </c>
      <c r="N33" s="101">
        <v>133090.0</v>
      </c>
      <c r="O33" s="101">
        <v>130517.0</v>
      </c>
      <c r="P33" s="101">
        <v>27.0</v>
      </c>
      <c r="Q33" s="101">
        <v>129730.0</v>
      </c>
      <c r="R33" s="101">
        <v>1009.0</v>
      </c>
      <c r="S33" s="101">
        <v>115570.0</v>
      </c>
      <c r="T33" s="101"/>
      <c r="U33" s="101"/>
      <c r="V33" s="101"/>
      <c r="W33" s="101"/>
      <c r="X33" s="101"/>
      <c r="Y33" s="101"/>
      <c r="Z33" s="101">
        <v>417354.0</v>
      </c>
      <c r="AA33" s="101">
        <v>404210.0</v>
      </c>
      <c r="AB33" s="101">
        <v>1.0</v>
      </c>
      <c r="AC33" s="101">
        <v>400416.0</v>
      </c>
      <c r="AD33" s="101">
        <v>503.0</v>
      </c>
      <c r="AE33" s="101">
        <v>375301.0</v>
      </c>
      <c r="AF33" s="101">
        <v>77792.0</v>
      </c>
      <c r="AG33" s="101">
        <v>76302.0</v>
      </c>
      <c r="AH33" s="101">
        <v>915.0</v>
      </c>
      <c r="AI33" s="101">
        <v>74590.0</v>
      </c>
      <c r="AJ33" s="101">
        <v>7447.0</v>
      </c>
      <c r="AK33" s="101">
        <v>61181.0</v>
      </c>
      <c r="AL33" s="101">
        <v>17477.0</v>
      </c>
      <c r="AM33" s="101">
        <v>17477.0</v>
      </c>
      <c r="AN33" s="101">
        <v>390.0</v>
      </c>
      <c r="AO33" s="101">
        <v>15496.0</v>
      </c>
      <c r="AP33" s="101">
        <v>198.0</v>
      </c>
      <c r="AQ33" s="101">
        <v>7489.0</v>
      </c>
      <c r="AR33" s="101">
        <v>118117.0</v>
      </c>
      <c r="AS33" s="101">
        <v>112078.0</v>
      </c>
      <c r="AT33" s="101">
        <v>334.0</v>
      </c>
      <c r="AU33" s="101">
        <v>96427.0</v>
      </c>
      <c r="AV33" s="101">
        <v>222.0</v>
      </c>
      <c r="AW33" s="101">
        <v>86576.0</v>
      </c>
      <c r="AX33" s="101">
        <v>40859.0</v>
      </c>
      <c r="AY33" s="101">
        <v>39529.0</v>
      </c>
      <c r="AZ33" s="101">
        <v>0.0</v>
      </c>
      <c r="BA33" s="101">
        <v>39354.0</v>
      </c>
      <c r="BB33" s="101">
        <v>68.0</v>
      </c>
      <c r="BC33" s="101">
        <v>37943.0</v>
      </c>
      <c r="BD33" s="101">
        <v>309552.0</v>
      </c>
      <c r="BE33" s="101">
        <v>309552.0</v>
      </c>
      <c r="BF33" s="101">
        <v>11986.0</v>
      </c>
      <c r="BG33" s="101">
        <v>183754.0</v>
      </c>
      <c r="BH33" s="101">
        <v>0.0</v>
      </c>
      <c r="BI33" s="101">
        <v>0.0</v>
      </c>
      <c r="BJ33" s="101">
        <v>537699.0</v>
      </c>
      <c r="BK33" s="101">
        <v>533635.0</v>
      </c>
      <c r="BL33" s="101">
        <v>865.0</v>
      </c>
      <c r="BM33" s="101">
        <v>529611.0</v>
      </c>
      <c r="BN33" s="101">
        <v>469.0</v>
      </c>
      <c r="BO33" s="101">
        <v>516886.0</v>
      </c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136"/>
    </row>
    <row r="34">
      <c r="A34" s="8">
        <v>44414.0</v>
      </c>
      <c r="B34" s="101">
        <v>430043.0</v>
      </c>
      <c r="C34" s="101">
        <v>383387.0</v>
      </c>
      <c r="D34" s="101">
        <v>575.0</v>
      </c>
      <c r="E34" s="101">
        <v>360193.0</v>
      </c>
      <c r="F34" s="101">
        <v>1290.0</v>
      </c>
      <c r="G34" s="101">
        <v>313617.0</v>
      </c>
      <c r="H34" s="101">
        <v>282346.0</v>
      </c>
      <c r="I34" s="101">
        <v>258787.0</v>
      </c>
      <c r="J34" s="101">
        <v>257.0</v>
      </c>
      <c r="K34" s="101">
        <v>248779.0</v>
      </c>
      <c r="L34" s="101">
        <v>416.0</v>
      </c>
      <c r="M34" s="101">
        <v>223056.0</v>
      </c>
      <c r="N34" s="101">
        <v>133147.0</v>
      </c>
      <c r="O34" s="101">
        <v>130512.0</v>
      </c>
      <c r="P34" s="101">
        <v>8.0</v>
      </c>
      <c r="Q34" s="101">
        <v>129702.0</v>
      </c>
      <c r="R34" s="101">
        <v>787.0</v>
      </c>
      <c r="S34" s="101">
        <v>114558.0</v>
      </c>
      <c r="T34" s="101"/>
      <c r="U34" s="101"/>
      <c r="V34" s="101"/>
      <c r="W34" s="101"/>
      <c r="X34" s="101"/>
      <c r="Y34" s="101"/>
      <c r="Z34" s="101">
        <v>417684.0</v>
      </c>
      <c r="AA34" s="101">
        <v>404221.0</v>
      </c>
      <c r="AB34" s="101">
        <v>45.0</v>
      </c>
      <c r="AC34" s="101">
        <v>400400.0</v>
      </c>
      <c r="AD34" s="101">
        <v>350.0</v>
      </c>
      <c r="AE34" s="101">
        <v>374788.0</v>
      </c>
      <c r="AF34" s="101">
        <v>77811.0</v>
      </c>
      <c r="AG34" s="101">
        <v>76309.0</v>
      </c>
      <c r="AH34" s="101">
        <v>417.0</v>
      </c>
      <c r="AI34" s="101">
        <v>73675.0</v>
      </c>
      <c r="AJ34" s="101">
        <v>4892.0</v>
      </c>
      <c r="AK34" s="101">
        <v>53727.0</v>
      </c>
      <c r="AL34" s="101">
        <v>17264.0</v>
      </c>
      <c r="AM34" s="101">
        <v>17264.0</v>
      </c>
      <c r="AN34" s="101">
        <v>361.0</v>
      </c>
      <c r="AO34" s="101">
        <v>15104.0</v>
      </c>
      <c r="AP34" s="101">
        <v>189.0</v>
      </c>
      <c r="AQ34" s="101">
        <v>7291.0</v>
      </c>
      <c r="AR34" s="101">
        <v>118468.0</v>
      </c>
      <c r="AS34" s="101">
        <v>112165.0</v>
      </c>
      <c r="AT34" s="101">
        <v>827.0</v>
      </c>
      <c r="AU34" s="101">
        <v>95856.0</v>
      </c>
      <c r="AV34" s="101">
        <v>222.0</v>
      </c>
      <c r="AW34" s="101">
        <v>86295.0</v>
      </c>
      <c r="AX34" s="101">
        <v>40867.0</v>
      </c>
      <c r="AY34" s="101">
        <v>39531.0</v>
      </c>
      <c r="AZ34" s="101">
        <v>0.0</v>
      </c>
      <c r="BA34" s="101">
        <v>39354.0</v>
      </c>
      <c r="BB34" s="101">
        <v>27.0</v>
      </c>
      <c r="BC34" s="101">
        <v>37875.0</v>
      </c>
      <c r="BD34" s="101">
        <v>309118.0</v>
      </c>
      <c r="BE34" s="101">
        <v>309118.0</v>
      </c>
      <c r="BF34" s="101">
        <v>16115.0</v>
      </c>
      <c r="BG34" s="101">
        <v>171737.0</v>
      </c>
      <c r="BH34" s="101">
        <v>0.0</v>
      </c>
      <c r="BI34" s="101">
        <v>0.0</v>
      </c>
      <c r="BJ34" s="101">
        <v>533018.0</v>
      </c>
      <c r="BK34" s="101">
        <v>531010.0</v>
      </c>
      <c r="BL34" s="101">
        <v>693.0</v>
      </c>
      <c r="BM34" s="101">
        <v>528288.0</v>
      </c>
      <c r="BN34" s="101">
        <v>675.0</v>
      </c>
      <c r="BO34" s="101">
        <v>516193.0</v>
      </c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136"/>
    </row>
    <row r="35">
      <c r="A35" s="8">
        <v>44413.0</v>
      </c>
      <c r="B35" s="24">
        <v>429209.0</v>
      </c>
      <c r="C35" s="24">
        <v>381453.0</v>
      </c>
      <c r="D35" s="24">
        <v>477.0</v>
      </c>
      <c r="E35" s="24">
        <v>359541.0</v>
      </c>
      <c r="F35" s="24">
        <v>555.0</v>
      </c>
      <c r="G35" s="24">
        <v>312288.0</v>
      </c>
      <c r="H35" s="24">
        <v>282282.0</v>
      </c>
      <c r="I35" s="24">
        <v>257995.0</v>
      </c>
      <c r="J35" s="24">
        <v>366.0</v>
      </c>
      <c r="K35" s="24">
        <v>248501.0</v>
      </c>
      <c r="L35" s="24">
        <v>135.0</v>
      </c>
      <c r="M35" s="24">
        <v>222570.0</v>
      </c>
      <c r="N35" s="24">
        <v>133344.0</v>
      </c>
      <c r="O35" s="24">
        <v>130570.0</v>
      </c>
      <c r="P35" s="24">
        <v>3.0</v>
      </c>
      <c r="Q35" s="24">
        <v>129692.0</v>
      </c>
      <c r="R35" s="24">
        <v>194.0</v>
      </c>
      <c r="S35" s="24">
        <v>113769.0</v>
      </c>
      <c r="T35" s="24"/>
      <c r="U35" s="24"/>
      <c r="V35" s="24"/>
      <c r="W35" s="24"/>
      <c r="X35" s="24"/>
      <c r="Y35" s="24"/>
      <c r="Z35" s="24">
        <v>418061.0</v>
      </c>
      <c r="AA35" s="24">
        <v>404293.0</v>
      </c>
      <c r="AB35" s="24">
        <v>14.0</v>
      </c>
      <c r="AC35" s="24">
        <v>400365.0</v>
      </c>
      <c r="AD35" s="24">
        <v>149.0</v>
      </c>
      <c r="AE35" s="24">
        <v>374413.0</v>
      </c>
      <c r="AF35" s="24">
        <v>77834.0</v>
      </c>
      <c r="AG35" s="24">
        <v>76311.0</v>
      </c>
      <c r="AH35" s="24">
        <v>405.0</v>
      </c>
      <c r="AI35" s="24">
        <v>73248.0</v>
      </c>
      <c r="AJ35" s="24">
        <v>3901.0</v>
      </c>
      <c r="AK35" s="24">
        <v>48809.0</v>
      </c>
      <c r="AL35" s="24">
        <v>17001.0</v>
      </c>
      <c r="AM35" s="24">
        <v>17001.0</v>
      </c>
      <c r="AN35" s="24">
        <v>376.0</v>
      </c>
      <c r="AO35" s="24">
        <v>14741.0</v>
      </c>
      <c r="AP35" s="24">
        <v>130.0</v>
      </c>
      <c r="AQ35" s="24">
        <v>7102.0</v>
      </c>
      <c r="AR35" s="24">
        <v>118630.0</v>
      </c>
      <c r="AS35" s="24">
        <v>112124.0</v>
      </c>
      <c r="AT35" s="24">
        <v>1494.0</v>
      </c>
      <c r="AU35" s="24">
        <v>95022.0</v>
      </c>
      <c r="AV35" s="24">
        <v>153.0</v>
      </c>
      <c r="AW35" s="24">
        <v>86062.0</v>
      </c>
      <c r="AX35" s="24">
        <v>40876.0</v>
      </c>
      <c r="AY35" s="24">
        <v>39531.0</v>
      </c>
      <c r="AZ35" s="24">
        <v>0.0</v>
      </c>
      <c r="BA35" s="24">
        <v>39354.0</v>
      </c>
      <c r="BB35" s="24">
        <v>18.0</v>
      </c>
      <c r="BC35" s="24">
        <v>37848.0</v>
      </c>
      <c r="BD35" s="24">
        <v>305410.0</v>
      </c>
      <c r="BE35" s="24">
        <v>305410.0</v>
      </c>
      <c r="BF35" s="24">
        <v>17555.0</v>
      </c>
      <c r="BG35" s="24">
        <v>155272.0</v>
      </c>
      <c r="BH35" s="24">
        <v>0.0</v>
      </c>
      <c r="BI35" s="24">
        <v>0.0</v>
      </c>
      <c r="BJ35" s="24">
        <v>531176.0</v>
      </c>
      <c r="BK35" s="24">
        <v>529774.0</v>
      </c>
      <c r="BL35" s="24">
        <v>521.0</v>
      </c>
      <c r="BM35" s="24">
        <v>527588.0</v>
      </c>
      <c r="BN35" s="24">
        <v>929.0</v>
      </c>
      <c r="BO35" s="24">
        <v>515445.0</v>
      </c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136"/>
    </row>
    <row r="36">
      <c r="A36" s="8">
        <v>44412.0</v>
      </c>
      <c r="B36" s="101">
        <v>428363.0</v>
      </c>
      <c r="C36" s="101">
        <v>378791.0</v>
      </c>
      <c r="D36" s="101">
        <v>226.0</v>
      </c>
      <c r="E36" s="101">
        <v>359048.0</v>
      </c>
      <c r="F36" s="101">
        <v>936.0</v>
      </c>
      <c r="G36" s="101">
        <v>311661.0</v>
      </c>
      <c r="H36" s="101">
        <v>282085.0</v>
      </c>
      <c r="I36" s="101">
        <v>257000.0</v>
      </c>
      <c r="J36" s="101">
        <v>49.0</v>
      </c>
      <c r="K36" s="101">
        <v>248135.0</v>
      </c>
      <c r="L36" s="101">
        <v>171.0</v>
      </c>
      <c r="M36" s="101">
        <v>222420.0</v>
      </c>
      <c r="N36" s="101">
        <v>133441.0</v>
      </c>
      <c r="O36" s="101">
        <v>130591.0</v>
      </c>
      <c r="P36" s="101">
        <v>8.0</v>
      </c>
      <c r="Q36" s="101">
        <v>129688.0</v>
      </c>
      <c r="R36" s="101">
        <v>613.0</v>
      </c>
      <c r="S36" s="101">
        <v>113575.0</v>
      </c>
      <c r="T36" s="101"/>
      <c r="U36" s="101"/>
      <c r="V36" s="101"/>
      <c r="W36" s="101"/>
      <c r="X36" s="101"/>
      <c r="Y36" s="101"/>
      <c r="Z36" s="101">
        <v>418777.0</v>
      </c>
      <c r="AA36" s="101">
        <v>404480.0</v>
      </c>
      <c r="AB36" s="101">
        <v>12.0</v>
      </c>
      <c r="AC36" s="101">
        <v>400348.0</v>
      </c>
      <c r="AD36" s="101">
        <v>181.0</v>
      </c>
      <c r="AE36" s="101">
        <v>374258.0</v>
      </c>
      <c r="AF36" s="101">
        <v>77850.0</v>
      </c>
      <c r="AG36" s="101">
        <v>76323.0</v>
      </c>
      <c r="AH36" s="101">
        <v>627.0</v>
      </c>
      <c r="AI36" s="101">
        <v>72843.0</v>
      </c>
      <c r="AJ36" s="101">
        <v>3681.0</v>
      </c>
      <c r="AK36" s="101">
        <v>44904.0</v>
      </c>
      <c r="AL36" s="101">
        <v>16838.0</v>
      </c>
      <c r="AM36" s="101">
        <v>16838.0</v>
      </c>
      <c r="AN36" s="101">
        <v>294.0</v>
      </c>
      <c r="AO36" s="101">
        <v>14362.0</v>
      </c>
      <c r="AP36" s="101">
        <v>93.0</v>
      </c>
      <c r="AQ36" s="101">
        <v>6973.0</v>
      </c>
      <c r="AR36" s="101">
        <v>118715.0</v>
      </c>
      <c r="AS36" s="101">
        <v>112087.0</v>
      </c>
      <c r="AT36" s="101">
        <v>1560.0</v>
      </c>
      <c r="AU36" s="101">
        <v>93204.0</v>
      </c>
      <c r="AV36" s="101">
        <v>223.0</v>
      </c>
      <c r="AW36" s="101">
        <v>85907.0</v>
      </c>
      <c r="AX36" s="101">
        <v>40885.0</v>
      </c>
      <c r="AY36" s="101">
        <v>39534.0</v>
      </c>
      <c r="AZ36" s="101">
        <v>0.0</v>
      </c>
      <c r="BA36" s="101">
        <v>39354.0</v>
      </c>
      <c r="BB36" s="101">
        <v>16.0</v>
      </c>
      <c r="BC36" s="101">
        <v>37830.0</v>
      </c>
      <c r="BD36" s="101">
        <v>304762.0</v>
      </c>
      <c r="BE36" s="101">
        <v>304762.0</v>
      </c>
      <c r="BF36" s="101">
        <v>16377.0</v>
      </c>
      <c r="BG36" s="101">
        <v>137715.0</v>
      </c>
      <c r="BH36" s="101">
        <v>0.0</v>
      </c>
      <c r="BI36" s="101">
        <v>0.0</v>
      </c>
      <c r="BJ36" s="101">
        <v>529829.0</v>
      </c>
      <c r="BK36" s="101">
        <v>528625.0</v>
      </c>
      <c r="BL36" s="101">
        <v>413.0</v>
      </c>
      <c r="BM36" s="101">
        <v>527019.0</v>
      </c>
      <c r="BN36" s="101">
        <v>1013.0</v>
      </c>
      <c r="BO36" s="101">
        <v>513764.0</v>
      </c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36"/>
    </row>
    <row r="37">
      <c r="A37" s="8">
        <v>44411.0</v>
      </c>
      <c r="B37" s="101">
        <v>427799.0</v>
      </c>
      <c r="C37" s="101">
        <v>376487.0</v>
      </c>
      <c r="D37" s="101">
        <v>35.0</v>
      </c>
      <c r="E37" s="101">
        <v>358787.0</v>
      </c>
      <c r="F37" s="101">
        <v>331.0</v>
      </c>
      <c r="G37" s="101">
        <v>310669.0</v>
      </c>
      <c r="H37" s="101">
        <v>282001.0</v>
      </c>
      <c r="I37" s="101">
        <v>256245.0</v>
      </c>
      <c r="J37" s="101">
        <v>30.0</v>
      </c>
      <c r="K37" s="101">
        <v>248084.0</v>
      </c>
      <c r="L37" s="101">
        <v>79.0</v>
      </c>
      <c r="M37" s="101">
        <v>222209.0</v>
      </c>
      <c r="N37" s="101">
        <v>133555.0</v>
      </c>
      <c r="O37" s="101">
        <v>130624.0</v>
      </c>
      <c r="P37" s="101">
        <v>1.0</v>
      </c>
      <c r="Q37" s="101">
        <v>129679.0</v>
      </c>
      <c r="R37" s="101">
        <v>566.0</v>
      </c>
      <c r="S37" s="101">
        <v>112961.0</v>
      </c>
      <c r="T37" s="101"/>
      <c r="U37" s="101"/>
      <c r="V37" s="101"/>
      <c r="W37" s="101"/>
      <c r="X37" s="101"/>
      <c r="Y37" s="101"/>
      <c r="Z37" s="101">
        <v>419305.0</v>
      </c>
      <c r="AA37" s="101">
        <v>404639.0</v>
      </c>
      <c r="AB37" s="101">
        <v>23.0</v>
      </c>
      <c r="AC37" s="101">
        <v>400339.0</v>
      </c>
      <c r="AD37" s="101">
        <v>93.0</v>
      </c>
      <c r="AE37" s="101">
        <v>374074.0</v>
      </c>
      <c r="AF37" s="101">
        <v>77882.0</v>
      </c>
      <c r="AG37" s="101">
        <v>76330.0</v>
      </c>
      <c r="AH37" s="101">
        <v>1401.0</v>
      </c>
      <c r="AI37" s="101">
        <v>72198.0</v>
      </c>
      <c r="AJ37" s="101">
        <v>2609.0</v>
      </c>
      <c r="AK37" s="101">
        <v>41183.0</v>
      </c>
      <c r="AL37" s="101">
        <v>16397.0</v>
      </c>
      <c r="AM37" s="101">
        <v>16397.0</v>
      </c>
      <c r="AN37" s="101">
        <v>415.0</v>
      </c>
      <c r="AO37" s="101">
        <v>14069.0</v>
      </c>
      <c r="AP37" s="101">
        <v>101.0</v>
      </c>
      <c r="AQ37" s="101">
        <v>6880.0</v>
      </c>
      <c r="AR37" s="101">
        <v>118882.0</v>
      </c>
      <c r="AS37" s="101">
        <v>112132.0</v>
      </c>
      <c r="AT37" s="101">
        <v>1334.0</v>
      </c>
      <c r="AU37" s="101">
        <v>91635.0</v>
      </c>
      <c r="AV37" s="101">
        <v>207.0</v>
      </c>
      <c r="AW37" s="101">
        <v>85682.0</v>
      </c>
      <c r="AX37" s="101">
        <v>40897.0</v>
      </c>
      <c r="AY37" s="101">
        <v>39537.0</v>
      </c>
      <c r="AZ37" s="101">
        <v>0.0</v>
      </c>
      <c r="BA37" s="101">
        <v>39354.0</v>
      </c>
      <c r="BB37" s="101">
        <v>21.0</v>
      </c>
      <c r="BC37" s="101">
        <v>37813.0</v>
      </c>
      <c r="BD37" s="101">
        <v>304720.0</v>
      </c>
      <c r="BE37" s="101">
        <v>304720.0</v>
      </c>
      <c r="BF37" s="101">
        <v>18399.0</v>
      </c>
      <c r="BG37" s="101">
        <v>121217.0</v>
      </c>
      <c r="BH37" s="101">
        <v>0.0</v>
      </c>
      <c r="BI37" s="101">
        <v>0.0</v>
      </c>
      <c r="BJ37" s="101">
        <v>528887.0</v>
      </c>
      <c r="BK37" s="101">
        <v>527736.0</v>
      </c>
      <c r="BL37" s="101">
        <v>683.0</v>
      </c>
      <c r="BM37" s="101">
        <v>526598.0</v>
      </c>
      <c r="BN37" s="101">
        <v>3146.0</v>
      </c>
      <c r="BO37" s="101">
        <v>512372.0</v>
      </c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136"/>
    </row>
    <row r="38">
      <c r="A38" s="8">
        <v>44410.0</v>
      </c>
      <c r="B38" s="101">
        <v>427861.0</v>
      </c>
      <c r="C38" s="101">
        <v>374937.0</v>
      </c>
      <c r="D38" s="101">
        <v>0.0</v>
      </c>
      <c r="E38" s="101">
        <v>358747.0</v>
      </c>
      <c r="F38" s="101">
        <v>0.0</v>
      </c>
      <c r="G38" s="101">
        <v>310314.0</v>
      </c>
      <c r="H38" s="101">
        <v>281940.0</v>
      </c>
      <c r="I38" s="101">
        <v>255502.0</v>
      </c>
      <c r="J38" s="101">
        <v>0.0</v>
      </c>
      <c r="K38" s="101">
        <v>248054.0</v>
      </c>
      <c r="L38" s="101">
        <v>0.0</v>
      </c>
      <c r="M38" s="101">
        <v>222131.0</v>
      </c>
      <c r="N38" s="101">
        <v>133621.0</v>
      </c>
      <c r="O38" s="101">
        <v>130632.0</v>
      </c>
      <c r="P38" s="101">
        <v>0.0</v>
      </c>
      <c r="Q38" s="101">
        <v>129668.0</v>
      </c>
      <c r="R38" s="101">
        <v>0.0</v>
      </c>
      <c r="S38" s="101">
        <v>112394.0</v>
      </c>
      <c r="T38" s="101"/>
      <c r="U38" s="101"/>
      <c r="V38" s="101"/>
      <c r="W38" s="101"/>
      <c r="X38" s="101"/>
      <c r="Y38" s="101"/>
      <c r="Z38" s="101">
        <v>419673.0</v>
      </c>
      <c r="AA38" s="101">
        <v>404824.0</v>
      </c>
      <c r="AB38" s="101">
        <v>0.0</v>
      </c>
      <c r="AC38" s="101">
        <v>400315.0</v>
      </c>
      <c r="AD38" s="101">
        <v>1.0</v>
      </c>
      <c r="AE38" s="101">
        <v>373978.0</v>
      </c>
      <c r="AF38" s="101">
        <v>77881.0</v>
      </c>
      <c r="AG38" s="101">
        <v>76324.0</v>
      </c>
      <c r="AH38" s="101">
        <v>291.0</v>
      </c>
      <c r="AI38" s="101">
        <v>70793.0</v>
      </c>
      <c r="AJ38" s="101">
        <v>0.0</v>
      </c>
      <c r="AK38" s="101">
        <v>38477.0</v>
      </c>
      <c r="AL38" s="101">
        <v>16076.0</v>
      </c>
      <c r="AM38" s="101">
        <v>16076.0</v>
      </c>
      <c r="AN38" s="101">
        <v>0.0</v>
      </c>
      <c r="AO38" s="101">
        <v>13654.0</v>
      </c>
      <c r="AP38" s="101">
        <v>0.0</v>
      </c>
      <c r="AQ38" s="101">
        <v>6779.0</v>
      </c>
      <c r="AR38" s="101">
        <v>118937.0</v>
      </c>
      <c r="AS38" s="101">
        <v>112063.0</v>
      </c>
      <c r="AT38" s="101">
        <v>0.0</v>
      </c>
      <c r="AU38" s="101">
        <v>90299.0</v>
      </c>
      <c r="AV38" s="101">
        <v>1.0</v>
      </c>
      <c r="AW38" s="101">
        <v>85473.0</v>
      </c>
      <c r="AX38" s="101">
        <v>40906.0</v>
      </c>
      <c r="AY38" s="101">
        <v>39541.0</v>
      </c>
      <c r="AZ38" s="101">
        <v>0.0</v>
      </c>
      <c r="BA38" s="101">
        <v>39354.0</v>
      </c>
      <c r="BB38" s="101">
        <v>1.0</v>
      </c>
      <c r="BC38" s="101">
        <v>37792.0</v>
      </c>
      <c r="BD38" s="101">
        <v>304571.0</v>
      </c>
      <c r="BE38" s="101">
        <v>304571.0</v>
      </c>
      <c r="BF38" s="101">
        <v>349.0</v>
      </c>
      <c r="BG38" s="101">
        <v>102806.0</v>
      </c>
      <c r="BH38" s="101">
        <v>0.0</v>
      </c>
      <c r="BI38" s="101">
        <v>0.0</v>
      </c>
      <c r="BJ38" s="101">
        <v>528479.0</v>
      </c>
      <c r="BK38" s="101">
        <v>527298.0</v>
      </c>
      <c r="BL38" s="101">
        <v>1.0</v>
      </c>
      <c r="BM38" s="101">
        <v>525917.0</v>
      </c>
      <c r="BN38" s="101">
        <v>0.0</v>
      </c>
      <c r="BO38" s="101">
        <v>509225.0</v>
      </c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36"/>
    </row>
    <row r="39">
      <c r="A39" s="8">
        <v>44409.0</v>
      </c>
      <c r="B39" s="24">
        <v>427746.0</v>
      </c>
      <c r="C39" s="24">
        <v>374467.0</v>
      </c>
      <c r="D39" s="24">
        <v>0.0</v>
      </c>
      <c r="E39" s="24">
        <v>358747.0</v>
      </c>
      <c r="F39" s="24">
        <v>19.0</v>
      </c>
      <c r="G39" s="24">
        <v>310314.0</v>
      </c>
      <c r="H39" s="24">
        <v>281924.0</v>
      </c>
      <c r="I39" s="24">
        <v>255457.0</v>
      </c>
      <c r="J39" s="24">
        <v>0.0</v>
      </c>
      <c r="K39" s="24">
        <v>248054.0</v>
      </c>
      <c r="L39" s="24">
        <v>1.0</v>
      </c>
      <c r="M39" s="24">
        <v>222131.0</v>
      </c>
      <c r="N39" s="24">
        <v>133623.0</v>
      </c>
      <c r="O39" s="24">
        <v>130633.0</v>
      </c>
      <c r="P39" s="24">
        <v>0.0</v>
      </c>
      <c r="Q39" s="24">
        <v>129669.0</v>
      </c>
      <c r="R39" s="24">
        <v>12.0</v>
      </c>
      <c r="S39" s="24">
        <v>112394.0</v>
      </c>
      <c r="T39" s="24"/>
      <c r="U39" s="24"/>
      <c r="V39" s="24"/>
      <c r="W39" s="24"/>
      <c r="X39" s="24"/>
      <c r="Y39" s="24"/>
      <c r="Z39" s="24">
        <v>419673.0</v>
      </c>
      <c r="AA39" s="24">
        <v>404824.0</v>
      </c>
      <c r="AB39" s="24">
        <v>0.0</v>
      </c>
      <c r="AC39" s="24">
        <v>400315.0</v>
      </c>
      <c r="AD39" s="24">
        <v>35.0</v>
      </c>
      <c r="AE39" s="24">
        <v>373977.0</v>
      </c>
      <c r="AF39" s="24">
        <v>77882.0</v>
      </c>
      <c r="AG39" s="24">
        <v>76334.0</v>
      </c>
      <c r="AH39" s="24">
        <v>1171.0</v>
      </c>
      <c r="AI39" s="24">
        <v>70501.0</v>
      </c>
      <c r="AJ39" s="24">
        <v>824.0</v>
      </c>
      <c r="AK39" s="24">
        <v>38477.0</v>
      </c>
      <c r="AL39" s="24">
        <v>15965.0</v>
      </c>
      <c r="AM39" s="24">
        <v>15965.0</v>
      </c>
      <c r="AN39" s="24">
        <v>26.0</v>
      </c>
      <c r="AO39" s="24">
        <v>13654.0</v>
      </c>
      <c r="AP39" s="24">
        <v>0.0</v>
      </c>
      <c r="AQ39" s="24">
        <v>6779.0</v>
      </c>
      <c r="AR39" s="24">
        <v>118936.0</v>
      </c>
      <c r="AS39" s="24">
        <v>112059.0</v>
      </c>
      <c r="AT39" s="24">
        <v>0.0</v>
      </c>
      <c r="AU39" s="24">
        <v>90299.0</v>
      </c>
      <c r="AV39" s="24">
        <v>3.0</v>
      </c>
      <c r="AW39" s="24">
        <v>85472.0</v>
      </c>
      <c r="AX39" s="24">
        <v>40906.0</v>
      </c>
      <c r="AY39" s="24">
        <v>39541.0</v>
      </c>
      <c r="AZ39" s="24">
        <v>0.0</v>
      </c>
      <c r="BA39" s="24">
        <v>39354.0</v>
      </c>
      <c r="BB39" s="24">
        <v>2.0</v>
      </c>
      <c r="BC39" s="24">
        <v>37791.0</v>
      </c>
      <c r="BD39" s="24">
        <v>304571.0</v>
      </c>
      <c r="BE39" s="24">
        <v>304571.0</v>
      </c>
      <c r="BF39" s="24">
        <v>1411.0</v>
      </c>
      <c r="BG39" s="24">
        <v>102457.0</v>
      </c>
      <c r="BH39" s="24">
        <v>0.0</v>
      </c>
      <c r="BI39" s="24">
        <v>0.0</v>
      </c>
      <c r="BJ39" s="24">
        <v>528478.0</v>
      </c>
      <c r="BK39" s="24">
        <v>527297.0</v>
      </c>
      <c r="BL39" s="24">
        <v>85.0</v>
      </c>
      <c r="BM39" s="24">
        <v>525916.0</v>
      </c>
      <c r="BN39" s="24">
        <v>3.0</v>
      </c>
      <c r="BO39" s="24">
        <v>509225.0</v>
      </c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136"/>
    </row>
    <row r="40">
      <c r="A40" s="8">
        <v>44408.0</v>
      </c>
      <c r="B40" s="24">
        <v>427667.0</v>
      </c>
      <c r="C40" s="24">
        <v>374354.0</v>
      </c>
      <c r="D40" s="24">
        <v>49.0</v>
      </c>
      <c r="E40" s="24">
        <v>358747.0</v>
      </c>
      <c r="F40" s="24">
        <v>293.0</v>
      </c>
      <c r="G40" s="24">
        <v>310295.0</v>
      </c>
      <c r="H40" s="24">
        <v>281947.0</v>
      </c>
      <c r="I40" s="24">
        <v>255135.0</v>
      </c>
      <c r="J40" s="24">
        <v>46.0</v>
      </c>
      <c r="K40" s="24">
        <v>248054.0</v>
      </c>
      <c r="L40" s="24">
        <v>156.0</v>
      </c>
      <c r="M40" s="24">
        <v>222130.0</v>
      </c>
      <c r="N40" s="24">
        <v>133651.0</v>
      </c>
      <c r="O40" s="24">
        <v>130636.0</v>
      </c>
      <c r="P40" s="24">
        <v>8.0</v>
      </c>
      <c r="Q40" s="24">
        <v>129669.0</v>
      </c>
      <c r="R40" s="24">
        <v>1911.0</v>
      </c>
      <c r="S40" s="24">
        <v>112382.0</v>
      </c>
      <c r="T40" s="24"/>
      <c r="U40" s="24"/>
      <c r="V40" s="24"/>
      <c r="W40" s="24"/>
      <c r="X40" s="24"/>
      <c r="Y40" s="24"/>
      <c r="Z40" s="24">
        <v>419748.0</v>
      </c>
      <c r="AA40" s="24">
        <v>404836.0</v>
      </c>
      <c r="AB40" s="24">
        <v>7.0</v>
      </c>
      <c r="AC40" s="24">
        <v>400315.0</v>
      </c>
      <c r="AD40" s="24">
        <v>334.0</v>
      </c>
      <c r="AE40" s="24">
        <v>373940.0</v>
      </c>
      <c r="AF40" s="24">
        <v>77887.0</v>
      </c>
      <c r="AG40" s="24">
        <v>76351.0</v>
      </c>
      <c r="AH40" s="24">
        <v>1250.0</v>
      </c>
      <c r="AI40" s="24">
        <v>69329.0</v>
      </c>
      <c r="AJ40" s="24">
        <v>2030.0</v>
      </c>
      <c r="AK40" s="24">
        <v>37536.0</v>
      </c>
      <c r="AL40" s="24">
        <v>15926.0</v>
      </c>
      <c r="AM40" s="24">
        <v>15926.0</v>
      </c>
      <c r="AN40" s="24">
        <v>651.0</v>
      </c>
      <c r="AO40" s="24">
        <v>13628.0</v>
      </c>
      <c r="AP40" s="24">
        <v>42.0</v>
      </c>
      <c r="AQ40" s="24">
        <v>6779.0</v>
      </c>
      <c r="AR40" s="24">
        <v>118973.0</v>
      </c>
      <c r="AS40" s="24">
        <v>112055.0</v>
      </c>
      <c r="AT40" s="24">
        <v>5.0</v>
      </c>
      <c r="AU40" s="24">
        <v>90299.0</v>
      </c>
      <c r="AV40" s="24">
        <v>620.0</v>
      </c>
      <c r="AW40" s="24">
        <v>85469.0</v>
      </c>
      <c r="AX40" s="24">
        <v>40906.0</v>
      </c>
      <c r="AY40" s="24">
        <v>39541.0</v>
      </c>
      <c r="AZ40" s="24">
        <v>0.0</v>
      </c>
      <c r="BA40" s="24">
        <v>39354.0</v>
      </c>
      <c r="BB40" s="24">
        <v>107.0</v>
      </c>
      <c r="BC40" s="24">
        <v>37789.0</v>
      </c>
      <c r="BD40" s="24">
        <v>304580.0</v>
      </c>
      <c r="BE40" s="24">
        <v>304580.0</v>
      </c>
      <c r="BF40" s="24">
        <v>42270.0</v>
      </c>
      <c r="BG40" s="24">
        <v>101020.0</v>
      </c>
      <c r="BH40" s="24">
        <v>0.0</v>
      </c>
      <c r="BI40" s="24">
        <v>0.0</v>
      </c>
      <c r="BJ40" s="24">
        <v>528446.0</v>
      </c>
      <c r="BK40" s="24">
        <v>527262.0</v>
      </c>
      <c r="BL40" s="24">
        <v>602.0</v>
      </c>
      <c r="BM40" s="24">
        <v>525801.0</v>
      </c>
      <c r="BN40" s="24">
        <v>49.0</v>
      </c>
      <c r="BO40" s="24">
        <v>507994.0</v>
      </c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136"/>
    </row>
    <row r="41">
      <c r="A41" s="8">
        <v>44407.0</v>
      </c>
      <c r="B41" s="24">
        <v>426909.0</v>
      </c>
      <c r="C41" s="24">
        <v>372502.0</v>
      </c>
      <c r="D41" s="24">
        <v>13.0</v>
      </c>
      <c r="E41" s="24">
        <v>358686.0</v>
      </c>
      <c r="F41" s="24">
        <v>212.0</v>
      </c>
      <c r="G41" s="24">
        <v>309987.0</v>
      </c>
      <c r="H41" s="24">
        <v>281816.0</v>
      </c>
      <c r="I41" s="24">
        <v>254391.0</v>
      </c>
      <c r="J41" s="24">
        <v>3.0</v>
      </c>
      <c r="K41" s="24">
        <v>248006.0</v>
      </c>
      <c r="L41" s="24">
        <v>167.0</v>
      </c>
      <c r="M41" s="24">
        <v>221964.0</v>
      </c>
      <c r="N41" s="24">
        <v>133718.0</v>
      </c>
      <c r="O41" s="24">
        <v>130646.0</v>
      </c>
      <c r="P41" s="24">
        <v>10.0</v>
      </c>
      <c r="Q41" s="24">
        <v>129660.0</v>
      </c>
      <c r="R41" s="24">
        <v>1774.0</v>
      </c>
      <c r="S41" s="24">
        <v>110471.0</v>
      </c>
      <c r="T41" s="24"/>
      <c r="U41" s="24"/>
      <c r="V41" s="24"/>
      <c r="W41" s="24"/>
      <c r="X41" s="24"/>
      <c r="Y41" s="24"/>
      <c r="Z41" s="24">
        <v>419975.0</v>
      </c>
      <c r="AA41" s="24">
        <v>404826.0</v>
      </c>
      <c r="AB41" s="24">
        <v>0.0</v>
      </c>
      <c r="AC41" s="24">
        <v>400304.0</v>
      </c>
      <c r="AD41" s="24">
        <v>296.0</v>
      </c>
      <c r="AE41" s="24">
        <v>373586.0</v>
      </c>
      <c r="AF41" s="24">
        <v>77826.0</v>
      </c>
      <c r="AG41" s="24">
        <v>76293.0</v>
      </c>
      <c r="AH41" s="24">
        <v>598.0</v>
      </c>
      <c r="AI41" s="24">
        <v>68005.0</v>
      </c>
      <c r="AJ41" s="24">
        <v>1864.0</v>
      </c>
      <c r="AK41" s="24">
        <v>35504.0</v>
      </c>
      <c r="AL41" s="24">
        <v>15456.0</v>
      </c>
      <c r="AM41" s="24">
        <v>15456.0</v>
      </c>
      <c r="AN41" s="24">
        <v>770.0</v>
      </c>
      <c r="AO41" s="24">
        <v>12975.0</v>
      </c>
      <c r="AP41" s="24">
        <v>31.0</v>
      </c>
      <c r="AQ41" s="24">
        <v>6730.0</v>
      </c>
      <c r="AR41" s="24">
        <v>119102.0</v>
      </c>
      <c r="AS41" s="24">
        <v>112045.0</v>
      </c>
      <c r="AT41" s="24">
        <v>15.0</v>
      </c>
      <c r="AU41" s="24">
        <v>90289.0</v>
      </c>
      <c r="AV41" s="24">
        <v>737.0</v>
      </c>
      <c r="AW41" s="24">
        <v>84845.0</v>
      </c>
      <c r="AX41" s="24">
        <v>40910.0</v>
      </c>
      <c r="AY41" s="24">
        <v>39542.0</v>
      </c>
      <c r="AZ41" s="24">
        <v>0.0</v>
      </c>
      <c r="BA41" s="24">
        <v>39354.0</v>
      </c>
      <c r="BB41" s="24">
        <v>56.0</v>
      </c>
      <c r="BC41" s="24">
        <v>37682.0</v>
      </c>
      <c r="BD41" s="24">
        <v>303293.0</v>
      </c>
      <c r="BE41" s="24">
        <v>303293.0</v>
      </c>
      <c r="BF41" s="24">
        <v>18917.0</v>
      </c>
      <c r="BG41" s="24">
        <v>58616.0</v>
      </c>
      <c r="BH41" s="24">
        <v>0.0</v>
      </c>
      <c r="BI41" s="24">
        <v>0.0</v>
      </c>
      <c r="BJ41" s="24">
        <v>527900.0</v>
      </c>
      <c r="BK41" s="24">
        <v>526646.0</v>
      </c>
      <c r="BL41" s="24">
        <v>471.0</v>
      </c>
      <c r="BM41" s="24">
        <v>525028.0</v>
      </c>
      <c r="BN41" s="24">
        <v>46.0</v>
      </c>
      <c r="BO41" s="24">
        <v>496952.0</v>
      </c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36"/>
    </row>
    <row r="42">
      <c r="A42" s="8">
        <v>44406.0</v>
      </c>
      <c r="B42" s="24">
        <v>427096.0</v>
      </c>
      <c r="C42" s="24">
        <v>371997.0</v>
      </c>
      <c r="D42" s="24">
        <v>11.0</v>
      </c>
      <c r="E42" s="24">
        <v>358662.0</v>
      </c>
      <c r="F42" s="24">
        <v>177.0</v>
      </c>
      <c r="G42" s="24">
        <v>309755.0</v>
      </c>
      <c r="H42" s="24">
        <v>281775.0</v>
      </c>
      <c r="I42" s="24">
        <v>253937.0</v>
      </c>
      <c r="J42" s="24">
        <v>34.0</v>
      </c>
      <c r="K42" s="24">
        <v>248000.0</v>
      </c>
      <c r="L42" s="24">
        <v>208.0</v>
      </c>
      <c r="M42" s="24">
        <v>221767.0</v>
      </c>
      <c r="N42" s="24">
        <v>133791.0</v>
      </c>
      <c r="O42" s="24">
        <v>130675.0</v>
      </c>
      <c r="P42" s="24">
        <v>5.0</v>
      </c>
      <c r="Q42" s="24">
        <v>129648.0</v>
      </c>
      <c r="R42" s="24">
        <v>1158.0</v>
      </c>
      <c r="S42" s="24">
        <v>108694.0</v>
      </c>
      <c r="T42" s="24"/>
      <c r="U42" s="24"/>
      <c r="V42" s="24"/>
      <c r="W42" s="24"/>
      <c r="X42" s="24"/>
      <c r="Y42" s="24"/>
      <c r="Z42" s="24">
        <v>420207.0</v>
      </c>
      <c r="AA42" s="24">
        <v>404882.0</v>
      </c>
      <c r="AB42" s="24">
        <v>0.0</v>
      </c>
      <c r="AC42" s="24">
        <v>400299.0</v>
      </c>
      <c r="AD42" s="24">
        <v>261.0</v>
      </c>
      <c r="AE42" s="24">
        <v>373258.0</v>
      </c>
      <c r="AF42" s="24">
        <v>77856.0</v>
      </c>
      <c r="AG42" s="24">
        <v>76293.0</v>
      </c>
      <c r="AH42" s="24">
        <v>763.0</v>
      </c>
      <c r="AI42" s="24">
        <v>67379.0</v>
      </c>
      <c r="AJ42" s="24">
        <v>6119.0</v>
      </c>
      <c r="AK42" s="24">
        <v>33602.0</v>
      </c>
      <c r="AL42" s="24">
        <v>14954.0</v>
      </c>
      <c r="AM42" s="24">
        <v>14954.0</v>
      </c>
      <c r="AN42" s="24">
        <v>685.0</v>
      </c>
      <c r="AO42" s="24">
        <v>12202.0</v>
      </c>
      <c r="AP42" s="24">
        <v>14.0</v>
      </c>
      <c r="AQ42" s="24">
        <v>6699.0</v>
      </c>
      <c r="AR42" s="24">
        <v>98993.0</v>
      </c>
      <c r="AS42" s="24">
        <v>91827.0</v>
      </c>
      <c r="AT42" s="24">
        <v>4.0</v>
      </c>
      <c r="AU42" s="24">
        <v>89898.0</v>
      </c>
      <c r="AV42" s="24">
        <v>607.0</v>
      </c>
      <c r="AW42" s="24">
        <v>83908.0</v>
      </c>
      <c r="AX42" s="24">
        <v>40918.0</v>
      </c>
      <c r="AY42" s="24">
        <v>39544.0</v>
      </c>
      <c r="AZ42" s="24">
        <v>0.0</v>
      </c>
      <c r="BA42" s="24">
        <v>39354.0</v>
      </c>
      <c r="BB42" s="24">
        <v>57.0</v>
      </c>
      <c r="BC42" s="24">
        <v>37623.0</v>
      </c>
      <c r="BD42" s="24">
        <v>303049.0</v>
      </c>
      <c r="BE42" s="24">
        <v>303049.0</v>
      </c>
      <c r="BF42" s="24">
        <v>19692.0</v>
      </c>
      <c r="BG42" s="24">
        <v>39557.0</v>
      </c>
      <c r="BH42" s="24">
        <v>0.0</v>
      </c>
      <c r="BI42" s="24">
        <v>0.0</v>
      </c>
      <c r="BJ42" s="24">
        <v>527367.0</v>
      </c>
      <c r="BK42" s="24">
        <v>525947.0</v>
      </c>
      <c r="BL42" s="24">
        <v>572.0</v>
      </c>
      <c r="BM42" s="24">
        <v>524410.0</v>
      </c>
      <c r="BN42" s="24">
        <v>53.0</v>
      </c>
      <c r="BO42" s="24">
        <v>493539.0</v>
      </c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136"/>
    </row>
    <row r="43">
      <c r="A43" s="8">
        <v>44405.0</v>
      </c>
      <c r="B43" s="101">
        <v>427357.0</v>
      </c>
      <c r="C43" s="101">
        <v>371951.0</v>
      </c>
      <c r="D43" s="101">
        <v>23.0</v>
      </c>
      <c r="E43" s="101">
        <v>358622.0</v>
      </c>
      <c r="F43" s="101">
        <v>236.0</v>
      </c>
      <c r="G43" s="101">
        <v>309569.0</v>
      </c>
      <c r="H43" s="101">
        <v>282014.0</v>
      </c>
      <c r="I43" s="101">
        <v>253885.0</v>
      </c>
      <c r="J43" s="101">
        <v>128.0</v>
      </c>
      <c r="K43" s="101">
        <v>247964.0</v>
      </c>
      <c r="L43" s="101">
        <v>187.0</v>
      </c>
      <c r="M43" s="101">
        <v>221521.0</v>
      </c>
      <c r="N43" s="101">
        <v>133878.0</v>
      </c>
      <c r="O43" s="101">
        <v>130699.0</v>
      </c>
      <c r="P43" s="101">
        <v>11.0</v>
      </c>
      <c r="Q43" s="101">
        <v>129640.0</v>
      </c>
      <c r="R43" s="101">
        <v>1014.0</v>
      </c>
      <c r="S43" s="101">
        <v>107535.0</v>
      </c>
      <c r="T43" s="101"/>
      <c r="U43" s="101"/>
      <c r="V43" s="101"/>
      <c r="W43" s="101"/>
      <c r="X43" s="101"/>
      <c r="Y43" s="101"/>
      <c r="Z43" s="101">
        <v>420786.0</v>
      </c>
      <c r="AA43" s="101">
        <v>405237.0</v>
      </c>
      <c r="AB43" s="101">
        <v>1.0</v>
      </c>
      <c r="AC43" s="101">
        <v>400300.0</v>
      </c>
      <c r="AD43" s="101">
        <v>206.0</v>
      </c>
      <c r="AE43" s="101">
        <v>372965.0</v>
      </c>
      <c r="AF43" s="101">
        <v>77886.0</v>
      </c>
      <c r="AG43" s="101">
        <v>76294.0</v>
      </c>
      <c r="AH43" s="101">
        <v>1057.0</v>
      </c>
      <c r="AI43" s="101">
        <v>66586.0</v>
      </c>
      <c r="AJ43" s="101">
        <v>7287.0</v>
      </c>
      <c r="AK43" s="101">
        <v>27473.0</v>
      </c>
      <c r="AL43" s="101">
        <v>14577.0</v>
      </c>
      <c r="AM43" s="101">
        <v>14577.0</v>
      </c>
      <c r="AN43" s="101">
        <v>928.0</v>
      </c>
      <c r="AO43" s="101">
        <v>11514.0</v>
      </c>
      <c r="AP43" s="101">
        <v>18.0</v>
      </c>
      <c r="AQ43" s="101">
        <v>6684.0</v>
      </c>
      <c r="AR43" s="101">
        <v>99069.0</v>
      </c>
      <c r="AS43" s="101">
        <v>91821.0</v>
      </c>
      <c r="AT43" s="101">
        <v>10.0</v>
      </c>
      <c r="AU43" s="101">
        <v>89891.0</v>
      </c>
      <c r="AV43" s="101">
        <v>650.0</v>
      </c>
      <c r="AW43" s="101">
        <v>83293.0</v>
      </c>
      <c r="AX43" s="101">
        <v>40934.0</v>
      </c>
      <c r="AY43" s="101">
        <v>39551.0</v>
      </c>
      <c r="AZ43" s="101">
        <v>0.0</v>
      </c>
      <c r="BA43" s="101">
        <v>39354.0</v>
      </c>
      <c r="BB43" s="101">
        <v>48.0</v>
      </c>
      <c r="BC43" s="101">
        <v>37562.0</v>
      </c>
      <c r="BD43" s="101">
        <v>303054.0</v>
      </c>
      <c r="BE43" s="101">
        <v>303054.0</v>
      </c>
      <c r="BF43" s="101">
        <v>19843.0</v>
      </c>
      <c r="BG43" s="101">
        <v>19843.0</v>
      </c>
      <c r="BH43" s="101">
        <v>0.0</v>
      </c>
      <c r="BI43" s="101">
        <v>0.0</v>
      </c>
      <c r="BJ43" s="101">
        <v>526985.0</v>
      </c>
      <c r="BK43" s="101">
        <v>525476.0</v>
      </c>
      <c r="BL43" s="101">
        <v>809.0</v>
      </c>
      <c r="BM43" s="101">
        <v>523803.0</v>
      </c>
      <c r="BN43" s="101">
        <v>60.0</v>
      </c>
      <c r="BO43" s="101">
        <v>487766.0</v>
      </c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136"/>
    </row>
    <row r="44">
      <c r="A44" s="8">
        <v>44404.0</v>
      </c>
      <c r="B44" s="101">
        <v>427603.0</v>
      </c>
      <c r="C44" s="101">
        <v>371985.0</v>
      </c>
      <c r="D44" s="101">
        <v>15.0</v>
      </c>
      <c r="E44" s="101">
        <v>358585.0</v>
      </c>
      <c r="F44" s="101">
        <v>203.0</v>
      </c>
      <c r="G44" s="101">
        <v>309303.0</v>
      </c>
      <c r="H44" s="101">
        <v>282083.0</v>
      </c>
      <c r="I44" s="101">
        <v>253822.0</v>
      </c>
      <c r="J44" s="101">
        <v>1.0</v>
      </c>
      <c r="K44" s="101">
        <v>247827.0</v>
      </c>
      <c r="L44" s="101">
        <v>117.0</v>
      </c>
      <c r="M44" s="101">
        <v>221296.0</v>
      </c>
      <c r="N44" s="101">
        <v>133996.0</v>
      </c>
      <c r="O44" s="101">
        <v>130758.0</v>
      </c>
      <c r="P44" s="101">
        <v>6.0</v>
      </c>
      <c r="Q44" s="101">
        <v>129629.0</v>
      </c>
      <c r="R44" s="101">
        <v>1398.0</v>
      </c>
      <c r="S44" s="101">
        <v>106516.0</v>
      </c>
      <c r="T44" s="101"/>
      <c r="U44" s="101"/>
      <c r="V44" s="101"/>
      <c r="W44" s="101"/>
      <c r="X44" s="101"/>
      <c r="Y44" s="101"/>
      <c r="Z44" s="101">
        <v>421213.0</v>
      </c>
      <c r="AA44" s="101">
        <v>405362.0</v>
      </c>
      <c r="AB44" s="101">
        <v>0.0</v>
      </c>
      <c r="AC44" s="101">
        <v>400294.0</v>
      </c>
      <c r="AD44" s="101">
        <v>194.0</v>
      </c>
      <c r="AE44" s="101">
        <v>372698.0</v>
      </c>
      <c r="AF44" s="101">
        <v>77847.0</v>
      </c>
      <c r="AG44" s="101">
        <v>76235.0</v>
      </c>
      <c r="AH44" s="101">
        <v>2248.0</v>
      </c>
      <c r="AI44" s="101">
        <v>65517.0</v>
      </c>
      <c r="AJ44" s="101">
        <v>4702.0</v>
      </c>
      <c r="AK44" s="101">
        <v>20171.0</v>
      </c>
      <c r="AL44" s="101">
        <v>14352.0</v>
      </c>
      <c r="AM44" s="101">
        <v>14352.0</v>
      </c>
      <c r="AN44" s="101">
        <v>704.0</v>
      </c>
      <c r="AO44" s="101">
        <v>10585.0</v>
      </c>
      <c r="AP44" s="101">
        <v>22.0</v>
      </c>
      <c r="AQ44" s="101">
        <v>6656.0</v>
      </c>
      <c r="AR44" s="101">
        <v>99143.0</v>
      </c>
      <c r="AS44" s="101">
        <v>91846.0</v>
      </c>
      <c r="AT44" s="101">
        <v>8.0</v>
      </c>
      <c r="AU44" s="101">
        <v>89864.0</v>
      </c>
      <c r="AV44" s="101">
        <v>894.0</v>
      </c>
      <c r="AW44" s="101">
        <v>82602.0</v>
      </c>
      <c r="AX44" s="101">
        <v>40943.0</v>
      </c>
      <c r="AY44" s="101">
        <v>39554.0</v>
      </c>
      <c r="AZ44" s="101">
        <v>0.0</v>
      </c>
      <c r="BA44" s="101">
        <v>39354.0</v>
      </c>
      <c r="BB44" s="101">
        <v>92.0</v>
      </c>
      <c r="BC44" s="101">
        <v>37502.0</v>
      </c>
      <c r="BD44" s="24"/>
      <c r="BE44" s="24"/>
      <c r="BF44" s="24"/>
      <c r="BG44" s="24"/>
      <c r="BH44" s="24"/>
      <c r="BI44" s="24"/>
      <c r="BJ44" s="24">
        <v>525485.0</v>
      </c>
      <c r="BK44" s="24">
        <v>524820.0</v>
      </c>
      <c r="BL44" s="24">
        <v>482.0</v>
      </c>
      <c r="BM44" s="24">
        <v>522860.0</v>
      </c>
      <c r="BN44" s="24">
        <v>92.0</v>
      </c>
      <c r="BO44" s="24">
        <v>477420.0</v>
      </c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136"/>
    </row>
    <row r="45">
      <c r="A45" s="8">
        <v>44403.0</v>
      </c>
      <c r="B45" s="24">
        <v>427683.0</v>
      </c>
      <c r="C45" s="24">
        <v>371992.0</v>
      </c>
      <c r="D45" s="24">
        <v>0.0</v>
      </c>
      <c r="E45" s="24">
        <v>358550.0</v>
      </c>
      <c r="F45" s="24">
        <v>0.0</v>
      </c>
      <c r="G45" s="24">
        <v>309050.0</v>
      </c>
      <c r="H45" s="24">
        <v>282104.0</v>
      </c>
      <c r="I45" s="24">
        <v>253739.0</v>
      </c>
      <c r="J45" s="24">
        <v>0.0</v>
      </c>
      <c r="K45" s="24">
        <v>247816.0</v>
      </c>
      <c r="L45" s="24">
        <v>0.0</v>
      </c>
      <c r="M45" s="24">
        <v>221167.0</v>
      </c>
      <c r="N45" s="24">
        <v>134076.0</v>
      </c>
      <c r="O45" s="24">
        <v>130781.0</v>
      </c>
      <c r="P45" s="24">
        <v>0.0</v>
      </c>
      <c r="Q45" s="24">
        <v>129622.0</v>
      </c>
      <c r="R45" s="24">
        <v>0.0</v>
      </c>
      <c r="S45" s="24">
        <v>105110.0</v>
      </c>
      <c r="T45" s="24"/>
      <c r="U45" s="24"/>
      <c r="V45" s="24"/>
      <c r="W45" s="24"/>
      <c r="X45" s="24"/>
      <c r="Y45" s="24"/>
      <c r="Z45" s="24">
        <v>421580.0</v>
      </c>
      <c r="AA45" s="24">
        <v>405437.0</v>
      </c>
      <c r="AB45" s="24">
        <v>0.0</v>
      </c>
      <c r="AC45" s="24">
        <v>400287.0</v>
      </c>
      <c r="AD45" s="24">
        <v>0.0</v>
      </c>
      <c r="AE45" s="24">
        <v>372467.0</v>
      </c>
      <c r="AF45" s="24">
        <v>63271.0</v>
      </c>
      <c r="AG45" s="24">
        <v>63271.0</v>
      </c>
      <c r="AH45" s="24">
        <v>0.0</v>
      </c>
      <c r="AI45" s="24">
        <v>63270.0</v>
      </c>
      <c r="AJ45" s="24">
        <v>0.0</v>
      </c>
      <c r="AK45" s="24">
        <v>15469.0</v>
      </c>
      <c r="AL45" s="24">
        <v>13913.0</v>
      </c>
      <c r="AM45" s="24">
        <v>13913.0</v>
      </c>
      <c r="AN45" s="24">
        <v>0.0</v>
      </c>
      <c r="AO45" s="24">
        <v>9872.0</v>
      </c>
      <c r="AP45" s="24">
        <v>0.0</v>
      </c>
      <c r="AQ45" s="24">
        <v>6634.0</v>
      </c>
      <c r="AR45" s="24">
        <v>99191.0</v>
      </c>
      <c r="AS45" s="24">
        <v>91857.0</v>
      </c>
      <c r="AT45" s="24">
        <v>0.0</v>
      </c>
      <c r="AU45" s="24">
        <v>89788.0</v>
      </c>
      <c r="AV45" s="24">
        <v>0.0</v>
      </c>
      <c r="AW45" s="24">
        <v>81591.0</v>
      </c>
      <c r="AX45" s="24">
        <v>40956.0</v>
      </c>
      <c r="AY45" s="24">
        <v>39557.0</v>
      </c>
      <c r="AZ45" s="24">
        <v>0.0</v>
      </c>
      <c r="BA45" s="24">
        <v>39354.0</v>
      </c>
      <c r="BB45" s="24">
        <v>0.0</v>
      </c>
      <c r="BC45" s="24">
        <v>37392.0</v>
      </c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>
        <v>115052.0</v>
      </c>
      <c r="BQ45" s="24">
        <v>115052.0</v>
      </c>
      <c r="BR45" s="24">
        <v>0.0</v>
      </c>
      <c r="BS45" s="24">
        <v>115052.0</v>
      </c>
      <c r="BT45" s="24">
        <v>0.0</v>
      </c>
      <c r="BU45" s="24">
        <v>84233.0</v>
      </c>
      <c r="BV45" s="24">
        <v>409575.0</v>
      </c>
      <c r="BW45" s="24">
        <v>408917.0</v>
      </c>
      <c r="BX45" s="24">
        <v>2.0</v>
      </c>
      <c r="BY45" s="24">
        <v>407322.0</v>
      </c>
      <c r="BZ45" s="24">
        <v>0.0</v>
      </c>
      <c r="CA45" s="24">
        <v>393092.0</v>
      </c>
      <c r="CB45" s="136"/>
    </row>
    <row r="46">
      <c r="A46" s="8">
        <v>44402.0</v>
      </c>
      <c r="B46" s="24">
        <v>427683.0</v>
      </c>
      <c r="C46" s="24">
        <v>371992.0</v>
      </c>
      <c r="D46" s="24">
        <v>0.0</v>
      </c>
      <c r="E46" s="24">
        <v>358550.0</v>
      </c>
      <c r="F46" s="24">
        <v>6.0</v>
      </c>
      <c r="G46" s="24">
        <v>309049.0</v>
      </c>
      <c r="H46" s="24">
        <v>282109.0</v>
      </c>
      <c r="I46" s="24">
        <v>253743.0</v>
      </c>
      <c r="J46" s="24">
        <v>0.0</v>
      </c>
      <c r="K46" s="24">
        <v>247816.0</v>
      </c>
      <c r="L46" s="24">
        <v>3.0</v>
      </c>
      <c r="M46" s="24">
        <v>221166.0</v>
      </c>
      <c r="N46" s="24">
        <v>134096.0</v>
      </c>
      <c r="O46" s="24">
        <v>130781.0</v>
      </c>
      <c r="P46" s="24">
        <v>0.0</v>
      </c>
      <c r="Q46" s="24">
        <v>129622.0</v>
      </c>
      <c r="R46" s="24">
        <v>9.0</v>
      </c>
      <c r="S46" s="24">
        <v>105110.0</v>
      </c>
      <c r="T46" s="24"/>
      <c r="U46" s="24"/>
      <c r="V46" s="24"/>
      <c r="W46" s="24"/>
      <c r="X46" s="24"/>
      <c r="Y46" s="24"/>
      <c r="Z46" s="24">
        <v>421580.0</v>
      </c>
      <c r="AA46" s="24">
        <v>405437.0</v>
      </c>
      <c r="AB46" s="24">
        <v>0.0</v>
      </c>
      <c r="AC46" s="24">
        <v>400287.0</v>
      </c>
      <c r="AD46" s="24">
        <v>79.0</v>
      </c>
      <c r="AE46" s="24">
        <v>372458.0</v>
      </c>
      <c r="AF46" s="24">
        <v>63271.0</v>
      </c>
      <c r="AG46" s="24">
        <v>63271.0</v>
      </c>
      <c r="AH46" s="24">
        <v>0.0</v>
      </c>
      <c r="AI46" s="24">
        <v>63270.0</v>
      </c>
      <c r="AJ46" s="24">
        <v>723.0</v>
      </c>
      <c r="AK46" s="24">
        <v>15469.0</v>
      </c>
      <c r="AL46" s="24">
        <v>13794.0</v>
      </c>
      <c r="AM46" s="24">
        <v>13794.0</v>
      </c>
      <c r="AN46" s="24">
        <v>27.0</v>
      </c>
      <c r="AO46" s="24">
        <v>9872.0</v>
      </c>
      <c r="AP46" s="24">
        <v>0.0</v>
      </c>
      <c r="AQ46" s="24">
        <v>6634.0</v>
      </c>
      <c r="AR46" s="24">
        <v>99192.0</v>
      </c>
      <c r="AS46" s="24">
        <v>91858.0</v>
      </c>
      <c r="AT46" s="24">
        <v>0.0</v>
      </c>
      <c r="AU46" s="24">
        <v>89777.0</v>
      </c>
      <c r="AV46" s="24">
        <v>12.0</v>
      </c>
      <c r="AW46" s="24">
        <v>81591.0</v>
      </c>
      <c r="AX46" s="24">
        <v>40957.0</v>
      </c>
      <c r="AY46" s="24">
        <v>39558.0</v>
      </c>
      <c r="AZ46" s="24">
        <v>0.0</v>
      </c>
      <c r="BA46" s="24">
        <v>39354.0</v>
      </c>
      <c r="BB46" s="24">
        <v>2.0</v>
      </c>
      <c r="BC46" s="24">
        <v>37392.0</v>
      </c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>
        <v>115051.0</v>
      </c>
      <c r="BQ46" s="24">
        <v>115051.0</v>
      </c>
      <c r="BR46" s="24">
        <v>0.0</v>
      </c>
      <c r="BS46" s="24">
        <v>115051.0</v>
      </c>
      <c r="BT46" s="24">
        <v>2.0</v>
      </c>
      <c r="BU46" s="24">
        <v>84233.0</v>
      </c>
      <c r="BV46" s="24">
        <v>409574.0</v>
      </c>
      <c r="BW46" s="24">
        <v>408916.0</v>
      </c>
      <c r="BX46" s="24">
        <v>123.0</v>
      </c>
      <c r="BY46" s="24">
        <v>407318.0</v>
      </c>
      <c r="BZ46" s="24">
        <v>0.0</v>
      </c>
      <c r="CA46" s="24">
        <v>393092.0</v>
      </c>
      <c r="CB46" s="136"/>
    </row>
    <row r="47">
      <c r="A47" s="8">
        <v>44401.0</v>
      </c>
      <c r="B47" s="24">
        <v>427664.0</v>
      </c>
      <c r="C47" s="24">
        <v>371967.0</v>
      </c>
      <c r="D47" s="24">
        <v>12.0</v>
      </c>
      <c r="E47" s="24">
        <v>358550.0</v>
      </c>
      <c r="F47" s="24">
        <v>144.0</v>
      </c>
      <c r="G47" s="24">
        <v>309043.0</v>
      </c>
      <c r="H47" s="24">
        <v>282111.0</v>
      </c>
      <c r="I47" s="24">
        <v>253742.0</v>
      </c>
      <c r="J47" s="24">
        <v>30.0</v>
      </c>
      <c r="K47" s="24">
        <v>247816.0</v>
      </c>
      <c r="L47" s="24">
        <v>301.0</v>
      </c>
      <c r="M47" s="24">
        <v>221163.0</v>
      </c>
      <c r="N47" s="24">
        <v>134109.0</v>
      </c>
      <c r="O47" s="24">
        <v>130789.0</v>
      </c>
      <c r="P47" s="24">
        <v>10.0</v>
      </c>
      <c r="Q47" s="24">
        <v>129622.0</v>
      </c>
      <c r="R47" s="24">
        <v>3435.0</v>
      </c>
      <c r="S47" s="24">
        <v>105098.0</v>
      </c>
      <c r="T47" s="24"/>
      <c r="U47" s="24"/>
      <c r="V47" s="24"/>
      <c r="W47" s="24"/>
      <c r="X47" s="24"/>
      <c r="Y47" s="24"/>
      <c r="Z47" s="24">
        <v>421724.0</v>
      </c>
      <c r="AA47" s="24">
        <v>405492.0</v>
      </c>
      <c r="AB47" s="24">
        <v>0.0</v>
      </c>
      <c r="AC47" s="24">
        <v>400287.0</v>
      </c>
      <c r="AD47" s="24">
        <v>848.0</v>
      </c>
      <c r="AE47" s="24">
        <v>372377.0</v>
      </c>
      <c r="AF47" s="24">
        <v>63271.0</v>
      </c>
      <c r="AG47" s="24">
        <v>63271.0</v>
      </c>
      <c r="AH47" s="24">
        <v>0.0</v>
      </c>
      <c r="AI47" s="24">
        <v>63270.0</v>
      </c>
      <c r="AJ47" s="24">
        <v>8724.0</v>
      </c>
      <c r="AK47" s="24">
        <v>14714.0</v>
      </c>
      <c r="AL47" s="24">
        <v>13744.0</v>
      </c>
      <c r="AM47" s="24">
        <v>13744.0</v>
      </c>
      <c r="AN47" s="24">
        <v>469.0</v>
      </c>
      <c r="AO47" s="24">
        <v>9845.0</v>
      </c>
      <c r="AP47" s="24">
        <v>47.0</v>
      </c>
      <c r="AQ47" s="24">
        <v>6633.0</v>
      </c>
      <c r="AR47" s="24">
        <v>99190.0</v>
      </c>
      <c r="AS47" s="24">
        <v>91853.0</v>
      </c>
      <c r="AT47" s="24">
        <v>5.0</v>
      </c>
      <c r="AU47" s="24">
        <v>89764.0</v>
      </c>
      <c r="AV47" s="24">
        <v>1563.0</v>
      </c>
      <c r="AW47" s="24">
        <v>81576.0</v>
      </c>
      <c r="AX47" s="24">
        <v>40957.0</v>
      </c>
      <c r="AY47" s="24">
        <v>39558.0</v>
      </c>
      <c r="AZ47" s="24">
        <v>1.0</v>
      </c>
      <c r="BA47" s="24">
        <v>39354.0</v>
      </c>
      <c r="BB47" s="24">
        <v>343.0</v>
      </c>
      <c r="BC47" s="24">
        <v>37390.0</v>
      </c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>
        <v>115051.0</v>
      </c>
      <c r="BQ47" s="24">
        <v>115051.0</v>
      </c>
      <c r="BR47" s="24">
        <v>0.0</v>
      </c>
      <c r="BS47" s="24">
        <v>115051.0</v>
      </c>
      <c r="BT47" s="24">
        <v>102.0</v>
      </c>
      <c r="BU47" s="24">
        <v>84231.0</v>
      </c>
      <c r="BV47" s="24">
        <v>409567.0</v>
      </c>
      <c r="BW47" s="24">
        <v>408890.0</v>
      </c>
      <c r="BX47" s="24">
        <v>509.0</v>
      </c>
      <c r="BY47" s="24">
        <v>407196.0</v>
      </c>
      <c r="BZ47" s="24">
        <v>7.0</v>
      </c>
      <c r="CA47" s="24">
        <v>393092.0</v>
      </c>
      <c r="CB47" s="136"/>
    </row>
    <row r="48">
      <c r="A48" s="8">
        <v>44400.0</v>
      </c>
      <c r="B48" s="24">
        <v>428040.0</v>
      </c>
      <c r="C48" s="24">
        <v>371989.0</v>
      </c>
      <c r="D48" s="24">
        <v>119.0</v>
      </c>
      <c r="E48" s="24">
        <v>358531.0</v>
      </c>
      <c r="F48" s="24">
        <v>179.0</v>
      </c>
      <c r="G48" s="24">
        <v>308899.0</v>
      </c>
      <c r="H48" s="24">
        <v>282342.0</v>
      </c>
      <c r="I48" s="24">
        <v>253759.0</v>
      </c>
      <c r="J48" s="24">
        <v>39.0</v>
      </c>
      <c r="K48" s="24">
        <v>247771.0</v>
      </c>
      <c r="L48" s="24">
        <v>432.0</v>
      </c>
      <c r="M48" s="24">
        <v>220756.0</v>
      </c>
      <c r="N48" s="24">
        <v>134396.0</v>
      </c>
      <c r="O48" s="24">
        <v>130860.0</v>
      </c>
      <c r="P48" s="24">
        <v>9.0</v>
      </c>
      <c r="Q48" s="24">
        <v>129612.0</v>
      </c>
      <c r="R48" s="24">
        <v>2501.0</v>
      </c>
      <c r="S48" s="24">
        <v>101658.0</v>
      </c>
      <c r="T48" s="24"/>
      <c r="U48" s="24"/>
      <c r="V48" s="24"/>
      <c r="W48" s="24"/>
      <c r="X48" s="24"/>
      <c r="Y48" s="24"/>
      <c r="Z48" s="24">
        <v>422632.0</v>
      </c>
      <c r="AA48" s="24">
        <v>405616.0</v>
      </c>
      <c r="AB48" s="24">
        <v>0.0</v>
      </c>
      <c r="AC48" s="24">
        <v>400282.0</v>
      </c>
      <c r="AD48" s="24">
        <v>807.0</v>
      </c>
      <c r="AE48" s="24">
        <v>371486.0</v>
      </c>
      <c r="AF48" s="24">
        <v>63271.0</v>
      </c>
      <c r="AG48" s="24">
        <v>63271.0</v>
      </c>
      <c r="AH48" s="24">
        <v>0.0</v>
      </c>
      <c r="AI48" s="24">
        <v>63269.0</v>
      </c>
      <c r="AJ48" s="24">
        <v>1855.0</v>
      </c>
      <c r="AK48" s="24">
        <v>5988.0</v>
      </c>
      <c r="AL48" s="24">
        <v>13378.0</v>
      </c>
      <c r="AM48" s="24">
        <v>13378.0</v>
      </c>
      <c r="AN48" s="24">
        <v>444.0</v>
      </c>
      <c r="AO48" s="24">
        <v>9372.0</v>
      </c>
      <c r="AP48" s="24">
        <v>28.0</v>
      </c>
      <c r="AQ48" s="24">
        <v>6583.0</v>
      </c>
      <c r="AR48" s="24">
        <v>99296.0</v>
      </c>
      <c r="AS48" s="24">
        <v>91815.0</v>
      </c>
      <c r="AT48" s="24">
        <v>9.0</v>
      </c>
      <c r="AU48" s="24">
        <v>89755.0</v>
      </c>
      <c r="AV48" s="24">
        <v>1499.0</v>
      </c>
      <c r="AW48" s="24">
        <v>79919.0</v>
      </c>
      <c r="AX48" s="24">
        <v>41040.0</v>
      </c>
      <c r="AY48" s="24">
        <v>39561.0</v>
      </c>
      <c r="AZ48" s="24">
        <v>0.0</v>
      </c>
      <c r="BA48" s="24">
        <v>39353.0</v>
      </c>
      <c r="BB48" s="24">
        <v>258.0</v>
      </c>
      <c r="BC48" s="24">
        <v>37042.0</v>
      </c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>
        <v>115043.0</v>
      </c>
      <c r="BQ48" s="24">
        <v>115043.0</v>
      </c>
      <c r="BR48" s="24">
        <v>0.0</v>
      </c>
      <c r="BS48" s="24">
        <v>115043.0</v>
      </c>
      <c r="BT48" s="24">
        <v>68.0</v>
      </c>
      <c r="BU48" s="24">
        <v>66406.0</v>
      </c>
      <c r="BV48" s="24">
        <v>408604.0</v>
      </c>
      <c r="BW48" s="24">
        <v>407981.0</v>
      </c>
      <c r="BX48" s="24">
        <v>382.0</v>
      </c>
      <c r="BY48" s="24">
        <v>406679.0</v>
      </c>
      <c r="BZ48" s="24">
        <v>3.0</v>
      </c>
      <c r="CA48" s="24">
        <v>392506.0</v>
      </c>
      <c r="CB48" s="136"/>
    </row>
    <row r="49">
      <c r="A49" s="8">
        <v>44399.0</v>
      </c>
      <c r="B49" s="24">
        <v>428370.0</v>
      </c>
      <c r="C49" s="24">
        <v>371896.0</v>
      </c>
      <c r="D49" s="24">
        <v>71.0</v>
      </c>
      <c r="E49" s="24">
        <v>358410.0</v>
      </c>
      <c r="F49" s="24">
        <v>96.0</v>
      </c>
      <c r="G49" s="24">
        <v>308694.0</v>
      </c>
      <c r="H49" s="24">
        <v>282432.0</v>
      </c>
      <c r="I49" s="24">
        <v>253773.0</v>
      </c>
      <c r="J49" s="24">
        <v>14.0</v>
      </c>
      <c r="K49" s="24">
        <v>247710.0</v>
      </c>
      <c r="L49" s="24">
        <v>256.0</v>
      </c>
      <c r="M49" s="24">
        <v>220176.0</v>
      </c>
      <c r="N49" s="24">
        <v>134879.0</v>
      </c>
      <c r="O49" s="24">
        <v>131011.0</v>
      </c>
      <c r="P49" s="24">
        <v>6.0</v>
      </c>
      <c r="Q49" s="24">
        <v>129596.0</v>
      </c>
      <c r="R49" s="24">
        <v>1968.0</v>
      </c>
      <c r="S49" s="24">
        <v>99124.0</v>
      </c>
      <c r="T49" s="24"/>
      <c r="U49" s="24"/>
      <c r="V49" s="24"/>
      <c r="W49" s="24"/>
      <c r="X49" s="24"/>
      <c r="Y49" s="24"/>
      <c r="Z49" s="24">
        <v>422831.0</v>
      </c>
      <c r="AA49" s="24">
        <v>405676.0</v>
      </c>
      <c r="AB49" s="24">
        <v>1.0</v>
      </c>
      <c r="AC49" s="24">
        <v>400280.0</v>
      </c>
      <c r="AD49" s="24">
        <v>332.0</v>
      </c>
      <c r="AE49" s="24">
        <v>370632.0</v>
      </c>
      <c r="AF49" s="24">
        <v>63925.0</v>
      </c>
      <c r="AG49" s="24">
        <v>63923.0</v>
      </c>
      <c r="AH49" s="24">
        <v>0.0</v>
      </c>
      <c r="AI49" s="24">
        <v>63248.0</v>
      </c>
      <c r="AJ49" s="24">
        <v>2503.0</v>
      </c>
      <c r="AK49" s="24">
        <v>4133.0</v>
      </c>
      <c r="AL49" s="24">
        <v>11505.0</v>
      </c>
      <c r="AM49" s="24">
        <v>11505.0</v>
      </c>
      <c r="AN49" s="24">
        <v>339.0</v>
      </c>
      <c r="AO49" s="24">
        <v>8920.0</v>
      </c>
      <c r="AP49" s="24">
        <v>37.0</v>
      </c>
      <c r="AQ49" s="24">
        <v>6549.0</v>
      </c>
      <c r="AR49" s="24">
        <v>99462.0</v>
      </c>
      <c r="AS49" s="24">
        <v>91866.0</v>
      </c>
      <c r="AT49" s="24">
        <v>18.0</v>
      </c>
      <c r="AU49" s="24">
        <v>89742.0</v>
      </c>
      <c r="AV49" s="24">
        <v>1368.0</v>
      </c>
      <c r="AW49" s="24">
        <v>78316.0</v>
      </c>
      <c r="AX49" s="24">
        <v>41057.0</v>
      </c>
      <c r="AY49" s="24">
        <v>39563.0</v>
      </c>
      <c r="AZ49" s="24">
        <v>0.0</v>
      </c>
      <c r="BA49" s="24">
        <v>39353.0</v>
      </c>
      <c r="BB49" s="24">
        <v>259.0</v>
      </c>
      <c r="BC49" s="24">
        <v>36766.0</v>
      </c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>
        <v>115041.0</v>
      </c>
      <c r="BQ49" s="24">
        <v>115041.0</v>
      </c>
      <c r="BR49" s="24">
        <v>0.0</v>
      </c>
      <c r="BS49" s="24">
        <v>115041.0</v>
      </c>
      <c r="BT49" s="24">
        <v>67.0</v>
      </c>
      <c r="BU49" s="24">
        <v>52243.0</v>
      </c>
      <c r="BV49" s="24">
        <v>407826.0</v>
      </c>
      <c r="BW49" s="24">
        <v>407271.0</v>
      </c>
      <c r="BX49" s="24">
        <v>354.0</v>
      </c>
      <c r="BY49" s="24">
        <v>406261.0</v>
      </c>
      <c r="BZ49" s="24">
        <v>2.0</v>
      </c>
      <c r="CA49" s="24">
        <v>391963.0</v>
      </c>
      <c r="CB49" s="136"/>
    </row>
    <row r="50">
      <c r="A50" s="8">
        <v>44398.0</v>
      </c>
      <c r="B50" s="24">
        <v>429072.0</v>
      </c>
      <c r="C50" s="24">
        <v>372002.0</v>
      </c>
      <c r="D50" s="24">
        <v>82.0</v>
      </c>
      <c r="E50" s="24">
        <v>358332.0</v>
      </c>
      <c r="F50" s="24">
        <v>159.0</v>
      </c>
      <c r="G50" s="24">
        <v>308587.0</v>
      </c>
      <c r="H50" s="24">
        <v>282534.0</v>
      </c>
      <c r="I50" s="24">
        <v>253778.0</v>
      </c>
      <c r="J50" s="24">
        <v>44.0</v>
      </c>
      <c r="K50" s="24">
        <v>247684.0</v>
      </c>
      <c r="L50" s="24">
        <v>514.0</v>
      </c>
      <c r="M50" s="24">
        <v>219810.0</v>
      </c>
      <c r="N50" s="24">
        <v>135357.0</v>
      </c>
      <c r="O50" s="24">
        <v>131135.0</v>
      </c>
      <c r="P50" s="24">
        <v>7.0</v>
      </c>
      <c r="Q50" s="24">
        <v>129593.0</v>
      </c>
      <c r="R50" s="24">
        <v>3237.0</v>
      </c>
      <c r="S50" s="24">
        <v>97126.0</v>
      </c>
      <c r="T50" s="24"/>
      <c r="U50" s="24"/>
      <c r="V50" s="24"/>
      <c r="W50" s="24"/>
      <c r="X50" s="24"/>
      <c r="Y50" s="24"/>
      <c r="Z50" s="24">
        <v>423432.0</v>
      </c>
      <c r="AA50" s="24">
        <v>405798.0</v>
      </c>
      <c r="AB50" s="24">
        <v>0.0</v>
      </c>
      <c r="AC50" s="24">
        <v>400279.0</v>
      </c>
      <c r="AD50" s="24">
        <v>386.0</v>
      </c>
      <c r="AE50" s="24">
        <v>370266.0</v>
      </c>
      <c r="AF50" s="24">
        <v>63891.0</v>
      </c>
      <c r="AG50" s="24">
        <v>63891.0</v>
      </c>
      <c r="AH50" s="24">
        <v>11.0</v>
      </c>
      <c r="AI50" s="24">
        <v>63219.0</v>
      </c>
      <c r="AJ50" s="24">
        <v>934.0</v>
      </c>
      <c r="AK50" s="24">
        <v>1630.0</v>
      </c>
      <c r="AL50" s="24">
        <v>10854.0</v>
      </c>
      <c r="AM50" s="24">
        <v>10854.0</v>
      </c>
      <c r="AN50" s="24">
        <v>368.0</v>
      </c>
      <c r="AO50" s="24">
        <v>8581.0</v>
      </c>
      <c r="AP50" s="24">
        <v>23.0</v>
      </c>
      <c r="AQ50" s="24">
        <v>6503.0</v>
      </c>
      <c r="AR50" s="24">
        <v>99593.0</v>
      </c>
      <c r="AS50" s="24">
        <v>91879.0</v>
      </c>
      <c r="AT50" s="24">
        <v>16.0</v>
      </c>
      <c r="AU50" s="24">
        <v>89721.0</v>
      </c>
      <c r="AV50" s="24">
        <v>1815.0</v>
      </c>
      <c r="AW50" s="24">
        <v>76860.0</v>
      </c>
      <c r="AX50" s="24">
        <v>41088.0</v>
      </c>
      <c r="AY50" s="24">
        <v>39567.0</v>
      </c>
      <c r="AZ50" s="24">
        <v>0.0</v>
      </c>
      <c r="BA50" s="24">
        <v>39353.0</v>
      </c>
      <c r="BB50" s="24">
        <v>173.0</v>
      </c>
      <c r="BC50" s="24">
        <v>36474.0</v>
      </c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>
        <v>115020.0</v>
      </c>
      <c r="BQ50" s="24">
        <v>115020.0</v>
      </c>
      <c r="BR50" s="24">
        <v>0.0</v>
      </c>
      <c r="BS50" s="24">
        <v>115020.0</v>
      </c>
      <c r="BT50" s="24">
        <v>63.0</v>
      </c>
      <c r="BU50" s="24">
        <v>38503.0</v>
      </c>
      <c r="BV50" s="24">
        <v>407450.0</v>
      </c>
      <c r="BW50" s="24">
        <v>406887.0</v>
      </c>
      <c r="BX50" s="24">
        <v>468.0</v>
      </c>
      <c r="BY50" s="24">
        <v>405770.0</v>
      </c>
      <c r="BZ50" s="24">
        <v>0.0</v>
      </c>
      <c r="CA50" s="24">
        <v>391452.0</v>
      </c>
      <c r="CB50" s="136"/>
    </row>
    <row r="51">
      <c r="A51" s="8">
        <v>44397.0</v>
      </c>
      <c r="B51" s="101">
        <v>429970.0</v>
      </c>
      <c r="C51" s="101">
        <v>372136.0</v>
      </c>
      <c r="D51" s="101">
        <v>23.0</v>
      </c>
      <c r="E51" s="101">
        <v>358236.0</v>
      </c>
      <c r="F51" s="101">
        <v>67.0</v>
      </c>
      <c r="G51" s="101">
        <v>308420.0</v>
      </c>
      <c r="H51" s="101">
        <v>283395.0</v>
      </c>
      <c r="I51" s="101">
        <v>253811.0</v>
      </c>
      <c r="J51" s="101">
        <v>17.0</v>
      </c>
      <c r="K51" s="101">
        <v>247632.0</v>
      </c>
      <c r="L51" s="101">
        <v>265.0</v>
      </c>
      <c r="M51" s="101">
        <v>219250.0</v>
      </c>
      <c r="N51" s="101">
        <v>135838.0</v>
      </c>
      <c r="O51" s="101">
        <v>131242.0</v>
      </c>
      <c r="P51" s="101">
        <v>6.0</v>
      </c>
      <c r="Q51" s="101">
        <v>129583.0</v>
      </c>
      <c r="R51" s="101">
        <v>2444.0</v>
      </c>
      <c r="S51" s="101">
        <v>93870.0</v>
      </c>
      <c r="T51" s="101"/>
      <c r="U51" s="101"/>
      <c r="V51" s="101"/>
      <c r="W51" s="101"/>
      <c r="X51" s="101"/>
      <c r="Y51" s="101"/>
      <c r="Z51" s="101">
        <v>424183.0</v>
      </c>
      <c r="AA51" s="101">
        <v>406050.0</v>
      </c>
      <c r="AB51" s="101">
        <v>2.0</v>
      </c>
      <c r="AC51" s="101">
        <v>400282.0</v>
      </c>
      <c r="AD51" s="101">
        <v>387.0</v>
      </c>
      <c r="AE51" s="101">
        <v>369823.0</v>
      </c>
      <c r="AF51" s="101">
        <v>63891.0</v>
      </c>
      <c r="AG51" s="101">
        <v>63891.0</v>
      </c>
      <c r="AH51" s="101">
        <v>0.0</v>
      </c>
      <c r="AI51" s="101">
        <v>63207.0</v>
      </c>
      <c r="AJ51" s="101">
        <v>458.0</v>
      </c>
      <c r="AK51" s="101">
        <v>696.0</v>
      </c>
      <c r="AL51" s="101">
        <v>10440.0</v>
      </c>
      <c r="AM51" s="101">
        <v>10440.0</v>
      </c>
      <c r="AN51" s="101">
        <v>361.0</v>
      </c>
      <c r="AO51" s="101">
        <v>8208.0</v>
      </c>
      <c r="AP51" s="101">
        <v>37.0</v>
      </c>
      <c r="AQ51" s="101">
        <v>6451.0</v>
      </c>
      <c r="AR51" s="101">
        <v>99794.0</v>
      </c>
      <c r="AS51" s="101">
        <v>91888.0</v>
      </c>
      <c r="AT51" s="101">
        <v>9.0</v>
      </c>
      <c r="AU51" s="101">
        <v>89698.0</v>
      </c>
      <c r="AV51" s="101">
        <v>1849.0</v>
      </c>
      <c r="AW51" s="101">
        <v>74873.0</v>
      </c>
      <c r="AX51" s="101">
        <v>41116.0</v>
      </c>
      <c r="AY51" s="101">
        <v>39574.0</v>
      </c>
      <c r="AZ51" s="101">
        <v>0.0</v>
      </c>
      <c r="BA51" s="101">
        <v>39353.0</v>
      </c>
      <c r="BB51" s="101">
        <v>275.0</v>
      </c>
      <c r="BC51" s="101">
        <v>36274.0</v>
      </c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>
        <v>115010.0</v>
      </c>
      <c r="BQ51" s="101">
        <v>115010.0</v>
      </c>
      <c r="BR51" s="101">
        <v>0.0</v>
      </c>
      <c r="BS51" s="101">
        <v>115010.0</v>
      </c>
      <c r="BT51" s="101">
        <v>42.0</v>
      </c>
      <c r="BU51" s="101">
        <v>16610.0</v>
      </c>
      <c r="BV51" s="101">
        <v>407114.0</v>
      </c>
      <c r="BW51" s="101">
        <v>406528.0</v>
      </c>
      <c r="BX51" s="101">
        <v>1057.0</v>
      </c>
      <c r="BY51" s="101">
        <v>405269.0</v>
      </c>
      <c r="BZ51" s="101">
        <v>0.0</v>
      </c>
      <c r="CA51" s="101">
        <v>387365.0</v>
      </c>
      <c r="CB51" s="136"/>
    </row>
    <row r="52">
      <c r="A52" s="8">
        <v>44396.0</v>
      </c>
      <c r="B52" s="24">
        <v>430560.0</v>
      </c>
      <c r="C52" s="24">
        <v>372155.0</v>
      </c>
      <c r="D52" s="24">
        <v>0.0</v>
      </c>
      <c r="E52" s="24">
        <v>358207.0</v>
      </c>
      <c r="F52" s="24">
        <v>0.0</v>
      </c>
      <c r="G52" s="24">
        <v>308326.0</v>
      </c>
      <c r="H52" s="24">
        <v>283605.0</v>
      </c>
      <c r="I52" s="24">
        <v>253797.0</v>
      </c>
      <c r="J52" s="24">
        <v>0.0</v>
      </c>
      <c r="K52" s="24">
        <v>247605.0</v>
      </c>
      <c r="L52" s="24">
        <v>0.0</v>
      </c>
      <c r="M52" s="24">
        <v>218815.0</v>
      </c>
      <c r="N52" s="24">
        <v>136107.0</v>
      </c>
      <c r="O52" s="24">
        <v>131241.0</v>
      </c>
      <c r="P52" s="24">
        <v>0.0</v>
      </c>
      <c r="Q52" s="24">
        <v>129576.0</v>
      </c>
      <c r="R52" s="24">
        <v>0.0</v>
      </c>
      <c r="S52" s="24">
        <v>91390.0</v>
      </c>
      <c r="T52" s="24"/>
      <c r="U52" s="24"/>
      <c r="V52" s="24"/>
      <c r="W52" s="24"/>
      <c r="X52" s="24"/>
      <c r="Y52" s="24"/>
      <c r="Z52" s="24">
        <v>424329.0</v>
      </c>
      <c r="AA52" s="24">
        <v>406109.0</v>
      </c>
      <c r="AB52" s="24">
        <v>0.0</v>
      </c>
      <c r="AC52" s="24">
        <v>400271.0</v>
      </c>
      <c r="AD52" s="24">
        <v>1.0</v>
      </c>
      <c r="AE52" s="24">
        <v>369340.0</v>
      </c>
      <c r="AF52" s="24">
        <v>64009.0</v>
      </c>
      <c r="AG52" s="24">
        <v>64009.0</v>
      </c>
      <c r="AH52" s="24">
        <v>0.0</v>
      </c>
      <c r="AI52" s="24">
        <v>63206.0</v>
      </c>
      <c r="AJ52" s="24">
        <v>0.0</v>
      </c>
      <c r="AK52" s="24">
        <v>238.0</v>
      </c>
      <c r="AL52" s="24">
        <v>9818.0</v>
      </c>
      <c r="AM52" s="24">
        <v>9818.0</v>
      </c>
      <c r="AN52" s="24">
        <v>0.0</v>
      </c>
      <c r="AO52" s="24">
        <v>7847.0</v>
      </c>
      <c r="AP52" s="24">
        <v>0.0</v>
      </c>
      <c r="AQ52" s="24">
        <v>6413.0</v>
      </c>
      <c r="AR52" s="24">
        <v>99893.0</v>
      </c>
      <c r="AS52" s="24">
        <v>91890.0</v>
      </c>
      <c r="AT52" s="24">
        <v>0.0</v>
      </c>
      <c r="AU52" s="24">
        <v>89649.0</v>
      </c>
      <c r="AV52" s="24">
        <v>0.0</v>
      </c>
      <c r="AW52" s="24">
        <v>72664.0</v>
      </c>
      <c r="AX52" s="24">
        <v>41125.0</v>
      </c>
      <c r="AY52" s="24">
        <v>39576.0</v>
      </c>
      <c r="AZ52" s="24">
        <v>0.0</v>
      </c>
      <c r="BA52" s="24">
        <v>39353.0</v>
      </c>
      <c r="BB52" s="24">
        <v>0.0</v>
      </c>
      <c r="BC52" s="24">
        <v>35913.0</v>
      </c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>
        <v>115011.0</v>
      </c>
      <c r="BQ52" s="24">
        <v>115011.0</v>
      </c>
      <c r="BR52" s="24">
        <v>0.0</v>
      </c>
      <c r="BS52" s="24">
        <v>115011.0</v>
      </c>
      <c r="BT52" s="24">
        <v>0.0</v>
      </c>
      <c r="BU52" s="24">
        <v>15970.0</v>
      </c>
      <c r="BV52" s="24">
        <v>406731.0</v>
      </c>
      <c r="BW52" s="24">
        <v>406147.0</v>
      </c>
      <c r="BX52" s="24">
        <v>0.0</v>
      </c>
      <c r="BY52" s="24">
        <v>404203.0</v>
      </c>
      <c r="BZ52" s="24">
        <v>0.0</v>
      </c>
      <c r="CA52" s="24">
        <v>387122.0</v>
      </c>
      <c r="CB52" s="136"/>
    </row>
    <row r="53">
      <c r="A53" s="8">
        <v>44395.0</v>
      </c>
      <c r="B53" s="101">
        <v>430562.0</v>
      </c>
      <c r="C53" s="101">
        <v>372156.0</v>
      </c>
      <c r="D53" s="101">
        <v>0.0</v>
      </c>
      <c r="E53" s="101">
        <v>358207.0</v>
      </c>
      <c r="F53" s="101">
        <v>4.0</v>
      </c>
      <c r="G53" s="101">
        <v>308326.0</v>
      </c>
      <c r="H53" s="101">
        <v>283609.0</v>
      </c>
      <c r="I53" s="101">
        <v>253796.0</v>
      </c>
      <c r="J53" s="101">
        <v>1.0</v>
      </c>
      <c r="K53" s="101">
        <v>247604.0</v>
      </c>
      <c r="L53" s="101">
        <v>53.0</v>
      </c>
      <c r="M53" s="101">
        <v>218815.0</v>
      </c>
      <c r="N53" s="101">
        <v>136109.0</v>
      </c>
      <c r="O53" s="101">
        <v>131242.0</v>
      </c>
      <c r="P53" s="101">
        <v>0.0</v>
      </c>
      <c r="Q53" s="101">
        <v>129576.0</v>
      </c>
      <c r="R53" s="101">
        <v>33.0</v>
      </c>
      <c r="S53" s="101">
        <v>91390.0</v>
      </c>
      <c r="T53" s="101"/>
      <c r="U53" s="101"/>
      <c r="V53" s="101"/>
      <c r="W53" s="101"/>
      <c r="X53" s="101"/>
      <c r="Y53" s="101"/>
      <c r="Z53" s="101">
        <v>424330.0</v>
      </c>
      <c r="AA53" s="101">
        <v>406109.0</v>
      </c>
      <c r="AB53" s="101">
        <v>0.0</v>
      </c>
      <c r="AC53" s="101">
        <v>400271.0</v>
      </c>
      <c r="AD53" s="101">
        <v>147.0</v>
      </c>
      <c r="AE53" s="101">
        <v>369335.0</v>
      </c>
      <c r="AF53" s="101">
        <v>64009.0</v>
      </c>
      <c r="AG53" s="101">
        <v>64009.0</v>
      </c>
      <c r="AH53" s="101">
        <v>0.0</v>
      </c>
      <c r="AI53" s="101">
        <v>63206.0</v>
      </c>
      <c r="AJ53" s="101">
        <v>0.0</v>
      </c>
      <c r="AK53" s="101">
        <v>238.0</v>
      </c>
      <c r="AL53" s="101">
        <v>9623.0</v>
      </c>
      <c r="AM53" s="101">
        <v>9623.0</v>
      </c>
      <c r="AN53" s="101">
        <v>18.0</v>
      </c>
      <c r="AO53" s="101">
        <v>7845.0</v>
      </c>
      <c r="AP53" s="101">
        <v>2.0</v>
      </c>
      <c r="AQ53" s="101">
        <v>6412.0</v>
      </c>
      <c r="AR53" s="101">
        <v>99893.0</v>
      </c>
      <c r="AS53" s="101">
        <v>91889.0</v>
      </c>
      <c r="AT53" s="101">
        <v>1.0</v>
      </c>
      <c r="AU53" s="101">
        <v>89649.0</v>
      </c>
      <c r="AV53" s="101">
        <v>43.0</v>
      </c>
      <c r="AW53" s="101">
        <v>72661.0</v>
      </c>
      <c r="AX53" s="101">
        <v>41125.0</v>
      </c>
      <c r="AY53" s="101">
        <v>39576.0</v>
      </c>
      <c r="AZ53" s="101">
        <v>0.0</v>
      </c>
      <c r="BA53" s="101">
        <v>39353.0</v>
      </c>
      <c r="BB53" s="101">
        <v>99.0</v>
      </c>
      <c r="BC53" s="101">
        <v>35909.0</v>
      </c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>
        <v>115011.0</v>
      </c>
      <c r="BQ53" s="101">
        <v>115011.0</v>
      </c>
      <c r="BR53" s="101">
        <v>0.0</v>
      </c>
      <c r="BS53" s="101">
        <v>115011.0</v>
      </c>
      <c r="BT53" s="101">
        <v>0.0</v>
      </c>
      <c r="BU53" s="101">
        <v>15601.0</v>
      </c>
      <c r="BV53" s="101">
        <v>406730.0</v>
      </c>
      <c r="BW53" s="101">
        <v>406145.0</v>
      </c>
      <c r="BX53" s="101">
        <v>61.0</v>
      </c>
      <c r="BY53" s="101">
        <v>404202.0</v>
      </c>
      <c r="BZ53" s="101">
        <v>0.0</v>
      </c>
      <c r="CA53" s="101">
        <v>386382.0</v>
      </c>
      <c r="CB53" s="136"/>
    </row>
    <row r="54">
      <c r="A54" s="8">
        <v>44394.0</v>
      </c>
      <c r="B54" s="101">
        <v>430623.0</v>
      </c>
      <c r="C54" s="101">
        <v>372181.0</v>
      </c>
      <c r="D54" s="101">
        <v>10.0</v>
      </c>
      <c r="E54" s="101">
        <v>358207.0</v>
      </c>
      <c r="F54" s="101">
        <v>175.0</v>
      </c>
      <c r="G54" s="101">
        <v>308322.0</v>
      </c>
      <c r="H54" s="101">
        <v>283613.0</v>
      </c>
      <c r="I54" s="101">
        <v>253796.0</v>
      </c>
      <c r="J54" s="101">
        <v>27.0</v>
      </c>
      <c r="K54" s="101">
        <v>247598.0</v>
      </c>
      <c r="L54" s="101">
        <v>582.0</v>
      </c>
      <c r="M54" s="101">
        <v>218717.0</v>
      </c>
      <c r="N54" s="101">
        <v>136142.0</v>
      </c>
      <c r="O54" s="101">
        <v>131262.0</v>
      </c>
      <c r="P54" s="101">
        <v>23.0</v>
      </c>
      <c r="Q54" s="101">
        <v>129574.0</v>
      </c>
      <c r="R54" s="101">
        <v>8600.0</v>
      </c>
      <c r="S54" s="101">
        <v>91345.0</v>
      </c>
      <c r="T54" s="101"/>
      <c r="U54" s="101"/>
      <c r="V54" s="101"/>
      <c r="W54" s="101"/>
      <c r="X54" s="101"/>
      <c r="Y54" s="101"/>
      <c r="Z54" s="101">
        <v>424381.0</v>
      </c>
      <c r="AA54" s="101">
        <v>406123.0</v>
      </c>
      <c r="AB54" s="101">
        <v>5.0</v>
      </c>
      <c r="AC54" s="101">
        <v>400271.0</v>
      </c>
      <c r="AD54" s="101">
        <v>2146.0</v>
      </c>
      <c r="AE54" s="101">
        <v>369163.0</v>
      </c>
      <c r="AF54" s="101">
        <v>64011.0</v>
      </c>
      <c r="AG54" s="101">
        <v>64011.0</v>
      </c>
      <c r="AH54" s="101">
        <v>31.0</v>
      </c>
      <c r="AI54" s="101">
        <v>63206.0</v>
      </c>
      <c r="AJ54" s="101">
        <v>238.0</v>
      </c>
      <c r="AK54" s="101">
        <v>238.0</v>
      </c>
      <c r="AL54" s="101">
        <v>9562.0</v>
      </c>
      <c r="AM54" s="101">
        <v>9562.0</v>
      </c>
      <c r="AN54" s="101">
        <v>195.0</v>
      </c>
      <c r="AO54" s="101">
        <v>7827.0</v>
      </c>
      <c r="AP54" s="101">
        <v>87.0</v>
      </c>
      <c r="AQ54" s="101">
        <v>6409.0</v>
      </c>
      <c r="AR54" s="101">
        <v>99905.0</v>
      </c>
      <c r="AS54" s="101">
        <v>91891.0</v>
      </c>
      <c r="AT54" s="101">
        <v>16.0</v>
      </c>
      <c r="AU54" s="101">
        <v>89648.0</v>
      </c>
      <c r="AV54" s="101">
        <v>3646.0</v>
      </c>
      <c r="AW54" s="101">
        <v>72586.0</v>
      </c>
      <c r="AX54" s="101">
        <v>43012.0</v>
      </c>
      <c r="AY54" s="101">
        <v>39867.0</v>
      </c>
      <c r="AZ54" s="101">
        <v>3.0</v>
      </c>
      <c r="BA54" s="101">
        <v>39353.0</v>
      </c>
      <c r="BB54" s="101">
        <v>3062.0</v>
      </c>
      <c r="BC54" s="101">
        <v>35796.0</v>
      </c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>
        <v>114947.0</v>
      </c>
      <c r="BQ54" s="101">
        <v>114947.0</v>
      </c>
      <c r="BR54" s="101">
        <v>0.0</v>
      </c>
      <c r="BS54" s="101">
        <v>114947.0</v>
      </c>
      <c r="BT54" s="101">
        <v>74.0</v>
      </c>
      <c r="BU54" s="101">
        <v>12360.0</v>
      </c>
      <c r="BV54" s="101">
        <v>406551.0</v>
      </c>
      <c r="BW54" s="101">
        <v>405963.0</v>
      </c>
      <c r="BX54" s="101">
        <v>438.0</v>
      </c>
      <c r="BY54" s="101">
        <v>403967.0</v>
      </c>
      <c r="BZ54" s="101">
        <v>0.0</v>
      </c>
      <c r="CA54" s="101">
        <v>369663.0</v>
      </c>
      <c r="CB54" s="136"/>
    </row>
    <row r="55">
      <c r="A55" s="8">
        <v>44393.0</v>
      </c>
      <c r="B55" s="101">
        <v>431184.0</v>
      </c>
      <c r="C55" s="101">
        <v>372275.0</v>
      </c>
      <c r="D55" s="101">
        <v>25.0</v>
      </c>
      <c r="E55" s="101">
        <v>358188.0</v>
      </c>
      <c r="F55" s="101">
        <v>135.0</v>
      </c>
      <c r="G55" s="101">
        <v>308134.0</v>
      </c>
      <c r="H55" s="101">
        <v>283856.0</v>
      </c>
      <c r="I55" s="101">
        <v>253802.0</v>
      </c>
      <c r="J55" s="101">
        <v>88.0</v>
      </c>
      <c r="K55" s="101">
        <v>247548.0</v>
      </c>
      <c r="L55" s="101">
        <v>755.0</v>
      </c>
      <c r="M55" s="101">
        <v>217935.0</v>
      </c>
      <c r="N55" s="101">
        <v>136388.0</v>
      </c>
      <c r="O55" s="101">
        <v>131351.0</v>
      </c>
      <c r="P55" s="101">
        <v>26.0</v>
      </c>
      <c r="Q55" s="101">
        <v>129549.0</v>
      </c>
      <c r="R55" s="101">
        <v>7709.0</v>
      </c>
      <c r="S55" s="101">
        <v>82630.0</v>
      </c>
      <c r="T55" s="101"/>
      <c r="U55" s="101"/>
      <c r="V55" s="101"/>
      <c r="W55" s="101"/>
      <c r="X55" s="101"/>
      <c r="Y55" s="101"/>
      <c r="Z55" s="101">
        <v>425046.0</v>
      </c>
      <c r="AA55" s="101">
        <v>406276.0</v>
      </c>
      <c r="AB55" s="101">
        <v>3.0</v>
      </c>
      <c r="AC55" s="101">
        <v>400266.0</v>
      </c>
      <c r="AD55" s="101">
        <v>1279.0</v>
      </c>
      <c r="AE55" s="101">
        <v>366856.0</v>
      </c>
      <c r="AF55" s="101">
        <v>64011.0</v>
      </c>
      <c r="AG55" s="101">
        <v>64011.0</v>
      </c>
      <c r="AH55" s="101">
        <v>0.0</v>
      </c>
      <c r="AI55" s="101">
        <v>63174.0</v>
      </c>
      <c r="AJ55" s="101">
        <v>0.0</v>
      </c>
      <c r="AK55" s="101">
        <v>0.0</v>
      </c>
      <c r="AL55" s="101">
        <v>9207.0</v>
      </c>
      <c r="AM55" s="101">
        <v>9207.0</v>
      </c>
      <c r="AN55" s="101">
        <v>181.0</v>
      </c>
      <c r="AO55" s="101">
        <v>7615.0</v>
      </c>
      <c r="AP55" s="101">
        <v>56.0</v>
      </c>
      <c r="AQ55" s="101">
        <v>6304.0</v>
      </c>
      <c r="AR55" s="101">
        <v>100103.0</v>
      </c>
      <c r="AS55" s="101">
        <v>91926.0</v>
      </c>
      <c r="AT55" s="101">
        <v>44.0</v>
      </c>
      <c r="AU55" s="101">
        <v>89632.0</v>
      </c>
      <c r="AV55" s="101">
        <v>4044.0</v>
      </c>
      <c r="AW55" s="101">
        <v>68649.0</v>
      </c>
      <c r="AX55" s="101">
        <v>52653.0</v>
      </c>
      <c r="AY55" s="101">
        <v>40804.0</v>
      </c>
      <c r="AZ55" s="101">
        <v>1.0</v>
      </c>
      <c r="BA55" s="101">
        <v>39350.0</v>
      </c>
      <c r="BB55" s="101">
        <v>1318.0</v>
      </c>
      <c r="BC55" s="101">
        <v>32561.0</v>
      </c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>
        <v>114997.0</v>
      </c>
      <c r="BQ55" s="101">
        <v>114997.0</v>
      </c>
      <c r="BR55" s="101">
        <v>0.0</v>
      </c>
      <c r="BS55" s="101">
        <v>114997.0</v>
      </c>
      <c r="BT55" s="101">
        <v>33.0</v>
      </c>
      <c r="BU55" s="101">
        <v>6494.0</v>
      </c>
      <c r="BV55" s="101">
        <v>405953.0</v>
      </c>
      <c r="BW55" s="101">
        <v>405330.0</v>
      </c>
      <c r="BX55" s="101">
        <v>658.0</v>
      </c>
      <c r="BY55" s="101">
        <v>403332.0</v>
      </c>
      <c r="BZ55" s="101">
        <v>0.0</v>
      </c>
      <c r="CA55" s="101">
        <v>354524.0</v>
      </c>
      <c r="CB55" s="136"/>
    </row>
    <row r="56">
      <c r="A56" s="8">
        <v>44392.0</v>
      </c>
      <c r="B56" s="24">
        <v>431318.0</v>
      </c>
      <c r="C56" s="24">
        <v>372310.0</v>
      </c>
      <c r="D56" s="24">
        <v>35.0</v>
      </c>
      <c r="E56" s="24">
        <v>358128.0</v>
      </c>
      <c r="F56" s="24">
        <v>143.0</v>
      </c>
      <c r="G56" s="24">
        <v>307986.0</v>
      </c>
      <c r="H56" s="24">
        <v>283987.0</v>
      </c>
      <c r="I56" s="24">
        <v>253758.0</v>
      </c>
      <c r="J56" s="24">
        <v>81.0</v>
      </c>
      <c r="K56" s="24">
        <v>247439.0</v>
      </c>
      <c r="L56" s="24">
        <v>1162.0</v>
      </c>
      <c r="M56" s="24">
        <v>216902.0</v>
      </c>
      <c r="N56" s="24">
        <v>136614.0</v>
      </c>
      <c r="O56" s="24">
        <v>131393.0</v>
      </c>
      <c r="P56" s="24">
        <v>12.0</v>
      </c>
      <c r="Q56" s="24">
        <v>129516.0</v>
      </c>
      <c r="R56" s="24">
        <v>2698.0</v>
      </c>
      <c r="S56" s="24">
        <v>74835.0</v>
      </c>
      <c r="T56" s="24"/>
      <c r="U56" s="24"/>
      <c r="V56" s="24"/>
      <c r="W56" s="24"/>
      <c r="X56" s="24"/>
      <c r="Y56" s="24"/>
      <c r="Z56" s="24">
        <v>425255.0</v>
      </c>
      <c r="AA56" s="24">
        <v>406333.0</v>
      </c>
      <c r="AB56" s="24">
        <v>1.0</v>
      </c>
      <c r="AC56" s="24">
        <v>400260.0</v>
      </c>
      <c r="AD56" s="24">
        <v>851.0</v>
      </c>
      <c r="AE56" s="24">
        <v>365338.0</v>
      </c>
      <c r="AF56" s="24">
        <v>65156.0</v>
      </c>
      <c r="AG56" s="24">
        <v>65156.0</v>
      </c>
      <c r="AH56" s="24">
        <v>610.0</v>
      </c>
      <c r="AI56" s="24">
        <v>63147.0</v>
      </c>
      <c r="AJ56" s="24">
        <v>0.0</v>
      </c>
      <c r="AK56" s="24">
        <v>0.0</v>
      </c>
      <c r="AL56" s="24">
        <v>8973.0</v>
      </c>
      <c r="AM56" s="24">
        <v>8973.0</v>
      </c>
      <c r="AN56" s="24">
        <v>153.0</v>
      </c>
      <c r="AO56" s="24">
        <v>7435.0</v>
      </c>
      <c r="AP56" s="24">
        <v>29.0</v>
      </c>
      <c r="AQ56" s="24">
        <v>6228.0</v>
      </c>
      <c r="AR56" s="24">
        <v>100156.0</v>
      </c>
      <c r="AS56" s="24">
        <v>91912.0</v>
      </c>
      <c r="AT56" s="24">
        <v>48.0</v>
      </c>
      <c r="AU56" s="24">
        <v>89578.0</v>
      </c>
      <c r="AV56" s="24">
        <v>4463.0</v>
      </c>
      <c r="AW56" s="24">
        <v>63872.0</v>
      </c>
      <c r="AX56" s="24">
        <v>53645.0</v>
      </c>
      <c r="AY56" s="24">
        <v>40827.0</v>
      </c>
      <c r="AZ56" s="24">
        <v>0.0</v>
      </c>
      <c r="BA56" s="24">
        <v>39349.0</v>
      </c>
      <c r="BB56" s="24">
        <v>726.0</v>
      </c>
      <c r="BC56" s="24">
        <v>30991.0</v>
      </c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>
        <v>114994.0</v>
      </c>
      <c r="BQ56" s="24">
        <v>114994.0</v>
      </c>
      <c r="BR56" s="24">
        <v>0.0</v>
      </c>
      <c r="BS56" s="24">
        <v>114994.0</v>
      </c>
      <c r="BT56" s="24">
        <v>9.0</v>
      </c>
      <c r="BU56" s="24">
        <v>4513.0</v>
      </c>
      <c r="BV56" s="24">
        <v>405533.0</v>
      </c>
      <c r="BW56" s="24">
        <v>404881.0</v>
      </c>
      <c r="BX56" s="24">
        <v>938.0</v>
      </c>
      <c r="BY56" s="24">
        <v>402683.0</v>
      </c>
      <c r="BZ56" s="24">
        <v>0.0</v>
      </c>
      <c r="CA56" s="24">
        <v>337565.0</v>
      </c>
      <c r="CB56" s="136"/>
    </row>
    <row r="57">
      <c r="A57" s="8">
        <v>44391.0</v>
      </c>
      <c r="B57" s="24">
        <v>431388.0</v>
      </c>
      <c r="C57" s="24">
        <v>372252.0</v>
      </c>
      <c r="D57" s="24">
        <v>21.0</v>
      </c>
      <c r="E57" s="24">
        <v>358082.0</v>
      </c>
      <c r="F57" s="24">
        <v>139.0</v>
      </c>
      <c r="G57" s="24">
        <v>307840.0</v>
      </c>
      <c r="H57" s="24">
        <v>284055.0</v>
      </c>
      <c r="I57" s="24">
        <v>253721.0</v>
      </c>
      <c r="J57" s="24">
        <v>63.0</v>
      </c>
      <c r="K57" s="24">
        <v>247348.0</v>
      </c>
      <c r="L57" s="24">
        <v>1432.0</v>
      </c>
      <c r="M57" s="24">
        <v>215603.0</v>
      </c>
      <c r="N57" s="24">
        <v>136703.0</v>
      </c>
      <c r="O57" s="24">
        <v>131392.0</v>
      </c>
      <c r="P57" s="24">
        <v>4.0</v>
      </c>
      <c r="Q57" s="24">
        <v>129501.0</v>
      </c>
      <c r="R57" s="24">
        <v>1070.0</v>
      </c>
      <c r="S57" s="24">
        <v>72132.0</v>
      </c>
      <c r="T57" s="24"/>
      <c r="U57" s="24"/>
      <c r="V57" s="24"/>
      <c r="W57" s="24"/>
      <c r="X57" s="24"/>
      <c r="Y57" s="24"/>
      <c r="Z57" s="24">
        <v>425522.0</v>
      </c>
      <c r="AA57" s="24">
        <v>406404.0</v>
      </c>
      <c r="AB57" s="24">
        <v>0.0</v>
      </c>
      <c r="AC57" s="24">
        <v>400257.0</v>
      </c>
      <c r="AD57" s="24">
        <v>794.0</v>
      </c>
      <c r="AE57" s="24">
        <v>364474.0</v>
      </c>
      <c r="AF57" s="24">
        <v>64882.0</v>
      </c>
      <c r="AG57" s="24">
        <v>64882.0</v>
      </c>
      <c r="AH57" s="24">
        <v>136.0</v>
      </c>
      <c r="AI57" s="24">
        <v>62450.0</v>
      </c>
      <c r="AJ57" s="24">
        <v>0.0</v>
      </c>
      <c r="AK57" s="24">
        <v>0.0</v>
      </c>
      <c r="AL57" s="24">
        <v>8541.0</v>
      </c>
      <c r="AM57" s="24">
        <v>8541.0</v>
      </c>
      <c r="AN57" s="24">
        <v>110.0</v>
      </c>
      <c r="AO57" s="24">
        <v>7282.0</v>
      </c>
      <c r="AP57" s="24">
        <v>39.0</v>
      </c>
      <c r="AQ57" s="24">
        <v>6186.0</v>
      </c>
      <c r="AR57" s="24">
        <v>100201.0</v>
      </c>
      <c r="AS57" s="24">
        <v>91915.0</v>
      </c>
      <c r="AT57" s="24">
        <v>51.0</v>
      </c>
      <c r="AU57" s="24">
        <v>89533.0</v>
      </c>
      <c r="AV57" s="24">
        <v>3971.0</v>
      </c>
      <c r="AW57" s="24">
        <v>59303.0</v>
      </c>
      <c r="AX57" s="24">
        <v>53985.0</v>
      </c>
      <c r="AY57" s="24">
        <v>40851.0</v>
      </c>
      <c r="AZ57" s="24">
        <v>2.0</v>
      </c>
      <c r="BA57" s="24">
        <v>39349.0</v>
      </c>
      <c r="BB57" s="24">
        <v>676.0</v>
      </c>
      <c r="BC57" s="24">
        <v>30241.0</v>
      </c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>
        <v>114997.0</v>
      </c>
      <c r="BQ57" s="24">
        <v>114997.0</v>
      </c>
      <c r="BR57" s="24">
        <v>0.0</v>
      </c>
      <c r="BS57" s="24">
        <v>114997.0</v>
      </c>
      <c r="BT57" s="24">
        <v>8.0</v>
      </c>
      <c r="BU57" s="24">
        <v>3844.0</v>
      </c>
      <c r="BV57" s="24">
        <v>404849.0</v>
      </c>
      <c r="BW57" s="24">
        <v>404204.0</v>
      </c>
      <c r="BX57" s="24">
        <v>977.0</v>
      </c>
      <c r="BY57" s="24">
        <v>401728.0</v>
      </c>
      <c r="BZ57" s="24">
        <v>0.0</v>
      </c>
      <c r="CA57" s="24">
        <v>315422.0</v>
      </c>
      <c r="CB57" s="136"/>
    </row>
    <row r="58">
      <c r="A58" s="8">
        <v>44390.0</v>
      </c>
      <c r="B58" s="24">
        <v>432002.0</v>
      </c>
      <c r="C58" s="24">
        <v>372174.0</v>
      </c>
      <c r="D58" s="24">
        <v>10.0</v>
      </c>
      <c r="E58" s="24">
        <v>358044.0</v>
      </c>
      <c r="F58" s="24">
        <v>146.0</v>
      </c>
      <c r="G58" s="24">
        <v>307697.0</v>
      </c>
      <c r="H58" s="24">
        <v>284661.0</v>
      </c>
      <c r="I58" s="24">
        <v>253755.0</v>
      </c>
      <c r="J58" s="24">
        <v>35.0</v>
      </c>
      <c r="K58" s="24">
        <v>247273.0</v>
      </c>
      <c r="L58" s="24">
        <v>647.0</v>
      </c>
      <c r="M58" s="24">
        <v>214097.0</v>
      </c>
      <c r="N58" s="24">
        <v>136995.0</v>
      </c>
      <c r="O58" s="24">
        <v>131479.0</v>
      </c>
      <c r="P58" s="24">
        <v>7.0</v>
      </c>
      <c r="Q58" s="24">
        <v>129496.0</v>
      </c>
      <c r="R58" s="24">
        <v>950.0</v>
      </c>
      <c r="S58" s="24">
        <v>71058.0</v>
      </c>
      <c r="T58" s="24"/>
      <c r="U58" s="24"/>
      <c r="V58" s="24"/>
      <c r="W58" s="24"/>
      <c r="X58" s="24"/>
      <c r="Y58" s="24"/>
      <c r="Z58" s="24">
        <v>425895.0</v>
      </c>
      <c r="AA58" s="24">
        <v>406483.0</v>
      </c>
      <c r="AB58" s="24">
        <v>0.0</v>
      </c>
      <c r="AC58" s="24">
        <v>400255.0</v>
      </c>
      <c r="AD58" s="24">
        <v>1261.0</v>
      </c>
      <c r="AE58" s="24">
        <v>363595.0</v>
      </c>
      <c r="AF58" s="24">
        <v>64884.0</v>
      </c>
      <c r="AG58" s="24">
        <v>64884.0</v>
      </c>
      <c r="AH58" s="24">
        <v>50.0</v>
      </c>
      <c r="AI58" s="24">
        <v>62313.0</v>
      </c>
      <c r="AJ58" s="24">
        <v>0.0</v>
      </c>
      <c r="AK58" s="24">
        <v>0.0</v>
      </c>
      <c r="AL58" s="24">
        <v>8219.0</v>
      </c>
      <c r="AM58" s="24">
        <v>8219.0</v>
      </c>
      <c r="AN58" s="24">
        <v>108.0</v>
      </c>
      <c r="AO58" s="24">
        <v>7167.0</v>
      </c>
      <c r="AP58" s="24">
        <v>46.0</v>
      </c>
      <c r="AQ58" s="24">
        <v>6141.0</v>
      </c>
      <c r="AR58" s="24">
        <v>100274.0</v>
      </c>
      <c r="AS58" s="24">
        <v>91905.0</v>
      </c>
      <c r="AT58" s="24">
        <v>29.0</v>
      </c>
      <c r="AU58" s="24">
        <v>89476.0</v>
      </c>
      <c r="AV58" s="24">
        <v>3680.0</v>
      </c>
      <c r="AW58" s="24">
        <v>55003.0</v>
      </c>
      <c r="AX58" s="24">
        <v>55910.0</v>
      </c>
      <c r="AY58" s="24">
        <v>41091.0</v>
      </c>
      <c r="AZ58" s="24">
        <v>0.0</v>
      </c>
      <c r="BA58" s="24">
        <v>39347.0</v>
      </c>
      <c r="BB58" s="24">
        <v>1005.0</v>
      </c>
      <c r="BC58" s="24">
        <v>29501.0</v>
      </c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>
        <v>114997.0</v>
      </c>
      <c r="BQ58" s="24">
        <v>114997.0</v>
      </c>
      <c r="BR58" s="24">
        <v>0.0</v>
      </c>
      <c r="BS58" s="24">
        <v>114997.0</v>
      </c>
      <c r="BT58" s="24">
        <v>6.0</v>
      </c>
      <c r="BU58" s="24">
        <v>3138.0</v>
      </c>
      <c r="BV58" s="24">
        <v>403892.0</v>
      </c>
      <c r="BW58" s="24">
        <v>403218.0</v>
      </c>
      <c r="BX58" s="24">
        <v>3351.0</v>
      </c>
      <c r="BY58" s="24">
        <v>400746.0</v>
      </c>
      <c r="BZ58" s="24">
        <v>0.0</v>
      </c>
      <c r="CA58" s="24">
        <v>288291.0</v>
      </c>
      <c r="CB58" s="136"/>
    </row>
    <row r="59">
      <c r="A59" s="8">
        <v>44389.0</v>
      </c>
      <c r="B59" s="101">
        <v>432590.0</v>
      </c>
      <c r="C59" s="101">
        <v>372312.0</v>
      </c>
      <c r="D59" s="101">
        <v>0.0</v>
      </c>
      <c r="E59" s="101">
        <v>358011.0</v>
      </c>
      <c r="F59" s="101">
        <v>0.0</v>
      </c>
      <c r="G59" s="101">
        <v>307454.0</v>
      </c>
      <c r="H59" s="101">
        <v>285089.0</v>
      </c>
      <c r="I59" s="101">
        <v>253819.0</v>
      </c>
      <c r="J59" s="101">
        <v>0.0</v>
      </c>
      <c r="K59" s="101">
        <v>247235.0</v>
      </c>
      <c r="L59" s="101">
        <v>0.0</v>
      </c>
      <c r="M59" s="101">
        <v>213242.0</v>
      </c>
      <c r="N59" s="101">
        <v>137392.0</v>
      </c>
      <c r="O59" s="101">
        <v>131645.0</v>
      </c>
      <c r="P59" s="101">
        <v>0.0</v>
      </c>
      <c r="Q59" s="101">
        <v>129484.0</v>
      </c>
      <c r="R59" s="101">
        <v>0.0</v>
      </c>
      <c r="S59" s="101">
        <v>70096.0</v>
      </c>
      <c r="T59" s="101"/>
      <c r="U59" s="101"/>
      <c r="V59" s="101"/>
      <c r="W59" s="101"/>
      <c r="X59" s="101"/>
      <c r="Y59" s="101"/>
      <c r="Z59" s="101">
        <v>426807.0</v>
      </c>
      <c r="AA59" s="101">
        <v>406873.0</v>
      </c>
      <c r="AB59" s="101">
        <v>0.0</v>
      </c>
      <c r="AC59" s="101">
        <v>400252.0</v>
      </c>
      <c r="AD59" s="101">
        <v>2.0</v>
      </c>
      <c r="AE59" s="101">
        <v>362279.0</v>
      </c>
      <c r="AF59" s="101">
        <v>72841.0</v>
      </c>
      <c r="AG59" s="101">
        <v>72841.0</v>
      </c>
      <c r="AH59" s="101">
        <v>0.0</v>
      </c>
      <c r="AI59" s="101">
        <v>62245.0</v>
      </c>
      <c r="AJ59" s="101">
        <v>0.0</v>
      </c>
      <c r="AK59" s="101">
        <v>0.0</v>
      </c>
      <c r="AL59" s="101">
        <v>7833.0</v>
      </c>
      <c r="AM59" s="101">
        <v>7833.0</v>
      </c>
      <c r="AN59" s="101">
        <v>0.0</v>
      </c>
      <c r="AO59" s="101">
        <v>7057.0</v>
      </c>
      <c r="AP59" s="101">
        <v>0.0</v>
      </c>
      <c r="AQ59" s="101">
        <v>6092.0</v>
      </c>
      <c r="AR59" s="101">
        <v>100458.0</v>
      </c>
      <c r="AS59" s="101">
        <v>91966.0</v>
      </c>
      <c r="AT59" s="101">
        <v>0.0</v>
      </c>
      <c r="AU59" s="101">
        <v>89439.0</v>
      </c>
      <c r="AV59" s="101">
        <v>0.0</v>
      </c>
      <c r="AW59" s="101">
        <v>50976.0</v>
      </c>
      <c r="AX59" s="101">
        <v>55966.0</v>
      </c>
      <c r="AY59" s="101">
        <v>41102.0</v>
      </c>
      <c r="AZ59" s="101">
        <v>0.0</v>
      </c>
      <c r="BA59" s="101">
        <v>39347.0</v>
      </c>
      <c r="BB59" s="101">
        <v>0.0</v>
      </c>
      <c r="BC59" s="101">
        <v>28388.0</v>
      </c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>
        <v>115001.0</v>
      </c>
      <c r="BQ59" s="101">
        <v>115001.0</v>
      </c>
      <c r="BR59" s="101">
        <v>0.0</v>
      </c>
      <c r="BS59" s="101">
        <v>115001.0</v>
      </c>
      <c r="BT59" s="101">
        <v>0.0</v>
      </c>
      <c r="BU59" s="101">
        <v>3132.0</v>
      </c>
      <c r="BV59" s="101">
        <v>397395.0</v>
      </c>
      <c r="BW59" s="101">
        <v>397395.0</v>
      </c>
      <c r="BX59" s="101">
        <v>0.0</v>
      </c>
      <c r="BY59" s="101">
        <v>397395.0</v>
      </c>
      <c r="BZ59" s="101">
        <v>0.0</v>
      </c>
      <c r="CA59" s="101">
        <v>288291.0</v>
      </c>
      <c r="CB59" s="136"/>
    </row>
    <row r="60">
      <c r="A60" s="8">
        <v>44388.0</v>
      </c>
      <c r="B60" s="101">
        <v>432588.0</v>
      </c>
      <c r="C60" s="101">
        <v>372310.0</v>
      </c>
      <c r="D60" s="101">
        <v>0.0</v>
      </c>
      <c r="E60" s="101">
        <v>358000.0</v>
      </c>
      <c r="F60" s="101">
        <v>2.0</v>
      </c>
      <c r="G60" s="101">
        <v>307454.0</v>
      </c>
      <c r="H60" s="101">
        <v>285089.0</v>
      </c>
      <c r="I60" s="101">
        <v>253819.0</v>
      </c>
      <c r="J60" s="101">
        <v>3.0</v>
      </c>
      <c r="K60" s="101">
        <v>247235.0</v>
      </c>
      <c r="L60" s="101">
        <v>102.0</v>
      </c>
      <c r="M60" s="101">
        <v>213242.0</v>
      </c>
      <c r="N60" s="101">
        <v>137400.0</v>
      </c>
      <c r="O60" s="101">
        <v>131653.0</v>
      </c>
      <c r="P60" s="101">
        <v>0.0</v>
      </c>
      <c r="Q60" s="101">
        <v>129484.0</v>
      </c>
      <c r="R60" s="101">
        <v>8.0</v>
      </c>
      <c r="S60" s="101">
        <v>70096.0</v>
      </c>
      <c r="T60" s="101"/>
      <c r="U60" s="101"/>
      <c r="V60" s="101"/>
      <c r="W60" s="101"/>
      <c r="X60" s="101"/>
      <c r="Y60" s="101"/>
      <c r="Z60" s="101">
        <v>426808.0</v>
      </c>
      <c r="AA60" s="101">
        <v>406873.0</v>
      </c>
      <c r="AB60" s="101">
        <v>1.0</v>
      </c>
      <c r="AC60" s="101">
        <v>400252.0</v>
      </c>
      <c r="AD60" s="101">
        <v>237.0</v>
      </c>
      <c r="AE60" s="101">
        <v>362273.0</v>
      </c>
      <c r="AF60" s="101">
        <v>72841.0</v>
      </c>
      <c r="AG60" s="101">
        <v>72841.0</v>
      </c>
      <c r="AH60" s="101">
        <v>12.0</v>
      </c>
      <c r="AI60" s="101">
        <v>62245.0</v>
      </c>
      <c r="AJ60" s="101">
        <v>0.0</v>
      </c>
      <c r="AK60" s="101">
        <v>0.0</v>
      </c>
      <c r="AL60" s="101">
        <v>7600.0</v>
      </c>
      <c r="AM60" s="101">
        <v>7600.0</v>
      </c>
      <c r="AN60" s="101">
        <v>0.0</v>
      </c>
      <c r="AO60" s="101">
        <v>7056.0</v>
      </c>
      <c r="AP60" s="101">
        <v>0.0</v>
      </c>
      <c r="AQ60" s="101">
        <v>6092.0</v>
      </c>
      <c r="AR60" s="101">
        <v>100458.0</v>
      </c>
      <c r="AS60" s="101">
        <v>91966.0</v>
      </c>
      <c r="AT60" s="101">
        <v>0.0</v>
      </c>
      <c r="AU60" s="101">
        <v>89439.0</v>
      </c>
      <c r="AV60" s="101">
        <v>30.0</v>
      </c>
      <c r="AW60" s="101">
        <v>50820.0</v>
      </c>
      <c r="AX60" s="101">
        <v>55969.0</v>
      </c>
      <c r="AY60" s="101">
        <v>41105.0</v>
      </c>
      <c r="AZ60" s="101">
        <v>0.0</v>
      </c>
      <c r="BA60" s="101">
        <v>39347.0</v>
      </c>
      <c r="BB60" s="101">
        <v>48.0</v>
      </c>
      <c r="BC60" s="101">
        <v>28382.0</v>
      </c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>
        <v>115002.0</v>
      </c>
      <c r="BQ60" s="101">
        <v>115002.0</v>
      </c>
      <c r="BR60" s="101">
        <v>0.0</v>
      </c>
      <c r="BS60" s="101">
        <v>115002.0</v>
      </c>
      <c r="BT60" s="101">
        <v>0.0</v>
      </c>
      <c r="BU60" s="101">
        <v>3129.0</v>
      </c>
      <c r="BV60" s="101">
        <v>397393.0</v>
      </c>
      <c r="BW60" s="101">
        <v>397393.0</v>
      </c>
      <c r="BX60" s="101">
        <v>0.0</v>
      </c>
      <c r="BY60" s="101">
        <v>397393.0</v>
      </c>
      <c r="BZ60" s="101">
        <v>0.0</v>
      </c>
      <c r="CA60" s="101">
        <v>287727.0</v>
      </c>
      <c r="CB60" s="136"/>
    </row>
    <row r="61">
      <c r="A61" s="8">
        <v>44387.0</v>
      </c>
      <c r="B61" s="24">
        <v>432589.0</v>
      </c>
      <c r="C61" s="24">
        <v>372311.0</v>
      </c>
      <c r="D61" s="24">
        <v>28.0</v>
      </c>
      <c r="E61" s="24">
        <v>357998.0</v>
      </c>
      <c r="F61" s="24">
        <v>312.0</v>
      </c>
      <c r="G61" s="24">
        <v>307452.0</v>
      </c>
      <c r="H61" s="24">
        <v>285090.0</v>
      </c>
      <c r="I61" s="24">
        <v>253817.0</v>
      </c>
      <c r="J61" s="24">
        <v>98.0</v>
      </c>
      <c r="K61" s="24">
        <v>247211.0</v>
      </c>
      <c r="L61" s="24">
        <v>1308.0</v>
      </c>
      <c r="M61" s="24">
        <v>213073.0</v>
      </c>
      <c r="N61" s="24">
        <v>137404.0</v>
      </c>
      <c r="O61" s="24">
        <v>131657.0</v>
      </c>
      <c r="P61" s="24">
        <v>84.0</v>
      </c>
      <c r="Q61" s="24">
        <v>129484.0</v>
      </c>
      <c r="R61" s="24">
        <v>1215.0</v>
      </c>
      <c r="S61" s="24">
        <v>70079.0</v>
      </c>
      <c r="T61" s="24"/>
      <c r="U61" s="24"/>
      <c r="V61" s="24"/>
      <c r="W61" s="24"/>
      <c r="X61" s="24"/>
      <c r="Y61" s="24"/>
      <c r="Z61" s="24">
        <v>426956.0</v>
      </c>
      <c r="AA61" s="24">
        <v>406898.0</v>
      </c>
      <c r="AB61" s="24">
        <v>26.0</v>
      </c>
      <c r="AC61" s="24">
        <v>400250.0</v>
      </c>
      <c r="AD61" s="24">
        <v>3774.0</v>
      </c>
      <c r="AE61" s="24">
        <v>361954.0</v>
      </c>
      <c r="AF61" s="24">
        <v>79048.0</v>
      </c>
      <c r="AG61" s="24">
        <v>79048.0</v>
      </c>
      <c r="AH61" s="24">
        <v>6380.0</v>
      </c>
      <c r="AI61" s="24">
        <v>62062.0</v>
      </c>
      <c r="AJ61" s="24">
        <v>0.0</v>
      </c>
      <c r="AK61" s="24">
        <v>0.0</v>
      </c>
      <c r="AL61" s="24">
        <v>7543.0</v>
      </c>
      <c r="AM61" s="24">
        <v>7543.0</v>
      </c>
      <c r="AN61" s="24">
        <v>6.0</v>
      </c>
      <c r="AO61" s="24">
        <v>7056.0</v>
      </c>
      <c r="AP61" s="24">
        <v>96.0</v>
      </c>
      <c r="AQ61" s="24">
        <v>6084.0</v>
      </c>
      <c r="AR61" s="24">
        <v>100462.0</v>
      </c>
      <c r="AS61" s="24">
        <v>91967.0</v>
      </c>
      <c r="AT61" s="24">
        <v>63.0</v>
      </c>
      <c r="AU61" s="24">
        <v>89421.0</v>
      </c>
      <c r="AV61" s="24">
        <v>4877.0</v>
      </c>
      <c r="AW61" s="24">
        <v>50727.0</v>
      </c>
      <c r="AX61" s="24">
        <v>55970.0</v>
      </c>
      <c r="AY61" s="24">
        <v>41105.0</v>
      </c>
      <c r="AZ61" s="24">
        <v>7.0</v>
      </c>
      <c r="BA61" s="24">
        <v>39347.0</v>
      </c>
      <c r="BB61" s="24">
        <v>6257.0</v>
      </c>
      <c r="BC61" s="24">
        <v>28319.0</v>
      </c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>
        <v>114998.0</v>
      </c>
      <c r="BQ61" s="24">
        <v>114998.0</v>
      </c>
      <c r="BR61" s="24">
        <v>0.0</v>
      </c>
      <c r="BS61" s="24">
        <v>114998.0</v>
      </c>
      <c r="BT61" s="24">
        <v>7.0</v>
      </c>
      <c r="BU61" s="24">
        <v>2402.0</v>
      </c>
      <c r="BV61" s="24">
        <v>397291.0</v>
      </c>
      <c r="BW61" s="24">
        <v>397291.0</v>
      </c>
      <c r="BX61" s="24">
        <v>0.0</v>
      </c>
      <c r="BY61" s="24">
        <v>397291.0</v>
      </c>
      <c r="BZ61" s="24">
        <v>0.0</v>
      </c>
      <c r="CA61" s="24">
        <v>258373.0</v>
      </c>
    </row>
    <row r="62">
      <c r="A62" s="8">
        <v>44386.0</v>
      </c>
      <c r="B62" s="101">
        <v>432702.0</v>
      </c>
      <c r="C62" s="101">
        <v>372298.0</v>
      </c>
      <c r="D62" s="101">
        <v>26.0</v>
      </c>
      <c r="E62" s="101">
        <v>357948.0</v>
      </c>
      <c r="F62" s="101">
        <v>195.0</v>
      </c>
      <c r="G62" s="101">
        <v>307126.0</v>
      </c>
      <c r="H62" s="101">
        <v>285127.0</v>
      </c>
      <c r="I62" s="101">
        <v>253750.0</v>
      </c>
      <c r="J62" s="101">
        <v>120.0</v>
      </c>
      <c r="K62" s="101">
        <v>247079.0</v>
      </c>
      <c r="L62" s="101">
        <v>2087.0</v>
      </c>
      <c r="M62" s="101">
        <v>211425.0</v>
      </c>
      <c r="N62" s="101">
        <v>137424.0</v>
      </c>
      <c r="O62" s="101">
        <v>131640.0</v>
      </c>
      <c r="P62" s="101">
        <v>60.0</v>
      </c>
      <c r="Q62" s="101">
        <v>129395.0</v>
      </c>
      <c r="R62" s="101">
        <v>623.0</v>
      </c>
      <c r="S62" s="101">
        <v>68795.0</v>
      </c>
      <c r="T62" s="101"/>
      <c r="U62" s="101"/>
      <c r="V62" s="101"/>
      <c r="W62" s="101"/>
      <c r="X62" s="101"/>
      <c r="Y62" s="101"/>
      <c r="Z62" s="101">
        <v>427238.0</v>
      </c>
      <c r="AA62" s="101">
        <v>406966.0</v>
      </c>
      <c r="AB62" s="101">
        <v>72.0</v>
      </c>
      <c r="AC62" s="101">
        <v>400220.0</v>
      </c>
      <c r="AD62" s="101">
        <v>1867.0</v>
      </c>
      <c r="AE62" s="101">
        <v>358068.0</v>
      </c>
      <c r="AF62" s="101">
        <v>78576.0</v>
      </c>
      <c r="AG62" s="101">
        <v>78576.0</v>
      </c>
      <c r="AH62" s="101">
        <v>4744.0</v>
      </c>
      <c r="AI62" s="101">
        <v>55505.0</v>
      </c>
      <c r="AJ62" s="101">
        <v>0.0</v>
      </c>
      <c r="AK62" s="101">
        <v>0.0</v>
      </c>
      <c r="AL62" s="101">
        <v>7322.0</v>
      </c>
      <c r="AM62" s="101">
        <v>7322.0</v>
      </c>
      <c r="AN62" s="101">
        <v>2.0</v>
      </c>
      <c r="AO62" s="101">
        <v>7050.0</v>
      </c>
      <c r="AP62" s="101">
        <v>59.0</v>
      </c>
      <c r="AQ62" s="101">
        <v>5968.0</v>
      </c>
      <c r="AR62" s="101">
        <v>100495.0</v>
      </c>
      <c r="AS62" s="101">
        <v>91950.0</v>
      </c>
      <c r="AT62" s="101">
        <v>59.0</v>
      </c>
      <c r="AU62" s="101">
        <v>89348.0</v>
      </c>
      <c r="AV62" s="101">
        <v>7198.0</v>
      </c>
      <c r="AW62" s="101">
        <v>45171.0</v>
      </c>
      <c r="AX62" s="101">
        <v>56048.0</v>
      </c>
      <c r="AY62" s="101">
        <v>41101.0</v>
      </c>
      <c r="AZ62" s="101">
        <v>0.0</v>
      </c>
      <c r="BA62" s="101">
        <v>39340.0</v>
      </c>
      <c r="BB62" s="101">
        <v>2495.0</v>
      </c>
      <c r="BC62" s="101">
        <v>21818.0</v>
      </c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>
        <v>114998.0</v>
      </c>
      <c r="BQ62" s="101">
        <v>114998.0</v>
      </c>
      <c r="BR62" s="101">
        <v>0.0</v>
      </c>
      <c r="BS62" s="101">
        <v>114998.0</v>
      </c>
      <c r="BT62" s="101">
        <v>4.0</v>
      </c>
      <c r="BU62" s="101">
        <v>1943.0</v>
      </c>
      <c r="BV62" s="101">
        <v>396232.0</v>
      </c>
      <c r="BW62" s="101">
        <v>396232.0</v>
      </c>
      <c r="BX62" s="101">
        <v>0.0</v>
      </c>
      <c r="BY62" s="101">
        <v>396232.0</v>
      </c>
      <c r="BZ62" s="101">
        <v>0.0</v>
      </c>
      <c r="CA62" s="101">
        <v>230875.0</v>
      </c>
    </row>
    <row r="63">
      <c r="A63" s="8">
        <v>44385.0</v>
      </c>
      <c r="B63" s="101">
        <v>432762.0</v>
      </c>
      <c r="C63" s="101">
        <v>372311.0</v>
      </c>
      <c r="D63" s="101">
        <v>36.0</v>
      </c>
      <c r="E63" s="101">
        <v>357917.0</v>
      </c>
      <c r="F63" s="101">
        <v>280.0</v>
      </c>
      <c r="G63" s="101">
        <v>306921.0</v>
      </c>
      <c r="H63" s="101">
        <v>285199.0</v>
      </c>
      <c r="I63" s="101">
        <v>253687.0</v>
      </c>
      <c r="J63" s="101">
        <v>236.0</v>
      </c>
      <c r="K63" s="101">
        <v>246915.0</v>
      </c>
      <c r="L63" s="101">
        <v>2416.0</v>
      </c>
      <c r="M63" s="101">
        <v>208958.0</v>
      </c>
      <c r="N63" s="101">
        <v>137440.0</v>
      </c>
      <c r="O63" s="101">
        <v>131602.0</v>
      </c>
      <c r="P63" s="101">
        <v>36.0</v>
      </c>
      <c r="Q63" s="101">
        <v>129336.0</v>
      </c>
      <c r="R63" s="101">
        <v>413.0</v>
      </c>
      <c r="S63" s="101">
        <v>68167.0</v>
      </c>
      <c r="T63" s="101"/>
      <c r="U63" s="101"/>
      <c r="V63" s="101"/>
      <c r="W63" s="101"/>
      <c r="X63" s="101"/>
      <c r="Y63" s="101"/>
      <c r="Z63" s="101">
        <v>427484.0</v>
      </c>
      <c r="AA63" s="101">
        <v>406975.0</v>
      </c>
      <c r="AB63" s="101">
        <v>17.0</v>
      </c>
      <c r="AC63" s="101">
        <v>400147.0</v>
      </c>
      <c r="AD63" s="101">
        <v>888.0</v>
      </c>
      <c r="AE63" s="101">
        <v>356140.0</v>
      </c>
      <c r="AF63" s="101">
        <v>78428.0</v>
      </c>
      <c r="AG63" s="101">
        <v>78428.0</v>
      </c>
      <c r="AH63" s="101">
        <v>3908.0</v>
      </c>
      <c r="AI63" s="101">
        <v>50688.0</v>
      </c>
      <c r="AJ63" s="101">
        <v>0.0</v>
      </c>
      <c r="AK63" s="101">
        <v>0.0</v>
      </c>
      <c r="AL63" s="101">
        <v>7289.0</v>
      </c>
      <c r="AM63" s="101">
        <v>7289.0</v>
      </c>
      <c r="AN63" s="101">
        <v>0.0</v>
      </c>
      <c r="AO63" s="101">
        <v>7047.0</v>
      </c>
      <c r="AP63" s="101">
        <v>39.0</v>
      </c>
      <c r="AQ63" s="101">
        <v>5904.0</v>
      </c>
      <c r="AR63" s="101">
        <v>100515.0</v>
      </c>
      <c r="AS63" s="101">
        <v>91927.0</v>
      </c>
      <c r="AT63" s="101">
        <v>62.0</v>
      </c>
      <c r="AU63" s="101">
        <v>89283.0</v>
      </c>
      <c r="AV63" s="101">
        <v>6355.0</v>
      </c>
      <c r="AW63" s="101">
        <v>37636.0</v>
      </c>
      <c r="AX63" s="101">
        <v>56104.0</v>
      </c>
      <c r="AY63" s="101">
        <v>41103.0</v>
      </c>
      <c r="AZ63" s="101">
        <v>4.0</v>
      </c>
      <c r="BA63" s="101">
        <v>39340.0</v>
      </c>
      <c r="BB63" s="101">
        <v>1099.0</v>
      </c>
      <c r="BC63" s="101">
        <v>19323.0</v>
      </c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>
        <v>114997.0</v>
      </c>
      <c r="BQ63" s="101">
        <v>114997.0</v>
      </c>
      <c r="BR63" s="101">
        <v>0.0</v>
      </c>
      <c r="BS63" s="101">
        <v>114997.0</v>
      </c>
      <c r="BT63" s="101">
        <v>0.0</v>
      </c>
      <c r="BU63" s="101">
        <v>1686.0</v>
      </c>
      <c r="BV63" s="101">
        <v>396109.0</v>
      </c>
      <c r="BW63" s="101">
        <v>396109.0</v>
      </c>
      <c r="BX63" s="101">
        <v>0.0</v>
      </c>
      <c r="BY63" s="101">
        <v>396109.0</v>
      </c>
      <c r="BZ63" s="101">
        <v>0.0</v>
      </c>
      <c r="CA63" s="101">
        <v>205457.0</v>
      </c>
    </row>
    <row r="64">
      <c r="A64" s="8">
        <v>44384.0</v>
      </c>
      <c r="B64" s="101">
        <v>433028.0</v>
      </c>
      <c r="C64" s="101">
        <v>372537.0</v>
      </c>
      <c r="D64" s="101">
        <v>17.0</v>
      </c>
      <c r="E64" s="101">
        <v>357871.0</v>
      </c>
      <c r="F64" s="101">
        <v>295.0</v>
      </c>
      <c r="G64" s="101">
        <v>306544.0</v>
      </c>
      <c r="H64" s="101">
        <v>285183.0</v>
      </c>
      <c r="I64" s="101">
        <v>253598.0</v>
      </c>
      <c r="J64" s="101">
        <v>165.0</v>
      </c>
      <c r="K64" s="101">
        <v>246596.0</v>
      </c>
      <c r="L64" s="101">
        <v>2631.0</v>
      </c>
      <c r="M64" s="101">
        <v>205944.0</v>
      </c>
      <c r="N64" s="101">
        <v>137436.0</v>
      </c>
      <c r="O64" s="101">
        <v>131577.0</v>
      </c>
      <c r="P64" s="101">
        <v>14.0</v>
      </c>
      <c r="Q64" s="101">
        <v>129300.0</v>
      </c>
      <c r="R64" s="101">
        <v>202.0</v>
      </c>
      <c r="S64" s="101">
        <v>67749.0</v>
      </c>
      <c r="T64" s="101"/>
      <c r="U64" s="101"/>
      <c r="V64" s="101"/>
      <c r="W64" s="101"/>
      <c r="X64" s="101"/>
      <c r="Y64" s="101"/>
      <c r="Z64" s="101">
        <v>427683.0</v>
      </c>
      <c r="AA64" s="101">
        <v>407038.0</v>
      </c>
      <c r="AB64" s="101">
        <v>0.0</v>
      </c>
      <c r="AC64" s="101">
        <v>400124.0</v>
      </c>
      <c r="AD64" s="101">
        <v>707.0</v>
      </c>
      <c r="AE64" s="101">
        <v>355208.0</v>
      </c>
      <c r="AF64" s="101">
        <v>77863.0</v>
      </c>
      <c r="AG64" s="101">
        <v>77863.0</v>
      </c>
      <c r="AH64" s="101">
        <v>4063.0</v>
      </c>
      <c r="AI64" s="101">
        <v>46568.0</v>
      </c>
      <c r="AJ64" s="101">
        <v>0.0</v>
      </c>
      <c r="AK64" s="101">
        <v>0.0</v>
      </c>
      <c r="AL64" s="101">
        <v>7288.0</v>
      </c>
      <c r="AM64" s="101">
        <v>7288.0</v>
      </c>
      <c r="AN64" s="101">
        <v>1.0</v>
      </c>
      <c r="AO64" s="101">
        <v>7047.0</v>
      </c>
      <c r="AP64" s="101">
        <v>24.0</v>
      </c>
      <c r="AQ64" s="101">
        <v>5858.0</v>
      </c>
      <c r="AR64" s="101">
        <v>100542.0</v>
      </c>
      <c r="AS64" s="101">
        <v>91909.0</v>
      </c>
      <c r="AT64" s="101">
        <v>61.0</v>
      </c>
      <c r="AU64" s="101">
        <v>89208.0</v>
      </c>
      <c r="AV64" s="101">
        <v>5123.0</v>
      </c>
      <c r="AW64" s="101">
        <v>30724.0</v>
      </c>
      <c r="AX64" s="101">
        <v>56156.0</v>
      </c>
      <c r="AY64" s="101">
        <v>41101.0</v>
      </c>
      <c r="AZ64" s="101">
        <v>2.0</v>
      </c>
      <c r="BA64" s="101">
        <v>39336.0</v>
      </c>
      <c r="BB64" s="101">
        <v>840.0</v>
      </c>
      <c r="BC64" s="101">
        <v>18221.0</v>
      </c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>
        <v>114993.0</v>
      </c>
      <c r="BQ64" s="101">
        <v>114993.0</v>
      </c>
      <c r="BR64" s="101">
        <v>0.0</v>
      </c>
      <c r="BS64" s="101">
        <v>114993.0</v>
      </c>
      <c r="BT64" s="101">
        <v>1.0</v>
      </c>
      <c r="BU64" s="101">
        <v>1449.0</v>
      </c>
      <c r="BV64" s="101">
        <v>395699.0</v>
      </c>
      <c r="BW64" s="101">
        <v>395699.0</v>
      </c>
      <c r="BX64" s="101">
        <v>0.0</v>
      </c>
      <c r="BY64" s="101">
        <v>395699.0</v>
      </c>
      <c r="BZ64" s="101">
        <v>0.0</v>
      </c>
      <c r="CA64" s="101">
        <v>178655.0</v>
      </c>
    </row>
    <row r="65">
      <c r="A65" s="8">
        <v>44383.0</v>
      </c>
      <c r="B65" s="101">
        <v>434288.0</v>
      </c>
      <c r="C65" s="101">
        <v>373259.0</v>
      </c>
      <c r="D65" s="101">
        <v>15.0</v>
      </c>
      <c r="E65" s="101">
        <v>357849.0</v>
      </c>
      <c r="F65" s="101">
        <v>149.0</v>
      </c>
      <c r="G65" s="101">
        <v>306227.0</v>
      </c>
      <c r="H65" s="101">
        <v>285638.0</v>
      </c>
      <c r="I65" s="101">
        <v>253496.0</v>
      </c>
      <c r="J65" s="101">
        <v>206.0</v>
      </c>
      <c r="K65" s="101">
        <v>246392.0</v>
      </c>
      <c r="L65" s="101">
        <v>1737.0</v>
      </c>
      <c r="M65" s="101">
        <v>203053.0</v>
      </c>
      <c r="N65" s="101">
        <v>137928.0</v>
      </c>
      <c r="O65" s="101">
        <v>131975.0</v>
      </c>
      <c r="P65" s="101">
        <v>22.0</v>
      </c>
      <c r="Q65" s="101">
        <v>129285.0</v>
      </c>
      <c r="R65" s="101">
        <v>329.0</v>
      </c>
      <c r="S65" s="101">
        <v>67540.0</v>
      </c>
      <c r="T65" s="101"/>
      <c r="U65" s="101"/>
      <c r="V65" s="101"/>
      <c r="W65" s="101"/>
      <c r="X65" s="101"/>
      <c r="Y65" s="101"/>
      <c r="Z65" s="101">
        <v>428243.0</v>
      </c>
      <c r="AA65" s="101">
        <v>407190.0</v>
      </c>
      <c r="AB65" s="101">
        <v>5.0</v>
      </c>
      <c r="AC65" s="101">
        <v>400099.0</v>
      </c>
      <c r="AD65" s="101">
        <v>450.0</v>
      </c>
      <c r="AE65" s="101">
        <v>354464.0</v>
      </c>
      <c r="AF65" s="101">
        <v>77358.0</v>
      </c>
      <c r="AG65" s="101">
        <v>77358.0</v>
      </c>
      <c r="AH65" s="101">
        <v>3029.0</v>
      </c>
      <c r="AI65" s="101">
        <v>42403.0</v>
      </c>
      <c r="AJ65" s="101">
        <v>0.0</v>
      </c>
      <c r="AK65" s="101">
        <v>0.0</v>
      </c>
      <c r="AL65" s="101">
        <v>7284.0</v>
      </c>
      <c r="AM65" s="101">
        <v>7284.0</v>
      </c>
      <c r="AN65" s="101">
        <v>1.0</v>
      </c>
      <c r="AO65" s="101">
        <v>7038.0</v>
      </c>
      <c r="AP65" s="101">
        <v>27.0</v>
      </c>
      <c r="AQ65" s="101">
        <v>5831.0</v>
      </c>
      <c r="AR65" s="101">
        <v>100550.0</v>
      </c>
      <c r="AS65" s="101">
        <v>91886.0</v>
      </c>
      <c r="AT65" s="101">
        <v>63.0</v>
      </c>
      <c r="AU65" s="101">
        <v>89139.0</v>
      </c>
      <c r="AV65" s="101">
        <v>4110.0</v>
      </c>
      <c r="AW65" s="101">
        <v>24556.0</v>
      </c>
      <c r="AX65" s="101">
        <v>56185.0</v>
      </c>
      <c r="AY65" s="101">
        <v>41132.0</v>
      </c>
      <c r="AZ65" s="101">
        <v>1.0</v>
      </c>
      <c r="BA65" s="101">
        <v>39333.0</v>
      </c>
      <c r="BB65" s="101">
        <v>723.0</v>
      </c>
      <c r="BC65" s="101">
        <v>17370.0</v>
      </c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>
        <v>114994.0</v>
      </c>
      <c r="BQ65" s="101">
        <v>114994.0</v>
      </c>
      <c r="BR65" s="101">
        <v>0.0</v>
      </c>
      <c r="BS65" s="101">
        <v>114994.0</v>
      </c>
      <c r="BT65" s="101">
        <v>1.0</v>
      </c>
      <c r="BU65" s="101">
        <v>734.0</v>
      </c>
      <c r="BV65" s="101">
        <v>395099.0</v>
      </c>
      <c r="BW65" s="101">
        <v>395099.0</v>
      </c>
      <c r="BX65" s="101">
        <v>0.0</v>
      </c>
      <c r="BY65" s="101">
        <v>395098.0</v>
      </c>
      <c r="BZ65" s="101">
        <v>0.0</v>
      </c>
      <c r="CA65" s="101">
        <v>148610.0</v>
      </c>
    </row>
    <row r="66">
      <c r="A66" s="8">
        <v>44382.0</v>
      </c>
      <c r="B66" s="24">
        <v>434311.0</v>
      </c>
      <c r="C66" s="24">
        <v>373225.0</v>
      </c>
      <c r="D66" s="24">
        <v>0.0</v>
      </c>
      <c r="E66" s="24">
        <v>357811.0</v>
      </c>
      <c r="F66" s="24">
        <v>0.0</v>
      </c>
      <c r="G66" s="24">
        <v>306067.0</v>
      </c>
      <c r="H66" s="24">
        <v>285669.0</v>
      </c>
      <c r="I66" s="24">
        <v>253393.0</v>
      </c>
      <c r="J66" s="24">
        <v>0.0</v>
      </c>
      <c r="K66" s="24">
        <v>246175.0</v>
      </c>
      <c r="L66" s="24">
        <v>0.0</v>
      </c>
      <c r="M66" s="24">
        <v>201256.0</v>
      </c>
      <c r="N66" s="24">
        <v>137965.0</v>
      </c>
      <c r="O66" s="24">
        <v>131988.0</v>
      </c>
      <c r="P66" s="24">
        <v>0.0</v>
      </c>
      <c r="Q66" s="24">
        <v>129279.0</v>
      </c>
      <c r="R66" s="24">
        <v>0.0</v>
      </c>
      <c r="S66" s="24">
        <v>67212.0</v>
      </c>
      <c r="T66" s="24"/>
      <c r="U66" s="24"/>
      <c r="V66" s="24"/>
      <c r="W66" s="24"/>
      <c r="X66" s="24"/>
      <c r="Y66" s="24"/>
      <c r="Z66" s="24">
        <v>428567.0</v>
      </c>
      <c r="AA66" s="24">
        <v>407309.0</v>
      </c>
      <c r="AB66" s="24">
        <v>0.0</v>
      </c>
      <c r="AC66" s="24">
        <v>400086.0</v>
      </c>
      <c r="AD66" s="24">
        <v>0.0</v>
      </c>
      <c r="AE66" s="24">
        <v>353968.0</v>
      </c>
      <c r="AF66" s="24">
        <v>76536.0</v>
      </c>
      <c r="AG66" s="24">
        <v>76536.0</v>
      </c>
      <c r="AH66" s="24">
        <v>0.0</v>
      </c>
      <c r="AI66" s="24">
        <v>39118.0</v>
      </c>
      <c r="AJ66" s="24">
        <v>0.0</v>
      </c>
      <c r="AK66" s="24">
        <v>0.0</v>
      </c>
      <c r="AL66" s="24">
        <v>7286.0</v>
      </c>
      <c r="AM66" s="24">
        <v>7286.0</v>
      </c>
      <c r="AN66" s="24">
        <v>0.0</v>
      </c>
      <c r="AO66" s="24">
        <v>7039.0</v>
      </c>
      <c r="AP66" s="24">
        <v>0.0</v>
      </c>
      <c r="AQ66" s="24">
        <v>5806.0</v>
      </c>
      <c r="AR66" s="24">
        <v>100572.0</v>
      </c>
      <c r="AS66" s="24">
        <v>91888.0</v>
      </c>
      <c r="AT66" s="24">
        <v>0.0</v>
      </c>
      <c r="AU66" s="24">
        <v>89064.0</v>
      </c>
      <c r="AV66" s="24">
        <v>0.0</v>
      </c>
      <c r="AW66" s="24">
        <v>16067.0</v>
      </c>
      <c r="AX66" s="24">
        <v>56298.0</v>
      </c>
      <c r="AY66" s="24">
        <v>41142.0</v>
      </c>
      <c r="AZ66" s="24">
        <v>0.0</v>
      </c>
      <c r="BA66" s="24">
        <v>39331.0</v>
      </c>
      <c r="BB66" s="24">
        <v>0.0</v>
      </c>
      <c r="BC66" s="24">
        <v>16647.0</v>
      </c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>
        <v>114978.0</v>
      </c>
      <c r="BQ66" s="24">
        <v>114978.0</v>
      </c>
      <c r="BR66" s="24">
        <v>0.0</v>
      </c>
      <c r="BS66" s="24">
        <v>114978.0</v>
      </c>
      <c r="BT66" s="24">
        <v>0.0</v>
      </c>
      <c r="BU66" s="24">
        <v>728.0</v>
      </c>
      <c r="BV66" s="24">
        <v>395102.0</v>
      </c>
      <c r="BW66" s="24">
        <v>395102.0</v>
      </c>
      <c r="BX66" s="24">
        <v>0.0</v>
      </c>
      <c r="BY66" s="24">
        <v>395102.0</v>
      </c>
      <c r="BZ66" s="24">
        <v>0.0</v>
      </c>
      <c r="CA66" s="24">
        <v>148583.0</v>
      </c>
    </row>
    <row r="67">
      <c r="A67" s="8">
        <v>44381.0</v>
      </c>
      <c r="B67" s="101">
        <v>434366.0</v>
      </c>
      <c r="C67" s="101">
        <v>373278.0</v>
      </c>
      <c r="D67" s="101">
        <v>0.0</v>
      </c>
      <c r="E67" s="101">
        <v>357811.0</v>
      </c>
      <c r="F67" s="101">
        <v>0.0</v>
      </c>
      <c r="G67" s="101">
        <v>306066.0</v>
      </c>
      <c r="H67" s="101">
        <v>285671.0</v>
      </c>
      <c r="I67" s="101">
        <v>253393.0</v>
      </c>
      <c r="J67" s="101">
        <v>0.0</v>
      </c>
      <c r="K67" s="101">
        <v>246175.0</v>
      </c>
      <c r="L67" s="101">
        <v>48.0</v>
      </c>
      <c r="M67" s="101">
        <v>201256.0</v>
      </c>
      <c r="N67" s="101">
        <v>137967.0</v>
      </c>
      <c r="O67" s="101">
        <v>131989.0</v>
      </c>
      <c r="P67" s="101">
        <v>0.0</v>
      </c>
      <c r="Q67" s="101">
        <v>129279.0</v>
      </c>
      <c r="R67" s="101">
        <v>0.0</v>
      </c>
      <c r="S67" s="101">
        <v>67212.0</v>
      </c>
      <c r="T67" s="101"/>
      <c r="U67" s="101"/>
      <c r="V67" s="101"/>
      <c r="W67" s="101"/>
      <c r="X67" s="101"/>
      <c r="Y67" s="101"/>
      <c r="Z67" s="101">
        <v>428587.0</v>
      </c>
      <c r="AA67" s="101">
        <v>407355.0</v>
      </c>
      <c r="AB67" s="101">
        <v>0.0</v>
      </c>
      <c r="AC67" s="101">
        <v>400077.0</v>
      </c>
      <c r="AD67" s="101">
        <v>634.0</v>
      </c>
      <c r="AE67" s="101">
        <v>353968.0</v>
      </c>
      <c r="AF67" s="101">
        <v>76536.0</v>
      </c>
      <c r="AG67" s="101">
        <v>76536.0</v>
      </c>
      <c r="AH67" s="101">
        <v>763.0</v>
      </c>
      <c r="AI67" s="101">
        <v>39118.0</v>
      </c>
      <c r="AJ67" s="101">
        <v>0.0</v>
      </c>
      <c r="AK67" s="101">
        <v>0.0</v>
      </c>
      <c r="AL67" s="101">
        <v>7286.0</v>
      </c>
      <c r="AM67" s="101">
        <v>7286.0</v>
      </c>
      <c r="AN67" s="101">
        <v>0.0</v>
      </c>
      <c r="AO67" s="101">
        <v>7039.0</v>
      </c>
      <c r="AP67" s="101">
        <v>1.0</v>
      </c>
      <c r="AQ67" s="101">
        <v>5805.0</v>
      </c>
      <c r="AR67" s="101">
        <v>100573.0</v>
      </c>
      <c r="AS67" s="101">
        <v>91889.0</v>
      </c>
      <c r="AT67" s="101">
        <v>0.0</v>
      </c>
      <c r="AU67" s="101">
        <v>89064.0</v>
      </c>
      <c r="AV67" s="101">
        <v>0.0</v>
      </c>
      <c r="AW67" s="101">
        <v>15971.0</v>
      </c>
      <c r="AX67" s="101">
        <v>56298.0</v>
      </c>
      <c r="AY67" s="101">
        <v>41142.0</v>
      </c>
      <c r="AZ67" s="101">
        <v>0.0</v>
      </c>
      <c r="BA67" s="101">
        <v>39331.0</v>
      </c>
      <c r="BB67" s="101">
        <v>0.0</v>
      </c>
      <c r="BC67" s="101">
        <v>16647.0</v>
      </c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>
        <v>114978.0</v>
      </c>
      <c r="BQ67" s="101">
        <v>114978.0</v>
      </c>
      <c r="BR67" s="101">
        <v>0.0</v>
      </c>
      <c r="BS67" s="101">
        <v>114978.0</v>
      </c>
      <c r="BT67" s="101">
        <v>0.0</v>
      </c>
      <c r="BU67" s="101">
        <v>727.0</v>
      </c>
      <c r="BV67" s="101">
        <v>395094.0</v>
      </c>
      <c r="BW67" s="101">
        <v>395094.0</v>
      </c>
      <c r="BX67" s="101">
        <v>0.0</v>
      </c>
      <c r="BY67" s="101">
        <v>395094.0</v>
      </c>
      <c r="BZ67" s="101">
        <v>0.0</v>
      </c>
      <c r="CA67" s="101">
        <v>147659.0</v>
      </c>
    </row>
    <row r="68">
      <c r="A68" s="8">
        <v>44380.0</v>
      </c>
      <c r="B68" s="101">
        <v>434369.0</v>
      </c>
      <c r="C68" s="101">
        <v>373279.0</v>
      </c>
      <c r="D68" s="101">
        <v>34.0</v>
      </c>
      <c r="E68" s="101">
        <v>357805.0</v>
      </c>
      <c r="F68" s="101">
        <v>390.0</v>
      </c>
      <c r="G68" s="101">
        <v>306064.0</v>
      </c>
      <c r="H68" s="101">
        <v>285667.0</v>
      </c>
      <c r="I68" s="101">
        <v>253381.0</v>
      </c>
      <c r="J68" s="101">
        <v>147.0</v>
      </c>
      <c r="K68" s="101">
        <v>246169.0</v>
      </c>
      <c r="L68" s="101">
        <v>2118.0</v>
      </c>
      <c r="M68" s="101">
        <v>201110.0</v>
      </c>
      <c r="N68" s="101">
        <v>137970.0</v>
      </c>
      <c r="O68" s="101">
        <v>131992.0</v>
      </c>
      <c r="P68" s="101">
        <v>83.0</v>
      </c>
      <c r="Q68" s="101">
        <v>129279.0</v>
      </c>
      <c r="R68" s="101">
        <v>723.0</v>
      </c>
      <c r="S68" s="101">
        <v>67212.0</v>
      </c>
      <c r="T68" s="101"/>
      <c r="U68" s="101"/>
      <c r="V68" s="101"/>
      <c r="W68" s="101"/>
      <c r="X68" s="101"/>
      <c r="Y68" s="101"/>
      <c r="Z68" s="101">
        <v>428621.0</v>
      </c>
      <c r="AA68" s="101">
        <v>407388.0</v>
      </c>
      <c r="AB68" s="101">
        <v>80.0</v>
      </c>
      <c r="AC68" s="101">
        <v>400070.0</v>
      </c>
      <c r="AD68" s="101">
        <v>4933.0</v>
      </c>
      <c r="AE68" s="101">
        <v>353168.0</v>
      </c>
      <c r="AF68" s="101">
        <v>76448.0</v>
      </c>
      <c r="AG68" s="101">
        <v>76448.0</v>
      </c>
      <c r="AH68" s="101">
        <v>1380.0</v>
      </c>
      <c r="AI68" s="101">
        <v>38309.0</v>
      </c>
      <c r="AJ68" s="101">
        <v>0.0</v>
      </c>
      <c r="AK68" s="101">
        <v>0.0</v>
      </c>
      <c r="AL68" s="101">
        <v>7286.0</v>
      </c>
      <c r="AM68" s="101">
        <v>7286.0</v>
      </c>
      <c r="AN68" s="101">
        <v>2.0</v>
      </c>
      <c r="AO68" s="101">
        <v>7039.0</v>
      </c>
      <c r="AP68" s="101">
        <v>231.0</v>
      </c>
      <c r="AQ68" s="101">
        <v>5803.0</v>
      </c>
      <c r="AR68" s="101">
        <v>100576.0</v>
      </c>
      <c r="AS68" s="101">
        <v>91889.0</v>
      </c>
      <c r="AT68" s="101">
        <v>40.0</v>
      </c>
      <c r="AU68" s="101">
        <v>89064.0</v>
      </c>
      <c r="AV68" s="101">
        <v>2682.0</v>
      </c>
      <c r="AW68" s="101">
        <v>15971.0</v>
      </c>
      <c r="AX68" s="101">
        <v>56298.0</v>
      </c>
      <c r="AY68" s="101">
        <v>41142.0</v>
      </c>
      <c r="AZ68" s="101">
        <v>11.0</v>
      </c>
      <c r="BA68" s="101">
        <v>39331.0</v>
      </c>
      <c r="BB68" s="101">
        <v>6833.0</v>
      </c>
      <c r="BC68" s="101">
        <v>16647.0</v>
      </c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>
        <v>114978.0</v>
      </c>
      <c r="BQ68" s="101">
        <v>114978.0</v>
      </c>
      <c r="BR68" s="101">
        <v>0.0</v>
      </c>
      <c r="BS68" s="101">
        <v>114978.0</v>
      </c>
      <c r="BT68" s="101">
        <v>6.0</v>
      </c>
      <c r="BU68" s="101">
        <v>375.0</v>
      </c>
      <c r="BV68" s="101">
        <v>394418.0</v>
      </c>
      <c r="BW68" s="101">
        <v>394418.0</v>
      </c>
      <c r="BX68" s="101">
        <v>0.0</v>
      </c>
      <c r="BY68" s="101">
        <v>394418.0</v>
      </c>
      <c r="BZ68" s="101">
        <v>0.0</v>
      </c>
      <c r="CA68" s="101">
        <v>116753.0</v>
      </c>
    </row>
    <row r="69">
      <c r="A69" s="8">
        <v>44379.0</v>
      </c>
      <c r="B69" s="101">
        <v>434343.0</v>
      </c>
      <c r="C69" s="101">
        <v>373231.0</v>
      </c>
      <c r="D69" s="101">
        <v>74.0</v>
      </c>
      <c r="E69" s="101">
        <v>357691.0</v>
      </c>
      <c r="F69" s="101">
        <v>419.0</v>
      </c>
      <c r="G69" s="101">
        <v>305548.0</v>
      </c>
      <c r="H69" s="101">
        <v>285674.0</v>
      </c>
      <c r="I69" s="101">
        <v>253275.0</v>
      </c>
      <c r="J69" s="101">
        <v>169.0</v>
      </c>
      <c r="K69" s="101">
        <v>245980.0</v>
      </c>
      <c r="L69" s="101">
        <v>2957.0</v>
      </c>
      <c r="M69" s="101">
        <v>198574.0</v>
      </c>
      <c r="N69" s="101">
        <v>138124.0</v>
      </c>
      <c r="O69" s="101">
        <v>132112.0</v>
      </c>
      <c r="P69" s="101">
        <v>121.0</v>
      </c>
      <c r="Q69" s="101">
        <v>129197.0</v>
      </c>
      <c r="R69" s="101">
        <v>574.0</v>
      </c>
      <c r="S69" s="101">
        <v>66487.0</v>
      </c>
      <c r="T69" s="101"/>
      <c r="U69" s="101"/>
      <c r="V69" s="101"/>
      <c r="W69" s="101"/>
      <c r="X69" s="101"/>
      <c r="Y69" s="101"/>
      <c r="Z69" s="101">
        <v>428906.0</v>
      </c>
      <c r="AA69" s="101">
        <v>407408.0</v>
      </c>
      <c r="AB69" s="101">
        <v>75.0</v>
      </c>
      <c r="AC69" s="101">
        <v>399975.0</v>
      </c>
      <c r="AD69" s="101">
        <v>2384.0</v>
      </c>
      <c r="AE69" s="101">
        <v>348217.0</v>
      </c>
      <c r="AF69" s="101">
        <v>76187.0</v>
      </c>
      <c r="AG69" s="101">
        <v>76187.0</v>
      </c>
      <c r="AH69" s="101">
        <v>974.0</v>
      </c>
      <c r="AI69" s="101">
        <v>36823.0</v>
      </c>
      <c r="AJ69" s="101">
        <v>0.0</v>
      </c>
      <c r="AK69" s="101">
        <v>0.0</v>
      </c>
      <c r="AL69" s="101">
        <v>7289.0</v>
      </c>
      <c r="AM69" s="101">
        <v>7289.0</v>
      </c>
      <c r="AN69" s="101">
        <v>0.0</v>
      </c>
      <c r="AO69" s="101">
        <v>7037.0</v>
      </c>
      <c r="AP69" s="101">
        <v>150.0</v>
      </c>
      <c r="AQ69" s="101">
        <v>5570.0</v>
      </c>
      <c r="AR69" s="101">
        <v>100593.0</v>
      </c>
      <c r="AS69" s="101">
        <v>91887.0</v>
      </c>
      <c r="AT69" s="101">
        <v>70.0</v>
      </c>
      <c r="AU69" s="101">
        <v>89010.0</v>
      </c>
      <c r="AV69" s="101">
        <v>3281.0</v>
      </c>
      <c r="AW69" s="101">
        <v>13102.0</v>
      </c>
      <c r="AX69" s="101">
        <v>56578.0</v>
      </c>
      <c r="AY69" s="101">
        <v>41139.0</v>
      </c>
      <c r="AZ69" s="101">
        <v>33.0</v>
      </c>
      <c r="BA69" s="101">
        <v>39320.0</v>
      </c>
      <c r="BB69" s="101">
        <v>3264.0</v>
      </c>
      <c r="BC69" s="101">
        <v>9814.0</v>
      </c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>
        <v>114962.0</v>
      </c>
      <c r="BQ69" s="101">
        <v>114962.0</v>
      </c>
      <c r="BR69" s="101">
        <v>0.0</v>
      </c>
      <c r="BS69" s="101">
        <v>114962.0</v>
      </c>
      <c r="BT69" s="101">
        <v>3.0</v>
      </c>
      <c r="BU69" s="101">
        <v>369.0</v>
      </c>
      <c r="BV69" s="101">
        <v>394317.0</v>
      </c>
      <c r="BW69" s="101">
        <v>394317.0</v>
      </c>
      <c r="BX69" s="101">
        <v>0.0</v>
      </c>
      <c r="BY69" s="101">
        <v>394317.0</v>
      </c>
      <c r="BZ69" s="101">
        <v>0.0</v>
      </c>
      <c r="CA69" s="101">
        <v>86127.0</v>
      </c>
    </row>
    <row r="70">
      <c r="A70" s="8">
        <v>44378.0</v>
      </c>
      <c r="B70" s="101">
        <v>434349.0</v>
      </c>
      <c r="C70" s="101">
        <v>373182.0</v>
      </c>
      <c r="D70" s="101">
        <v>141.0</v>
      </c>
      <c r="E70" s="101">
        <v>357567.0</v>
      </c>
      <c r="F70" s="101">
        <v>380.0</v>
      </c>
      <c r="G70" s="101">
        <v>305044.0</v>
      </c>
      <c r="H70" s="101">
        <v>285629.0</v>
      </c>
      <c r="I70" s="101">
        <v>253109.0</v>
      </c>
      <c r="J70" s="101">
        <v>374.0</v>
      </c>
      <c r="K70" s="101">
        <v>245773.0</v>
      </c>
      <c r="L70" s="101">
        <v>4504.0</v>
      </c>
      <c r="M70" s="101">
        <v>195140.0</v>
      </c>
      <c r="N70" s="101">
        <v>137921.0</v>
      </c>
      <c r="O70" s="101">
        <v>131885.0</v>
      </c>
      <c r="P70" s="101">
        <v>166.0</v>
      </c>
      <c r="Q70" s="101">
        <v>129076.0</v>
      </c>
      <c r="R70" s="101">
        <v>465.0</v>
      </c>
      <c r="S70" s="101">
        <v>65911.0</v>
      </c>
      <c r="T70" s="101"/>
      <c r="U70" s="101"/>
      <c r="V70" s="101"/>
      <c r="W70" s="101"/>
      <c r="X70" s="101"/>
      <c r="Y70" s="101"/>
      <c r="Z70" s="101">
        <v>429025.0</v>
      </c>
      <c r="AA70" s="101">
        <v>407407.0</v>
      </c>
      <c r="AB70" s="101">
        <v>26.0</v>
      </c>
      <c r="AC70" s="101">
        <v>399893.0</v>
      </c>
      <c r="AD70" s="101">
        <v>1391.0</v>
      </c>
      <c r="AE70" s="101">
        <v>345811.0</v>
      </c>
      <c r="AF70" s="101">
        <v>75987.0</v>
      </c>
      <c r="AG70" s="101">
        <v>75987.0</v>
      </c>
      <c r="AH70" s="101">
        <v>5250.0</v>
      </c>
      <c r="AI70" s="101">
        <v>35706.0</v>
      </c>
      <c r="AJ70" s="101">
        <v>0.0</v>
      </c>
      <c r="AK70" s="101">
        <v>0.0</v>
      </c>
      <c r="AL70" s="101">
        <v>7291.0</v>
      </c>
      <c r="AM70" s="101">
        <v>7291.0</v>
      </c>
      <c r="AN70" s="101">
        <v>0.0</v>
      </c>
      <c r="AO70" s="101">
        <v>7038.0</v>
      </c>
      <c r="AP70" s="101">
        <v>172.0</v>
      </c>
      <c r="AQ70" s="101">
        <v>5416.0</v>
      </c>
      <c r="AR70" s="101">
        <v>100582.0</v>
      </c>
      <c r="AS70" s="101">
        <v>91846.0</v>
      </c>
      <c r="AT70" s="101">
        <v>56.0</v>
      </c>
      <c r="AU70" s="101">
        <v>88935.0</v>
      </c>
      <c r="AV70" s="101">
        <v>2652.0</v>
      </c>
      <c r="AW70" s="101">
        <v>9765.0</v>
      </c>
      <c r="AX70" s="101">
        <v>56639.0</v>
      </c>
      <c r="AY70" s="101">
        <v>41128.0</v>
      </c>
      <c r="AZ70" s="101">
        <v>2.0</v>
      </c>
      <c r="BA70" s="101">
        <v>39286.0</v>
      </c>
      <c r="BB70" s="101">
        <v>1735.0</v>
      </c>
      <c r="BC70" s="101">
        <v>6550.0</v>
      </c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>
        <v>114961.0</v>
      </c>
      <c r="BQ70" s="101">
        <v>114961.0</v>
      </c>
      <c r="BR70" s="101">
        <v>0.0</v>
      </c>
      <c r="BS70" s="101">
        <v>114961.0</v>
      </c>
      <c r="BT70" s="101">
        <v>0.0</v>
      </c>
      <c r="BU70" s="101">
        <v>214.0</v>
      </c>
      <c r="BV70" s="101">
        <v>394219.0</v>
      </c>
      <c r="BW70" s="101">
        <v>394219.0</v>
      </c>
      <c r="BX70" s="101">
        <v>0.0</v>
      </c>
      <c r="BY70" s="101">
        <v>394219.0</v>
      </c>
      <c r="BZ70" s="101">
        <v>0.0</v>
      </c>
      <c r="CA70" s="101">
        <v>58304.0</v>
      </c>
    </row>
    <row r="71">
      <c r="A71" s="8">
        <v>44377.0</v>
      </c>
      <c r="B71" s="24">
        <v>434312.0</v>
      </c>
      <c r="C71" s="24">
        <v>373059.0</v>
      </c>
      <c r="D71" s="24">
        <v>153.0</v>
      </c>
      <c r="E71" s="24">
        <v>357321.0</v>
      </c>
      <c r="F71" s="24">
        <v>666.0</v>
      </c>
      <c r="G71" s="24">
        <v>304623.0</v>
      </c>
      <c r="H71" s="24">
        <v>285642.0</v>
      </c>
      <c r="I71" s="24">
        <v>252892.0</v>
      </c>
      <c r="J71" s="24">
        <v>540.0</v>
      </c>
      <c r="K71" s="24">
        <v>245346.0</v>
      </c>
      <c r="L71" s="24">
        <v>5285.0</v>
      </c>
      <c r="M71" s="24">
        <v>190255.0</v>
      </c>
      <c r="N71" s="24">
        <v>138077.0</v>
      </c>
      <c r="O71" s="24">
        <v>131933.0</v>
      </c>
      <c r="P71" s="24">
        <v>119.0</v>
      </c>
      <c r="Q71" s="24">
        <v>128908.0</v>
      </c>
      <c r="R71" s="24">
        <v>340.0</v>
      </c>
      <c r="S71" s="24">
        <v>65445.0</v>
      </c>
      <c r="T71" s="24"/>
      <c r="U71" s="24"/>
      <c r="V71" s="24"/>
      <c r="W71" s="24"/>
      <c r="X71" s="24"/>
      <c r="Y71" s="24"/>
      <c r="Z71" s="24">
        <v>429239.0</v>
      </c>
      <c r="AA71" s="24">
        <v>407453.0</v>
      </c>
      <c r="AB71" s="24">
        <v>187.0</v>
      </c>
      <c r="AC71" s="24">
        <v>399799.0</v>
      </c>
      <c r="AD71" s="24">
        <v>1452.0</v>
      </c>
      <c r="AE71" s="24">
        <v>344395.0</v>
      </c>
      <c r="AF71" s="24">
        <v>75285.0</v>
      </c>
      <c r="AG71" s="24">
        <v>75285.0</v>
      </c>
      <c r="AH71" s="24">
        <v>7689.0</v>
      </c>
      <c r="AI71" s="24">
        <v>30026.0</v>
      </c>
      <c r="AJ71" s="24">
        <v>0.0</v>
      </c>
      <c r="AK71" s="24">
        <v>0.0</v>
      </c>
      <c r="AL71" s="24">
        <v>7293.0</v>
      </c>
      <c r="AM71" s="24">
        <v>7293.0</v>
      </c>
      <c r="AN71" s="24">
        <v>1.0</v>
      </c>
      <c r="AO71" s="24">
        <v>7038.0</v>
      </c>
      <c r="AP71" s="24">
        <v>181.0</v>
      </c>
      <c r="AQ71" s="24">
        <v>5219.0</v>
      </c>
      <c r="AR71" s="24">
        <v>100617.0</v>
      </c>
      <c r="AS71" s="24">
        <v>91805.0</v>
      </c>
      <c r="AT71" s="24">
        <v>117.0</v>
      </c>
      <c r="AU71" s="24">
        <v>88878.0</v>
      </c>
      <c r="AV71" s="24">
        <v>2202.0</v>
      </c>
      <c r="AW71" s="24">
        <v>7112.0</v>
      </c>
      <c r="AX71" s="24">
        <v>56694.0</v>
      </c>
      <c r="AY71" s="24">
        <v>41104.0</v>
      </c>
      <c r="AZ71" s="24">
        <v>6.0</v>
      </c>
      <c r="BA71" s="24">
        <v>39284.0</v>
      </c>
      <c r="BB71" s="24">
        <v>1185.0</v>
      </c>
      <c r="BC71" s="24">
        <v>4815.0</v>
      </c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>
        <v>114958.0</v>
      </c>
      <c r="BQ71" s="24">
        <v>114958.0</v>
      </c>
      <c r="BR71" s="24">
        <v>0.0</v>
      </c>
      <c r="BS71" s="24">
        <v>114958.0</v>
      </c>
      <c r="BT71" s="24">
        <v>0.0</v>
      </c>
      <c r="BU71" s="24">
        <v>213.0</v>
      </c>
      <c r="BV71" s="24">
        <v>394141.0</v>
      </c>
      <c r="BW71" s="24">
        <v>394141.0</v>
      </c>
      <c r="BX71" s="24">
        <v>0.0</v>
      </c>
      <c r="BY71" s="24">
        <v>394141.0</v>
      </c>
      <c r="BZ71" s="24">
        <v>0.0</v>
      </c>
      <c r="CA71" s="24">
        <v>30790.0</v>
      </c>
    </row>
    <row r="72">
      <c r="A72" s="8">
        <v>44376.0</v>
      </c>
      <c r="B72" s="101">
        <v>434501.0</v>
      </c>
      <c r="C72" s="101">
        <v>372892.0</v>
      </c>
      <c r="D72" s="101">
        <v>102.0</v>
      </c>
      <c r="E72" s="101">
        <v>357086.0</v>
      </c>
      <c r="F72" s="101">
        <v>582.0</v>
      </c>
      <c r="G72" s="101">
        <v>303824.0</v>
      </c>
      <c r="H72" s="101">
        <v>285641.0</v>
      </c>
      <c r="I72" s="101">
        <v>252570.0</v>
      </c>
      <c r="J72" s="101">
        <v>358.0</v>
      </c>
      <c r="K72" s="101">
        <v>244764.0</v>
      </c>
      <c r="L72" s="101">
        <v>3993.0</v>
      </c>
      <c r="M72" s="101">
        <v>184728.0</v>
      </c>
      <c r="N72" s="101">
        <v>137871.0</v>
      </c>
      <c r="O72" s="101">
        <v>131708.0</v>
      </c>
      <c r="P72" s="101">
        <v>109.0</v>
      </c>
      <c r="Q72" s="101">
        <v>128787.0</v>
      </c>
      <c r="R72" s="101">
        <v>631.0</v>
      </c>
      <c r="S72" s="101">
        <v>65101.0</v>
      </c>
      <c r="T72" s="101"/>
      <c r="U72" s="101"/>
      <c r="V72" s="101"/>
      <c r="W72" s="101"/>
      <c r="X72" s="101"/>
      <c r="Y72" s="101"/>
      <c r="Z72" s="101">
        <v>429609.0</v>
      </c>
      <c r="AA72" s="101">
        <v>407583.0</v>
      </c>
      <c r="AB72" s="101">
        <v>229.0</v>
      </c>
      <c r="AC72" s="101">
        <v>399483.0</v>
      </c>
      <c r="AD72" s="101">
        <v>675.0</v>
      </c>
      <c r="AE72" s="101">
        <v>342904.0</v>
      </c>
      <c r="AF72" s="101">
        <v>49854.0</v>
      </c>
      <c r="AG72" s="101">
        <v>49854.0</v>
      </c>
      <c r="AH72" s="101">
        <v>4166.0</v>
      </c>
      <c r="AI72" s="101">
        <v>22130.0</v>
      </c>
      <c r="AJ72" s="101">
        <v>0.0</v>
      </c>
      <c r="AK72" s="101">
        <v>0.0</v>
      </c>
      <c r="AL72" s="101">
        <v>7293.0</v>
      </c>
      <c r="AM72" s="101">
        <v>7293.0</v>
      </c>
      <c r="AN72" s="101">
        <v>3.0</v>
      </c>
      <c r="AO72" s="101">
        <v>7037.0</v>
      </c>
      <c r="AP72" s="101">
        <v>132.0</v>
      </c>
      <c r="AQ72" s="101">
        <v>5036.0</v>
      </c>
      <c r="AR72" s="101">
        <v>100633.0</v>
      </c>
      <c r="AS72" s="101">
        <v>91739.0</v>
      </c>
      <c r="AT72" s="101">
        <v>62.0</v>
      </c>
      <c r="AU72" s="101">
        <v>88760.0</v>
      </c>
      <c r="AV72" s="101">
        <v>1283.0</v>
      </c>
      <c r="AW72" s="101">
        <v>4873.0</v>
      </c>
      <c r="AX72" s="101">
        <v>56795.0</v>
      </c>
      <c r="AY72" s="101">
        <v>41121.0</v>
      </c>
      <c r="AZ72" s="101">
        <v>3.0</v>
      </c>
      <c r="BA72" s="101">
        <v>39277.0</v>
      </c>
      <c r="BB72" s="101">
        <v>605.0</v>
      </c>
      <c r="BC72" s="101">
        <v>3630.0</v>
      </c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>
        <v>114963.0</v>
      </c>
      <c r="BQ72" s="101">
        <v>114963.0</v>
      </c>
      <c r="BR72" s="101">
        <v>0.0</v>
      </c>
      <c r="BS72" s="101">
        <v>114963.0</v>
      </c>
      <c r="BT72" s="101">
        <v>0.0</v>
      </c>
      <c r="BU72" s="101">
        <v>67.0</v>
      </c>
      <c r="BV72" s="101">
        <v>393702.0</v>
      </c>
      <c r="BW72" s="101">
        <v>393702.0</v>
      </c>
      <c r="BX72" s="101">
        <v>0.0</v>
      </c>
      <c r="BY72" s="101">
        <v>393702.0</v>
      </c>
      <c r="BZ72" s="101">
        <v>0.0</v>
      </c>
      <c r="CA72" s="101">
        <v>644.0</v>
      </c>
    </row>
    <row r="73">
      <c r="A73" s="8">
        <v>44375.0</v>
      </c>
      <c r="B73" s="24">
        <v>434578.0</v>
      </c>
      <c r="C73" s="24">
        <v>372849.0</v>
      </c>
      <c r="D73" s="24">
        <v>0.0</v>
      </c>
      <c r="E73" s="24">
        <v>356892.0</v>
      </c>
      <c r="F73" s="24">
        <v>0.0</v>
      </c>
      <c r="G73" s="24">
        <v>303077.0</v>
      </c>
      <c r="H73" s="24">
        <v>285548.0</v>
      </c>
      <c r="I73" s="24">
        <v>252310.0</v>
      </c>
      <c r="J73" s="24">
        <v>0.0</v>
      </c>
      <c r="K73" s="24">
        <v>244341.0</v>
      </c>
      <c r="L73" s="24">
        <v>0.0</v>
      </c>
      <c r="M73" s="24">
        <v>180006.0</v>
      </c>
      <c r="N73" s="24">
        <v>137757.0</v>
      </c>
      <c r="O73" s="24">
        <v>131471.0</v>
      </c>
      <c r="P73" s="24">
        <v>0.0</v>
      </c>
      <c r="Q73" s="24">
        <v>128675.0</v>
      </c>
      <c r="R73" s="24">
        <v>0.0</v>
      </c>
      <c r="S73" s="24">
        <v>64468.0</v>
      </c>
      <c r="T73" s="24"/>
      <c r="U73" s="24"/>
      <c r="V73" s="24"/>
      <c r="W73" s="24"/>
      <c r="X73" s="24"/>
      <c r="Y73" s="24"/>
      <c r="Z73" s="24">
        <v>429851.0</v>
      </c>
      <c r="AA73" s="24">
        <v>407555.0</v>
      </c>
      <c r="AB73" s="24">
        <v>0.0</v>
      </c>
      <c r="AC73" s="24">
        <v>399140.0</v>
      </c>
      <c r="AD73" s="24">
        <v>0.0</v>
      </c>
      <c r="AE73" s="24">
        <v>342160.0</v>
      </c>
      <c r="AF73" s="24">
        <v>40214.0</v>
      </c>
      <c r="AG73" s="24">
        <v>40214.0</v>
      </c>
      <c r="AH73" s="24">
        <v>0.0</v>
      </c>
      <c r="AI73" s="24">
        <v>17466.0</v>
      </c>
      <c r="AJ73" s="24">
        <v>0.0</v>
      </c>
      <c r="AK73" s="24">
        <v>0.0</v>
      </c>
      <c r="AL73" s="24">
        <v>7292.0</v>
      </c>
      <c r="AM73" s="24">
        <v>7292.0</v>
      </c>
      <c r="AN73" s="24">
        <v>0.0</v>
      </c>
      <c r="AO73" s="24">
        <v>7033.0</v>
      </c>
      <c r="AP73" s="24">
        <v>0.0</v>
      </c>
      <c r="AQ73" s="24">
        <v>4901.0</v>
      </c>
      <c r="AR73" s="24">
        <v>100634.0</v>
      </c>
      <c r="AS73" s="24">
        <v>91691.0</v>
      </c>
      <c r="AT73" s="24">
        <v>0.0</v>
      </c>
      <c r="AU73" s="24">
        <v>88697.0</v>
      </c>
      <c r="AV73" s="24">
        <v>0.0</v>
      </c>
      <c r="AW73" s="24">
        <v>3562.0</v>
      </c>
      <c r="AX73" s="24">
        <v>56815.0</v>
      </c>
      <c r="AY73" s="24">
        <v>41123.0</v>
      </c>
      <c r="AZ73" s="24">
        <v>0.0</v>
      </c>
      <c r="BA73" s="24">
        <v>39274.0</v>
      </c>
      <c r="BB73" s="24">
        <v>0.0</v>
      </c>
      <c r="BC73" s="24">
        <v>3025.0</v>
      </c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>
        <v>114973.0</v>
      </c>
      <c r="BQ73" s="24">
        <v>114973.0</v>
      </c>
      <c r="BR73" s="24">
        <v>0.0</v>
      </c>
      <c r="BS73" s="24">
        <v>114973.0</v>
      </c>
      <c r="BT73" s="24">
        <v>0.0</v>
      </c>
      <c r="BU73" s="24">
        <v>67.0</v>
      </c>
      <c r="BV73" s="24">
        <v>393457.0</v>
      </c>
      <c r="BW73" s="24">
        <v>393457.0</v>
      </c>
      <c r="BX73" s="24">
        <v>0.0</v>
      </c>
      <c r="BY73" s="24">
        <v>393457.0</v>
      </c>
      <c r="BZ73" s="24">
        <v>0.0</v>
      </c>
      <c r="CA73" s="24">
        <v>1.0</v>
      </c>
    </row>
    <row r="74">
      <c r="A74" s="8">
        <v>44374.0</v>
      </c>
      <c r="B74" s="96">
        <v>434576.0</v>
      </c>
      <c r="C74" s="96">
        <v>372847.0</v>
      </c>
      <c r="D74" s="96">
        <v>0.0</v>
      </c>
      <c r="E74" s="96">
        <v>356892.0</v>
      </c>
      <c r="F74" s="96">
        <v>11.0</v>
      </c>
      <c r="G74" s="96">
        <v>303077.0</v>
      </c>
      <c r="H74" s="96">
        <v>285548.0</v>
      </c>
      <c r="I74" s="96">
        <v>252305.0</v>
      </c>
      <c r="J74" s="96">
        <v>6.0</v>
      </c>
      <c r="K74" s="96">
        <v>244340.0</v>
      </c>
      <c r="L74" s="96">
        <v>232.0</v>
      </c>
      <c r="M74" s="96">
        <v>180006.0</v>
      </c>
      <c r="N74" s="96">
        <v>137755.0</v>
      </c>
      <c r="O74" s="96">
        <v>131468.0</v>
      </c>
      <c r="P74" s="96">
        <v>0.0</v>
      </c>
      <c r="Q74" s="96">
        <v>128675.0</v>
      </c>
      <c r="R74" s="96">
        <v>0.0</v>
      </c>
      <c r="S74" s="96">
        <v>64468.0</v>
      </c>
      <c r="T74" s="96"/>
      <c r="U74" s="96"/>
      <c r="V74" s="96"/>
      <c r="W74" s="96"/>
      <c r="X74" s="96"/>
      <c r="Y74" s="96"/>
      <c r="Z74" s="96">
        <v>429861.0</v>
      </c>
      <c r="AA74" s="96">
        <v>407565.0</v>
      </c>
      <c r="AB74" s="96">
        <v>2.0</v>
      </c>
      <c r="AC74" s="96">
        <v>399140.0</v>
      </c>
      <c r="AD74" s="96">
        <v>162.0</v>
      </c>
      <c r="AE74" s="96">
        <v>342160.0</v>
      </c>
      <c r="AF74" s="96">
        <v>40088.0</v>
      </c>
      <c r="AG74" s="96">
        <v>40088.0</v>
      </c>
      <c r="AH74" s="96">
        <v>716.0</v>
      </c>
      <c r="AI74" s="96">
        <v>17466.0</v>
      </c>
      <c r="AJ74" s="96">
        <v>0.0</v>
      </c>
      <c r="AK74" s="96">
        <v>0.0</v>
      </c>
      <c r="AL74" s="96">
        <v>7292.0</v>
      </c>
      <c r="AM74" s="96">
        <v>7292.0</v>
      </c>
      <c r="AN74" s="96">
        <v>0.0</v>
      </c>
      <c r="AO74" s="96">
        <v>7033.0</v>
      </c>
      <c r="AP74" s="96">
        <v>0.0</v>
      </c>
      <c r="AQ74" s="96">
        <v>4901.0</v>
      </c>
      <c r="AR74" s="96">
        <v>100634.0</v>
      </c>
      <c r="AS74" s="96">
        <v>91691.0</v>
      </c>
      <c r="AT74" s="96">
        <v>0.0</v>
      </c>
      <c r="AU74" s="96">
        <v>88697.0</v>
      </c>
      <c r="AV74" s="96">
        <v>0.0</v>
      </c>
      <c r="AW74" s="96">
        <v>3562.0</v>
      </c>
      <c r="AX74" s="96">
        <v>56815.0</v>
      </c>
      <c r="AY74" s="96">
        <v>41123.0</v>
      </c>
      <c r="AZ74" s="96">
        <v>0.0</v>
      </c>
      <c r="BA74" s="96">
        <v>39274.0</v>
      </c>
      <c r="BB74" s="96">
        <v>0.0</v>
      </c>
      <c r="BC74" s="96">
        <v>3025.0</v>
      </c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>
        <v>114973.0</v>
      </c>
      <c r="BQ74" s="96">
        <v>114973.0</v>
      </c>
      <c r="BR74" s="96">
        <v>0.0</v>
      </c>
      <c r="BS74" s="96">
        <v>114973.0</v>
      </c>
      <c r="BT74" s="96">
        <v>0.0</v>
      </c>
      <c r="BU74" s="96">
        <v>67.0</v>
      </c>
      <c r="BV74" s="96">
        <v>393379.0</v>
      </c>
      <c r="BW74" s="96">
        <v>393379.0</v>
      </c>
      <c r="BX74" s="96">
        <v>0.0</v>
      </c>
      <c r="BY74" s="96">
        <v>393379.0</v>
      </c>
      <c r="BZ74" s="96">
        <v>0.0</v>
      </c>
      <c r="CA74" s="96">
        <v>1.0</v>
      </c>
    </row>
    <row r="75">
      <c r="A75" s="8">
        <v>44373.0</v>
      </c>
      <c r="B75" s="24">
        <v>434575.0</v>
      </c>
      <c r="C75" s="137">
        <v>372844.0</v>
      </c>
      <c r="D75" s="137">
        <v>301.0</v>
      </c>
      <c r="E75" s="137">
        <v>356890.0</v>
      </c>
      <c r="F75" s="137">
        <v>1134.0</v>
      </c>
      <c r="G75" s="137">
        <v>303017.0</v>
      </c>
      <c r="H75" s="24">
        <v>285555.0</v>
      </c>
      <c r="I75" s="24">
        <v>252283.0</v>
      </c>
      <c r="J75" s="24">
        <v>597.0</v>
      </c>
      <c r="K75" s="24">
        <v>244319.0</v>
      </c>
      <c r="L75" s="24">
        <v>4251.0</v>
      </c>
      <c r="M75" s="24">
        <v>179447.0</v>
      </c>
      <c r="N75" s="24">
        <v>137750.0</v>
      </c>
      <c r="O75" s="24">
        <v>131462.0</v>
      </c>
      <c r="P75" s="24">
        <v>351.0</v>
      </c>
      <c r="Q75" s="24">
        <v>128675.0</v>
      </c>
      <c r="R75" s="24">
        <v>598.0</v>
      </c>
      <c r="S75" s="24">
        <v>64468.0</v>
      </c>
      <c r="T75" s="24"/>
      <c r="U75" s="24"/>
      <c r="V75" s="24"/>
      <c r="W75" s="24"/>
      <c r="X75" s="24"/>
      <c r="Y75" s="24"/>
      <c r="Z75" s="24">
        <v>429894.0</v>
      </c>
      <c r="AA75" s="24">
        <v>407560.0</v>
      </c>
      <c r="AB75" s="24">
        <v>1082.0</v>
      </c>
      <c r="AC75" s="24">
        <v>399133.0</v>
      </c>
      <c r="AD75" s="24">
        <v>3939.0</v>
      </c>
      <c r="AE75" s="24">
        <v>341433.0</v>
      </c>
      <c r="AF75" s="24">
        <v>39383.0</v>
      </c>
      <c r="AG75" s="24">
        <v>39383.0</v>
      </c>
      <c r="AH75" s="24">
        <v>8946.0</v>
      </c>
      <c r="AI75" s="24">
        <v>16719.0</v>
      </c>
      <c r="AJ75" s="24">
        <v>0.0</v>
      </c>
      <c r="AK75" s="24">
        <v>0.0</v>
      </c>
      <c r="AL75" s="24">
        <v>7292.0</v>
      </c>
      <c r="AM75" s="24">
        <v>7292.0</v>
      </c>
      <c r="AN75" s="24">
        <v>3.0</v>
      </c>
      <c r="AO75" s="24">
        <v>7007.0</v>
      </c>
      <c r="AP75" s="24">
        <v>266.0</v>
      </c>
      <c r="AQ75" s="24">
        <v>4354.0</v>
      </c>
      <c r="AR75" s="24">
        <v>100634.0</v>
      </c>
      <c r="AS75" s="24">
        <v>91691.0</v>
      </c>
      <c r="AT75" s="24">
        <v>46.0</v>
      </c>
      <c r="AU75" s="24">
        <v>88697.0</v>
      </c>
      <c r="AV75" s="24">
        <v>862.0</v>
      </c>
      <c r="AW75" s="24">
        <v>3562.0</v>
      </c>
      <c r="AX75" s="24">
        <v>56815.0</v>
      </c>
      <c r="AY75" s="24">
        <v>41123.0</v>
      </c>
      <c r="AZ75" s="24">
        <v>45.0</v>
      </c>
      <c r="BA75" s="24">
        <v>39274.0</v>
      </c>
      <c r="BB75" s="24">
        <v>1209.0</v>
      </c>
      <c r="BC75" s="24">
        <v>3025.0</v>
      </c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>
        <v>114969.0</v>
      </c>
      <c r="BQ75" s="24">
        <v>114969.0</v>
      </c>
      <c r="BR75" s="24">
        <v>0.0</v>
      </c>
      <c r="BS75" s="24">
        <v>114969.0</v>
      </c>
      <c r="BT75" s="24">
        <v>1.0</v>
      </c>
      <c r="BU75" s="24">
        <v>66.0</v>
      </c>
      <c r="BV75" s="24">
        <v>377658.0</v>
      </c>
      <c r="BW75" s="24">
        <v>377658.0</v>
      </c>
      <c r="BX75" s="24">
        <v>0.0</v>
      </c>
      <c r="BY75" s="24">
        <v>377658.0</v>
      </c>
      <c r="BZ75" s="24">
        <v>0.0</v>
      </c>
      <c r="CA75" s="24">
        <v>1.0</v>
      </c>
      <c r="CB75" s="24"/>
      <c r="CC75" s="24"/>
    </row>
    <row r="76">
      <c r="A76" s="8">
        <v>44372.0</v>
      </c>
      <c r="B76" s="24">
        <v>434535.0</v>
      </c>
      <c r="C76" s="24">
        <v>372718.0</v>
      </c>
      <c r="D76" s="24">
        <v>451.0</v>
      </c>
      <c r="E76" s="24">
        <v>356392.0</v>
      </c>
      <c r="F76" s="24">
        <v>1568.0</v>
      </c>
      <c r="G76" s="24">
        <v>301692.0</v>
      </c>
      <c r="H76" s="24">
        <v>285460.0</v>
      </c>
      <c r="I76" s="24">
        <v>251985.0</v>
      </c>
      <c r="J76" s="24">
        <v>717.0</v>
      </c>
      <c r="K76" s="24">
        <v>243634.0</v>
      </c>
      <c r="L76" s="24">
        <v>6759.0</v>
      </c>
      <c r="M76" s="24">
        <v>174473.0</v>
      </c>
      <c r="N76" s="24">
        <v>137631.0</v>
      </c>
      <c r="O76" s="24">
        <v>131290.0</v>
      </c>
      <c r="P76" s="24">
        <v>185.0</v>
      </c>
      <c r="Q76" s="24">
        <v>128324.0</v>
      </c>
      <c r="R76" s="24">
        <v>332.0</v>
      </c>
      <c r="S76" s="24">
        <v>63870.0</v>
      </c>
      <c r="T76" s="24"/>
      <c r="U76" s="24"/>
      <c r="V76" s="24"/>
      <c r="W76" s="24"/>
      <c r="X76" s="24"/>
      <c r="Y76" s="24"/>
      <c r="Z76" s="24">
        <v>430023.0</v>
      </c>
      <c r="AA76" s="24">
        <v>407360.0</v>
      </c>
      <c r="AB76" s="24">
        <v>799.0</v>
      </c>
      <c r="AC76" s="24">
        <v>397992.0</v>
      </c>
      <c r="AD76" s="24">
        <v>2648.0</v>
      </c>
      <c r="AE76" s="24">
        <v>337478.0</v>
      </c>
      <c r="AF76" s="24">
        <v>35250.0</v>
      </c>
      <c r="AG76" s="24">
        <v>35250.0</v>
      </c>
      <c r="AH76" s="24">
        <v>3201.0</v>
      </c>
      <c r="AI76" s="24">
        <v>7606.0</v>
      </c>
      <c r="AJ76" s="24">
        <v>0.0</v>
      </c>
      <c r="AK76" s="24">
        <v>0.0</v>
      </c>
      <c r="AL76" s="24">
        <v>7292.0</v>
      </c>
      <c r="AM76" s="24">
        <v>7292.0</v>
      </c>
      <c r="AN76" s="24">
        <v>5.0</v>
      </c>
      <c r="AO76" s="24">
        <v>7003.0</v>
      </c>
      <c r="AP76" s="24">
        <v>165.0</v>
      </c>
      <c r="AQ76" s="24">
        <v>4088.0</v>
      </c>
      <c r="AR76" s="24">
        <v>100617.0</v>
      </c>
      <c r="AS76" s="24">
        <v>91645.0</v>
      </c>
      <c r="AT76" s="24">
        <v>43.0</v>
      </c>
      <c r="AU76" s="24">
        <v>88650.0</v>
      </c>
      <c r="AV76" s="24">
        <v>693.0</v>
      </c>
      <c r="AW76" s="24">
        <v>2700.0</v>
      </c>
      <c r="AX76" s="24">
        <v>56830.0</v>
      </c>
      <c r="AY76" s="24">
        <v>41116.0</v>
      </c>
      <c r="AZ76" s="24">
        <v>16.0</v>
      </c>
      <c r="BA76" s="24">
        <v>39229.0</v>
      </c>
      <c r="BB76" s="24">
        <v>443.0</v>
      </c>
      <c r="BC76" s="24">
        <v>1816.0</v>
      </c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>
        <v>114851.0</v>
      </c>
      <c r="BQ76" s="24">
        <v>114851.0</v>
      </c>
      <c r="BR76" s="24">
        <v>0.0</v>
      </c>
      <c r="BS76" s="24">
        <v>114851.0</v>
      </c>
      <c r="BT76" s="24">
        <v>0.0</v>
      </c>
      <c r="BU76" s="24">
        <v>64.0</v>
      </c>
      <c r="BV76" s="24">
        <v>361457.0</v>
      </c>
      <c r="BW76" s="24">
        <v>361457.0</v>
      </c>
      <c r="BX76" s="24">
        <v>0.0</v>
      </c>
      <c r="BY76" s="24">
        <v>361457.0</v>
      </c>
      <c r="BZ76" s="24">
        <v>0.0</v>
      </c>
      <c r="CA76" s="24">
        <v>0.0</v>
      </c>
      <c r="CB76" s="24"/>
      <c r="CC76" s="24"/>
    </row>
    <row r="77">
      <c r="A77" s="8">
        <v>44371.0</v>
      </c>
      <c r="B77" s="101">
        <v>434360.0</v>
      </c>
      <c r="C77" s="101">
        <v>372413.0</v>
      </c>
      <c r="D77" s="101">
        <v>663.0</v>
      </c>
      <c r="E77" s="101">
        <v>355828.0</v>
      </c>
      <c r="F77" s="101">
        <v>2594.0</v>
      </c>
      <c r="G77" s="101">
        <v>299990.0</v>
      </c>
      <c r="H77" s="101">
        <v>285311.0</v>
      </c>
      <c r="I77" s="101">
        <v>251578.0</v>
      </c>
      <c r="J77" s="101">
        <v>711.0</v>
      </c>
      <c r="K77" s="101">
        <v>242704.0</v>
      </c>
      <c r="L77" s="101">
        <v>8559.0</v>
      </c>
      <c r="M77" s="101">
        <v>166531.0</v>
      </c>
      <c r="N77" s="101">
        <v>137537.0</v>
      </c>
      <c r="O77" s="101">
        <v>131157.0</v>
      </c>
      <c r="P77" s="101">
        <v>312.0</v>
      </c>
      <c r="Q77" s="101">
        <v>128135.0</v>
      </c>
      <c r="R77" s="101">
        <v>254.0</v>
      </c>
      <c r="S77" s="101">
        <v>63534.0</v>
      </c>
      <c r="T77" s="101"/>
      <c r="U77" s="101"/>
      <c r="V77" s="101"/>
      <c r="W77" s="101"/>
      <c r="X77" s="101"/>
      <c r="Y77" s="101"/>
      <c r="Z77" s="101">
        <v>430462.0</v>
      </c>
      <c r="AA77" s="101">
        <v>407337.0</v>
      </c>
      <c r="AB77" s="101">
        <v>582.0</v>
      </c>
      <c r="AC77" s="101">
        <v>397180.0</v>
      </c>
      <c r="AD77" s="101">
        <v>2389.0</v>
      </c>
      <c r="AE77" s="101">
        <v>334770.0</v>
      </c>
      <c r="AF77" s="101">
        <v>34145.0</v>
      </c>
      <c r="AG77" s="101">
        <v>34145.0</v>
      </c>
      <c r="AH77" s="101">
        <v>2611.0</v>
      </c>
      <c r="AI77" s="101">
        <v>4085.0</v>
      </c>
      <c r="AJ77" s="24">
        <v>0.0</v>
      </c>
      <c r="AK77" s="24">
        <v>0.0</v>
      </c>
      <c r="AL77" s="101">
        <v>7291.0</v>
      </c>
      <c r="AM77" s="101">
        <v>7291.0</v>
      </c>
      <c r="AN77" s="101">
        <v>2.0</v>
      </c>
      <c r="AO77" s="101">
        <v>6995.0</v>
      </c>
      <c r="AP77" s="101">
        <v>273.0</v>
      </c>
      <c r="AQ77" s="101">
        <v>3915.0</v>
      </c>
      <c r="AR77" s="101">
        <v>100594.0</v>
      </c>
      <c r="AS77" s="101">
        <v>91579.0</v>
      </c>
      <c r="AT77" s="101">
        <v>11.0</v>
      </c>
      <c r="AU77" s="101">
        <v>88603.0</v>
      </c>
      <c r="AV77" s="101">
        <v>539.0</v>
      </c>
      <c r="AW77" s="101">
        <v>1981.0</v>
      </c>
      <c r="AX77" s="101">
        <v>56889.0</v>
      </c>
      <c r="AY77" s="101">
        <v>41103.0</v>
      </c>
      <c r="AZ77" s="101">
        <v>13.0</v>
      </c>
      <c r="BA77" s="101">
        <v>39213.0</v>
      </c>
      <c r="BB77" s="101">
        <v>152.0</v>
      </c>
      <c r="BC77" s="101">
        <v>1373.0</v>
      </c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>
        <v>114842.0</v>
      </c>
      <c r="BQ77" s="101">
        <v>114842.0</v>
      </c>
      <c r="BR77" s="101">
        <v>0.0</v>
      </c>
      <c r="BS77" s="101">
        <v>114842.0</v>
      </c>
      <c r="BT77" s="101">
        <v>0.0</v>
      </c>
      <c r="BU77" s="101">
        <v>64.0</v>
      </c>
      <c r="BV77" s="101">
        <v>343904.0</v>
      </c>
      <c r="BW77" s="101">
        <v>343904.0</v>
      </c>
      <c r="BX77" s="101">
        <v>0.0</v>
      </c>
      <c r="BY77" s="101">
        <v>343904.0</v>
      </c>
      <c r="BZ77" s="101">
        <v>0.0</v>
      </c>
      <c r="CA77" s="101">
        <v>0.0</v>
      </c>
      <c r="CB77" s="101"/>
      <c r="CC77" s="101"/>
    </row>
    <row r="78">
      <c r="A78" s="8">
        <v>44370.0</v>
      </c>
      <c r="B78" s="24">
        <v>434157.0</v>
      </c>
      <c r="C78" s="24">
        <v>372078.0</v>
      </c>
      <c r="D78" s="24">
        <v>770.0</v>
      </c>
      <c r="E78" s="24">
        <v>354906.0</v>
      </c>
      <c r="F78" s="24">
        <v>3952.0</v>
      </c>
      <c r="G78" s="24">
        <v>296798.0</v>
      </c>
      <c r="H78" s="24">
        <v>285119.0</v>
      </c>
      <c r="I78" s="24">
        <v>251141.0</v>
      </c>
      <c r="J78" s="24">
        <v>1089.0</v>
      </c>
      <c r="K78" s="24">
        <v>241894.0</v>
      </c>
      <c r="L78" s="24">
        <v>8741.0</v>
      </c>
      <c r="M78" s="24">
        <v>157126.0</v>
      </c>
      <c r="N78" s="24">
        <v>137412.0</v>
      </c>
      <c r="O78" s="24">
        <v>130997.0</v>
      </c>
      <c r="P78" s="24">
        <v>223.0</v>
      </c>
      <c r="Q78" s="24">
        <v>127818.0</v>
      </c>
      <c r="R78" s="24">
        <v>299.0</v>
      </c>
      <c r="S78" s="24">
        <v>63277.0</v>
      </c>
      <c r="T78" s="24"/>
      <c r="U78" s="24"/>
      <c r="V78" s="24"/>
      <c r="W78" s="24"/>
      <c r="X78" s="24"/>
      <c r="Y78" s="24"/>
      <c r="Z78" s="24">
        <v>430783.0</v>
      </c>
      <c r="AA78" s="24">
        <v>407350.0</v>
      </c>
      <c r="AB78" s="24">
        <v>381.0</v>
      </c>
      <c r="AC78" s="24">
        <v>396523.0</v>
      </c>
      <c r="AD78" s="24">
        <v>2304.0</v>
      </c>
      <c r="AE78" s="24">
        <v>332134.0</v>
      </c>
      <c r="AF78" s="24">
        <v>33194.0</v>
      </c>
      <c r="AG78" s="24">
        <v>33194.0</v>
      </c>
      <c r="AH78" s="24">
        <v>872.0</v>
      </c>
      <c r="AI78" s="24">
        <v>1384.0</v>
      </c>
      <c r="AJ78" s="24">
        <v>0.0</v>
      </c>
      <c r="AK78" s="24">
        <v>0.0</v>
      </c>
      <c r="AL78" s="24">
        <v>7291.0</v>
      </c>
      <c r="AM78" s="24">
        <v>7291.0</v>
      </c>
      <c r="AN78" s="24">
        <v>1.0</v>
      </c>
      <c r="AO78" s="24">
        <v>6969.0</v>
      </c>
      <c r="AP78" s="24">
        <v>112.0</v>
      </c>
      <c r="AQ78" s="24">
        <v>3617.0</v>
      </c>
      <c r="AR78" s="24">
        <v>100593.0</v>
      </c>
      <c r="AS78" s="24">
        <v>91547.0</v>
      </c>
      <c r="AT78" s="24">
        <v>6.0</v>
      </c>
      <c r="AU78" s="24">
        <v>88593.0</v>
      </c>
      <c r="AV78" s="24">
        <v>222.0</v>
      </c>
      <c r="AW78" s="24">
        <v>1437.0</v>
      </c>
      <c r="AX78" s="24">
        <v>56889.0</v>
      </c>
      <c r="AY78" s="24">
        <v>41098.0</v>
      </c>
      <c r="AZ78" s="24">
        <v>1.0</v>
      </c>
      <c r="BA78" s="24">
        <v>39200.0</v>
      </c>
      <c r="BB78" s="24">
        <v>116.0</v>
      </c>
      <c r="BC78" s="24">
        <v>1221.0</v>
      </c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>
        <v>114832.0</v>
      </c>
      <c r="BQ78" s="24">
        <v>114832.0</v>
      </c>
      <c r="BR78" s="24">
        <v>0.0</v>
      </c>
      <c r="BS78" s="24">
        <v>114832.0</v>
      </c>
      <c r="BT78" s="24">
        <v>0.0</v>
      </c>
      <c r="BU78" s="24">
        <v>64.0</v>
      </c>
      <c r="BV78" s="24">
        <v>322260.0</v>
      </c>
      <c r="BW78" s="24">
        <v>322260.0</v>
      </c>
      <c r="BX78" s="24">
        <v>0.0</v>
      </c>
      <c r="BY78" s="24">
        <v>322260.0</v>
      </c>
      <c r="BZ78" s="24">
        <v>0.0</v>
      </c>
      <c r="CA78" s="24">
        <v>0.0</v>
      </c>
      <c r="CB78" s="24"/>
      <c r="CC78" s="24"/>
    </row>
    <row r="79">
      <c r="A79" s="8">
        <v>44369.0</v>
      </c>
      <c r="B79" s="24">
        <v>433767.0</v>
      </c>
      <c r="C79" s="24">
        <v>371411.0</v>
      </c>
      <c r="D79" s="24">
        <v>501.0</v>
      </c>
      <c r="E79" s="24">
        <v>353705.0</v>
      </c>
      <c r="F79" s="24">
        <v>4521.0</v>
      </c>
      <c r="G79" s="24">
        <v>292410.0</v>
      </c>
      <c r="H79" s="24">
        <v>285007.0</v>
      </c>
      <c r="I79" s="24">
        <v>250701.0</v>
      </c>
      <c r="J79" s="24">
        <v>707.0</v>
      </c>
      <c r="K79" s="24">
        <v>240708.0</v>
      </c>
      <c r="L79" s="24">
        <v>6248.0</v>
      </c>
      <c r="M79" s="24">
        <v>147867.0</v>
      </c>
      <c r="N79" s="24">
        <v>137286.0</v>
      </c>
      <c r="O79" s="24">
        <v>130807.0</v>
      </c>
      <c r="P79" s="24">
        <v>244.0</v>
      </c>
      <c r="Q79" s="24">
        <v>127592.0</v>
      </c>
      <c r="R79" s="24">
        <v>407.0</v>
      </c>
      <c r="S79" s="24">
        <v>62978.0</v>
      </c>
      <c r="T79" s="24"/>
      <c r="U79" s="24"/>
      <c r="V79" s="24"/>
      <c r="W79" s="24"/>
      <c r="X79" s="24"/>
      <c r="Y79" s="24"/>
      <c r="Z79" s="24">
        <v>431073.0</v>
      </c>
      <c r="AA79" s="24">
        <v>407220.0</v>
      </c>
      <c r="AB79" s="24">
        <v>379.0</v>
      </c>
      <c r="AC79" s="24">
        <v>396092.0</v>
      </c>
      <c r="AD79" s="24">
        <v>1948.0</v>
      </c>
      <c r="AE79" s="24">
        <v>329763.0</v>
      </c>
      <c r="AF79" s="24">
        <v>32460.0</v>
      </c>
      <c r="AG79" s="24">
        <v>32460.0</v>
      </c>
      <c r="AH79" s="24">
        <v>512.0</v>
      </c>
      <c r="AI79" s="24">
        <v>512.0</v>
      </c>
      <c r="AJ79" s="24">
        <v>0.0</v>
      </c>
      <c r="AK79" s="24">
        <v>0.0</v>
      </c>
      <c r="AL79" s="24">
        <v>7291.0</v>
      </c>
      <c r="AM79" s="24">
        <v>7291.0</v>
      </c>
      <c r="AN79" s="24">
        <v>7.0</v>
      </c>
      <c r="AO79" s="24">
        <v>6963.0</v>
      </c>
      <c r="AP79" s="24">
        <v>83.0</v>
      </c>
      <c r="AQ79" s="24">
        <v>3489.0</v>
      </c>
      <c r="AR79" s="24">
        <v>100583.0</v>
      </c>
      <c r="AS79" s="24">
        <v>91476.0</v>
      </c>
      <c r="AT79" s="24">
        <v>15.0</v>
      </c>
      <c r="AU79" s="24">
        <v>88583.0</v>
      </c>
      <c r="AV79" s="24">
        <v>494.0</v>
      </c>
      <c r="AW79" s="24">
        <v>1203.0</v>
      </c>
      <c r="AX79" s="24">
        <v>56893.0</v>
      </c>
      <c r="AY79" s="24">
        <v>41101.0</v>
      </c>
      <c r="AZ79" s="24">
        <v>16.0</v>
      </c>
      <c r="BA79" s="24">
        <v>39199.0</v>
      </c>
      <c r="BB79" s="24">
        <v>186.0</v>
      </c>
      <c r="BC79" s="24">
        <v>1105.0</v>
      </c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>
        <v>114797.0</v>
      </c>
      <c r="BQ79" s="24">
        <v>114797.0</v>
      </c>
      <c r="BR79" s="24">
        <v>0.0</v>
      </c>
      <c r="BS79" s="24">
        <v>114797.0</v>
      </c>
      <c r="BT79" s="24">
        <v>0.0</v>
      </c>
      <c r="BU79" s="24">
        <v>63.0</v>
      </c>
      <c r="BV79" s="24">
        <v>295000.0</v>
      </c>
      <c r="BW79" s="24">
        <v>295000.0</v>
      </c>
      <c r="BX79" s="24">
        <v>0.0</v>
      </c>
      <c r="BY79" s="24">
        <v>295000.0</v>
      </c>
      <c r="BZ79" s="24">
        <v>0.0</v>
      </c>
      <c r="CA79" s="24">
        <v>0.0</v>
      </c>
      <c r="CB79" s="24"/>
      <c r="CC79" s="24"/>
    </row>
    <row r="80">
      <c r="A80" s="8">
        <v>44368.0</v>
      </c>
      <c r="B80" s="24">
        <v>433330.0</v>
      </c>
      <c r="C80" s="24">
        <v>370682.0</v>
      </c>
      <c r="D80" s="24">
        <v>0.0</v>
      </c>
      <c r="E80" s="24">
        <v>352972.0</v>
      </c>
      <c r="F80" s="24">
        <v>0.0</v>
      </c>
      <c r="G80" s="24">
        <v>287592.0</v>
      </c>
      <c r="H80" s="24">
        <v>284796.0</v>
      </c>
      <c r="I80" s="24">
        <v>250173.0</v>
      </c>
      <c r="J80" s="24">
        <v>0.0</v>
      </c>
      <c r="K80" s="24">
        <v>239967.0</v>
      </c>
      <c r="L80" s="24">
        <v>0.0</v>
      </c>
      <c r="M80" s="24">
        <v>141080.0</v>
      </c>
      <c r="N80" s="24">
        <v>137147.0</v>
      </c>
      <c r="O80" s="24">
        <v>130619.0</v>
      </c>
      <c r="P80" s="24">
        <v>0.0</v>
      </c>
      <c r="Q80" s="24">
        <v>127338.0</v>
      </c>
      <c r="R80" s="24">
        <v>0.0</v>
      </c>
      <c r="S80" s="24">
        <v>62568.0</v>
      </c>
      <c r="T80" s="24"/>
      <c r="U80" s="24"/>
      <c r="V80" s="24"/>
      <c r="W80" s="24"/>
      <c r="X80" s="24"/>
      <c r="Y80" s="24"/>
      <c r="Z80" s="24">
        <v>430959.0</v>
      </c>
      <c r="AA80" s="24">
        <v>407005.0</v>
      </c>
      <c r="AB80" s="24">
        <v>0.0</v>
      </c>
      <c r="AC80" s="24">
        <v>395476.0</v>
      </c>
      <c r="AD80" s="24">
        <v>0.0</v>
      </c>
      <c r="AE80" s="24">
        <v>327780.0</v>
      </c>
      <c r="AF80" s="24"/>
      <c r="AG80" s="24"/>
      <c r="AH80" s="24"/>
      <c r="AI80" s="24"/>
      <c r="AJ80" s="24"/>
      <c r="AK80" s="24"/>
      <c r="AL80" s="24">
        <v>7278.0</v>
      </c>
      <c r="AM80" s="24">
        <v>7278.0</v>
      </c>
      <c r="AN80" s="24">
        <v>0.0</v>
      </c>
      <c r="AO80" s="24">
        <v>6937.0</v>
      </c>
      <c r="AP80" s="24">
        <v>0.0</v>
      </c>
      <c r="AQ80" s="24">
        <v>3406.0</v>
      </c>
      <c r="AR80" s="24">
        <v>100569.0</v>
      </c>
      <c r="AS80" s="24">
        <v>91416.0</v>
      </c>
      <c r="AT80" s="24">
        <v>0.0</v>
      </c>
      <c r="AU80" s="24">
        <v>88540.0</v>
      </c>
      <c r="AV80" s="24">
        <v>0.0</v>
      </c>
      <c r="AW80" s="24">
        <v>683.0</v>
      </c>
      <c r="AX80" s="24">
        <v>56980.0</v>
      </c>
      <c r="AY80" s="24">
        <v>41085.0</v>
      </c>
      <c r="AZ80" s="24">
        <v>0.0</v>
      </c>
      <c r="BA80" s="24">
        <v>39181.0</v>
      </c>
      <c r="BB80" s="24">
        <v>0.0</v>
      </c>
      <c r="BC80" s="24">
        <v>919.0</v>
      </c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>
        <v>114804.0</v>
      </c>
      <c r="BQ80" s="24">
        <v>114804.0</v>
      </c>
      <c r="BR80" s="24">
        <v>0.0</v>
      </c>
      <c r="BS80" s="24">
        <v>114804.0</v>
      </c>
      <c r="BT80" s="24">
        <v>0.0</v>
      </c>
      <c r="BU80" s="24">
        <v>63.0</v>
      </c>
      <c r="BV80" s="24">
        <v>294722.0</v>
      </c>
      <c r="BW80" s="24">
        <v>294722.0</v>
      </c>
      <c r="BX80" s="24">
        <v>0.0</v>
      </c>
      <c r="BY80" s="24">
        <v>294722.0</v>
      </c>
      <c r="BZ80" s="24">
        <v>0.0</v>
      </c>
      <c r="CA80" s="24">
        <v>0.0</v>
      </c>
      <c r="CB80" s="24"/>
      <c r="CC80" s="24"/>
    </row>
    <row r="81">
      <c r="A81" s="8">
        <v>44367.0</v>
      </c>
      <c r="B81" s="101">
        <v>433326.0</v>
      </c>
      <c r="C81" s="101">
        <v>370665.0</v>
      </c>
      <c r="D81" s="101">
        <v>24.0</v>
      </c>
      <c r="E81" s="101">
        <v>352962.0</v>
      </c>
      <c r="F81" s="101">
        <v>61.0</v>
      </c>
      <c r="G81" s="101">
        <v>287592.0</v>
      </c>
      <c r="H81" s="101">
        <v>284796.0</v>
      </c>
      <c r="I81" s="101">
        <v>250173.0</v>
      </c>
      <c r="J81" s="101">
        <v>23.0</v>
      </c>
      <c r="K81" s="101">
        <v>239967.0</v>
      </c>
      <c r="L81" s="101">
        <v>176.0</v>
      </c>
      <c r="M81" s="101">
        <v>141080.0</v>
      </c>
      <c r="N81" s="101">
        <v>137147.0</v>
      </c>
      <c r="O81" s="101">
        <v>130619.0</v>
      </c>
      <c r="P81" s="101">
        <v>0.0</v>
      </c>
      <c r="Q81" s="101">
        <v>127338.0</v>
      </c>
      <c r="R81" s="101">
        <v>6.0</v>
      </c>
      <c r="S81" s="101">
        <v>62568.0</v>
      </c>
      <c r="T81" s="101"/>
      <c r="U81" s="101"/>
      <c r="V81" s="101"/>
      <c r="W81" s="101"/>
      <c r="X81" s="101"/>
      <c r="Y81" s="101"/>
      <c r="Z81" s="101">
        <v>430959.0</v>
      </c>
      <c r="AA81" s="101">
        <v>407005.0</v>
      </c>
      <c r="AB81" s="101">
        <v>39.0</v>
      </c>
      <c r="AC81" s="101">
        <v>395476.0</v>
      </c>
      <c r="AD81" s="101">
        <v>1326.0</v>
      </c>
      <c r="AE81" s="101">
        <v>327780.0</v>
      </c>
      <c r="AF81" s="101"/>
      <c r="AG81" s="101"/>
      <c r="AH81" s="101"/>
      <c r="AI81" s="101"/>
      <c r="AJ81" s="101"/>
      <c r="AK81" s="101"/>
      <c r="AL81" s="101">
        <v>7278.0</v>
      </c>
      <c r="AM81" s="101">
        <v>7278.0</v>
      </c>
      <c r="AN81" s="101">
        <v>0.0</v>
      </c>
      <c r="AO81" s="101">
        <v>6937.0</v>
      </c>
      <c r="AP81" s="101">
        <v>0.0</v>
      </c>
      <c r="AQ81" s="101">
        <v>3406.0</v>
      </c>
      <c r="AR81" s="101">
        <v>100569.0</v>
      </c>
      <c r="AS81" s="101">
        <v>91416.0</v>
      </c>
      <c r="AT81" s="101">
        <v>0.0</v>
      </c>
      <c r="AU81" s="101">
        <v>88537.0</v>
      </c>
      <c r="AV81" s="101">
        <v>0.0</v>
      </c>
      <c r="AW81" s="101">
        <v>683.0</v>
      </c>
      <c r="AX81" s="101">
        <v>56980.0</v>
      </c>
      <c r="AY81" s="101">
        <v>41085.0</v>
      </c>
      <c r="AZ81" s="101">
        <v>0.0</v>
      </c>
      <c r="BA81" s="101">
        <v>39181.0</v>
      </c>
      <c r="BB81" s="101">
        <v>0.0</v>
      </c>
      <c r="BC81" s="101">
        <v>919.0</v>
      </c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>
        <v>114804.0</v>
      </c>
      <c r="BQ81" s="101">
        <v>114804.0</v>
      </c>
      <c r="BR81" s="101">
        <v>0.0</v>
      </c>
      <c r="BS81" s="101">
        <v>114804.0</v>
      </c>
      <c r="BT81" s="101">
        <v>0.0</v>
      </c>
      <c r="BU81" s="101">
        <v>63.0</v>
      </c>
      <c r="BV81" s="101">
        <v>293311.0</v>
      </c>
      <c r="BW81" s="101">
        <v>293311.0</v>
      </c>
      <c r="BX81" s="101">
        <v>0.0</v>
      </c>
      <c r="BY81" s="101">
        <v>293311.0</v>
      </c>
      <c r="BZ81" s="101">
        <v>0.0</v>
      </c>
      <c r="CA81" s="101">
        <v>0.0</v>
      </c>
      <c r="CB81" s="101"/>
      <c r="CC81" s="101"/>
    </row>
    <row r="82">
      <c r="A82" s="8">
        <v>44366.0</v>
      </c>
      <c r="B82" s="101">
        <v>433312.0</v>
      </c>
      <c r="C82" s="101">
        <v>370642.0</v>
      </c>
      <c r="D82" s="101">
        <v>920.0</v>
      </c>
      <c r="E82" s="101">
        <v>352927.0</v>
      </c>
      <c r="F82" s="101">
        <v>4028.0</v>
      </c>
      <c r="G82" s="101">
        <v>287492.0</v>
      </c>
      <c r="H82" s="101">
        <v>284789.0</v>
      </c>
      <c r="I82" s="101">
        <v>250121.0</v>
      </c>
      <c r="J82" s="101">
        <v>554.0</v>
      </c>
      <c r="K82" s="101">
        <v>239930.0</v>
      </c>
      <c r="L82" s="101">
        <v>4877.0</v>
      </c>
      <c r="M82" s="101">
        <v>140803.0</v>
      </c>
      <c r="N82" s="101">
        <v>137154.0</v>
      </c>
      <c r="O82" s="101">
        <v>130622.0</v>
      </c>
      <c r="P82" s="101">
        <v>691.0</v>
      </c>
      <c r="Q82" s="101">
        <v>127338.0</v>
      </c>
      <c r="R82" s="101">
        <v>1602.0</v>
      </c>
      <c r="S82" s="101">
        <v>62562.0</v>
      </c>
      <c r="T82" s="101"/>
      <c r="U82" s="101"/>
      <c r="V82" s="101"/>
      <c r="W82" s="101"/>
      <c r="X82" s="101"/>
      <c r="Y82" s="101"/>
      <c r="Z82" s="101">
        <v>430954.0</v>
      </c>
      <c r="AA82" s="101">
        <v>406996.0</v>
      </c>
      <c r="AB82" s="101">
        <v>1061.0</v>
      </c>
      <c r="AC82" s="101">
        <v>395419.0</v>
      </c>
      <c r="AD82" s="101">
        <v>8795.0</v>
      </c>
      <c r="AE82" s="101">
        <v>326366.0</v>
      </c>
      <c r="AF82" s="101"/>
      <c r="AG82" s="101"/>
      <c r="AH82" s="101"/>
      <c r="AI82" s="101"/>
      <c r="AJ82" s="101"/>
      <c r="AK82" s="101"/>
      <c r="AL82" s="101">
        <v>7278.0</v>
      </c>
      <c r="AM82" s="101">
        <v>7278.0</v>
      </c>
      <c r="AN82" s="101">
        <v>11.0</v>
      </c>
      <c r="AO82" s="101">
        <v>6937.0</v>
      </c>
      <c r="AP82" s="101">
        <v>263.0</v>
      </c>
      <c r="AQ82" s="101">
        <v>3406.0</v>
      </c>
      <c r="AR82" s="101">
        <v>100571.0</v>
      </c>
      <c r="AS82" s="101">
        <v>91416.0</v>
      </c>
      <c r="AT82" s="101">
        <v>55.0</v>
      </c>
      <c r="AU82" s="101">
        <v>88537.0</v>
      </c>
      <c r="AV82" s="101">
        <v>292.0</v>
      </c>
      <c r="AW82" s="101">
        <v>683.0</v>
      </c>
      <c r="AX82" s="101">
        <v>56983.0</v>
      </c>
      <c r="AY82" s="101">
        <v>41083.0</v>
      </c>
      <c r="AZ82" s="101">
        <v>93.0</v>
      </c>
      <c r="BA82" s="101">
        <v>39181.0</v>
      </c>
      <c r="BB82" s="101">
        <v>488.0</v>
      </c>
      <c r="BC82" s="101">
        <v>919.0</v>
      </c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>
        <v>114772.0</v>
      </c>
      <c r="BQ82" s="101">
        <v>114772.0</v>
      </c>
      <c r="BR82" s="101">
        <v>0.0</v>
      </c>
      <c r="BS82" s="101">
        <v>114772.0</v>
      </c>
      <c r="BT82" s="101">
        <v>0.0</v>
      </c>
      <c r="BU82" s="101">
        <v>57.0</v>
      </c>
      <c r="BV82" s="101">
        <v>262521.0</v>
      </c>
      <c r="BW82" s="101">
        <v>262521.0</v>
      </c>
      <c r="BX82" s="101">
        <v>0.0</v>
      </c>
      <c r="BY82" s="101">
        <v>262521.0</v>
      </c>
      <c r="BZ82" s="101">
        <v>0.0</v>
      </c>
      <c r="CA82" s="101">
        <v>0.0</v>
      </c>
      <c r="CB82" s="101"/>
      <c r="CC82" s="101"/>
    </row>
    <row r="83">
      <c r="A83" s="8">
        <v>44365.0</v>
      </c>
      <c r="B83" s="101">
        <v>433079.0</v>
      </c>
      <c r="C83" s="101">
        <v>370036.0</v>
      </c>
      <c r="D83" s="101">
        <v>1344.0</v>
      </c>
      <c r="E83" s="101">
        <v>351753.0</v>
      </c>
      <c r="F83" s="101">
        <v>7292.0</v>
      </c>
      <c r="G83" s="101">
        <v>282845.0</v>
      </c>
      <c r="H83" s="101">
        <v>284665.0</v>
      </c>
      <c r="I83" s="101">
        <v>249789.0</v>
      </c>
      <c r="J83" s="101">
        <v>926.0</v>
      </c>
      <c r="K83" s="101">
        <v>239312.0</v>
      </c>
      <c r="L83" s="101">
        <v>7002.0</v>
      </c>
      <c r="M83" s="101">
        <v>135549.0</v>
      </c>
      <c r="N83" s="101">
        <v>136870.0</v>
      </c>
      <c r="O83" s="101">
        <v>130263.0</v>
      </c>
      <c r="P83" s="101">
        <v>467.0</v>
      </c>
      <c r="Q83" s="101">
        <v>126645.0</v>
      </c>
      <c r="R83" s="101">
        <v>793.0</v>
      </c>
      <c r="S83" s="101">
        <v>60952.0</v>
      </c>
      <c r="T83" s="101"/>
      <c r="U83" s="101"/>
      <c r="V83" s="101"/>
      <c r="W83" s="101"/>
      <c r="X83" s="101"/>
      <c r="Y83" s="101"/>
      <c r="Z83" s="101">
        <v>430817.0</v>
      </c>
      <c r="AA83" s="101">
        <v>406746.0</v>
      </c>
      <c r="AB83" s="101">
        <v>630.0</v>
      </c>
      <c r="AC83" s="101">
        <v>394260.0</v>
      </c>
      <c r="AD83" s="101">
        <v>5733.0</v>
      </c>
      <c r="AE83" s="101">
        <v>317460.0</v>
      </c>
      <c r="AF83" s="101"/>
      <c r="AG83" s="101"/>
      <c r="AH83" s="101"/>
      <c r="AI83" s="101"/>
      <c r="AJ83" s="101"/>
      <c r="AK83" s="101"/>
      <c r="AL83" s="101">
        <v>7281.0</v>
      </c>
      <c r="AM83" s="101">
        <v>7281.0</v>
      </c>
      <c r="AN83" s="101">
        <v>8.0</v>
      </c>
      <c r="AO83" s="101">
        <v>6927.0</v>
      </c>
      <c r="AP83" s="101">
        <v>87.0</v>
      </c>
      <c r="AQ83" s="101">
        <v>3143.0</v>
      </c>
      <c r="AR83" s="101">
        <v>100577.0</v>
      </c>
      <c r="AS83" s="101">
        <v>91386.0</v>
      </c>
      <c r="AT83" s="101">
        <v>36.0</v>
      </c>
      <c r="AU83" s="101">
        <v>88481.0</v>
      </c>
      <c r="AV83" s="101">
        <v>85.0</v>
      </c>
      <c r="AW83" s="101">
        <v>388.0</v>
      </c>
      <c r="AX83" s="101">
        <v>57012.0</v>
      </c>
      <c r="AY83" s="101">
        <v>41048.0</v>
      </c>
      <c r="AZ83" s="101">
        <v>15.0</v>
      </c>
      <c r="BA83" s="101">
        <v>39088.0</v>
      </c>
      <c r="BB83" s="101">
        <v>31.0</v>
      </c>
      <c r="BC83" s="101">
        <v>431.0</v>
      </c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>
        <v>114777.0</v>
      </c>
      <c r="BQ83" s="101">
        <v>114777.0</v>
      </c>
      <c r="BR83" s="101">
        <v>0.0</v>
      </c>
      <c r="BS83" s="101">
        <v>114777.0</v>
      </c>
      <c r="BT83" s="101">
        <v>0.0</v>
      </c>
      <c r="BU83" s="101">
        <v>58.0</v>
      </c>
      <c r="BV83" s="101">
        <v>237017.0</v>
      </c>
      <c r="BW83" s="101">
        <v>237017.0</v>
      </c>
      <c r="BX83" s="101">
        <v>0.0</v>
      </c>
      <c r="BY83" s="101">
        <v>237017.0</v>
      </c>
      <c r="BZ83" s="101">
        <v>0.0</v>
      </c>
      <c r="CA83" s="101">
        <v>0.0</v>
      </c>
      <c r="CB83" s="101"/>
      <c r="CC83" s="101"/>
    </row>
    <row r="84">
      <c r="A84" s="8">
        <v>44364.0</v>
      </c>
      <c r="B84" s="101">
        <v>432866.0</v>
      </c>
      <c r="C84" s="101">
        <v>369286.0</v>
      </c>
      <c r="D84" s="101">
        <v>1482.0</v>
      </c>
      <c r="E84" s="101">
        <v>350135.0</v>
      </c>
      <c r="F84" s="101">
        <v>11037.0</v>
      </c>
      <c r="G84" s="101">
        <v>274832.0</v>
      </c>
      <c r="H84" s="101">
        <v>284510.0</v>
      </c>
      <c r="I84" s="101">
        <v>249118.0</v>
      </c>
      <c r="J84" s="101">
        <v>740.0</v>
      </c>
      <c r="K84" s="101">
        <v>238274.0</v>
      </c>
      <c r="L84" s="101">
        <v>7331.0</v>
      </c>
      <c r="M84" s="101">
        <v>128094.0</v>
      </c>
      <c r="N84" s="101">
        <v>136551.0</v>
      </c>
      <c r="O84" s="101">
        <v>129898.0</v>
      </c>
      <c r="P84" s="101">
        <v>407.0</v>
      </c>
      <c r="Q84" s="101">
        <v>126172.0</v>
      </c>
      <c r="R84" s="101">
        <v>620.0</v>
      </c>
      <c r="S84" s="101">
        <v>60159.0</v>
      </c>
      <c r="T84" s="101"/>
      <c r="U84" s="101"/>
      <c r="V84" s="101"/>
      <c r="W84" s="101"/>
      <c r="X84" s="101"/>
      <c r="Y84" s="101"/>
      <c r="Z84" s="101">
        <v>430843.0</v>
      </c>
      <c r="AA84" s="101">
        <v>406539.0</v>
      </c>
      <c r="AB84" s="101">
        <v>757.0</v>
      </c>
      <c r="AC84" s="101">
        <v>393378.0</v>
      </c>
      <c r="AD84" s="101">
        <v>2456.0</v>
      </c>
      <c r="AE84" s="101">
        <v>311662.0</v>
      </c>
      <c r="AF84" s="101"/>
      <c r="AG84" s="101"/>
      <c r="AH84" s="101"/>
      <c r="AI84" s="101"/>
      <c r="AJ84" s="101"/>
      <c r="AK84" s="101"/>
      <c r="AL84" s="101">
        <v>7282.0</v>
      </c>
      <c r="AM84" s="101">
        <v>7282.0</v>
      </c>
      <c r="AN84" s="101">
        <v>3.0</v>
      </c>
      <c r="AO84" s="101">
        <v>6917.0</v>
      </c>
      <c r="AP84" s="101">
        <v>226.0</v>
      </c>
      <c r="AQ84" s="101">
        <v>3053.0</v>
      </c>
      <c r="AR84" s="101">
        <v>100659.0</v>
      </c>
      <c r="AS84" s="101">
        <v>91355.0</v>
      </c>
      <c r="AT84" s="101">
        <v>19.0</v>
      </c>
      <c r="AU84" s="101">
        <v>88439.0</v>
      </c>
      <c r="AV84" s="101">
        <v>59.0</v>
      </c>
      <c r="AW84" s="101">
        <v>303.0</v>
      </c>
      <c r="AX84" s="101">
        <v>57077.0</v>
      </c>
      <c r="AY84" s="101">
        <v>41053.0</v>
      </c>
      <c r="AZ84" s="101">
        <v>6.0</v>
      </c>
      <c r="BA84" s="101">
        <v>39072.0</v>
      </c>
      <c r="BB84" s="101">
        <v>44.0</v>
      </c>
      <c r="BC84" s="101">
        <v>400.0</v>
      </c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>
        <v>114778.0</v>
      </c>
      <c r="BQ84" s="101">
        <v>114778.0</v>
      </c>
      <c r="BR84" s="21">
        <v>0.0</v>
      </c>
      <c r="BS84" s="101">
        <v>114778.0</v>
      </c>
      <c r="BT84" s="21">
        <v>0.0</v>
      </c>
      <c r="BU84" s="101">
        <v>57.0</v>
      </c>
      <c r="BV84" s="101">
        <v>210735.0</v>
      </c>
      <c r="BW84" s="101">
        <v>210735.0</v>
      </c>
      <c r="BX84" s="101">
        <v>0.0</v>
      </c>
      <c r="BY84" s="101">
        <v>210735.0</v>
      </c>
      <c r="BZ84" s="101">
        <v>0.0</v>
      </c>
      <c r="CA84" s="101">
        <v>0.0</v>
      </c>
      <c r="CB84" s="101"/>
      <c r="CC84" s="101"/>
    </row>
    <row r="85">
      <c r="A85" s="8">
        <v>44363.0</v>
      </c>
      <c r="B85" s="101">
        <v>432382.0</v>
      </c>
      <c r="C85" s="101">
        <v>368052.0</v>
      </c>
      <c r="D85" s="101">
        <v>1771.0</v>
      </c>
      <c r="E85" s="101">
        <v>348406.0</v>
      </c>
      <c r="F85" s="101">
        <v>13419.0</v>
      </c>
      <c r="G85" s="101">
        <v>263333.0</v>
      </c>
      <c r="H85" s="101">
        <v>284345.0</v>
      </c>
      <c r="I85" s="101">
        <v>248528.0</v>
      </c>
      <c r="J85" s="101">
        <v>678.0</v>
      </c>
      <c r="K85" s="101">
        <v>237465.0</v>
      </c>
      <c r="L85" s="101">
        <v>6429.0</v>
      </c>
      <c r="M85" s="101">
        <v>120337.0</v>
      </c>
      <c r="N85" s="101">
        <v>136368.0</v>
      </c>
      <c r="O85" s="101">
        <v>129646.0</v>
      </c>
      <c r="P85" s="101">
        <v>435.0</v>
      </c>
      <c r="Q85" s="101">
        <v>125752.0</v>
      </c>
      <c r="R85" s="101">
        <v>645.0</v>
      </c>
      <c r="S85" s="101">
        <v>59538.0</v>
      </c>
      <c r="T85" s="101"/>
      <c r="U85" s="101"/>
      <c r="V85" s="101"/>
      <c r="W85" s="101"/>
      <c r="X85" s="101"/>
      <c r="Y85" s="101"/>
      <c r="Z85" s="101">
        <v>430605.0</v>
      </c>
      <c r="AA85" s="101">
        <v>406185.0</v>
      </c>
      <c r="AB85" s="101">
        <v>429.0</v>
      </c>
      <c r="AC85" s="101">
        <v>392556.0</v>
      </c>
      <c r="AD85" s="101">
        <v>2356.0</v>
      </c>
      <c r="AE85" s="101">
        <v>309029.0</v>
      </c>
      <c r="AF85" s="101"/>
      <c r="AG85" s="101"/>
      <c r="AH85" s="101"/>
      <c r="AI85" s="101"/>
      <c r="AJ85" s="101"/>
      <c r="AK85" s="101"/>
      <c r="AL85" s="101">
        <v>7284.0</v>
      </c>
      <c r="AM85" s="101">
        <v>7284.0</v>
      </c>
      <c r="AN85" s="101">
        <v>8.0</v>
      </c>
      <c r="AO85" s="101">
        <v>6913.0</v>
      </c>
      <c r="AP85" s="101">
        <v>64.0</v>
      </c>
      <c r="AQ85" s="101">
        <v>2827.0</v>
      </c>
      <c r="AR85" s="101">
        <v>100699.0</v>
      </c>
      <c r="AS85" s="101">
        <v>91327.0</v>
      </c>
      <c r="AT85" s="101">
        <v>25.0</v>
      </c>
      <c r="AU85" s="101">
        <v>88419.0</v>
      </c>
      <c r="AV85" s="101">
        <v>15.0</v>
      </c>
      <c r="AW85" s="101">
        <v>244.0</v>
      </c>
      <c r="AX85" s="101">
        <v>57087.0</v>
      </c>
      <c r="AY85" s="101">
        <v>41047.0</v>
      </c>
      <c r="AZ85" s="101">
        <v>17.0</v>
      </c>
      <c r="BA85" s="101">
        <v>39066.0</v>
      </c>
      <c r="BB85" s="101">
        <v>83.0</v>
      </c>
      <c r="BC85" s="101">
        <v>356.0</v>
      </c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>
        <v>114659.0</v>
      </c>
      <c r="BQ85" s="101">
        <v>114659.0</v>
      </c>
      <c r="BR85" s="101">
        <v>0.0</v>
      </c>
      <c r="BS85" s="101">
        <v>114659.0</v>
      </c>
      <c r="BT85" s="101">
        <v>0.0</v>
      </c>
      <c r="BU85" s="101">
        <v>57.0</v>
      </c>
      <c r="BV85" s="101">
        <v>181910.0</v>
      </c>
      <c r="BW85" s="101">
        <v>181910.0</v>
      </c>
      <c r="BX85" s="101">
        <v>0.0</v>
      </c>
      <c r="BY85" s="101">
        <v>181910.0</v>
      </c>
      <c r="BZ85" s="101">
        <v>0.0</v>
      </c>
      <c r="CA85" s="101">
        <v>0.0</v>
      </c>
      <c r="CB85" s="101"/>
      <c r="CC85" s="101"/>
    </row>
    <row r="86">
      <c r="A86" s="8">
        <v>44362.0</v>
      </c>
      <c r="B86" s="101">
        <v>431750.0</v>
      </c>
      <c r="C86" s="101">
        <v>366711.0</v>
      </c>
      <c r="D86" s="101">
        <v>1663.0</v>
      </c>
      <c r="E86" s="101">
        <v>346340.0</v>
      </c>
      <c r="F86" s="101">
        <v>13010.0</v>
      </c>
      <c r="G86" s="101">
        <v>249062.0</v>
      </c>
      <c r="H86" s="101">
        <v>284331.0</v>
      </c>
      <c r="I86" s="101">
        <v>248176.0</v>
      </c>
      <c r="J86" s="101">
        <v>344.0</v>
      </c>
      <c r="K86" s="101">
        <v>236707.0</v>
      </c>
      <c r="L86" s="101">
        <v>3162.0</v>
      </c>
      <c r="M86" s="101">
        <v>113714.0</v>
      </c>
      <c r="N86" s="101">
        <v>136051.0</v>
      </c>
      <c r="O86" s="101">
        <v>129278.0</v>
      </c>
      <c r="P86" s="101">
        <v>440.0</v>
      </c>
      <c r="Q86" s="101">
        <v>125299.0</v>
      </c>
      <c r="R86" s="101">
        <v>649.0</v>
      </c>
      <c r="S86" s="101">
        <v>58886.0</v>
      </c>
      <c r="T86" s="101"/>
      <c r="U86" s="101"/>
      <c r="V86" s="101"/>
      <c r="W86" s="101"/>
      <c r="X86" s="101"/>
      <c r="Y86" s="101"/>
      <c r="Z86" s="101">
        <v>430506.0</v>
      </c>
      <c r="AA86" s="101">
        <v>405997.0</v>
      </c>
      <c r="AB86" s="101">
        <v>312.0</v>
      </c>
      <c r="AC86" s="101">
        <v>392084.0</v>
      </c>
      <c r="AD86" s="101">
        <v>2510.0</v>
      </c>
      <c r="AE86" s="101">
        <v>306574.0</v>
      </c>
      <c r="AF86" s="101"/>
      <c r="AG86" s="101"/>
      <c r="AH86" s="101"/>
      <c r="AI86" s="101"/>
      <c r="AJ86" s="101"/>
      <c r="AK86" s="101"/>
      <c r="AL86" s="101">
        <v>7268.0</v>
      </c>
      <c r="AM86" s="101">
        <v>7268.0</v>
      </c>
      <c r="AN86" s="101">
        <v>10.0</v>
      </c>
      <c r="AO86" s="101">
        <v>6896.0</v>
      </c>
      <c r="AP86" s="101">
        <v>79.0</v>
      </c>
      <c r="AQ86" s="101">
        <v>2763.0</v>
      </c>
      <c r="AR86" s="101">
        <v>100744.0</v>
      </c>
      <c r="AS86" s="101">
        <v>91313.0</v>
      </c>
      <c r="AT86" s="101">
        <v>27.0</v>
      </c>
      <c r="AU86" s="101">
        <v>88394.0</v>
      </c>
      <c r="AV86" s="101">
        <v>14.0</v>
      </c>
      <c r="AW86" s="101">
        <v>229.0</v>
      </c>
      <c r="AX86" s="101">
        <v>57103.0</v>
      </c>
      <c r="AY86" s="101">
        <v>41041.0</v>
      </c>
      <c r="AZ86" s="101">
        <v>16.0</v>
      </c>
      <c r="BA86" s="101">
        <v>39048.0</v>
      </c>
      <c r="BB86" s="101">
        <v>47.0</v>
      </c>
      <c r="BC86" s="101">
        <v>273.0</v>
      </c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>
        <v>114661.0</v>
      </c>
      <c r="BQ86" s="101">
        <v>114661.0</v>
      </c>
      <c r="BR86" s="101">
        <v>0.0</v>
      </c>
      <c r="BS86" s="101">
        <v>114661.0</v>
      </c>
      <c r="BT86" s="101">
        <v>0.0</v>
      </c>
      <c r="BU86" s="101">
        <v>56.0</v>
      </c>
      <c r="BV86" s="101">
        <v>148657.0</v>
      </c>
      <c r="BW86" s="101">
        <v>148657.0</v>
      </c>
      <c r="BX86" s="101">
        <v>0.0</v>
      </c>
      <c r="BY86" s="101">
        <v>148657.0</v>
      </c>
      <c r="BZ86" s="101">
        <v>0.0</v>
      </c>
      <c r="CA86" s="101">
        <v>0.0</v>
      </c>
      <c r="CB86" s="101"/>
      <c r="CC86" s="101"/>
    </row>
    <row r="87">
      <c r="A87" s="8">
        <v>44361.0</v>
      </c>
      <c r="B87" s="24">
        <v>430875.0</v>
      </c>
      <c r="C87" s="24">
        <v>365315.0</v>
      </c>
      <c r="D87" s="24">
        <v>0.0</v>
      </c>
      <c r="E87" s="24">
        <v>344488.0</v>
      </c>
      <c r="F87" s="24">
        <v>11.0</v>
      </c>
      <c r="G87" s="24">
        <v>235550.0</v>
      </c>
      <c r="H87" s="24">
        <v>284249.0</v>
      </c>
      <c r="I87" s="24">
        <v>247649.0</v>
      </c>
      <c r="J87" s="24">
        <v>0.0</v>
      </c>
      <c r="K87" s="24">
        <v>236305.0</v>
      </c>
      <c r="L87" s="24">
        <v>0.0</v>
      </c>
      <c r="M87" s="24">
        <v>110345.0</v>
      </c>
      <c r="N87" s="24">
        <v>135495.0</v>
      </c>
      <c r="O87" s="24">
        <v>128683.0</v>
      </c>
      <c r="P87" s="24">
        <v>0.0</v>
      </c>
      <c r="Q87" s="24">
        <v>124846.0</v>
      </c>
      <c r="R87" s="24">
        <v>0.0</v>
      </c>
      <c r="S87" s="24">
        <v>58237.0</v>
      </c>
      <c r="T87" s="24"/>
      <c r="U87" s="24"/>
      <c r="V87" s="24"/>
      <c r="W87" s="24"/>
      <c r="X87" s="24"/>
      <c r="Y87" s="24"/>
      <c r="Z87" s="24">
        <v>430288.0</v>
      </c>
      <c r="AA87" s="24">
        <v>405511.0</v>
      </c>
      <c r="AB87" s="24">
        <v>0.0</v>
      </c>
      <c r="AC87" s="24">
        <v>391660.0</v>
      </c>
      <c r="AD87" s="24">
        <v>4.0</v>
      </c>
      <c r="AE87" s="24">
        <v>303960.0</v>
      </c>
      <c r="AF87" s="24"/>
      <c r="AG87" s="24"/>
      <c r="AH87" s="24"/>
      <c r="AI87" s="24"/>
      <c r="AJ87" s="24"/>
      <c r="AK87" s="24"/>
      <c r="AL87" s="24">
        <v>7270.0</v>
      </c>
      <c r="AM87" s="24">
        <v>7270.0</v>
      </c>
      <c r="AN87" s="24">
        <v>0.0</v>
      </c>
      <c r="AO87" s="24">
        <v>6886.0</v>
      </c>
      <c r="AP87" s="24">
        <v>0.0</v>
      </c>
      <c r="AQ87" s="24">
        <v>2684.0</v>
      </c>
      <c r="AR87" s="24">
        <v>100750.0</v>
      </c>
      <c r="AS87" s="24">
        <v>91305.0</v>
      </c>
      <c r="AT87" s="24">
        <v>0.0</v>
      </c>
      <c r="AU87" s="24">
        <v>88367.0</v>
      </c>
      <c r="AV87" s="24">
        <v>0.0</v>
      </c>
      <c r="AW87" s="24">
        <v>215.0</v>
      </c>
      <c r="AX87" s="24">
        <v>57122.0</v>
      </c>
      <c r="AY87" s="24">
        <v>41041.0</v>
      </c>
      <c r="AZ87" s="24">
        <v>0.0</v>
      </c>
      <c r="BA87" s="24">
        <v>39032.0</v>
      </c>
      <c r="BB87" s="24">
        <v>0.0</v>
      </c>
      <c r="BC87" s="24">
        <v>226.0</v>
      </c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>
        <v>114672.0</v>
      </c>
      <c r="BQ87" s="24">
        <v>114672.0</v>
      </c>
      <c r="BR87" s="24">
        <v>0.0</v>
      </c>
      <c r="BS87" s="24">
        <v>114672.0</v>
      </c>
      <c r="BT87" s="24">
        <v>0.0</v>
      </c>
      <c r="BU87" s="24">
        <v>56.0</v>
      </c>
      <c r="BV87" s="24">
        <v>148246.0</v>
      </c>
      <c r="BW87" s="24">
        <v>148246.0</v>
      </c>
      <c r="BX87" s="24">
        <v>0.0</v>
      </c>
      <c r="BY87" s="24">
        <v>148246.0</v>
      </c>
      <c r="BZ87" s="24">
        <v>0.0</v>
      </c>
      <c r="CA87" s="24">
        <v>0.0</v>
      </c>
      <c r="CB87" s="24"/>
      <c r="CC87" s="24"/>
    </row>
    <row r="88">
      <c r="A88" s="8">
        <v>44360.0</v>
      </c>
      <c r="B88" s="101">
        <v>430857.0</v>
      </c>
      <c r="C88" s="101">
        <v>365278.0</v>
      </c>
      <c r="D88" s="101">
        <v>4.0</v>
      </c>
      <c r="E88" s="101">
        <v>344488.0</v>
      </c>
      <c r="F88" s="101">
        <v>72.0</v>
      </c>
      <c r="G88" s="101">
        <v>235539.0</v>
      </c>
      <c r="H88" s="101">
        <v>284253.0</v>
      </c>
      <c r="I88" s="101">
        <v>247646.0</v>
      </c>
      <c r="J88" s="101">
        <v>12.0</v>
      </c>
      <c r="K88" s="101">
        <v>236303.0</v>
      </c>
      <c r="L88" s="101">
        <v>140.0</v>
      </c>
      <c r="M88" s="101">
        <v>110345.0</v>
      </c>
      <c r="N88" s="101">
        <v>135497.0</v>
      </c>
      <c r="O88" s="101">
        <v>128683.0</v>
      </c>
      <c r="P88" s="101">
        <v>0.0</v>
      </c>
      <c r="Q88" s="101">
        <v>124846.0</v>
      </c>
      <c r="R88" s="101">
        <v>7.0</v>
      </c>
      <c r="S88" s="101">
        <v>58237.0</v>
      </c>
      <c r="T88" s="101"/>
      <c r="U88" s="101"/>
      <c r="V88" s="101"/>
      <c r="W88" s="101"/>
      <c r="X88" s="101"/>
      <c r="Y88" s="101"/>
      <c r="Z88" s="101">
        <v>430288.0</v>
      </c>
      <c r="AA88" s="101">
        <v>405503.0</v>
      </c>
      <c r="AB88" s="101">
        <v>60.0</v>
      </c>
      <c r="AC88" s="101">
        <v>391652.0</v>
      </c>
      <c r="AD88" s="101">
        <v>507.0</v>
      </c>
      <c r="AE88" s="101">
        <v>303953.0</v>
      </c>
      <c r="AF88" s="101"/>
      <c r="AG88" s="101"/>
      <c r="AH88" s="101"/>
      <c r="AI88" s="101"/>
      <c r="AJ88" s="101"/>
      <c r="AK88" s="101"/>
      <c r="AL88" s="101">
        <v>7270.0</v>
      </c>
      <c r="AM88" s="101">
        <v>7270.0</v>
      </c>
      <c r="AN88" s="101">
        <v>0.0</v>
      </c>
      <c r="AO88" s="101">
        <v>6886.0</v>
      </c>
      <c r="AP88" s="101">
        <v>0.0</v>
      </c>
      <c r="AQ88" s="101">
        <v>2684.0</v>
      </c>
      <c r="AR88" s="101">
        <v>100751.0</v>
      </c>
      <c r="AS88" s="101">
        <v>91305.0</v>
      </c>
      <c r="AT88" s="101">
        <v>0.0</v>
      </c>
      <c r="AU88" s="101">
        <v>88367.0</v>
      </c>
      <c r="AV88" s="101">
        <v>0.0</v>
      </c>
      <c r="AW88" s="101">
        <v>215.0</v>
      </c>
      <c r="AX88" s="101">
        <v>57122.0</v>
      </c>
      <c r="AY88" s="101">
        <v>41042.0</v>
      </c>
      <c r="AZ88" s="101">
        <v>0.0</v>
      </c>
      <c r="BA88" s="101">
        <v>39032.0</v>
      </c>
      <c r="BB88" s="101">
        <v>0.0</v>
      </c>
      <c r="BC88" s="101">
        <v>226.0</v>
      </c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>
        <v>114670.0</v>
      </c>
      <c r="BQ88" s="101">
        <v>114670.0</v>
      </c>
      <c r="BR88" s="101">
        <v>0.0</v>
      </c>
      <c r="BS88" s="101">
        <v>114670.0</v>
      </c>
      <c r="BT88" s="101">
        <v>0.0</v>
      </c>
      <c r="BU88" s="101">
        <v>56.0</v>
      </c>
      <c r="BV88" s="101">
        <v>148093.0</v>
      </c>
      <c r="BW88" s="101">
        <v>148093.0</v>
      </c>
      <c r="BX88" s="101">
        <v>0.0</v>
      </c>
      <c r="BY88" s="101">
        <v>148093.0</v>
      </c>
      <c r="BZ88" s="101">
        <v>0.0</v>
      </c>
      <c r="CA88" s="101">
        <v>0.0</v>
      </c>
      <c r="CB88" s="101"/>
      <c r="CC88" s="101"/>
    </row>
    <row r="89">
      <c r="A89" s="8">
        <v>44359.0</v>
      </c>
      <c r="B89" s="101">
        <v>430845.0</v>
      </c>
      <c r="C89" s="101">
        <v>365193.0</v>
      </c>
      <c r="D89" s="101">
        <v>1522.0</v>
      </c>
      <c r="E89" s="101">
        <v>344458.0</v>
      </c>
      <c r="F89" s="101">
        <v>9497.0</v>
      </c>
      <c r="G89" s="101">
        <v>235255.0</v>
      </c>
      <c r="H89" s="101">
        <v>284219.0</v>
      </c>
      <c r="I89" s="101">
        <v>247506.0</v>
      </c>
      <c r="J89" s="101">
        <v>370.0</v>
      </c>
      <c r="K89" s="101">
        <v>236283.0</v>
      </c>
      <c r="L89" s="101">
        <v>2656.0</v>
      </c>
      <c r="M89" s="101">
        <v>110184.0</v>
      </c>
      <c r="N89" s="101">
        <v>135502.0</v>
      </c>
      <c r="O89" s="101">
        <v>128682.0</v>
      </c>
      <c r="P89" s="101">
        <v>893.0</v>
      </c>
      <c r="Q89" s="101">
        <v>124846.0</v>
      </c>
      <c r="R89" s="101">
        <v>2459.0</v>
      </c>
      <c r="S89" s="101">
        <v>58230.0</v>
      </c>
      <c r="T89" s="101"/>
      <c r="U89" s="101"/>
      <c r="V89" s="101"/>
      <c r="W89" s="101"/>
      <c r="X89" s="101"/>
      <c r="Y89" s="101"/>
      <c r="Z89" s="101">
        <v>430205.0</v>
      </c>
      <c r="AA89" s="101">
        <v>405403.0</v>
      </c>
      <c r="AB89" s="101">
        <v>938.0</v>
      </c>
      <c r="AC89" s="101">
        <v>391577.0</v>
      </c>
      <c r="AD89" s="101">
        <v>9991.0</v>
      </c>
      <c r="AE89" s="101">
        <v>303429.0</v>
      </c>
      <c r="AF89" s="101"/>
      <c r="AG89" s="101"/>
      <c r="AH89" s="101"/>
      <c r="AI89" s="101"/>
      <c r="AJ89" s="101"/>
      <c r="AK89" s="101"/>
      <c r="AL89" s="101">
        <v>7271.0</v>
      </c>
      <c r="AM89" s="101">
        <v>7271.0</v>
      </c>
      <c r="AN89" s="101">
        <v>35.0</v>
      </c>
      <c r="AO89" s="101">
        <v>6885.0</v>
      </c>
      <c r="AP89" s="101">
        <v>205.0</v>
      </c>
      <c r="AQ89" s="101">
        <v>2684.0</v>
      </c>
      <c r="AR89" s="101">
        <v>100756.0</v>
      </c>
      <c r="AS89" s="101">
        <v>91216.0</v>
      </c>
      <c r="AT89" s="101">
        <v>78.0</v>
      </c>
      <c r="AU89" s="101">
        <v>88367.0</v>
      </c>
      <c r="AV89" s="101">
        <v>117.0</v>
      </c>
      <c r="AW89" s="101">
        <v>215.0</v>
      </c>
      <c r="AX89" s="101">
        <v>57126.0</v>
      </c>
      <c r="AY89" s="101">
        <v>41043.0</v>
      </c>
      <c r="AZ89" s="101">
        <v>176.0</v>
      </c>
      <c r="BA89" s="101">
        <v>39032.0</v>
      </c>
      <c r="BB89" s="101">
        <v>144.0</v>
      </c>
      <c r="BC89" s="101">
        <v>226.0</v>
      </c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>
        <v>114660.0</v>
      </c>
      <c r="BQ89" s="101">
        <v>114660.0</v>
      </c>
      <c r="BR89" s="101">
        <v>0.0</v>
      </c>
      <c r="BS89" s="101">
        <v>114660.0</v>
      </c>
      <c r="BT89" s="101">
        <v>0.0</v>
      </c>
      <c r="BU89" s="101">
        <v>55.0</v>
      </c>
      <c r="BV89" s="101">
        <v>120776.0</v>
      </c>
      <c r="BW89" s="101">
        <v>120776.0</v>
      </c>
      <c r="BX89" s="101">
        <v>0.0</v>
      </c>
      <c r="BY89" s="101">
        <v>120776.0</v>
      </c>
      <c r="BZ89" s="101">
        <v>0.0</v>
      </c>
      <c r="CA89" s="101">
        <v>0.0</v>
      </c>
      <c r="CB89" s="101"/>
      <c r="CC89" s="101"/>
    </row>
    <row r="90">
      <c r="A90" s="8">
        <v>44358.0</v>
      </c>
      <c r="B90" s="101">
        <v>430323.0</v>
      </c>
      <c r="C90" s="101">
        <v>364188.0</v>
      </c>
      <c r="D90" s="101">
        <v>1925.0</v>
      </c>
      <c r="E90" s="101">
        <v>342637.0</v>
      </c>
      <c r="F90" s="101">
        <v>13861.0</v>
      </c>
      <c r="G90" s="101">
        <v>224728.0</v>
      </c>
      <c r="H90" s="101">
        <v>284178.0</v>
      </c>
      <c r="I90" s="101">
        <v>247106.0</v>
      </c>
      <c r="J90" s="101">
        <v>652.0</v>
      </c>
      <c r="K90" s="101">
        <v>235868.0</v>
      </c>
      <c r="L90" s="101">
        <v>3781.0</v>
      </c>
      <c r="M90" s="101">
        <v>107315.0</v>
      </c>
      <c r="N90" s="101">
        <v>135327.0</v>
      </c>
      <c r="O90" s="101">
        <v>128403.0</v>
      </c>
      <c r="P90" s="101">
        <v>583.0</v>
      </c>
      <c r="Q90" s="101">
        <v>123955.0</v>
      </c>
      <c r="R90" s="101">
        <v>1419.0</v>
      </c>
      <c r="S90" s="101">
        <v>55766.0</v>
      </c>
      <c r="T90" s="101"/>
      <c r="U90" s="101"/>
      <c r="V90" s="101"/>
      <c r="W90" s="101"/>
      <c r="X90" s="101"/>
      <c r="Y90" s="101"/>
      <c r="Z90" s="101">
        <v>429969.0</v>
      </c>
      <c r="AA90" s="101">
        <v>405025.0</v>
      </c>
      <c r="AB90" s="101">
        <v>585.0</v>
      </c>
      <c r="AC90" s="101">
        <v>390579.0</v>
      </c>
      <c r="AD90" s="101">
        <v>6981.0</v>
      </c>
      <c r="AE90" s="101">
        <v>293393.0</v>
      </c>
      <c r="AF90" s="101"/>
      <c r="AG90" s="101"/>
      <c r="AH90" s="101"/>
      <c r="AI90" s="101"/>
      <c r="AJ90" s="101"/>
      <c r="AK90" s="101"/>
      <c r="AL90" s="101">
        <v>7502.0</v>
      </c>
      <c r="AM90" s="101">
        <v>7502.0</v>
      </c>
      <c r="AN90" s="101">
        <v>29.0</v>
      </c>
      <c r="AO90" s="101">
        <v>6849.0</v>
      </c>
      <c r="AP90" s="101">
        <v>84.0</v>
      </c>
      <c r="AQ90" s="101">
        <v>2476.0</v>
      </c>
      <c r="AR90" s="101">
        <v>100774.0</v>
      </c>
      <c r="AS90" s="101">
        <v>91197.0</v>
      </c>
      <c r="AT90" s="101">
        <v>43.0</v>
      </c>
      <c r="AU90" s="101">
        <v>88289.0</v>
      </c>
      <c r="AV90" s="101">
        <v>23.0</v>
      </c>
      <c r="AW90" s="101">
        <v>98.0</v>
      </c>
      <c r="AX90" s="101">
        <v>57212.0</v>
      </c>
      <c r="AY90" s="101">
        <v>40996.0</v>
      </c>
      <c r="AZ90" s="101">
        <v>49.0</v>
      </c>
      <c r="BA90" s="101">
        <v>38856.0</v>
      </c>
      <c r="BB90" s="101">
        <v>74.0</v>
      </c>
      <c r="BC90" s="101">
        <v>82.0</v>
      </c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>
        <v>114644.0</v>
      </c>
      <c r="BQ90" s="101">
        <v>114644.0</v>
      </c>
      <c r="BR90" s="101">
        <v>0.0</v>
      </c>
      <c r="BS90" s="101">
        <v>114644.0</v>
      </c>
      <c r="BT90" s="101">
        <v>0.0</v>
      </c>
      <c r="BU90" s="101">
        <v>52.0</v>
      </c>
      <c r="BV90" s="101">
        <v>94104.0</v>
      </c>
      <c r="BW90" s="101">
        <v>94104.0</v>
      </c>
      <c r="BX90" s="101">
        <v>0.0</v>
      </c>
      <c r="BY90" s="101">
        <v>94104.0</v>
      </c>
      <c r="BZ90" s="101">
        <v>0.0</v>
      </c>
      <c r="CA90" s="101">
        <v>0.0</v>
      </c>
      <c r="CB90" s="101"/>
      <c r="CC90" s="101"/>
    </row>
    <row r="91">
      <c r="A91" s="8">
        <v>44357.0</v>
      </c>
      <c r="B91" s="101">
        <v>429710.0</v>
      </c>
      <c r="C91" s="101">
        <v>362393.0</v>
      </c>
      <c r="D91" s="101">
        <v>1301.0</v>
      </c>
      <c r="E91" s="101">
        <v>340325.0</v>
      </c>
      <c r="F91" s="101">
        <v>12158.0</v>
      </c>
      <c r="G91" s="101">
        <v>210077.0</v>
      </c>
      <c r="H91" s="101">
        <v>284060.0</v>
      </c>
      <c r="I91" s="101">
        <v>246538.0</v>
      </c>
      <c r="J91" s="101">
        <v>397.0</v>
      </c>
      <c r="K91" s="101">
        <v>235196.0</v>
      </c>
      <c r="L91" s="101">
        <v>3545.0</v>
      </c>
      <c r="M91" s="101">
        <v>103288.0</v>
      </c>
      <c r="N91" s="101">
        <v>134860.0</v>
      </c>
      <c r="O91" s="101">
        <v>127914.0</v>
      </c>
      <c r="P91" s="101">
        <v>605.0</v>
      </c>
      <c r="Q91" s="101">
        <v>123372.0</v>
      </c>
      <c r="R91" s="101">
        <v>992.0</v>
      </c>
      <c r="S91" s="101">
        <v>54347.0</v>
      </c>
      <c r="T91" s="101"/>
      <c r="U91" s="101"/>
      <c r="V91" s="101"/>
      <c r="W91" s="101"/>
      <c r="X91" s="101"/>
      <c r="Y91" s="101"/>
      <c r="Z91" s="101">
        <v>429901.0</v>
      </c>
      <c r="AA91" s="101">
        <v>404796.0</v>
      </c>
      <c r="AB91" s="101">
        <v>289.0</v>
      </c>
      <c r="AC91" s="101">
        <v>389903.0</v>
      </c>
      <c r="AD91" s="101">
        <v>3945.0</v>
      </c>
      <c r="AE91" s="101">
        <v>286260.0</v>
      </c>
      <c r="AF91" s="101"/>
      <c r="AG91" s="101"/>
      <c r="AH91" s="101"/>
      <c r="AI91" s="101"/>
      <c r="AJ91" s="101"/>
      <c r="AK91" s="101"/>
      <c r="AL91" s="101">
        <v>8486.0</v>
      </c>
      <c r="AM91" s="101">
        <v>8486.0</v>
      </c>
      <c r="AN91" s="101">
        <v>5.0</v>
      </c>
      <c r="AO91" s="101">
        <v>6814.0</v>
      </c>
      <c r="AP91" s="101">
        <v>61.0</v>
      </c>
      <c r="AQ91" s="101">
        <v>2392.0</v>
      </c>
      <c r="AR91" s="101">
        <v>100771.0</v>
      </c>
      <c r="AS91" s="101">
        <v>91120.0</v>
      </c>
      <c r="AT91" s="101">
        <v>31.0</v>
      </c>
      <c r="AU91" s="101">
        <v>88246.0</v>
      </c>
      <c r="AV91" s="101">
        <v>6.0</v>
      </c>
      <c r="AW91" s="101">
        <v>75.0</v>
      </c>
      <c r="AX91" s="101">
        <v>57212.0</v>
      </c>
      <c r="AY91" s="101">
        <v>40969.0</v>
      </c>
      <c r="AZ91" s="101">
        <v>31.0</v>
      </c>
      <c r="BA91" s="101">
        <v>38807.0</v>
      </c>
      <c r="BB91" s="101">
        <v>1.0</v>
      </c>
      <c r="BC91" s="101">
        <v>8.0</v>
      </c>
    </row>
    <row r="92">
      <c r="A92" s="8">
        <v>44356.0</v>
      </c>
      <c r="B92" s="101">
        <v>428880.0</v>
      </c>
      <c r="C92" s="101">
        <v>360252.0</v>
      </c>
      <c r="D92" s="101">
        <v>870.0</v>
      </c>
      <c r="E92" s="101">
        <v>338841.0</v>
      </c>
      <c r="F92" s="101">
        <v>7732.0</v>
      </c>
      <c r="G92" s="101">
        <v>197491.0</v>
      </c>
      <c r="H92" s="101">
        <v>283973.0</v>
      </c>
      <c r="I92" s="101">
        <v>245933.0</v>
      </c>
      <c r="J92" s="101">
        <v>433.0</v>
      </c>
      <c r="K92" s="101">
        <v>234761.0</v>
      </c>
      <c r="L92" s="101">
        <v>3053.0</v>
      </c>
      <c r="M92" s="101">
        <v>99690.0</v>
      </c>
      <c r="N92" s="101">
        <v>134404.0</v>
      </c>
      <c r="O92" s="101">
        <v>127350.0</v>
      </c>
      <c r="P92" s="101">
        <v>552.0</v>
      </c>
      <c r="Q92" s="101">
        <v>122769.0</v>
      </c>
      <c r="R92" s="101">
        <v>1052.0</v>
      </c>
      <c r="S92" s="101">
        <v>53354.0</v>
      </c>
      <c r="T92" s="101"/>
      <c r="U92" s="101"/>
      <c r="V92" s="101"/>
      <c r="W92" s="101"/>
      <c r="X92" s="101"/>
      <c r="Y92" s="101"/>
      <c r="Z92" s="101">
        <v>429665.0</v>
      </c>
      <c r="AA92" s="101">
        <v>404433.0</v>
      </c>
      <c r="AB92" s="101">
        <v>499.0</v>
      </c>
      <c r="AC92" s="101">
        <v>389519.0</v>
      </c>
      <c r="AD92" s="101">
        <v>3458.0</v>
      </c>
      <c r="AE92" s="101">
        <v>282153.0</v>
      </c>
      <c r="AF92" s="101"/>
      <c r="AG92" s="101"/>
      <c r="AH92" s="101"/>
      <c r="AI92" s="101"/>
      <c r="AJ92" s="101"/>
      <c r="AK92" s="101"/>
      <c r="AL92" s="101">
        <v>8211.0</v>
      </c>
      <c r="AM92" s="101">
        <v>8211.0</v>
      </c>
      <c r="AN92" s="101">
        <v>18.0</v>
      </c>
      <c r="AO92" s="101">
        <v>6807.0</v>
      </c>
      <c r="AP92" s="101">
        <v>64.0</v>
      </c>
      <c r="AQ92" s="101">
        <v>2327.0</v>
      </c>
      <c r="AR92" s="101">
        <v>100741.0</v>
      </c>
      <c r="AS92" s="101">
        <v>91047.0</v>
      </c>
      <c r="AT92" s="101">
        <v>52.0</v>
      </c>
      <c r="AU92" s="101">
        <v>88213.0</v>
      </c>
      <c r="AV92" s="101">
        <v>45.0</v>
      </c>
      <c r="AW92" s="101">
        <v>69.0</v>
      </c>
      <c r="AX92" s="101">
        <v>57239.0</v>
      </c>
      <c r="AY92" s="101">
        <v>40960.0</v>
      </c>
      <c r="AZ92" s="101">
        <v>20.0</v>
      </c>
      <c r="BA92" s="101">
        <v>38776.0</v>
      </c>
      <c r="BB92" s="101">
        <v>3.0</v>
      </c>
      <c r="BC92" s="101">
        <v>7.0</v>
      </c>
    </row>
    <row r="93">
      <c r="A93" s="8">
        <v>44355.0</v>
      </c>
      <c r="B93" s="101">
        <v>427661.0</v>
      </c>
      <c r="C93" s="101">
        <v>358242.0</v>
      </c>
      <c r="D93" s="101">
        <v>561.0</v>
      </c>
      <c r="E93" s="101">
        <v>337785.0</v>
      </c>
      <c r="F93" s="101">
        <v>1713.0</v>
      </c>
      <c r="G93" s="101">
        <v>189410.0</v>
      </c>
      <c r="H93" s="101">
        <v>283944.0</v>
      </c>
      <c r="I93" s="101">
        <v>245393.0</v>
      </c>
      <c r="J93" s="101">
        <v>176.0</v>
      </c>
      <c r="K93" s="101">
        <v>234323.0</v>
      </c>
      <c r="L93" s="101">
        <v>1883.0</v>
      </c>
      <c r="M93" s="101">
        <v>96573.0</v>
      </c>
      <c r="N93" s="101">
        <v>134068.0</v>
      </c>
      <c r="O93" s="101">
        <v>126950.0</v>
      </c>
      <c r="P93" s="101">
        <v>645.0</v>
      </c>
      <c r="Q93" s="101">
        <v>122215.0</v>
      </c>
      <c r="R93" s="101">
        <v>1448.0</v>
      </c>
      <c r="S93" s="101">
        <v>52299.0</v>
      </c>
      <c r="T93" s="101"/>
      <c r="U93" s="101"/>
      <c r="V93" s="101"/>
      <c r="W93" s="101"/>
      <c r="X93" s="101"/>
      <c r="Y93" s="101"/>
      <c r="Z93" s="101">
        <v>428909.0</v>
      </c>
      <c r="AA93" s="101">
        <v>403559.0</v>
      </c>
      <c r="AB93" s="101">
        <v>262.0</v>
      </c>
      <c r="AC93" s="101">
        <v>388946.0</v>
      </c>
      <c r="AD93" s="101">
        <v>3630.0</v>
      </c>
      <c r="AE93" s="101">
        <v>278502.0</v>
      </c>
      <c r="AF93" s="101"/>
      <c r="AG93" s="101"/>
      <c r="AH93" s="101"/>
      <c r="AI93" s="101"/>
      <c r="AJ93" s="101"/>
      <c r="AK93" s="101"/>
      <c r="AL93" s="101">
        <v>8454.0</v>
      </c>
      <c r="AM93" s="101">
        <v>8454.0</v>
      </c>
      <c r="AN93" s="101">
        <v>52.0</v>
      </c>
      <c r="AO93" s="101">
        <v>6784.0</v>
      </c>
      <c r="AP93" s="101">
        <v>111.0</v>
      </c>
      <c r="AQ93" s="101">
        <v>2253.0</v>
      </c>
      <c r="AR93" s="101">
        <v>100789.0</v>
      </c>
      <c r="AS93" s="101">
        <v>91038.0</v>
      </c>
      <c r="AT93" s="101">
        <v>36.0</v>
      </c>
      <c r="AU93" s="101">
        <v>88160.0</v>
      </c>
      <c r="AV93" s="101">
        <v>0.0</v>
      </c>
      <c r="AW93" s="101">
        <v>24.0</v>
      </c>
      <c r="AX93" s="101">
        <v>57389.0</v>
      </c>
      <c r="AY93" s="101">
        <v>40947.0</v>
      </c>
      <c r="AZ93" s="101">
        <v>22.0</v>
      </c>
      <c r="BA93" s="101">
        <v>38756.0</v>
      </c>
      <c r="BB93" s="101">
        <v>0.0</v>
      </c>
      <c r="BC93" s="101">
        <v>4.0</v>
      </c>
    </row>
    <row r="94">
      <c r="A94" s="8">
        <v>44354.0</v>
      </c>
      <c r="B94" s="101">
        <v>427148.0</v>
      </c>
      <c r="C94" s="101">
        <v>357078.0</v>
      </c>
      <c r="D94" s="101">
        <v>0.0</v>
      </c>
      <c r="E94" s="101">
        <v>337128.0</v>
      </c>
      <c r="F94" s="101">
        <v>0.0</v>
      </c>
      <c r="G94" s="101">
        <v>187509.0</v>
      </c>
      <c r="H94" s="101">
        <v>284107.0</v>
      </c>
      <c r="I94" s="101">
        <v>244910.0</v>
      </c>
      <c r="J94" s="101">
        <v>0.0</v>
      </c>
      <c r="K94" s="101">
        <v>234035.0</v>
      </c>
      <c r="L94" s="101">
        <v>0.0</v>
      </c>
      <c r="M94" s="101">
        <v>94678.0</v>
      </c>
      <c r="N94" s="101">
        <v>133640.0</v>
      </c>
      <c r="O94" s="101">
        <v>126439.0</v>
      </c>
      <c r="P94" s="101">
        <v>0.0</v>
      </c>
      <c r="Q94" s="101">
        <v>121568.0</v>
      </c>
      <c r="R94" s="101">
        <v>0.0</v>
      </c>
      <c r="S94" s="101">
        <v>50848.0</v>
      </c>
      <c r="T94" s="101"/>
      <c r="U94" s="101"/>
      <c r="V94" s="101"/>
      <c r="W94" s="101"/>
      <c r="X94" s="101"/>
      <c r="Y94" s="101"/>
      <c r="Z94" s="101">
        <v>428513.0</v>
      </c>
      <c r="AA94" s="101">
        <v>402980.0</v>
      </c>
      <c r="AB94" s="101">
        <v>0.0</v>
      </c>
      <c r="AC94" s="101">
        <v>388545.0</v>
      </c>
      <c r="AD94" s="101">
        <v>0.0</v>
      </c>
      <c r="AE94" s="101">
        <v>274753.0</v>
      </c>
      <c r="AF94" s="101"/>
      <c r="AG94" s="101"/>
      <c r="AH94" s="101"/>
      <c r="AI94" s="101"/>
      <c r="AJ94" s="101"/>
      <c r="AK94" s="101"/>
      <c r="AL94" s="101">
        <v>7251.0</v>
      </c>
      <c r="AM94" s="101">
        <v>7251.0</v>
      </c>
      <c r="AN94" s="101">
        <v>0.0</v>
      </c>
      <c r="AO94" s="101">
        <v>6732.0</v>
      </c>
      <c r="AP94" s="101">
        <v>0.0</v>
      </c>
      <c r="AQ94" s="101">
        <v>2142.0</v>
      </c>
      <c r="AR94" s="101">
        <v>100820.0</v>
      </c>
      <c r="AS94" s="101">
        <v>91018.0</v>
      </c>
      <c r="AT94" s="101">
        <v>0.0</v>
      </c>
      <c r="AU94" s="101">
        <v>88123.0</v>
      </c>
      <c r="AV94" s="101">
        <v>0.0</v>
      </c>
      <c r="AW94" s="101">
        <v>24.0</v>
      </c>
      <c r="AX94" s="101">
        <v>57406.0</v>
      </c>
      <c r="AY94" s="101">
        <v>40928.0</v>
      </c>
      <c r="AZ94" s="101">
        <v>0.0</v>
      </c>
      <c r="BA94" s="101">
        <v>38734.0</v>
      </c>
      <c r="BB94" s="101">
        <v>0.0</v>
      </c>
      <c r="BC94" s="101">
        <v>4.0</v>
      </c>
    </row>
    <row r="95">
      <c r="A95" s="8">
        <v>44353.0</v>
      </c>
      <c r="B95" s="101">
        <v>427146.0</v>
      </c>
      <c r="C95" s="101">
        <v>357062.0</v>
      </c>
      <c r="D95" s="101">
        <v>2.0</v>
      </c>
      <c r="E95" s="101">
        <v>337115.0</v>
      </c>
      <c r="F95" s="101">
        <v>14.0</v>
      </c>
      <c r="G95" s="101">
        <v>187423.0</v>
      </c>
      <c r="H95" s="101">
        <v>284111.0</v>
      </c>
      <c r="I95" s="101">
        <v>244905.0</v>
      </c>
      <c r="J95" s="101">
        <v>2.0</v>
      </c>
      <c r="K95" s="101">
        <v>234034.0</v>
      </c>
      <c r="L95" s="101">
        <v>87.0</v>
      </c>
      <c r="M95" s="101">
        <v>94678.0</v>
      </c>
      <c r="N95" s="101">
        <v>133639.0</v>
      </c>
      <c r="O95" s="101">
        <v>126437.0</v>
      </c>
      <c r="P95" s="101">
        <v>1.0</v>
      </c>
      <c r="Q95" s="101">
        <v>121568.0</v>
      </c>
      <c r="R95" s="101">
        <v>55.0</v>
      </c>
      <c r="S95" s="101">
        <v>50848.0</v>
      </c>
      <c r="T95" s="101"/>
      <c r="U95" s="101"/>
      <c r="V95" s="101"/>
      <c r="W95" s="101"/>
      <c r="X95" s="101"/>
      <c r="Y95" s="101"/>
      <c r="Z95" s="101">
        <v>428512.0</v>
      </c>
      <c r="AA95" s="101">
        <v>402979.0</v>
      </c>
      <c r="AB95" s="101">
        <v>43.0</v>
      </c>
      <c r="AC95" s="101">
        <v>388545.0</v>
      </c>
      <c r="AD95" s="101">
        <v>981.0</v>
      </c>
      <c r="AE95" s="101">
        <v>274753.0</v>
      </c>
      <c r="AF95" s="101"/>
      <c r="AG95" s="101"/>
      <c r="AH95" s="101"/>
      <c r="AI95" s="101"/>
      <c r="AJ95" s="101"/>
      <c r="AK95" s="101"/>
      <c r="AL95" s="101">
        <v>7251.0</v>
      </c>
      <c r="AM95" s="101">
        <v>7251.0</v>
      </c>
      <c r="AN95" s="101">
        <v>0.0</v>
      </c>
      <c r="AO95" s="101">
        <v>6728.0</v>
      </c>
      <c r="AP95" s="101">
        <v>0.0</v>
      </c>
      <c r="AQ95" s="24">
        <v>2142.0</v>
      </c>
      <c r="AR95" s="101">
        <v>100821.0</v>
      </c>
      <c r="AS95" s="101">
        <v>91018.0</v>
      </c>
      <c r="AT95" s="101">
        <v>0.0</v>
      </c>
      <c r="AU95" s="101">
        <v>88123.0</v>
      </c>
      <c r="AV95" s="101">
        <v>0.0</v>
      </c>
      <c r="AW95" s="101">
        <v>24.0</v>
      </c>
      <c r="AX95" s="101">
        <v>57406.0</v>
      </c>
      <c r="AY95" s="101">
        <v>40928.0</v>
      </c>
      <c r="AZ95" s="101">
        <v>0.0</v>
      </c>
      <c r="BA95" s="101">
        <v>38734.0</v>
      </c>
      <c r="BB95" s="101">
        <v>0.0</v>
      </c>
      <c r="BC95" s="101">
        <v>4.0</v>
      </c>
    </row>
    <row r="96">
      <c r="A96" s="8">
        <v>44352.0</v>
      </c>
      <c r="B96" s="24">
        <v>427142.0</v>
      </c>
      <c r="C96" s="24">
        <v>356914.0</v>
      </c>
      <c r="D96" s="24">
        <v>534.0</v>
      </c>
      <c r="E96" s="24">
        <v>337098.0</v>
      </c>
      <c r="F96" s="24">
        <v>1560.0</v>
      </c>
      <c r="G96" s="24">
        <v>187399.0</v>
      </c>
      <c r="H96" s="24">
        <v>284094.0</v>
      </c>
      <c r="I96" s="24">
        <v>244836.0</v>
      </c>
      <c r="J96" s="24">
        <v>357.0</v>
      </c>
      <c r="K96" s="24">
        <v>234011.0</v>
      </c>
      <c r="L96" s="24">
        <v>3234.0</v>
      </c>
      <c r="M96" s="24">
        <v>94586.0</v>
      </c>
      <c r="N96" s="24">
        <v>133381.0</v>
      </c>
      <c r="O96" s="24">
        <v>126166.0</v>
      </c>
      <c r="P96" s="24">
        <v>1150.0</v>
      </c>
      <c r="Q96" s="24">
        <v>121568.0</v>
      </c>
      <c r="R96" s="24">
        <v>4397.0</v>
      </c>
      <c r="S96" s="24">
        <v>50792.0</v>
      </c>
      <c r="T96" s="24"/>
      <c r="U96" s="24"/>
      <c r="V96" s="24"/>
      <c r="W96" s="24"/>
      <c r="X96" s="24"/>
      <c r="Y96" s="24"/>
      <c r="Z96" s="24">
        <v>428320.0</v>
      </c>
      <c r="AA96" s="24">
        <v>402677.0</v>
      </c>
      <c r="AB96" s="24">
        <v>1462.0</v>
      </c>
      <c r="AC96" s="24">
        <v>388492.0</v>
      </c>
      <c r="AD96" s="24">
        <v>13282.0</v>
      </c>
      <c r="AE96" s="24">
        <v>273688.0</v>
      </c>
      <c r="AF96" s="24"/>
      <c r="AG96" s="24"/>
      <c r="AH96" s="24"/>
      <c r="AI96" s="24"/>
      <c r="AJ96" s="24"/>
      <c r="AK96" s="24"/>
      <c r="AL96" s="24">
        <v>7251.0</v>
      </c>
      <c r="AM96" s="24">
        <v>7251.0</v>
      </c>
      <c r="AN96" s="24">
        <v>116.0</v>
      </c>
      <c r="AO96" s="24">
        <v>6728.0</v>
      </c>
      <c r="AP96" s="24">
        <v>228.0</v>
      </c>
      <c r="AQ96" s="24">
        <v>2141.0</v>
      </c>
      <c r="AR96" s="24">
        <v>100822.0</v>
      </c>
      <c r="AS96" s="24">
        <v>91018.0</v>
      </c>
      <c r="AT96" s="24">
        <v>78.0</v>
      </c>
      <c r="AU96" s="24">
        <v>88123.0</v>
      </c>
      <c r="AV96" s="24">
        <v>7.0</v>
      </c>
      <c r="AW96" s="24">
        <v>24.0</v>
      </c>
      <c r="AX96" s="24">
        <v>57407.0</v>
      </c>
      <c r="AY96" s="24">
        <v>40928.0</v>
      </c>
      <c r="AZ96" s="24">
        <v>139.0</v>
      </c>
      <c r="BA96" s="24">
        <v>38734.0</v>
      </c>
      <c r="BB96" s="24">
        <v>1.0</v>
      </c>
      <c r="BC96" s="24">
        <v>4.0</v>
      </c>
    </row>
    <row r="97">
      <c r="A97" s="8">
        <v>44351.0</v>
      </c>
      <c r="B97" s="24">
        <v>426429.0</v>
      </c>
      <c r="C97" s="24">
        <v>355459.0</v>
      </c>
      <c r="D97" s="24">
        <v>392.0</v>
      </c>
      <c r="E97" s="24">
        <v>336293.0</v>
      </c>
      <c r="F97" s="24">
        <v>2133.0</v>
      </c>
      <c r="G97" s="24">
        <v>185621.0</v>
      </c>
      <c r="H97" s="24">
        <v>284046.0</v>
      </c>
      <c r="I97" s="24">
        <v>244397.0</v>
      </c>
      <c r="J97" s="24">
        <v>399.0</v>
      </c>
      <c r="K97" s="24">
        <v>233637.0</v>
      </c>
      <c r="L97" s="24">
        <v>3585.0</v>
      </c>
      <c r="M97" s="24">
        <v>91262.0</v>
      </c>
      <c r="N97" s="24">
        <v>132549.0</v>
      </c>
      <c r="O97" s="24">
        <v>125281.0</v>
      </c>
      <c r="P97" s="24">
        <v>690.0</v>
      </c>
      <c r="Q97" s="24">
        <v>120410.0</v>
      </c>
      <c r="R97" s="24">
        <v>3373.0</v>
      </c>
      <c r="S97" s="24">
        <v>46394.0</v>
      </c>
      <c r="T97" s="24"/>
      <c r="U97" s="24"/>
      <c r="V97" s="24"/>
      <c r="W97" s="24"/>
      <c r="X97" s="24"/>
      <c r="Y97" s="24"/>
      <c r="Z97" s="24">
        <v>428035.0</v>
      </c>
      <c r="AA97" s="24">
        <v>402096.0</v>
      </c>
      <c r="AB97" s="24">
        <v>890.0</v>
      </c>
      <c r="AC97" s="24">
        <v>386947.0</v>
      </c>
      <c r="AD97" s="24">
        <v>11029.0</v>
      </c>
      <c r="AE97" s="24">
        <v>260229.0</v>
      </c>
      <c r="AF97" s="24"/>
      <c r="AG97" s="24"/>
      <c r="AH97" s="24"/>
      <c r="AI97" s="24"/>
      <c r="AJ97" s="24"/>
      <c r="AK97" s="24"/>
      <c r="AL97" s="24">
        <v>7258.0</v>
      </c>
      <c r="AM97" s="24">
        <v>7258.0</v>
      </c>
      <c r="AN97" s="24">
        <v>81.0</v>
      </c>
      <c r="AO97" s="24">
        <v>6609.0</v>
      </c>
      <c r="AP97" s="24">
        <v>85.0</v>
      </c>
      <c r="AQ97" s="24">
        <v>1905.0</v>
      </c>
      <c r="AR97" s="24">
        <v>100837.0</v>
      </c>
      <c r="AS97" s="24">
        <v>90991.0</v>
      </c>
      <c r="AT97" s="24">
        <v>50.0</v>
      </c>
      <c r="AU97" s="24">
        <v>88045.0</v>
      </c>
      <c r="AV97" s="24">
        <v>0.0</v>
      </c>
      <c r="AW97" s="24">
        <v>17.0</v>
      </c>
      <c r="AX97" s="24">
        <v>57436.0</v>
      </c>
      <c r="AY97" s="24">
        <v>40885.0</v>
      </c>
      <c r="AZ97" s="24">
        <v>63.0</v>
      </c>
      <c r="BA97" s="24">
        <v>38595.0</v>
      </c>
      <c r="BB97" s="24">
        <v>0.0</v>
      </c>
      <c r="BC97" s="24">
        <v>3.0</v>
      </c>
    </row>
    <row r="98">
      <c r="A98" s="8">
        <v>44350.0</v>
      </c>
      <c r="B98" s="24">
        <v>424334.0</v>
      </c>
      <c r="C98" s="24">
        <v>352682.0</v>
      </c>
      <c r="D98" s="24">
        <v>419.0</v>
      </c>
      <c r="E98" s="24">
        <v>333961.0</v>
      </c>
      <c r="F98" s="24">
        <v>1968.0</v>
      </c>
      <c r="G98" s="24">
        <v>181949.0</v>
      </c>
      <c r="H98" s="24">
        <v>284111.0</v>
      </c>
      <c r="I98" s="24">
        <v>243873.0</v>
      </c>
      <c r="J98" s="24">
        <v>221.0</v>
      </c>
      <c r="K98" s="24">
        <v>233179.0</v>
      </c>
      <c r="L98" s="24">
        <v>3050.0</v>
      </c>
      <c r="M98" s="24">
        <v>87395.0</v>
      </c>
      <c r="N98" s="24">
        <v>132002.0</v>
      </c>
      <c r="O98" s="24">
        <v>124558.0</v>
      </c>
      <c r="P98" s="24">
        <v>616.0</v>
      </c>
      <c r="Q98" s="24">
        <v>119717.0</v>
      </c>
      <c r="R98" s="24">
        <v>3031.0</v>
      </c>
      <c r="S98" s="24">
        <v>43015.0</v>
      </c>
      <c r="T98" s="24"/>
      <c r="U98" s="24"/>
      <c r="V98" s="24"/>
      <c r="W98" s="24"/>
      <c r="X98" s="24"/>
      <c r="Y98" s="24"/>
      <c r="Z98" s="24">
        <v>429661.0</v>
      </c>
      <c r="AA98" s="24">
        <v>403381.0</v>
      </c>
      <c r="AB98" s="24">
        <v>697.0</v>
      </c>
      <c r="AC98" s="24">
        <v>387845.0</v>
      </c>
      <c r="AD98" s="24">
        <v>10738.0</v>
      </c>
      <c r="AE98" s="24">
        <v>250258.0</v>
      </c>
      <c r="AF98" s="24"/>
      <c r="AG98" s="24"/>
      <c r="AH98" s="24"/>
      <c r="AI98" s="24"/>
      <c r="AJ98" s="24"/>
      <c r="AK98" s="24"/>
      <c r="AL98" s="24">
        <v>7610.0</v>
      </c>
      <c r="AM98" s="24">
        <v>7610.0</v>
      </c>
      <c r="AN98" s="24">
        <v>105.0</v>
      </c>
      <c r="AO98" s="24">
        <v>6507.0</v>
      </c>
      <c r="AP98" s="24">
        <v>57.0</v>
      </c>
      <c r="AQ98" s="24">
        <v>1820.0</v>
      </c>
      <c r="AR98" s="24">
        <v>100951.0</v>
      </c>
      <c r="AS98" s="24">
        <v>90945.0</v>
      </c>
      <c r="AT98" s="24">
        <v>34.0</v>
      </c>
      <c r="AU98" s="24">
        <v>87995.0</v>
      </c>
      <c r="AV98" s="24">
        <v>1.0</v>
      </c>
      <c r="AW98" s="24">
        <v>17.0</v>
      </c>
      <c r="AX98" s="24">
        <v>57625.0</v>
      </c>
      <c r="AY98" s="24">
        <v>40851.0</v>
      </c>
      <c r="AZ98" s="24">
        <v>28.0</v>
      </c>
      <c r="BA98" s="24">
        <v>38532.0</v>
      </c>
      <c r="BB98" s="24">
        <v>0.0</v>
      </c>
      <c r="BC98" s="24">
        <v>3.0</v>
      </c>
    </row>
    <row r="99">
      <c r="A99" s="8">
        <v>44349.0</v>
      </c>
      <c r="B99" s="24">
        <v>424068.0</v>
      </c>
      <c r="C99" s="24">
        <v>351771.0</v>
      </c>
      <c r="D99" s="24">
        <v>352.0</v>
      </c>
      <c r="E99" s="24">
        <v>333451.0</v>
      </c>
      <c r="F99" s="24">
        <v>2040.0</v>
      </c>
      <c r="G99" s="24">
        <v>179901.0</v>
      </c>
      <c r="H99" s="24">
        <v>284060.0</v>
      </c>
      <c r="I99" s="24">
        <v>243210.0</v>
      </c>
      <c r="J99" s="24">
        <v>408.0</v>
      </c>
      <c r="K99" s="24">
        <v>232932.0</v>
      </c>
      <c r="L99" s="24">
        <v>3471.0</v>
      </c>
      <c r="M99" s="24">
        <v>84230.0</v>
      </c>
      <c r="N99" s="24">
        <v>131626.0</v>
      </c>
      <c r="O99" s="24">
        <v>123963.0</v>
      </c>
      <c r="P99" s="24">
        <v>476.0</v>
      </c>
      <c r="Q99" s="24">
        <v>119095.0</v>
      </c>
      <c r="R99" s="24">
        <v>3553.0</v>
      </c>
      <c r="S99" s="24">
        <v>39981.0</v>
      </c>
      <c r="T99" s="24"/>
      <c r="U99" s="24"/>
      <c r="V99" s="24"/>
      <c r="W99" s="24"/>
      <c r="X99" s="24"/>
      <c r="Y99" s="24"/>
      <c r="Z99" s="24">
        <v>429944.0</v>
      </c>
      <c r="AA99" s="24">
        <v>403423.0</v>
      </c>
      <c r="AB99" s="24">
        <v>945.0</v>
      </c>
      <c r="AC99" s="24">
        <v>387058.0</v>
      </c>
      <c r="AD99" s="24">
        <v>11446.0</v>
      </c>
      <c r="AE99" s="24">
        <v>239234.0</v>
      </c>
      <c r="AF99" s="24"/>
      <c r="AG99" s="24"/>
      <c r="AH99" s="24"/>
      <c r="AI99" s="24"/>
      <c r="AJ99" s="24"/>
      <c r="AK99" s="24"/>
      <c r="AL99" s="24">
        <v>7521.0</v>
      </c>
      <c r="AM99" s="24">
        <v>7521.0</v>
      </c>
      <c r="AN99" s="24">
        <v>132.0</v>
      </c>
      <c r="AO99" s="24">
        <v>6402.0</v>
      </c>
      <c r="AP99" s="24">
        <v>91.0</v>
      </c>
      <c r="AQ99" s="24">
        <v>1763.0</v>
      </c>
      <c r="AR99" s="24">
        <v>100990.0</v>
      </c>
      <c r="AS99" s="24">
        <v>90875.0</v>
      </c>
      <c r="AT99" s="24">
        <v>42.0</v>
      </c>
      <c r="AU99" s="24">
        <v>87961.0</v>
      </c>
      <c r="AV99" s="24">
        <v>1.0</v>
      </c>
      <c r="AW99" s="24">
        <v>16.0</v>
      </c>
      <c r="AX99" s="87">
        <v>57840.0</v>
      </c>
      <c r="AY99" s="87">
        <v>40821.0</v>
      </c>
      <c r="AZ99" s="87">
        <v>35.0</v>
      </c>
      <c r="BA99" s="87">
        <v>38503.0</v>
      </c>
      <c r="BB99" s="87">
        <v>0.0</v>
      </c>
      <c r="BC99" s="87">
        <v>3.0</v>
      </c>
    </row>
    <row r="100">
      <c r="A100" s="8">
        <v>44348.0</v>
      </c>
      <c r="B100" s="24">
        <v>423821.0</v>
      </c>
      <c r="C100" s="24">
        <v>351058.0</v>
      </c>
      <c r="D100" s="24">
        <v>239.0</v>
      </c>
      <c r="E100" s="24">
        <v>332671.0</v>
      </c>
      <c r="F100" s="24">
        <v>1536.0</v>
      </c>
      <c r="G100" s="24">
        <v>177417.0</v>
      </c>
      <c r="H100" s="24">
        <v>284029.0</v>
      </c>
      <c r="I100" s="24">
        <v>242835.0</v>
      </c>
      <c r="J100" s="24">
        <v>169.0</v>
      </c>
      <c r="K100" s="24">
        <v>232500.0</v>
      </c>
      <c r="L100" s="24">
        <v>2338.0</v>
      </c>
      <c r="M100" s="24">
        <v>80528.0</v>
      </c>
      <c r="N100" s="24">
        <v>131377.0</v>
      </c>
      <c r="O100" s="24">
        <v>123545.0</v>
      </c>
      <c r="P100" s="24">
        <v>492.0</v>
      </c>
      <c r="Q100" s="24">
        <v>118618.0</v>
      </c>
      <c r="R100" s="24">
        <v>3621.0</v>
      </c>
      <c r="S100" s="24">
        <v>36424.0</v>
      </c>
      <c r="T100" s="24"/>
      <c r="U100" s="24"/>
      <c r="V100" s="24"/>
      <c r="W100" s="24"/>
      <c r="X100" s="24"/>
      <c r="Y100" s="24"/>
      <c r="Z100" s="24">
        <v>429982.0</v>
      </c>
      <c r="AA100" s="24">
        <v>403263.0</v>
      </c>
      <c r="AB100" s="24">
        <v>808.0</v>
      </c>
      <c r="AC100" s="24">
        <v>386137.0</v>
      </c>
      <c r="AD100" s="24">
        <v>11140.0</v>
      </c>
      <c r="AE100" s="24">
        <v>227758.0</v>
      </c>
      <c r="AF100" s="24"/>
      <c r="AG100" s="24"/>
      <c r="AH100" s="24"/>
      <c r="AI100" s="24"/>
      <c r="AJ100" s="24"/>
      <c r="AK100" s="24"/>
      <c r="AL100" s="24">
        <v>7519.0</v>
      </c>
      <c r="AM100" s="24">
        <v>7519.0</v>
      </c>
      <c r="AN100" s="24">
        <v>174.0</v>
      </c>
      <c r="AO100" s="24">
        <v>6269.0</v>
      </c>
      <c r="AP100" s="24">
        <v>98.0</v>
      </c>
      <c r="AQ100" s="24">
        <v>1661.0</v>
      </c>
      <c r="AR100" s="24">
        <v>101174.0</v>
      </c>
      <c r="AS100" s="24">
        <v>90913.0</v>
      </c>
      <c r="AT100" s="24">
        <v>44.0</v>
      </c>
      <c r="AU100" s="24">
        <v>87919.0</v>
      </c>
      <c r="AV100" s="24">
        <v>0.0</v>
      </c>
      <c r="AW100" s="24">
        <v>15.0</v>
      </c>
      <c r="AX100" s="24">
        <v>58013.0</v>
      </c>
      <c r="AY100" s="24">
        <v>40772.0</v>
      </c>
      <c r="AZ100" s="24">
        <v>27.0</v>
      </c>
      <c r="BA100" s="24">
        <v>38468.0</v>
      </c>
      <c r="BB100" s="24">
        <v>0.0</v>
      </c>
      <c r="BC100" s="24">
        <v>3.0</v>
      </c>
    </row>
    <row r="101">
      <c r="A101" s="8">
        <v>44347.0</v>
      </c>
      <c r="B101" s="24">
        <v>423728.0</v>
      </c>
      <c r="C101" s="24">
        <v>350488.0</v>
      </c>
      <c r="D101" s="24">
        <v>1.0</v>
      </c>
      <c r="E101" s="24">
        <v>332277.0</v>
      </c>
      <c r="F101" s="24">
        <v>9.0</v>
      </c>
      <c r="G101" s="24">
        <v>175696.0</v>
      </c>
      <c r="H101" s="24">
        <v>284035.0</v>
      </c>
      <c r="I101" s="24">
        <v>242392.0</v>
      </c>
      <c r="J101" s="24">
        <v>0.0</v>
      </c>
      <c r="K101" s="24">
        <v>232304.0</v>
      </c>
      <c r="L101" s="24">
        <v>0.0</v>
      </c>
      <c r="M101" s="24">
        <v>77911.0</v>
      </c>
      <c r="N101" s="24">
        <v>130935.0</v>
      </c>
      <c r="O101" s="24">
        <v>122936.0</v>
      </c>
      <c r="P101" s="24">
        <v>0.0</v>
      </c>
      <c r="Q101" s="24">
        <v>118120.0</v>
      </c>
      <c r="R101" s="24">
        <v>0.0</v>
      </c>
      <c r="S101" s="24">
        <v>32792.0</v>
      </c>
      <c r="T101" s="24"/>
      <c r="U101" s="24"/>
      <c r="V101" s="24"/>
      <c r="W101" s="24"/>
      <c r="X101" s="24"/>
      <c r="Y101" s="24"/>
      <c r="Z101" s="24">
        <v>429759.0</v>
      </c>
      <c r="AA101" s="24">
        <v>402845.0</v>
      </c>
      <c r="AB101" s="24">
        <v>2.0</v>
      </c>
      <c r="AC101" s="24">
        <v>385222.0</v>
      </c>
      <c r="AD101" s="24">
        <v>78.0</v>
      </c>
      <c r="AE101" s="24">
        <v>216212.0</v>
      </c>
      <c r="AF101" s="24"/>
      <c r="AG101" s="24"/>
      <c r="AH101" s="24"/>
      <c r="AI101" s="24"/>
      <c r="AJ101" s="24"/>
      <c r="AK101" s="24"/>
      <c r="AL101" s="24">
        <v>7267.0</v>
      </c>
      <c r="AM101" s="24">
        <v>7267.0</v>
      </c>
      <c r="AN101" s="24">
        <v>0.0</v>
      </c>
      <c r="AO101" s="24">
        <v>6068.0</v>
      </c>
      <c r="AP101" s="24">
        <v>0.0</v>
      </c>
      <c r="AQ101" s="24">
        <v>1563.0</v>
      </c>
      <c r="AR101" s="24">
        <v>101243.0</v>
      </c>
      <c r="AS101" s="24">
        <v>90895.0</v>
      </c>
      <c r="AT101" s="24">
        <v>0.0</v>
      </c>
      <c r="AU101" s="24">
        <v>87874.0</v>
      </c>
      <c r="AV101" s="24">
        <v>0.0</v>
      </c>
      <c r="AW101" s="24">
        <v>15.0</v>
      </c>
      <c r="AX101" s="24">
        <v>58114.0</v>
      </c>
      <c r="AY101" s="24">
        <v>40736.0</v>
      </c>
      <c r="AZ101" s="24">
        <v>0.0</v>
      </c>
      <c r="BA101" s="24">
        <v>38441.0</v>
      </c>
      <c r="BB101" s="24">
        <v>0.0</v>
      </c>
      <c r="BC101" s="24">
        <v>3.0</v>
      </c>
    </row>
    <row r="102">
      <c r="A102" s="8">
        <v>44346.0</v>
      </c>
      <c r="B102" s="87">
        <v>423704.0</v>
      </c>
      <c r="C102" s="87">
        <v>350461.0</v>
      </c>
      <c r="D102" s="87">
        <v>3.0</v>
      </c>
      <c r="E102" s="87">
        <v>332276.0</v>
      </c>
      <c r="F102" s="87">
        <v>158.0</v>
      </c>
      <c r="G102" s="87">
        <v>175684.0</v>
      </c>
      <c r="H102" s="87">
        <v>284025.0</v>
      </c>
      <c r="I102" s="87">
        <v>242383.0</v>
      </c>
      <c r="J102" s="87">
        <v>16.0</v>
      </c>
      <c r="K102" s="87">
        <v>232303.0</v>
      </c>
      <c r="L102" s="87">
        <v>219.0</v>
      </c>
      <c r="M102" s="87">
        <v>77910.0</v>
      </c>
      <c r="N102" s="87">
        <v>131003.0</v>
      </c>
      <c r="O102" s="87">
        <v>122971.0</v>
      </c>
      <c r="P102" s="87">
        <v>9.0</v>
      </c>
      <c r="Q102" s="87">
        <v>118120.0</v>
      </c>
      <c r="R102" s="87">
        <v>23.0</v>
      </c>
      <c r="S102" s="87">
        <v>32792.0</v>
      </c>
      <c r="T102" s="87"/>
      <c r="U102" s="87"/>
      <c r="V102" s="87"/>
      <c r="W102" s="87"/>
      <c r="X102" s="87"/>
      <c r="Y102" s="87"/>
      <c r="Z102" s="87">
        <v>429757.0</v>
      </c>
      <c r="AA102" s="87">
        <v>402841.0</v>
      </c>
      <c r="AB102" s="87">
        <v>119.0</v>
      </c>
      <c r="AC102" s="87">
        <v>385220.0</v>
      </c>
      <c r="AD102" s="87">
        <v>5592.0</v>
      </c>
      <c r="AE102" s="87">
        <v>216133.0</v>
      </c>
      <c r="AF102" s="87"/>
      <c r="AG102" s="87"/>
      <c r="AH102" s="87"/>
      <c r="AI102" s="87"/>
      <c r="AJ102" s="87"/>
      <c r="AK102" s="87"/>
      <c r="AL102" s="87">
        <v>7264.0</v>
      </c>
      <c r="AM102" s="87">
        <v>7264.0</v>
      </c>
      <c r="AN102" s="87">
        <v>1.0</v>
      </c>
      <c r="AO102" s="87">
        <v>6068.0</v>
      </c>
      <c r="AP102" s="87">
        <v>4.0</v>
      </c>
      <c r="AQ102" s="87">
        <v>1563.0</v>
      </c>
      <c r="AR102" s="87">
        <v>101243.0</v>
      </c>
      <c r="AS102" s="87">
        <v>90895.0</v>
      </c>
      <c r="AT102" s="87">
        <v>0.0</v>
      </c>
      <c r="AU102" s="87">
        <v>87874.0</v>
      </c>
      <c r="AV102" s="87">
        <v>0.0</v>
      </c>
      <c r="AW102" s="87">
        <v>15.0</v>
      </c>
      <c r="AX102" s="87">
        <v>58114.0</v>
      </c>
      <c r="AY102" s="87">
        <v>40735.0</v>
      </c>
      <c r="AZ102" s="87">
        <v>0.0</v>
      </c>
      <c r="BA102" s="87">
        <v>38441.0</v>
      </c>
      <c r="BB102" s="87">
        <v>0.0</v>
      </c>
      <c r="BC102" s="87">
        <v>3.0</v>
      </c>
    </row>
    <row r="103">
      <c r="A103" s="8">
        <v>44345.0</v>
      </c>
      <c r="B103" s="87">
        <v>423694.0</v>
      </c>
      <c r="C103" s="87">
        <v>350414.0</v>
      </c>
      <c r="D103" s="87">
        <v>562.0</v>
      </c>
      <c r="E103" s="87">
        <v>332237.0</v>
      </c>
      <c r="F103" s="87">
        <v>4766.0</v>
      </c>
      <c r="G103" s="87">
        <v>175405.0</v>
      </c>
      <c r="H103" s="138">
        <v>284006.0</v>
      </c>
      <c r="I103" s="87">
        <v>242348.0</v>
      </c>
      <c r="J103" s="87">
        <v>309.0</v>
      </c>
      <c r="K103" s="87">
        <v>232276.0</v>
      </c>
      <c r="L103" s="87">
        <v>5768.0</v>
      </c>
      <c r="M103" s="87">
        <v>77592.0</v>
      </c>
      <c r="N103" s="138">
        <v>130925.0</v>
      </c>
      <c r="O103" s="87">
        <v>122889.0</v>
      </c>
      <c r="P103" s="87">
        <v>961.0</v>
      </c>
      <c r="Q103" s="87">
        <v>118111.0</v>
      </c>
      <c r="R103" s="87">
        <v>8508.0</v>
      </c>
      <c r="S103" s="87">
        <v>32769.0</v>
      </c>
      <c r="T103" s="96"/>
      <c r="U103" s="96"/>
      <c r="V103" s="96"/>
      <c r="W103" s="96"/>
      <c r="X103" s="96"/>
      <c r="Y103" s="96"/>
      <c r="Z103" s="96">
        <v>429750.0</v>
      </c>
      <c r="AA103" s="96">
        <v>402748.0</v>
      </c>
      <c r="AB103" s="96">
        <v>832.0</v>
      </c>
      <c r="AC103" s="96">
        <v>385077.0</v>
      </c>
      <c r="AD103" s="96">
        <v>33034.0</v>
      </c>
      <c r="AE103" s="96">
        <v>209723.0</v>
      </c>
      <c r="AF103" s="18"/>
      <c r="AG103" s="18"/>
      <c r="AH103" s="18"/>
      <c r="AI103" s="18"/>
      <c r="AJ103" s="18"/>
      <c r="AK103" s="18"/>
      <c r="AL103" s="18">
        <v>7264.0</v>
      </c>
      <c r="AM103" s="96">
        <v>7264.0</v>
      </c>
      <c r="AN103" s="96">
        <v>277.0</v>
      </c>
      <c r="AO103" s="96">
        <v>6066.0</v>
      </c>
      <c r="AP103" s="96">
        <v>191.0</v>
      </c>
      <c r="AQ103" s="96">
        <v>1558.0</v>
      </c>
      <c r="AR103" s="18">
        <v>101243.0</v>
      </c>
      <c r="AS103" s="96">
        <v>90894.0</v>
      </c>
      <c r="AT103" s="96">
        <v>40.0</v>
      </c>
      <c r="AU103" s="96">
        <v>87826.0</v>
      </c>
      <c r="AV103" s="96">
        <v>7.0</v>
      </c>
      <c r="AW103" s="96">
        <v>15.0</v>
      </c>
      <c r="AX103" s="18">
        <v>58116.0</v>
      </c>
      <c r="AY103" s="96">
        <v>40736.0</v>
      </c>
      <c r="AZ103" s="96">
        <v>125.0</v>
      </c>
      <c r="BA103" s="96">
        <v>38441.0</v>
      </c>
      <c r="BB103" s="96">
        <v>1.0</v>
      </c>
      <c r="BC103" s="96">
        <v>3.0</v>
      </c>
    </row>
    <row r="104">
      <c r="A104" s="8">
        <v>44344.0</v>
      </c>
      <c r="B104" s="139">
        <v>423577.0</v>
      </c>
      <c r="C104" s="139">
        <v>349908.0</v>
      </c>
      <c r="D104" s="139">
        <v>680.0</v>
      </c>
      <c r="E104" s="139">
        <v>331527.0</v>
      </c>
      <c r="F104" s="139">
        <v>4926.0</v>
      </c>
      <c r="G104" s="139">
        <v>170430.0</v>
      </c>
      <c r="H104" s="110">
        <v>283989.0</v>
      </c>
      <c r="I104" s="139">
        <v>242012.0</v>
      </c>
      <c r="J104" s="139">
        <v>456.0</v>
      </c>
      <c r="K104" s="139">
        <v>231872.0</v>
      </c>
      <c r="L104" s="139">
        <v>6870.0</v>
      </c>
      <c r="M104" s="139">
        <v>71422.0</v>
      </c>
      <c r="N104" s="110">
        <v>130380.0</v>
      </c>
      <c r="O104" s="139">
        <v>122241.0</v>
      </c>
      <c r="P104" s="139">
        <v>627.0</v>
      </c>
      <c r="Q104" s="139">
        <v>117148.0</v>
      </c>
      <c r="R104" s="139">
        <v>7619.0</v>
      </c>
      <c r="S104" s="139">
        <v>24260.0</v>
      </c>
      <c r="T104" s="110"/>
      <c r="U104" s="110"/>
      <c r="V104" s="110"/>
      <c r="W104" s="110"/>
      <c r="X104" s="110"/>
      <c r="Y104" s="110"/>
      <c r="Z104" s="110">
        <v>429443.0</v>
      </c>
      <c r="AA104" s="139">
        <v>402223.0</v>
      </c>
      <c r="AB104" s="139">
        <v>581.0</v>
      </c>
      <c r="AC104" s="139">
        <v>384149.0</v>
      </c>
      <c r="AD104" s="139">
        <v>22660.0</v>
      </c>
      <c r="AE104" s="139">
        <v>176352.0</v>
      </c>
      <c r="AF104" s="140"/>
      <c r="AG104" s="140"/>
      <c r="AH104" s="140"/>
      <c r="AI104" s="140"/>
      <c r="AJ104" s="140"/>
      <c r="AK104" s="140"/>
      <c r="AL104" s="140">
        <v>7188.0</v>
      </c>
      <c r="AM104" s="139">
        <v>7188.0</v>
      </c>
      <c r="AN104" s="139">
        <v>240.0</v>
      </c>
      <c r="AO104" s="139">
        <v>5788.0</v>
      </c>
      <c r="AP104" s="139">
        <v>111.0</v>
      </c>
      <c r="AQ104" s="139">
        <v>1367.0</v>
      </c>
      <c r="AR104" s="139">
        <v>101546.0</v>
      </c>
      <c r="AS104" s="139">
        <v>90880.0</v>
      </c>
      <c r="AT104" s="139">
        <v>72.0</v>
      </c>
      <c r="AU104" s="139">
        <v>87786.0</v>
      </c>
      <c r="AV104" s="139">
        <v>4.0</v>
      </c>
      <c r="AW104" s="139">
        <v>8.0</v>
      </c>
      <c r="AX104" s="110">
        <v>58214.0</v>
      </c>
      <c r="AY104" s="139">
        <v>40711.0</v>
      </c>
      <c r="AZ104" s="139">
        <v>77.0</v>
      </c>
      <c r="BA104" s="139">
        <v>38316.0</v>
      </c>
      <c r="BB104" s="139">
        <v>0.0</v>
      </c>
      <c r="BC104" s="139">
        <v>2.0</v>
      </c>
    </row>
    <row r="105">
      <c r="A105" s="8">
        <v>44343.0</v>
      </c>
      <c r="B105" s="87">
        <v>423342.0</v>
      </c>
      <c r="C105" s="87">
        <v>349178.0</v>
      </c>
      <c r="D105" s="87">
        <v>1045.0</v>
      </c>
      <c r="E105" s="87">
        <v>330638.0</v>
      </c>
      <c r="F105" s="87">
        <v>9202.0</v>
      </c>
      <c r="G105" s="87">
        <v>164935.0</v>
      </c>
      <c r="H105" s="138">
        <v>284101.0</v>
      </c>
      <c r="I105" s="87">
        <v>241601.0</v>
      </c>
      <c r="J105" s="87">
        <v>622.0</v>
      </c>
      <c r="K105" s="87">
        <v>231306.0</v>
      </c>
      <c r="L105" s="87">
        <v>9935.0</v>
      </c>
      <c r="M105" s="87">
        <v>63941.0</v>
      </c>
      <c r="N105" s="138">
        <v>130050.0</v>
      </c>
      <c r="O105" s="87">
        <v>121788.0</v>
      </c>
      <c r="P105" s="87">
        <v>475.0</v>
      </c>
      <c r="Q105" s="87">
        <v>116510.0</v>
      </c>
      <c r="R105" s="87">
        <v>5527.0</v>
      </c>
      <c r="S105" s="87">
        <v>16636.0</v>
      </c>
      <c r="T105" s="139"/>
      <c r="U105" s="139"/>
      <c r="V105" s="139"/>
      <c r="W105" s="139"/>
      <c r="X105" s="139"/>
      <c r="Y105" s="139"/>
      <c r="Z105" s="139">
        <v>428969.0</v>
      </c>
      <c r="AA105" s="139">
        <v>401590.0</v>
      </c>
      <c r="AB105" s="139">
        <v>600.0</v>
      </c>
      <c r="AC105" s="139">
        <v>383426.0</v>
      </c>
      <c r="AD105" s="139">
        <v>27083.0</v>
      </c>
      <c r="AE105" s="139">
        <v>152947.0</v>
      </c>
      <c r="AF105" s="110"/>
      <c r="AG105" s="110"/>
      <c r="AH105" s="110"/>
      <c r="AI105" s="110"/>
      <c r="AJ105" s="110"/>
      <c r="AK105" s="110"/>
      <c r="AL105" s="110">
        <v>7418.0</v>
      </c>
      <c r="AM105" s="139">
        <v>7418.0</v>
      </c>
      <c r="AN105" s="139">
        <v>140.0</v>
      </c>
      <c r="AO105" s="139">
        <v>5739.0</v>
      </c>
      <c r="AP105" s="139">
        <v>50.0</v>
      </c>
      <c r="AQ105" s="139">
        <v>1236.0</v>
      </c>
      <c r="AR105" s="110">
        <v>101598.0</v>
      </c>
      <c r="AS105" s="139">
        <v>90868.0</v>
      </c>
      <c r="AT105" s="139">
        <v>29.0</v>
      </c>
      <c r="AU105" s="139">
        <v>87713.0</v>
      </c>
      <c r="AV105" s="139">
        <v>1.0</v>
      </c>
      <c r="AW105" s="139">
        <v>4.0</v>
      </c>
      <c r="AX105" s="110">
        <v>58278.0</v>
      </c>
      <c r="AY105" s="139">
        <v>40676.0</v>
      </c>
      <c r="AZ105" s="139">
        <v>22.0</v>
      </c>
      <c r="BA105" s="139">
        <v>38239.0</v>
      </c>
      <c r="BB105" s="139">
        <v>1.0</v>
      </c>
      <c r="BC105" s="139">
        <v>2.0</v>
      </c>
    </row>
    <row r="106">
      <c r="A106" s="8">
        <v>44342.0</v>
      </c>
      <c r="B106" s="139">
        <v>423001.0</v>
      </c>
      <c r="C106" s="139">
        <v>348339.0</v>
      </c>
      <c r="D106" s="139">
        <v>1478.0</v>
      </c>
      <c r="E106" s="139">
        <v>329409.0</v>
      </c>
      <c r="F106" s="139">
        <v>14224.0</v>
      </c>
      <c r="G106" s="139">
        <v>154841.0</v>
      </c>
      <c r="H106" s="110">
        <v>284004.0</v>
      </c>
      <c r="I106" s="139">
        <v>241255.0</v>
      </c>
      <c r="J106" s="139">
        <v>762.0</v>
      </c>
      <c r="K106" s="139">
        <v>230623.0</v>
      </c>
      <c r="L106" s="139">
        <v>10397.0</v>
      </c>
      <c r="M106" s="139">
        <v>53677.0</v>
      </c>
      <c r="N106" s="110">
        <v>129739.0</v>
      </c>
      <c r="O106" s="139">
        <v>121326.0</v>
      </c>
      <c r="P106" s="139">
        <v>350.0</v>
      </c>
      <c r="Q106" s="139">
        <v>116040.0</v>
      </c>
      <c r="R106" s="139">
        <v>4204.0</v>
      </c>
      <c r="S106" s="139">
        <v>11105.0</v>
      </c>
      <c r="T106" s="139"/>
      <c r="U106" s="139"/>
      <c r="V106" s="139"/>
      <c r="W106" s="139"/>
      <c r="X106" s="139"/>
      <c r="Y106" s="139"/>
      <c r="Z106" s="139">
        <v>428345.0</v>
      </c>
      <c r="AA106" s="139">
        <v>400806.0</v>
      </c>
      <c r="AB106" s="139">
        <v>687.0</v>
      </c>
      <c r="AC106" s="139">
        <v>382719.0</v>
      </c>
      <c r="AD106" s="139">
        <v>27626.0</v>
      </c>
      <c r="AE106" s="139">
        <v>125331.0</v>
      </c>
      <c r="AF106" s="139"/>
      <c r="AG106" s="139"/>
      <c r="AH106" s="139"/>
      <c r="AI106" s="139"/>
      <c r="AJ106" s="139"/>
      <c r="AK106" s="139"/>
      <c r="AL106" s="139">
        <v>7407.0</v>
      </c>
      <c r="AM106" s="139">
        <v>7407.0</v>
      </c>
      <c r="AN106" s="139">
        <v>107.0</v>
      </c>
      <c r="AO106" s="139">
        <v>5598.0</v>
      </c>
      <c r="AP106" s="139">
        <v>47.0</v>
      </c>
      <c r="AQ106" s="139">
        <v>1186.0</v>
      </c>
      <c r="AR106" s="110">
        <v>101646.0</v>
      </c>
      <c r="AS106" s="139">
        <v>90867.0</v>
      </c>
      <c r="AT106" s="139">
        <v>32.0</v>
      </c>
      <c r="AU106" s="139">
        <v>87682.0</v>
      </c>
      <c r="AV106" s="139">
        <v>2.0</v>
      </c>
      <c r="AW106" s="139">
        <v>3.0</v>
      </c>
      <c r="AX106" s="110">
        <v>58321.0</v>
      </c>
      <c r="AY106" s="139">
        <v>40650.0</v>
      </c>
      <c r="AZ106" s="139">
        <v>21.0</v>
      </c>
      <c r="BA106" s="139">
        <v>38217.0</v>
      </c>
      <c r="BB106" s="139">
        <v>0.0</v>
      </c>
      <c r="BC106" s="139">
        <v>1.0</v>
      </c>
    </row>
    <row r="107">
      <c r="A107" s="8">
        <v>44341.0</v>
      </c>
      <c r="B107" s="96">
        <v>422456.0</v>
      </c>
      <c r="C107" s="96">
        <v>347391.0</v>
      </c>
      <c r="D107" s="96">
        <v>1451.0</v>
      </c>
      <c r="E107" s="96">
        <v>327648.0</v>
      </c>
      <c r="F107" s="96">
        <v>16901.0</v>
      </c>
      <c r="G107" s="96">
        <v>139067.0</v>
      </c>
      <c r="H107" s="96">
        <v>283913.0</v>
      </c>
      <c r="I107" s="96">
        <v>240762.0</v>
      </c>
      <c r="J107" s="96">
        <v>443.0</v>
      </c>
      <c r="K107" s="96">
        <v>229818.0</v>
      </c>
      <c r="L107" s="96">
        <v>8432.0</v>
      </c>
      <c r="M107" s="96">
        <v>42914.0</v>
      </c>
      <c r="N107" s="96">
        <v>129461.0</v>
      </c>
      <c r="O107" s="96">
        <v>120985.0</v>
      </c>
      <c r="P107" s="96">
        <v>321.0</v>
      </c>
      <c r="Q107" s="96">
        <v>115683.0</v>
      </c>
      <c r="R107" s="96">
        <v>3077.0</v>
      </c>
      <c r="S107" s="96">
        <v>6899.0</v>
      </c>
      <c r="T107" s="96"/>
      <c r="U107" s="96"/>
      <c r="V107" s="96"/>
      <c r="W107" s="96"/>
      <c r="X107" s="96"/>
      <c r="Y107" s="96"/>
      <c r="Z107" s="96">
        <v>427790.0</v>
      </c>
      <c r="AA107" s="96">
        <v>400107.0</v>
      </c>
      <c r="AB107" s="96">
        <v>532.0</v>
      </c>
      <c r="AC107" s="96">
        <v>381965.0</v>
      </c>
      <c r="AD107" s="96">
        <v>26741.0</v>
      </c>
      <c r="AE107" s="96">
        <v>96705.0</v>
      </c>
      <c r="AF107" s="96"/>
      <c r="AG107" s="96"/>
      <c r="AH107" s="96"/>
      <c r="AI107" s="96"/>
      <c r="AJ107" s="96"/>
      <c r="AK107" s="96"/>
      <c r="AL107" s="96">
        <v>7407.0</v>
      </c>
      <c r="AM107" s="96">
        <v>7407.0</v>
      </c>
      <c r="AN107" s="96">
        <v>209.0</v>
      </c>
      <c r="AO107" s="96">
        <v>5490.0</v>
      </c>
      <c r="AP107" s="96">
        <v>78.0</v>
      </c>
      <c r="AQ107" s="96">
        <v>1115.0</v>
      </c>
      <c r="AR107" s="96">
        <v>101675.0</v>
      </c>
      <c r="AS107" s="96">
        <v>90839.0</v>
      </c>
      <c r="AT107" s="96">
        <v>55.0</v>
      </c>
      <c r="AU107" s="96">
        <v>87648.0</v>
      </c>
      <c r="AV107" s="96">
        <v>1.0</v>
      </c>
      <c r="AW107" s="96">
        <v>1.0</v>
      </c>
      <c r="AX107" s="96">
        <v>58401.0</v>
      </c>
      <c r="AY107" s="96">
        <v>40637.0</v>
      </c>
      <c r="AZ107" s="96">
        <v>18.0</v>
      </c>
      <c r="BA107" s="96">
        <v>38196.0</v>
      </c>
      <c r="BB107" s="96">
        <v>1.0</v>
      </c>
      <c r="BC107" s="96">
        <v>1.0</v>
      </c>
    </row>
    <row r="108">
      <c r="A108" s="8">
        <v>44340.0</v>
      </c>
      <c r="B108" s="96">
        <v>422271.0</v>
      </c>
      <c r="C108" s="96">
        <v>346533.0</v>
      </c>
      <c r="D108" s="96">
        <v>2.0</v>
      </c>
      <c r="E108" s="96">
        <v>325939.0</v>
      </c>
      <c r="F108" s="96">
        <v>35.0</v>
      </c>
      <c r="G108" s="96">
        <v>120911.0</v>
      </c>
      <c r="H108" s="96">
        <v>283809.0</v>
      </c>
      <c r="I108" s="96">
        <v>240333.0</v>
      </c>
      <c r="J108" s="96">
        <v>0.0</v>
      </c>
      <c r="K108" s="96">
        <v>229296.0</v>
      </c>
      <c r="L108" s="96">
        <v>0.0</v>
      </c>
      <c r="M108" s="96">
        <v>34174.0</v>
      </c>
      <c r="N108" s="96">
        <v>129239.0</v>
      </c>
      <c r="O108" s="96">
        <v>120719.0</v>
      </c>
      <c r="P108" s="96">
        <v>0.0</v>
      </c>
      <c r="Q108" s="96">
        <v>115350.0</v>
      </c>
      <c r="R108" s="96">
        <v>0.0</v>
      </c>
      <c r="S108" s="96">
        <v>3822.0</v>
      </c>
      <c r="T108" s="96"/>
      <c r="U108" s="96"/>
      <c r="V108" s="96"/>
      <c r="W108" s="96"/>
      <c r="X108" s="96"/>
      <c r="Y108" s="96"/>
      <c r="Z108" s="96">
        <v>427187.0</v>
      </c>
      <c r="AA108" s="96">
        <v>399251.0</v>
      </c>
      <c r="AB108" s="96">
        <v>1.0</v>
      </c>
      <c r="AC108" s="96">
        <v>381334.0</v>
      </c>
      <c r="AD108" s="96">
        <v>280.0</v>
      </c>
      <c r="AE108" s="96">
        <v>69077.0</v>
      </c>
      <c r="AF108" s="96"/>
      <c r="AG108" s="96"/>
      <c r="AH108" s="96"/>
      <c r="AI108" s="96"/>
      <c r="AJ108" s="96"/>
      <c r="AK108" s="96"/>
      <c r="AL108" s="96">
        <v>6369.0</v>
      </c>
      <c r="AM108" s="96">
        <v>6369.0</v>
      </c>
      <c r="AN108" s="96">
        <v>0.0</v>
      </c>
      <c r="AO108" s="96">
        <v>5272.0</v>
      </c>
      <c r="AP108" s="96">
        <v>0.0</v>
      </c>
      <c r="AQ108" s="96">
        <v>1043.0</v>
      </c>
      <c r="AR108" s="96">
        <v>101700.0</v>
      </c>
      <c r="AS108" s="96">
        <v>90840.0</v>
      </c>
      <c r="AT108" s="96">
        <v>0.0</v>
      </c>
      <c r="AU108" s="96">
        <v>87580.0</v>
      </c>
      <c r="AV108" s="96"/>
      <c r="AW108" s="96"/>
      <c r="AX108" s="96">
        <v>58477.0</v>
      </c>
      <c r="AY108" s="96">
        <v>40620.0</v>
      </c>
      <c r="AZ108" s="96">
        <v>0.0</v>
      </c>
      <c r="BA108" s="96">
        <v>38178.0</v>
      </c>
      <c r="BB108" s="96"/>
      <c r="BC108" s="91"/>
    </row>
    <row r="109">
      <c r="A109" s="8">
        <v>44339.0</v>
      </c>
      <c r="B109" s="17">
        <v>422260.0</v>
      </c>
      <c r="C109" s="18">
        <v>346510.0</v>
      </c>
      <c r="D109" s="95">
        <v>57.0</v>
      </c>
      <c r="E109" s="95">
        <v>325935.0</v>
      </c>
      <c r="F109" s="95">
        <v>1073.0</v>
      </c>
      <c r="G109" s="95">
        <v>120785.0</v>
      </c>
      <c r="H109" s="96">
        <v>283794.0</v>
      </c>
      <c r="I109" s="96">
        <v>240314.0</v>
      </c>
      <c r="J109" s="95">
        <v>12.0</v>
      </c>
      <c r="K109" s="95">
        <v>229296.0</v>
      </c>
      <c r="L109" s="95">
        <v>352.0</v>
      </c>
      <c r="M109" s="95">
        <v>34172.0</v>
      </c>
      <c r="N109" s="96">
        <v>129272.0</v>
      </c>
      <c r="O109" s="96">
        <v>120689.0</v>
      </c>
      <c r="P109" s="95">
        <v>1.0</v>
      </c>
      <c r="Q109" s="95">
        <v>115350.0</v>
      </c>
      <c r="R109" s="95">
        <v>4.0</v>
      </c>
      <c r="S109" s="95">
        <v>3822.0</v>
      </c>
      <c r="T109" s="96"/>
      <c r="U109" s="96"/>
      <c r="V109" s="96"/>
      <c r="W109" s="96"/>
      <c r="X109" s="96"/>
      <c r="Y109" s="96"/>
      <c r="Z109" s="96">
        <v>427165.0</v>
      </c>
      <c r="AA109" s="96">
        <v>399229.0</v>
      </c>
      <c r="AB109" s="95">
        <v>196.0</v>
      </c>
      <c r="AC109" s="95">
        <v>381327.0</v>
      </c>
      <c r="AD109" s="95">
        <v>13661.0</v>
      </c>
      <c r="AE109" s="95">
        <v>68736.0</v>
      </c>
      <c r="AF109" s="96"/>
      <c r="AG109" s="96"/>
      <c r="AH109" s="96"/>
      <c r="AI109" s="96"/>
      <c r="AJ109" s="96"/>
      <c r="AK109" s="96"/>
      <c r="AL109" s="96">
        <v>6369.0</v>
      </c>
      <c r="AM109" s="96">
        <v>6369.0</v>
      </c>
      <c r="AN109" s="95">
        <v>0.0</v>
      </c>
      <c r="AO109" s="95">
        <v>5272.0</v>
      </c>
      <c r="AP109" s="95">
        <v>0.0</v>
      </c>
      <c r="AQ109" s="95">
        <v>1043.0</v>
      </c>
      <c r="AR109" s="95">
        <v>101700.0</v>
      </c>
      <c r="AS109" s="95">
        <v>90841.0</v>
      </c>
      <c r="AT109" s="95">
        <v>0.0</v>
      </c>
      <c r="AU109" s="95">
        <v>87580.0</v>
      </c>
      <c r="AV109" s="95"/>
      <c r="AW109" s="95"/>
      <c r="AX109" s="95">
        <v>58477.0</v>
      </c>
      <c r="AY109" s="95">
        <v>40620.0</v>
      </c>
      <c r="AZ109" s="95">
        <v>0.0</v>
      </c>
      <c r="BA109" s="95">
        <v>38178.0</v>
      </c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95"/>
      <c r="BO109" s="95"/>
      <c r="BP109" s="95"/>
      <c r="BQ109" s="95"/>
      <c r="BR109" s="95"/>
      <c r="BS109" s="95"/>
      <c r="BT109" s="95"/>
      <c r="BU109" s="95"/>
      <c r="BV109" s="95"/>
      <c r="BW109" s="95"/>
      <c r="BX109" s="95"/>
      <c r="BY109" s="95"/>
      <c r="BZ109" s="95"/>
      <c r="CA109" s="95"/>
      <c r="CB109" s="95"/>
      <c r="CC109" s="95"/>
    </row>
    <row r="110">
      <c r="A110" s="8">
        <v>44338.0</v>
      </c>
      <c r="B110" s="17">
        <v>422270.0</v>
      </c>
      <c r="C110" s="18">
        <v>346396.0</v>
      </c>
      <c r="D110" s="96">
        <v>2244.0</v>
      </c>
      <c r="E110" s="96">
        <v>325851.0</v>
      </c>
      <c r="F110" s="96">
        <v>36334.0</v>
      </c>
      <c r="G110" s="96">
        <v>119177.0</v>
      </c>
      <c r="H110" s="96">
        <v>283795.0</v>
      </c>
      <c r="I110" s="96">
        <v>240300.0</v>
      </c>
      <c r="J110" s="96">
        <v>421.0</v>
      </c>
      <c r="K110" s="96">
        <v>229274.0</v>
      </c>
      <c r="L110" s="96">
        <v>10654.0</v>
      </c>
      <c r="M110" s="96">
        <v>33641.0</v>
      </c>
      <c r="N110" s="96">
        <v>129339.0</v>
      </c>
      <c r="O110" s="96">
        <v>120687.0</v>
      </c>
      <c r="P110" s="96">
        <v>589.0</v>
      </c>
      <c r="Q110" s="96">
        <v>115348.0</v>
      </c>
      <c r="R110" s="96">
        <v>1528.0</v>
      </c>
      <c r="S110" s="96">
        <v>3800.0</v>
      </c>
      <c r="T110" s="96"/>
      <c r="U110" s="96"/>
      <c r="V110" s="96"/>
      <c r="W110" s="96"/>
      <c r="X110" s="96"/>
      <c r="Y110" s="96"/>
      <c r="Z110" s="96">
        <v>427116.0</v>
      </c>
      <c r="AA110" s="96">
        <v>399167.0</v>
      </c>
      <c r="AB110" s="96">
        <v>667.0</v>
      </c>
      <c r="AC110" s="96">
        <v>381101.0</v>
      </c>
      <c r="AD110" s="96">
        <v>34978.0</v>
      </c>
      <c r="AE110" s="96">
        <v>54627.0</v>
      </c>
      <c r="AF110" s="96"/>
      <c r="AG110" s="96"/>
      <c r="AH110" s="96"/>
      <c r="AI110" s="96"/>
      <c r="AJ110" s="96"/>
      <c r="AK110" s="96"/>
      <c r="AL110" s="96">
        <v>6368.0</v>
      </c>
      <c r="AM110" s="96">
        <v>6368.0</v>
      </c>
      <c r="AN110" s="96">
        <v>263.0</v>
      </c>
      <c r="AO110" s="96">
        <v>5271.0</v>
      </c>
      <c r="AP110" s="96">
        <v>133.0</v>
      </c>
      <c r="AQ110" s="96">
        <v>901.0</v>
      </c>
      <c r="AR110" s="96">
        <v>101703.0</v>
      </c>
      <c r="AS110" s="96">
        <v>90843.0</v>
      </c>
      <c r="AT110" s="96">
        <v>91.0</v>
      </c>
      <c r="AU110" s="96">
        <v>87580.0</v>
      </c>
      <c r="AV110" s="96"/>
      <c r="AW110" s="96"/>
      <c r="AX110" s="96">
        <v>58478.0</v>
      </c>
      <c r="AY110" s="96">
        <v>40620.0</v>
      </c>
      <c r="AZ110" s="96">
        <v>56.0</v>
      </c>
      <c r="BA110" s="96">
        <v>38178.0</v>
      </c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</row>
    <row r="111">
      <c r="A111" s="8">
        <v>44337.0</v>
      </c>
      <c r="B111" s="5">
        <v>421305.0</v>
      </c>
      <c r="C111" s="18">
        <v>344751.0</v>
      </c>
      <c r="D111" s="99">
        <v>2099.0</v>
      </c>
      <c r="E111" s="99">
        <v>323220.0</v>
      </c>
      <c r="F111" s="99">
        <v>37830.0</v>
      </c>
      <c r="G111" s="99">
        <v>80958.0</v>
      </c>
      <c r="H111" s="96">
        <v>283675.0</v>
      </c>
      <c r="I111" s="96">
        <v>239930.0</v>
      </c>
      <c r="J111" s="99">
        <v>375.0</v>
      </c>
      <c r="K111" s="99">
        <v>228780.0</v>
      </c>
      <c r="L111" s="99">
        <v>10597.0</v>
      </c>
      <c r="M111" s="99">
        <v>22565.0</v>
      </c>
      <c r="N111" s="96">
        <v>129318.0</v>
      </c>
      <c r="O111" s="96">
        <v>120559.0</v>
      </c>
      <c r="P111" s="99">
        <v>573.0</v>
      </c>
      <c r="Q111" s="99">
        <v>114758.0</v>
      </c>
      <c r="R111" s="99">
        <v>700.0</v>
      </c>
      <c r="S111" s="99">
        <v>2269.0</v>
      </c>
      <c r="T111" s="96"/>
      <c r="U111" s="96"/>
      <c r="V111" s="96"/>
      <c r="W111" s="96"/>
      <c r="X111" s="96"/>
      <c r="Y111" s="96"/>
      <c r="Z111" s="96">
        <v>426452.0</v>
      </c>
      <c r="AA111" s="96">
        <v>398331.0</v>
      </c>
      <c r="AB111" s="96">
        <v>186.0</v>
      </c>
      <c r="AC111" s="99">
        <v>380334.0</v>
      </c>
      <c r="AD111" s="99">
        <v>13963.0</v>
      </c>
      <c r="AE111" s="99">
        <v>19229.0</v>
      </c>
      <c r="AF111" s="96"/>
      <c r="AG111" s="96"/>
      <c r="AH111" s="96"/>
      <c r="AI111" s="96"/>
      <c r="AJ111" s="96"/>
      <c r="AK111" s="96"/>
      <c r="AL111" s="96">
        <v>6394.0</v>
      </c>
      <c r="AM111" s="96">
        <v>6394.0</v>
      </c>
      <c r="AN111" s="99">
        <v>252.0</v>
      </c>
      <c r="AO111" s="99">
        <v>5004.0</v>
      </c>
      <c r="AP111" s="99">
        <v>56.0</v>
      </c>
      <c r="AQ111" s="99">
        <v>747.0</v>
      </c>
      <c r="AR111" s="99">
        <v>101729.0</v>
      </c>
      <c r="AS111" s="99">
        <v>90840.0</v>
      </c>
      <c r="AT111" s="99">
        <v>84.0</v>
      </c>
      <c r="AU111" s="99">
        <v>87361.0</v>
      </c>
      <c r="AV111" s="99"/>
      <c r="AW111" s="99"/>
      <c r="AX111" s="99">
        <v>58552.0</v>
      </c>
      <c r="AY111" s="99">
        <v>40568.0</v>
      </c>
      <c r="AZ111" s="99">
        <v>18.0</v>
      </c>
      <c r="BA111" s="99">
        <v>38121.0</v>
      </c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</row>
    <row r="112">
      <c r="A112" s="8">
        <v>44336.0</v>
      </c>
      <c r="B112" s="21">
        <v>419724.0</v>
      </c>
      <c r="C112" s="18">
        <v>342309.0</v>
      </c>
      <c r="D112" s="96">
        <v>12.0</v>
      </c>
      <c r="E112" s="96">
        <v>320894.0</v>
      </c>
      <c r="F112" s="96">
        <v>439.0</v>
      </c>
      <c r="G112" s="96">
        <v>41754.0</v>
      </c>
      <c r="H112" s="96">
        <v>283501.0</v>
      </c>
      <c r="I112" s="96">
        <v>239465.0</v>
      </c>
      <c r="J112" s="96">
        <v>0.0</v>
      </c>
      <c r="K112" s="96">
        <v>228332.0</v>
      </c>
      <c r="L112" s="96">
        <v>0.0</v>
      </c>
      <c r="M112" s="96">
        <v>11687.0</v>
      </c>
      <c r="N112" s="96">
        <v>129120.0</v>
      </c>
      <c r="O112" s="96">
        <v>120273.0</v>
      </c>
      <c r="P112" s="96">
        <v>96.0</v>
      </c>
      <c r="Q112" s="96">
        <v>114184.0</v>
      </c>
      <c r="R112" s="96">
        <v>0.0</v>
      </c>
      <c r="S112" s="96">
        <v>1566.0</v>
      </c>
      <c r="T112" s="96"/>
      <c r="U112" s="96"/>
      <c r="V112" s="96"/>
      <c r="W112" s="96"/>
      <c r="X112" s="96"/>
      <c r="Y112" s="96"/>
      <c r="Z112" s="96">
        <v>426213.0</v>
      </c>
      <c r="AA112" s="96">
        <v>398016.0</v>
      </c>
      <c r="AB112" s="96">
        <v>0.0</v>
      </c>
      <c r="AC112" s="96">
        <v>380068.0</v>
      </c>
      <c r="AD112" s="96">
        <v>101.0</v>
      </c>
      <c r="AE112" s="96">
        <v>5102.0</v>
      </c>
      <c r="AF112" s="96"/>
      <c r="AG112" s="96"/>
      <c r="AH112" s="96"/>
      <c r="AI112" s="96"/>
      <c r="AJ112" s="96"/>
      <c r="AK112" s="96"/>
      <c r="AL112" s="96">
        <v>7140.0</v>
      </c>
      <c r="AM112" s="96">
        <v>7140.0</v>
      </c>
      <c r="AN112" s="96">
        <v>0.0</v>
      </c>
      <c r="AO112" s="96">
        <v>5583.0</v>
      </c>
      <c r="AP112" s="96">
        <v>0.0</v>
      </c>
      <c r="AQ112" s="96">
        <v>817.0</v>
      </c>
      <c r="AR112" s="96">
        <v>101757.0</v>
      </c>
      <c r="AS112" s="96">
        <v>90836.0</v>
      </c>
      <c r="AT112" s="96">
        <v>0.0</v>
      </c>
      <c r="AU112" s="96">
        <v>87265.0</v>
      </c>
      <c r="AV112" s="96"/>
      <c r="AW112" s="96"/>
      <c r="AX112" s="96">
        <v>58628.0</v>
      </c>
      <c r="AY112" s="96">
        <v>40552.0</v>
      </c>
      <c r="AZ112" s="96">
        <v>0.0</v>
      </c>
      <c r="BA112" s="96">
        <v>38103.0</v>
      </c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</row>
    <row r="113">
      <c r="A113" s="8">
        <v>44335.0</v>
      </c>
      <c r="B113" s="35">
        <v>419680.0</v>
      </c>
      <c r="C113" s="18">
        <v>342182.0</v>
      </c>
      <c r="D113" s="134">
        <v>1152.0</v>
      </c>
      <c r="E113" s="134">
        <v>320861.0</v>
      </c>
      <c r="F113" s="134">
        <v>26906.0</v>
      </c>
      <c r="G113" s="134">
        <v>41220.0</v>
      </c>
      <c r="H113" s="97">
        <v>283493.0</v>
      </c>
      <c r="I113" s="97">
        <v>239389.0</v>
      </c>
      <c r="J113" s="134">
        <v>356.0</v>
      </c>
      <c r="K113" s="134">
        <v>228331.0</v>
      </c>
      <c r="L113" s="134">
        <v>6361.0</v>
      </c>
      <c r="M113" s="134">
        <v>11638.0</v>
      </c>
      <c r="N113" s="97">
        <v>129068.0</v>
      </c>
      <c r="O113" s="97">
        <v>120212.0</v>
      </c>
      <c r="P113" s="141">
        <v>726.0</v>
      </c>
      <c r="Q113" s="134">
        <v>114088.0</v>
      </c>
      <c r="R113" s="134">
        <v>555.0</v>
      </c>
      <c r="S113" s="134">
        <v>1566.0</v>
      </c>
      <c r="T113" s="97"/>
      <c r="U113" s="97"/>
      <c r="V113" s="97"/>
      <c r="W113" s="97"/>
      <c r="X113" s="97"/>
      <c r="Y113" s="97"/>
      <c r="Z113" s="97">
        <v>425681.0</v>
      </c>
      <c r="AA113" s="97">
        <v>397481.0</v>
      </c>
      <c r="AB113" s="134">
        <v>103.0</v>
      </c>
      <c r="AC113" s="134">
        <v>380068.0</v>
      </c>
      <c r="AD113" s="134">
        <v>4230.0</v>
      </c>
      <c r="AE113" s="134">
        <v>4911.0</v>
      </c>
      <c r="AF113" s="97"/>
      <c r="AG113" s="97"/>
      <c r="AH113" s="97"/>
      <c r="AI113" s="97"/>
      <c r="AJ113" s="97"/>
      <c r="AK113" s="97"/>
      <c r="AL113" s="97">
        <v>7140.0</v>
      </c>
      <c r="AM113" s="97">
        <v>7140.0</v>
      </c>
      <c r="AN113" s="134">
        <v>348.0</v>
      </c>
      <c r="AO113" s="134">
        <v>5583.0</v>
      </c>
      <c r="AP113" s="134">
        <v>54.0</v>
      </c>
      <c r="AQ113" s="134">
        <v>817.0</v>
      </c>
      <c r="AR113" s="97">
        <v>101756.0</v>
      </c>
      <c r="AS113" s="97">
        <v>90835.0</v>
      </c>
      <c r="AT113" s="134">
        <v>155.0</v>
      </c>
      <c r="AU113" s="134">
        <v>87265.0</v>
      </c>
      <c r="AV113" s="134"/>
      <c r="AW113" s="134"/>
      <c r="AX113" s="134">
        <v>58632.0</v>
      </c>
      <c r="AY113" s="134">
        <v>40548.0</v>
      </c>
      <c r="AZ113" s="134">
        <v>21.0</v>
      </c>
      <c r="BA113" s="134">
        <v>38103.0</v>
      </c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</row>
    <row r="114">
      <c r="A114" s="8">
        <v>44334.0</v>
      </c>
      <c r="B114" s="5">
        <v>418317.0</v>
      </c>
      <c r="C114" s="17">
        <v>339934.0</v>
      </c>
      <c r="D114" s="95">
        <v>386.0</v>
      </c>
      <c r="E114" s="95">
        <v>319605.0</v>
      </c>
      <c r="F114" s="95">
        <v>11259.0</v>
      </c>
      <c r="G114" s="95">
        <v>13521.0</v>
      </c>
      <c r="H114" s="95">
        <v>283319.0</v>
      </c>
      <c r="I114" s="95">
        <v>238949.0</v>
      </c>
      <c r="J114" s="95">
        <v>62.0</v>
      </c>
      <c r="K114" s="95">
        <v>227972.0</v>
      </c>
      <c r="L114" s="95">
        <v>2560.0</v>
      </c>
      <c r="M114" s="95">
        <v>5138.0</v>
      </c>
      <c r="N114" s="95">
        <v>128782.0</v>
      </c>
      <c r="O114" s="95">
        <v>119866.0</v>
      </c>
      <c r="P114" s="95">
        <v>657.0</v>
      </c>
      <c r="Q114" s="95">
        <v>113360.0</v>
      </c>
      <c r="R114" s="95">
        <v>546.0</v>
      </c>
      <c r="S114" s="95">
        <v>1010.0</v>
      </c>
      <c r="T114" s="95"/>
      <c r="U114" s="95"/>
      <c r="V114" s="95"/>
      <c r="W114" s="95"/>
      <c r="X114" s="95"/>
      <c r="Y114" s="95"/>
      <c r="Z114" s="95">
        <v>425205.0</v>
      </c>
      <c r="AA114" s="95">
        <v>396915.0</v>
      </c>
      <c r="AB114" s="95">
        <v>16.0</v>
      </c>
      <c r="AC114" s="95">
        <v>379901.0</v>
      </c>
      <c r="AD114" s="95">
        <v>311.0</v>
      </c>
      <c r="AE114" s="95">
        <v>662.0</v>
      </c>
      <c r="AF114" s="95"/>
      <c r="AG114" s="95"/>
      <c r="AH114" s="95"/>
      <c r="AI114" s="95"/>
      <c r="AJ114" s="95"/>
      <c r="AK114" s="95"/>
      <c r="AL114" s="95">
        <v>6419.0</v>
      </c>
      <c r="AM114" s="95">
        <v>6419.0</v>
      </c>
      <c r="AN114" s="95">
        <v>185.0</v>
      </c>
      <c r="AO114" s="95">
        <v>5223.0</v>
      </c>
      <c r="AP114" s="95">
        <v>40.0</v>
      </c>
      <c r="AQ114" s="95">
        <v>763.0</v>
      </c>
      <c r="AR114" s="95">
        <v>101751.0</v>
      </c>
      <c r="AS114" s="95">
        <v>90794.0</v>
      </c>
      <c r="AT114" s="95">
        <v>183.0</v>
      </c>
      <c r="AU114" s="95">
        <v>87109.0</v>
      </c>
      <c r="AV114" s="95"/>
      <c r="AW114" s="95"/>
      <c r="AX114" s="95">
        <v>58709.0</v>
      </c>
      <c r="AY114" s="95">
        <v>40541.0</v>
      </c>
      <c r="AZ114" s="95">
        <v>19.0</v>
      </c>
      <c r="BA114" s="95">
        <v>38082.0</v>
      </c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95"/>
      <c r="BO114" s="95"/>
      <c r="BP114" s="95"/>
      <c r="BQ114" s="95"/>
      <c r="BR114" s="95"/>
      <c r="BS114" s="95"/>
      <c r="BT114" s="95"/>
      <c r="BU114" s="95"/>
      <c r="BV114" s="95"/>
      <c r="BW114" s="95"/>
      <c r="BX114" s="95"/>
      <c r="BY114" s="95"/>
      <c r="BZ114" s="95"/>
      <c r="CA114" s="95"/>
      <c r="CB114" s="95"/>
      <c r="CC114" s="95"/>
    </row>
    <row r="115">
      <c r="A115" s="8">
        <v>44333.0</v>
      </c>
      <c r="B115" s="17">
        <v>417353.0</v>
      </c>
      <c r="C115" s="17">
        <v>338410.0</v>
      </c>
      <c r="D115" s="95">
        <v>0.0</v>
      </c>
      <c r="E115" s="95">
        <v>319180.0</v>
      </c>
      <c r="F115" s="95">
        <v>0.0</v>
      </c>
      <c r="G115" s="95">
        <v>1963.0</v>
      </c>
      <c r="H115" s="97">
        <v>283194.0</v>
      </c>
      <c r="I115" s="97">
        <v>238553.0</v>
      </c>
      <c r="J115" s="97">
        <v>0.0</v>
      </c>
      <c r="K115" s="97">
        <v>227909.0</v>
      </c>
      <c r="L115" s="97">
        <v>0.0</v>
      </c>
      <c r="M115" s="97">
        <v>2554.0</v>
      </c>
      <c r="N115" s="96">
        <v>128504.0</v>
      </c>
      <c r="O115" s="96">
        <v>119526.0</v>
      </c>
      <c r="P115" s="95">
        <v>0.0</v>
      </c>
      <c r="Q115" s="95">
        <v>112701.0</v>
      </c>
      <c r="R115" s="95">
        <v>0.0</v>
      </c>
      <c r="S115" s="95">
        <v>463.0</v>
      </c>
      <c r="T115" s="97"/>
      <c r="U115" s="97"/>
      <c r="V115" s="97"/>
      <c r="W115" s="97"/>
      <c r="X115" s="97"/>
      <c r="Y115" s="97"/>
      <c r="Z115" s="97">
        <v>422507.0</v>
      </c>
      <c r="AA115" s="97">
        <v>394019.0</v>
      </c>
      <c r="AB115" s="95">
        <v>0.0</v>
      </c>
      <c r="AC115" s="95">
        <v>379854.0</v>
      </c>
      <c r="AD115" s="95">
        <v>0.0</v>
      </c>
      <c r="AE115" s="95">
        <v>340.0</v>
      </c>
      <c r="AF115" s="97"/>
      <c r="AG115" s="97"/>
      <c r="AH115" s="97"/>
      <c r="AI115" s="97"/>
      <c r="AJ115" s="97"/>
      <c r="AK115" s="97"/>
      <c r="AL115" s="97">
        <v>6142.0</v>
      </c>
      <c r="AM115" s="97">
        <v>6142.0</v>
      </c>
      <c r="AN115" s="95">
        <v>0.0</v>
      </c>
      <c r="AO115" s="95">
        <v>5035.0</v>
      </c>
      <c r="AP115" s="95">
        <v>0.0</v>
      </c>
      <c r="AQ115" s="95">
        <v>723.0</v>
      </c>
      <c r="AR115" s="97">
        <v>101785.0</v>
      </c>
      <c r="AS115" s="97">
        <v>90801.0</v>
      </c>
      <c r="AT115" s="97">
        <v>0.0</v>
      </c>
      <c r="AU115" s="97">
        <v>86924.0</v>
      </c>
      <c r="AV115" s="97"/>
      <c r="AW115" s="97"/>
      <c r="AX115" s="97">
        <v>58867.0</v>
      </c>
      <c r="AY115" s="97">
        <v>40494.0</v>
      </c>
      <c r="AZ115" s="97">
        <v>0.0</v>
      </c>
      <c r="BA115" s="97">
        <v>38063.0</v>
      </c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</row>
    <row r="116">
      <c r="A116" s="8">
        <v>44332.0</v>
      </c>
      <c r="B116" s="17">
        <v>417339.0</v>
      </c>
      <c r="C116" s="17">
        <v>338396.0</v>
      </c>
      <c r="D116" s="97">
        <v>19.0</v>
      </c>
      <c r="E116" s="97">
        <v>319180.0</v>
      </c>
      <c r="F116" s="97">
        <v>196.0</v>
      </c>
      <c r="G116" s="97">
        <v>1963.0</v>
      </c>
      <c r="H116" s="97">
        <v>283182.0</v>
      </c>
      <c r="I116" s="97">
        <v>238530.0</v>
      </c>
      <c r="J116" s="97">
        <v>0.0</v>
      </c>
      <c r="K116" s="97">
        <v>227909.0</v>
      </c>
      <c r="L116" s="97">
        <v>0.0</v>
      </c>
      <c r="M116" s="97">
        <v>2554.0</v>
      </c>
      <c r="N116" s="96">
        <v>128312.0</v>
      </c>
      <c r="O116" s="96">
        <v>119307.0</v>
      </c>
      <c r="P116" s="97">
        <v>0.0</v>
      </c>
      <c r="Q116" s="97">
        <v>112702.0</v>
      </c>
      <c r="R116" s="97">
        <v>0.0</v>
      </c>
      <c r="S116" s="97">
        <v>463.0</v>
      </c>
      <c r="T116" s="97"/>
      <c r="U116" s="97"/>
      <c r="V116" s="97"/>
      <c r="W116" s="97"/>
      <c r="X116" s="97"/>
      <c r="Y116" s="97"/>
      <c r="Z116" s="97">
        <v>422421.0</v>
      </c>
      <c r="AA116" s="97">
        <v>393920.0</v>
      </c>
      <c r="AB116" s="97">
        <v>6.0</v>
      </c>
      <c r="AC116" s="97">
        <v>379854.0</v>
      </c>
      <c r="AD116" s="97">
        <v>43.0</v>
      </c>
      <c r="AE116" s="97">
        <v>340.0</v>
      </c>
      <c r="AF116" s="97"/>
      <c r="AG116" s="97"/>
      <c r="AH116" s="97"/>
      <c r="AI116" s="97"/>
      <c r="AJ116" s="97"/>
      <c r="AK116" s="97"/>
      <c r="AL116" s="97">
        <v>6140.0</v>
      </c>
      <c r="AM116" s="97">
        <v>6140.0</v>
      </c>
      <c r="AN116" s="97">
        <v>0.0</v>
      </c>
      <c r="AO116" s="97">
        <v>5033.0</v>
      </c>
      <c r="AP116" s="97">
        <v>1.0</v>
      </c>
      <c r="AQ116" s="97">
        <v>721.0</v>
      </c>
      <c r="AR116" s="97">
        <v>101785.0</v>
      </c>
      <c r="AS116" s="97">
        <v>90801.0</v>
      </c>
      <c r="AT116" s="97">
        <v>0.0</v>
      </c>
      <c r="AU116" s="97">
        <v>86924.0</v>
      </c>
      <c r="AV116" s="97"/>
      <c r="AW116" s="97"/>
      <c r="AX116" s="97">
        <v>58868.0</v>
      </c>
      <c r="AY116" s="97">
        <v>40494.0</v>
      </c>
      <c r="AZ116" s="97">
        <v>0.0</v>
      </c>
      <c r="BA116" s="97">
        <v>38063.0</v>
      </c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</row>
    <row r="117">
      <c r="A117" s="8">
        <v>44331.0</v>
      </c>
      <c r="B117" s="18">
        <v>417387.0</v>
      </c>
      <c r="C117" s="17">
        <v>338049.0</v>
      </c>
      <c r="D117" s="96">
        <v>59.0</v>
      </c>
      <c r="E117" s="96">
        <v>319161.0</v>
      </c>
      <c r="F117" s="96">
        <v>1588.0</v>
      </c>
      <c r="G117" s="96">
        <v>1659.0</v>
      </c>
      <c r="H117" s="96">
        <v>283175.0</v>
      </c>
      <c r="I117" s="96">
        <v>238499.0</v>
      </c>
      <c r="J117" s="96">
        <v>146.0</v>
      </c>
      <c r="K117" s="96">
        <v>227909.0</v>
      </c>
      <c r="L117" s="96">
        <v>1740.0</v>
      </c>
      <c r="M117" s="96">
        <v>2554.0</v>
      </c>
      <c r="N117" s="96">
        <v>128261.0</v>
      </c>
      <c r="O117" s="96">
        <v>119250.0</v>
      </c>
      <c r="P117" s="96">
        <v>1204.0</v>
      </c>
      <c r="Q117" s="96">
        <v>112702.0</v>
      </c>
      <c r="R117" s="96">
        <v>265.0</v>
      </c>
      <c r="S117" s="96">
        <v>463.0</v>
      </c>
      <c r="T117" s="96"/>
      <c r="U117" s="96"/>
      <c r="V117" s="96"/>
      <c r="W117" s="96"/>
      <c r="X117" s="96"/>
      <c r="Y117" s="96"/>
      <c r="Z117" s="96">
        <v>422387.0</v>
      </c>
      <c r="AA117" s="96">
        <v>393880.0</v>
      </c>
      <c r="AB117" s="96">
        <v>37.0</v>
      </c>
      <c r="AC117" s="96">
        <v>379847.0</v>
      </c>
      <c r="AD117" s="96">
        <v>87.0</v>
      </c>
      <c r="AE117" s="96">
        <v>296.0</v>
      </c>
      <c r="AF117" s="96"/>
      <c r="AG117" s="96"/>
      <c r="AH117" s="96"/>
      <c r="AI117" s="96"/>
      <c r="AJ117" s="96"/>
      <c r="AK117" s="96"/>
      <c r="AL117" s="96">
        <v>6145.0</v>
      </c>
      <c r="AM117" s="96">
        <v>6145.0</v>
      </c>
      <c r="AN117" s="96">
        <v>601.0</v>
      </c>
      <c r="AO117" s="96">
        <v>5034.0</v>
      </c>
      <c r="AP117" s="96">
        <v>77.0</v>
      </c>
      <c r="AQ117" s="96">
        <v>721.0</v>
      </c>
      <c r="AR117" s="96">
        <v>101787.0</v>
      </c>
      <c r="AS117" s="96">
        <v>90802.0</v>
      </c>
      <c r="AT117" s="96">
        <v>246.0</v>
      </c>
      <c r="AU117" s="96">
        <v>86924.0</v>
      </c>
      <c r="AV117" s="96"/>
      <c r="AW117" s="96"/>
      <c r="AX117" s="96">
        <v>58885.0</v>
      </c>
      <c r="AY117" s="96">
        <v>40466.0</v>
      </c>
      <c r="AZ117" s="96">
        <v>91.0</v>
      </c>
      <c r="BA117" s="96">
        <v>38063.0</v>
      </c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</row>
    <row r="118">
      <c r="A118" s="8">
        <v>44330.0</v>
      </c>
      <c r="B118" s="5">
        <v>416817.0</v>
      </c>
      <c r="C118" s="17">
        <v>336869.0</v>
      </c>
      <c r="D118" s="99">
        <v>0.0</v>
      </c>
      <c r="E118" s="99">
        <v>319087.0</v>
      </c>
      <c r="F118" s="99">
        <v>33.0</v>
      </c>
      <c r="G118" s="99">
        <v>71.0</v>
      </c>
      <c r="H118" s="96">
        <v>283096.0</v>
      </c>
      <c r="I118" s="96">
        <v>238264.0</v>
      </c>
      <c r="J118" s="99">
        <v>91.0</v>
      </c>
      <c r="K118" s="99">
        <v>227735.0</v>
      </c>
      <c r="L118" s="99">
        <v>304.0</v>
      </c>
      <c r="M118" s="99">
        <v>813.0</v>
      </c>
      <c r="N118" s="99">
        <v>128539.0</v>
      </c>
      <c r="O118" s="99">
        <v>119261.0</v>
      </c>
      <c r="P118" s="99">
        <v>1346.0</v>
      </c>
      <c r="Q118" s="99">
        <v>111497.0</v>
      </c>
      <c r="R118" s="99">
        <v>88.0</v>
      </c>
      <c r="S118" s="99">
        <v>199.0</v>
      </c>
      <c r="T118" s="99"/>
      <c r="U118" s="99"/>
      <c r="V118" s="99"/>
      <c r="W118" s="99"/>
      <c r="X118" s="99"/>
      <c r="Y118" s="99"/>
      <c r="Z118" s="99">
        <v>422454.0</v>
      </c>
      <c r="AA118" s="99">
        <v>393867.0</v>
      </c>
      <c r="AB118" s="99">
        <v>17.0</v>
      </c>
      <c r="AC118" s="99">
        <v>379806.0</v>
      </c>
      <c r="AD118" s="99">
        <v>47.0</v>
      </c>
      <c r="AE118" s="99">
        <v>203.0</v>
      </c>
      <c r="AF118" s="96"/>
      <c r="AG118" s="96"/>
      <c r="AH118" s="96"/>
      <c r="AI118" s="96"/>
      <c r="AJ118" s="96"/>
      <c r="AK118" s="96"/>
      <c r="AL118" s="96">
        <v>6146.0</v>
      </c>
      <c r="AM118" s="99">
        <v>6146.0</v>
      </c>
      <c r="AN118" s="99">
        <v>116.0</v>
      </c>
      <c r="AO118" s="99">
        <v>4432.0</v>
      </c>
      <c r="AP118" s="99">
        <v>24.0</v>
      </c>
      <c r="AQ118" s="99">
        <v>644.0</v>
      </c>
      <c r="AR118" s="99">
        <v>101804.0</v>
      </c>
      <c r="AS118" s="99">
        <v>90778.0</v>
      </c>
      <c r="AT118" s="99">
        <v>340.0</v>
      </c>
      <c r="AU118" s="99">
        <v>86677.0</v>
      </c>
      <c r="AV118" s="99"/>
      <c r="AW118" s="99"/>
      <c r="AX118" s="99">
        <v>59012.0</v>
      </c>
      <c r="AY118" s="99">
        <v>40414.0</v>
      </c>
      <c r="AZ118" s="99">
        <v>33.0</v>
      </c>
      <c r="BA118" s="99">
        <v>37972.0</v>
      </c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</row>
    <row r="119">
      <c r="A119" s="8">
        <v>44329.0</v>
      </c>
      <c r="B119" s="5">
        <v>416863.0</v>
      </c>
      <c r="C119" s="17">
        <v>336522.0</v>
      </c>
      <c r="D119" s="95">
        <v>4.0</v>
      </c>
      <c r="E119" s="95">
        <v>319063.0</v>
      </c>
      <c r="F119" s="95">
        <v>7.0</v>
      </c>
      <c r="G119" s="95">
        <v>37.0</v>
      </c>
      <c r="H119" s="96">
        <v>282993.0</v>
      </c>
      <c r="I119" s="96">
        <v>237985.0</v>
      </c>
      <c r="J119" s="95">
        <v>87.0</v>
      </c>
      <c r="K119" s="95">
        <v>227586.0</v>
      </c>
      <c r="L119" s="95">
        <v>179.0</v>
      </c>
      <c r="M119" s="95">
        <v>509.0</v>
      </c>
      <c r="N119" s="95">
        <v>128670.0</v>
      </c>
      <c r="O119" s="95">
        <v>119199.0</v>
      </c>
      <c r="P119" s="95">
        <v>1015.0</v>
      </c>
      <c r="Q119" s="95">
        <v>110150.0</v>
      </c>
      <c r="R119" s="95">
        <v>28.0</v>
      </c>
      <c r="S119" s="95">
        <v>112.0</v>
      </c>
      <c r="T119" s="95"/>
      <c r="U119" s="95"/>
      <c r="V119" s="95"/>
      <c r="W119" s="95"/>
      <c r="X119" s="95"/>
      <c r="Y119" s="95"/>
      <c r="Z119" s="95">
        <v>423040.0</v>
      </c>
      <c r="AA119" s="95">
        <v>394299.0</v>
      </c>
      <c r="AB119" s="95">
        <v>16.0</v>
      </c>
      <c r="AC119" s="95">
        <v>379780.0</v>
      </c>
      <c r="AD119" s="95">
        <v>11.0</v>
      </c>
      <c r="AE119" s="95">
        <v>157.0</v>
      </c>
      <c r="AF119" s="95"/>
      <c r="AG119" s="95"/>
      <c r="AH119" s="95"/>
      <c r="AI119" s="95"/>
      <c r="AJ119" s="95"/>
      <c r="AK119" s="95"/>
      <c r="AL119" s="95">
        <v>6097.0</v>
      </c>
      <c r="AM119" s="95">
        <v>6097.0</v>
      </c>
      <c r="AN119" s="95">
        <v>89.0</v>
      </c>
      <c r="AO119" s="95">
        <v>4315.0</v>
      </c>
      <c r="AP119" s="95">
        <v>35.0</v>
      </c>
      <c r="AQ119" s="95">
        <v>619.0</v>
      </c>
      <c r="AR119" s="95">
        <v>101956.0</v>
      </c>
      <c r="AS119" s="95">
        <v>90881.0</v>
      </c>
      <c r="AT119" s="95">
        <v>375.0</v>
      </c>
      <c r="AU119" s="95">
        <v>86208.0</v>
      </c>
      <c r="AV119" s="95"/>
      <c r="AW119" s="95"/>
      <c r="AX119" s="95">
        <v>59434.0</v>
      </c>
      <c r="AY119" s="95">
        <v>40247.0</v>
      </c>
      <c r="AZ119" s="95">
        <v>18.0</v>
      </c>
      <c r="BA119" s="95">
        <v>37938.0</v>
      </c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5"/>
      <c r="BO119" s="95"/>
      <c r="BP119" s="95"/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  <c r="CB119" s="95"/>
      <c r="CC119" s="95"/>
    </row>
    <row r="120">
      <c r="A120" s="8">
        <v>44328.0</v>
      </c>
      <c r="B120" s="5">
        <v>416742.0</v>
      </c>
      <c r="C120" s="17">
        <v>336191.0</v>
      </c>
      <c r="D120" s="95">
        <v>54.0</v>
      </c>
      <c r="E120" s="95">
        <v>319041.0</v>
      </c>
      <c r="F120" s="95">
        <v>2.0</v>
      </c>
      <c r="G120" s="95">
        <v>30.0</v>
      </c>
      <c r="H120" s="96">
        <v>282786.0</v>
      </c>
      <c r="I120" s="96">
        <v>237520.0</v>
      </c>
      <c r="J120" s="95">
        <v>112.0</v>
      </c>
      <c r="K120" s="95">
        <v>227495.0</v>
      </c>
      <c r="L120" s="95">
        <v>162.0</v>
      </c>
      <c r="M120" s="95">
        <v>329.0</v>
      </c>
      <c r="N120" s="95">
        <v>128606.0</v>
      </c>
      <c r="O120" s="95">
        <v>118845.0</v>
      </c>
      <c r="P120" s="95">
        <v>794.0</v>
      </c>
      <c r="Q120" s="95">
        <v>109135.0</v>
      </c>
      <c r="R120" s="95">
        <v>8.0</v>
      </c>
      <c r="S120" s="95">
        <v>84.0</v>
      </c>
      <c r="T120" s="96"/>
      <c r="U120" s="96"/>
      <c r="V120" s="96"/>
      <c r="W120" s="96"/>
      <c r="X120" s="96"/>
      <c r="Y120" s="96"/>
      <c r="Z120" s="96">
        <v>422976.0</v>
      </c>
      <c r="AA120" s="96">
        <v>394203.0</v>
      </c>
      <c r="AB120" s="95">
        <v>6.0</v>
      </c>
      <c r="AC120" s="95">
        <v>379817.0</v>
      </c>
      <c r="AD120" s="95">
        <v>10.0</v>
      </c>
      <c r="AE120" s="95">
        <v>146.0</v>
      </c>
      <c r="AF120" s="95"/>
      <c r="AG120" s="95"/>
      <c r="AH120" s="95"/>
      <c r="AI120" s="95"/>
      <c r="AJ120" s="95"/>
      <c r="AK120" s="95"/>
      <c r="AL120" s="95">
        <v>5689.0</v>
      </c>
      <c r="AM120" s="95">
        <v>5689.0</v>
      </c>
      <c r="AN120" s="95">
        <v>183.0</v>
      </c>
      <c r="AO120" s="95">
        <v>4221.0</v>
      </c>
      <c r="AP120" s="95">
        <v>1.0</v>
      </c>
      <c r="AQ120" s="95">
        <v>584.0</v>
      </c>
      <c r="AR120" s="95">
        <v>101988.0</v>
      </c>
      <c r="AS120" s="95">
        <v>90878.0</v>
      </c>
      <c r="AT120" s="95">
        <v>365.0</v>
      </c>
      <c r="AU120" s="95">
        <v>85826.0</v>
      </c>
      <c r="AV120" s="95"/>
      <c r="AW120" s="95"/>
      <c r="AX120" s="95">
        <v>59437.0</v>
      </c>
      <c r="AY120" s="95">
        <v>40242.0</v>
      </c>
      <c r="AZ120" s="95">
        <v>11.0</v>
      </c>
      <c r="BA120" s="95">
        <v>37920.0</v>
      </c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95"/>
      <c r="BO120" s="95"/>
      <c r="BP120" s="95"/>
      <c r="BQ120" s="95"/>
      <c r="BR120" s="95"/>
      <c r="BS120" s="95"/>
      <c r="BT120" s="95"/>
      <c r="BU120" s="95"/>
      <c r="BV120" s="95"/>
      <c r="BW120" s="95"/>
      <c r="BX120" s="95"/>
      <c r="BY120" s="95"/>
      <c r="BZ120" s="95"/>
      <c r="CA120" s="95"/>
      <c r="CB120" s="95"/>
      <c r="CC120" s="95"/>
    </row>
    <row r="121">
      <c r="A121" s="8">
        <v>44327.0</v>
      </c>
      <c r="B121" s="17">
        <v>416542.0</v>
      </c>
      <c r="C121" s="17">
        <v>335754.0</v>
      </c>
      <c r="D121" s="96">
        <v>10.0</v>
      </c>
      <c r="E121" s="96">
        <v>318967.0</v>
      </c>
      <c r="F121" s="96">
        <v>3.0</v>
      </c>
      <c r="G121" s="96">
        <v>28.0</v>
      </c>
      <c r="H121" s="96">
        <v>282625.0</v>
      </c>
      <c r="I121" s="96">
        <v>237040.0</v>
      </c>
      <c r="J121" s="96">
        <v>62.0</v>
      </c>
      <c r="K121" s="96">
        <v>227377.0</v>
      </c>
      <c r="L121" s="96">
        <v>51.0</v>
      </c>
      <c r="M121" s="96">
        <v>167.0</v>
      </c>
      <c r="N121" s="96">
        <v>128269.0</v>
      </c>
      <c r="O121" s="96">
        <v>118171.0</v>
      </c>
      <c r="P121" s="96">
        <v>960.0</v>
      </c>
      <c r="Q121" s="96">
        <v>108340.0</v>
      </c>
      <c r="R121" s="96">
        <v>5.0</v>
      </c>
      <c r="S121" s="96">
        <v>76.0</v>
      </c>
      <c r="T121" s="96"/>
      <c r="U121" s="96"/>
      <c r="V121" s="96"/>
      <c r="W121" s="96"/>
      <c r="X121" s="96"/>
      <c r="Y121" s="96"/>
      <c r="Z121" s="96">
        <v>422861.0</v>
      </c>
      <c r="AA121" s="96">
        <v>394077.0</v>
      </c>
      <c r="AB121" s="96">
        <v>12.0</v>
      </c>
      <c r="AC121" s="96">
        <v>379860.0</v>
      </c>
      <c r="AD121" s="96">
        <v>1.0</v>
      </c>
      <c r="AE121" s="96">
        <v>136.0</v>
      </c>
      <c r="AF121" s="96"/>
      <c r="AG121" s="96"/>
      <c r="AH121" s="96"/>
      <c r="AI121" s="96"/>
      <c r="AJ121" s="96"/>
      <c r="AK121" s="96"/>
      <c r="AL121" s="96">
        <v>4915.0</v>
      </c>
      <c r="AM121" s="96">
        <v>4915.0</v>
      </c>
      <c r="AN121" s="96">
        <v>203.0</v>
      </c>
      <c r="AO121" s="96">
        <v>4034.0</v>
      </c>
      <c r="AP121" s="96">
        <v>15.0</v>
      </c>
      <c r="AQ121" s="96">
        <v>583.0</v>
      </c>
      <c r="AR121" s="96">
        <v>102199.0</v>
      </c>
      <c r="AS121" s="96">
        <v>90894.0</v>
      </c>
      <c r="AT121" s="96">
        <v>472.0</v>
      </c>
      <c r="AU121" s="96">
        <v>85459.0</v>
      </c>
      <c r="AV121" s="96"/>
      <c r="AW121" s="96"/>
      <c r="AX121" s="96">
        <v>59443.0</v>
      </c>
      <c r="AY121" s="96">
        <v>40231.0</v>
      </c>
      <c r="AZ121" s="96">
        <v>8.0</v>
      </c>
      <c r="BA121" s="96">
        <v>37909.0</v>
      </c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</row>
    <row r="122">
      <c r="A122" s="8">
        <v>44326.0</v>
      </c>
      <c r="B122" s="17">
        <v>416647.0</v>
      </c>
      <c r="C122" s="17">
        <v>335667.0</v>
      </c>
      <c r="D122" s="95">
        <v>0.0</v>
      </c>
      <c r="E122" s="95">
        <v>318948.0</v>
      </c>
      <c r="F122" s="95">
        <v>0.0</v>
      </c>
      <c r="G122" s="95">
        <v>25.0</v>
      </c>
      <c r="H122" s="97">
        <v>282690.0</v>
      </c>
      <c r="I122" s="97">
        <v>236913.0</v>
      </c>
      <c r="J122" s="95">
        <v>0.0</v>
      </c>
      <c r="K122" s="95">
        <v>227312.0</v>
      </c>
      <c r="L122" s="95">
        <v>0.0</v>
      </c>
      <c r="M122" s="95">
        <v>113.0</v>
      </c>
      <c r="N122" s="97">
        <v>127790.0</v>
      </c>
      <c r="O122" s="18">
        <v>117469.0</v>
      </c>
      <c r="P122" s="95">
        <v>0.0</v>
      </c>
      <c r="Q122" s="95">
        <v>107360.0</v>
      </c>
      <c r="R122" s="95">
        <v>0.0</v>
      </c>
      <c r="S122" s="95">
        <v>71.0</v>
      </c>
      <c r="T122" s="97"/>
      <c r="U122" s="97"/>
      <c r="V122" s="97"/>
      <c r="W122" s="97"/>
      <c r="X122" s="97"/>
      <c r="Y122" s="97"/>
      <c r="Z122" s="97">
        <v>423043.0</v>
      </c>
      <c r="AA122" s="97">
        <v>394250.0</v>
      </c>
      <c r="AB122" s="95">
        <v>0.0</v>
      </c>
      <c r="AC122" s="95">
        <v>379828.0</v>
      </c>
      <c r="AD122" s="95">
        <v>0.0</v>
      </c>
      <c r="AE122" s="95">
        <v>135.0</v>
      </c>
      <c r="AF122" s="97"/>
      <c r="AG122" s="97"/>
      <c r="AH122" s="97"/>
      <c r="AI122" s="97"/>
      <c r="AJ122" s="97"/>
      <c r="AK122" s="97"/>
      <c r="AL122" s="97">
        <v>4907.0</v>
      </c>
      <c r="AM122" s="97">
        <v>4907.0</v>
      </c>
      <c r="AN122" s="95">
        <v>0.0</v>
      </c>
      <c r="AO122" s="95">
        <v>3826.0</v>
      </c>
      <c r="AP122" s="95">
        <v>0.0</v>
      </c>
      <c r="AQ122" s="95">
        <v>390.0</v>
      </c>
      <c r="AR122" s="95">
        <v>102206.0</v>
      </c>
      <c r="AS122" s="95">
        <v>90877.0</v>
      </c>
      <c r="AT122" s="95">
        <v>0.0</v>
      </c>
      <c r="AU122" s="95">
        <v>84970.0</v>
      </c>
      <c r="AV122" s="95"/>
      <c r="AW122" s="95"/>
      <c r="AX122" s="95">
        <v>59542.0</v>
      </c>
      <c r="AY122" s="95">
        <v>40314.0</v>
      </c>
      <c r="AZ122" s="95">
        <v>0.0</v>
      </c>
      <c r="BA122" s="95">
        <v>37901.0</v>
      </c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95"/>
      <c r="BP122" s="95"/>
      <c r="BQ122" s="95"/>
      <c r="BR122" s="95"/>
      <c r="BS122" s="95"/>
      <c r="BT122" s="95"/>
      <c r="BU122" s="95"/>
      <c r="BV122" s="95"/>
      <c r="BW122" s="95"/>
      <c r="BX122" s="95"/>
      <c r="BY122" s="95"/>
      <c r="BZ122" s="95"/>
      <c r="CA122" s="95"/>
      <c r="CB122" s="95"/>
      <c r="CC122" s="95"/>
    </row>
    <row r="123">
      <c r="A123" s="8">
        <v>44325.0</v>
      </c>
      <c r="B123" s="17">
        <v>416646.0</v>
      </c>
      <c r="C123" s="17">
        <v>335660.0</v>
      </c>
      <c r="D123" s="97">
        <v>0.0</v>
      </c>
      <c r="E123" s="97">
        <v>318948.0</v>
      </c>
      <c r="F123" s="97">
        <v>0.0</v>
      </c>
      <c r="G123" s="97">
        <v>25.0</v>
      </c>
      <c r="H123" s="97">
        <v>282684.0</v>
      </c>
      <c r="I123" s="97">
        <v>236906.0</v>
      </c>
      <c r="J123" s="97">
        <v>0.0</v>
      </c>
      <c r="K123" s="97">
        <v>227312.0</v>
      </c>
      <c r="L123" s="97">
        <v>0.0</v>
      </c>
      <c r="M123" s="97">
        <v>113.0</v>
      </c>
      <c r="N123" s="97">
        <v>127752.0</v>
      </c>
      <c r="O123" s="18">
        <v>117431.0</v>
      </c>
      <c r="P123" s="97">
        <v>1.0</v>
      </c>
      <c r="Q123" s="97">
        <v>107360.0</v>
      </c>
      <c r="R123" s="97">
        <v>0.0</v>
      </c>
      <c r="S123" s="97">
        <v>71.0</v>
      </c>
      <c r="T123" s="97"/>
      <c r="U123" s="97"/>
      <c r="V123" s="97"/>
      <c r="W123" s="97"/>
      <c r="X123" s="97"/>
      <c r="Y123" s="97"/>
      <c r="Z123" s="97">
        <v>423044.0</v>
      </c>
      <c r="AA123" s="97">
        <v>394250.0</v>
      </c>
      <c r="AB123" s="97">
        <v>78.0</v>
      </c>
      <c r="AC123" s="97">
        <v>379828.0</v>
      </c>
      <c r="AD123" s="97">
        <v>13.0</v>
      </c>
      <c r="AE123" s="97">
        <v>135.0</v>
      </c>
      <c r="AF123" s="97"/>
      <c r="AG123" s="97"/>
      <c r="AH123" s="97"/>
      <c r="AI123" s="97"/>
      <c r="AJ123" s="97"/>
      <c r="AK123" s="97"/>
      <c r="AL123" s="97">
        <v>4593.0</v>
      </c>
      <c r="AM123" s="97">
        <v>4593.0</v>
      </c>
      <c r="AN123" s="97">
        <v>0.0</v>
      </c>
      <c r="AO123" s="97">
        <v>3826.0</v>
      </c>
      <c r="AP123" s="97">
        <v>0.0</v>
      </c>
      <c r="AQ123" s="97">
        <v>390.0</v>
      </c>
      <c r="AR123" s="97">
        <v>102206.0</v>
      </c>
      <c r="AS123" s="97">
        <v>90877.0</v>
      </c>
      <c r="AT123" s="97">
        <v>0.0</v>
      </c>
      <c r="AU123" s="97">
        <v>84970.0</v>
      </c>
      <c r="AV123" s="97"/>
      <c r="AW123" s="97"/>
      <c r="AX123" s="97">
        <v>59542.0</v>
      </c>
      <c r="AY123" s="97">
        <v>40314.0</v>
      </c>
      <c r="AZ123" s="97">
        <v>0.0</v>
      </c>
      <c r="BA123" s="97">
        <v>37901.0</v>
      </c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</row>
    <row r="124">
      <c r="A124" s="8">
        <v>44324.0</v>
      </c>
      <c r="B124" s="142">
        <v>416637.0</v>
      </c>
      <c r="C124" s="5">
        <v>335651.0</v>
      </c>
      <c r="D124" s="95">
        <v>32.0</v>
      </c>
      <c r="E124" s="95">
        <v>318948.0</v>
      </c>
      <c r="F124" s="95">
        <v>3.0</v>
      </c>
      <c r="G124" s="95">
        <v>25.0</v>
      </c>
      <c r="H124" s="95">
        <v>282660.0</v>
      </c>
      <c r="I124" s="18">
        <v>236841.0</v>
      </c>
      <c r="J124" s="95">
        <v>99.0</v>
      </c>
      <c r="K124" s="95">
        <v>227308.0</v>
      </c>
      <c r="L124" s="95">
        <v>84.0</v>
      </c>
      <c r="M124" s="95">
        <v>113.0</v>
      </c>
      <c r="N124" s="95">
        <v>127604.0</v>
      </c>
      <c r="O124" s="95">
        <v>117226.0</v>
      </c>
      <c r="P124" s="95">
        <v>2128.0</v>
      </c>
      <c r="Q124" s="95">
        <v>107359.0</v>
      </c>
      <c r="R124" s="95">
        <v>16.0</v>
      </c>
      <c r="S124" s="95">
        <v>71.0</v>
      </c>
      <c r="T124" s="95"/>
      <c r="U124" s="95"/>
      <c r="V124" s="95"/>
      <c r="W124" s="95"/>
      <c r="X124" s="95"/>
      <c r="Y124" s="95"/>
      <c r="Z124" s="95">
        <v>423040.0</v>
      </c>
      <c r="AA124" s="95">
        <v>394246.0</v>
      </c>
      <c r="AB124" s="95">
        <v>423.0</v>
      </c>
      <c r="AC124" s="95">
        <v>379738.0</v>
      </c>
      <c r="AD124" s="95">
        <v>18.0</v>
      </c>
      <c r="AE124" s="95">
        <v>123.0</v>
      </c>
      <c r="AF124" s="95"/>
      <c r="AG124" s="95"/>
      <c r="AH124" s="95"/>
      <c r="AI124" s="95"/>
      <c r="AJ124" s="95"/>
      <c r="AK124" s="95"/>
      <c r="AL124" s="95">
        <v>4593.0</v>
      </c>
      <c r="AM124" s="95">
        <v>4593.0</v>
      </c>
      <c r="AN124" s="95">
        <v>190.0</v>
      </c>
      <c r="AO124" s="95">
        <v>3826.0</v>
      </c>
      <c r="AP124" s="95">
        <v>24.0</v>
      </c>
      <c r="AQ124" s="95">
        <v>390.0</v>
      </c>
      <c r="AR124" s="95">
        <v>102208.0</v>
      </c>
      <c r="AS124" s="95">
        <v>90878.0</v>
      </c>
      <c r="AT124" s="95">
        <v>943.0</v>
      </c>
      <c r="AU124" s="95">
        <v>84960.0</v>
      </c>
      <c r="AV124" s="95"/>
      <c r="AW124" s="95"/>
      <c r="AX124" s="95">
        <v>59542.0</v>
      </c>
      <c r="AY124" s="95">
        <v>40316.0</v>
      </c>
      <c r="AZ124" s="95">
        <v>125.0</v>
      </c>
      <c r="BA124" s="95">
        <v>37901.0</v>
      </c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95"/>
      <c r="BO124" s="95"/>
      <c r="BP124" s="95"/>
      <c r="BQ124" s="95"/>
      <c r="BR124" s="95"/>
      <c r="BS124" s="95"/>
      <c r="BT124" s="95"/>
      <c r="BU124" s="95"/>
      <c r="BV124" s="95"/>
      <c r="BW124" s="95"/>
      <c r="BX124" s="95"/>
      <c r="BY124" s="95"/>
      <c r="BZ124" s="95"/>
      <c r="CA124" s="95"/>
      <c r="CB124" s="95"/>
      <c r="CC124" s="95"/>
    </row>
    <row r="125">
      <c r="A125" s="8">
        <v>44323.0</v>
      </c>
      <c r="B125" s="142">
        <v>416679.0</v>
      </c>
      <c r="C125" s="5">
        <v>335544.0</v>
      </c>
      <c r="D125" s="95">
        <v>89.0</v>
      </c>
      <c r="E125" s="95">
        <v>318896.0</v>
      </c>
      <c r="F125" s="95">
        <v>6.0</v>
      </c>
      <c r="G125" s="95">
        <v>22.0</v>
      </c>
      <c r="H125" s="95">
        <v>282611.0</v>
      </c>
      <c r="I125" s="95">
        <v>236698.0</v>
      </c>
      <c r="J125" s="95">
        <v>145.0</v>
      </c>
      <c r="K125" s="95">
        <v>227203.0</v>
      </c>
      <c r="L125" s="95">
        <v>0.0</v>
      </c>
      <c r="M125" s="95">
        <v>30.0</v>
      </c>
      <c r="N125" s="95">
        <v>126477.0</v>
      </c>
      <c r="O125" s="95">
        <v>116051.0</v>
      </c>
      <c r="P125" s="95">
        <v>1902.0</v>
      </c>
      <c r="Q125" s="95">
        <v>105228.0</v>
      </c>
      <c r="R125" s="95">
        <v>6.0</v>
      </c>
      <c r="S125" s="95">
        <v>55.0</v>
      </c>
      <c r="T125" s="95"/>
      <c r="U125" s="95"/>
      <c r="V125" s="95"/>
      <c r="W125" s="95"/>
      <c r="X125" s="95"/>
      <c r="Y125" s="95"/>
      <c r="Z125" s="95">
        <v>422982.0</v>
      </c>
      <c r="AA125" s="95">
        <v>394143.0</v>
      </c>
      <c r="AB125" s="95">
        <v>341.0</v>
      </c>
      <c r="AC125" s="95">
        <v>379235.0</v>
      </c>
      <c r="AD125" s="95">
        <v>8.0</v>
      </c>
      <c r="AE125" s="95">
        <v>102.0</v>
      </c>
      <c r="AF125" s="95"/>
      <c r="AG125" s="95"/>
      <c r="AH125" s="95"/>
      <c r="AI125" s="95"/>
      <c r="AJ125" s="95"/>
      <c r="AK125" s="95"/>
      <c r="AL125" s="95">
        <v>4594.0</v>
      </c>
      <c r="AM125" s="95">
        <v>4594.0</v>
      </c>
      <c r="AN125" s="95">
        <v>153.0</v>
      </c>
      <c r="AO125" s="95">
        <v>3632.0</v>
      </c>
      <c r="AP125" s="95">
        <v>106.0</v>
      </c>
      <c r="AQ125" s="95">
        <v>364.0</v>
      </c>
      <c r="AR125" s="95">
        <v>102356.0</v>
      </c>
      <c r="AS125" s="95">
        <v>90996.0</v>
      </c>
      <c r="AT125" s="95">
        <v>1026.0</v>
      </c>
      <c r="AU125" s="95">
        <v>83832.0</v>
      </c>
      <c r="AV125" s="95"/>
      <c r="AW125" s="95"/>
      <c r="AX125" s="95">
        <v>59557.0</v>
      </c>
      <c r="AY125" s="95">
        <v>40342.0</v>
      </c>
      <c r="AZ125" s="95">
        <v>57.0</v>
      </c>
      <c r="BA125" s="95">
        <v>37776.0</v>
      </c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/>
      <c r="CB125" s="95"/>
      <c r="CC125" s="9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21" t="s">
        <v>141</v>
      </c>
      <c r="C1" s="21" t="s">
        <v>142</v>
      </c>
      <c r="D1" s="21" t="s">
        <v>143</v>
      </c>
      <c r="E1" s="21" t="s">
        <v>144</v>
      </c>
      <c r="F1" s="21" t="s">
        <v>145</v>
      </c>
      <c r="G1" s="21" t="s">
        <v>146</v>
      </c>
      <c r="H1" s="21" t="s">
        <v>147</v>
      </c>
      <c r="I1" s="21" t="s">
        <v>148</v>
      </c>
      <c r="J1" s="21" t="s">
        <v>149</v>
      </c>
      <c r="K1" s="21" t="s">
        <v>150</v>
      </c>
      <c r="L1" s="21" t="s">
        <v>151</v>
      </c>
      <c r="M1" s="21" t="s">
        <v>152</v>
      </c>
      <c r="N1" s="21" t="s">
        <v>153</v>
      </c>
      <c r="O1" s="21" t="s">
        <v>154</v>
      </c>
      <c r="P1" s="21" t="s">
        <v>155</v>
      </c>
      <c r="Q1" s="21" t="s">
        <v>156</v>
      </c>
      <c r="R1" s="21" t="s">
        <v>157</v>
      </c>
      <c r="S1" s="21" t="s">
        <v>158</v>
      </c>
      <c r="T1" s="21" t="s">
        <v>159</v>
      </c>
      <c r="U1" s="21" t="s">
        <v>160</v>
      </c>
      <c r="V1" s="21" t="s">
        <v>161</v>
      </c>
      <c r="W1" s="21" t="s">
        <v>162</v>
      </c>
      <c r="X1" s="21" t="s">
        <v>163</v>
      </c>
      <c r="Y1" s="21" t="s">
        <v>164</v>
      </c>
      <c r="Z1" s="21" t="s">
        <v>165</v>
      </c>
      <c r="AA1" s="21" t="s">
        <v>166</v>
      </c>
      <c r="AB1" s="21" t="s">
        <v>167</v>
      </c>
      <c r="AC1" s="21" t="s">
        <v>168</v>
      </c>
      <c r="AD1" s="21" t="s">
        <v>169</v>
      </c>
      <c r="AE1" s="21" t="s">
        <v>170</v>
      </c>
      <c r="AF1" s="21" t="s">
        <v>171</v>
      </c>
      <c r="AG1" s="21" t="s">
        <v>172</v>
      </c>
      <c r="AH1" s="21" t="s">
        <v>173</v>
      </c>
      <c r="AI1" s="21" t="s">
        <v>174</v>
      </c>
      <c r="AJ1" s="21" t="s">
        <v>175</v>
      </c>
      <c r="AK1" s="21" t="s">
        <v>176</v>
      </c>
      <c r="AL1" s="21" t="s">
        <v>177</v>
      </c>
      <c r="AM1" s="21" t="s">
        <v>178</v>
      </c>
      <c r="AN1" s="21" t="s">
        <v>179</v>
      </c>
      <c r="AO1" s="21" t="s">
        <v>180</v>
      </c>
      <c r="AP1" s="21" t="s">
        <v>181</v>
      </c>
      <c r="AQ1" s="21" t="s">
        <v>182</v>
      </c>
      <c r="AR1" s="21" t="s">
        <v>183</v>
      </c>
      <c r="AS1" s="21" t="s">
        <v>184</v>
      </c>
      <c r="AT1" s="21" t="s">
        <v>185</v>
      </c>
      <c r="AU1" s="21" t="s">
        <v>186</v>
      </c>
      <c r="AV1" s="21" t="s">
        <v>187</v>
      </c>
      <c r="AW1" s="21" t="s">
        <v>188</v>
      </c>
      <c r="AX1" s="21" t="s">
        <v>189</v>
      </c>
      <c r="AY1" s="21" t="s">
        <v>190</v>
      </c>
      <c r="AZ1" s="21" t="s">
        <v>191</v>
      </c>
      <c r="BA1" s="21" t="s">
        <v>192</v>
      </c>
      <c r="BB1" s="21" t="s">
        <v>193</v>
      </c>
      <c r="BC1" s="21" t="s">
        <v>194</v>
      </c>
      <c r="BD1" s="21" t="s">
        <v>195</v>
      </c>
      <c r="BE1" s="21" t="s">
        <v>196</v>
      </c>
      <c r="BF1" s="21" t="s">
        <v>197</v>
      </c>
      <c r="BG1" s="21" t="s">
        <v>198</v>
      </c>
      <c r="BH1" s="21" t="s">
        <v>199</v>
      </c>
      <c r="BI1" s="21" t="s">
        <v>200</v>
      </c>
      <c r="BJ1" s="21" t="s">
        <v>201</v>
      </c>
      <c r="BK1" s="21" t="s">
        <v>202</v>
      </c>
      <c r="BL1" s="21" t="s">
        <v>203</v>
      </c>
      <c r="BM1" s="21" t="s">
        <v>204</v>
      </c>
      <c r="BN1" s="21" t="s">
        <v>205</v>
      </c>
      <c r="BO1" s="21" t="s">
        <v>206</v>
      </c>
      <c r="BP1" s="21" t="s">
        <v>207</v>
      </c>
      <c r="BQ1" s="21" t="s">
        <v>208</v>
      </c>
      <c r="BR1" s="21" t="s">
        <v>209</v>
      </c>
      <c r="BS1" s="21" t="s">
        <v>209</v>
      </c>
      <c r="BT1" s="21" t="s">
        <v>210</v>
      </c>
      <c r="BU1" s="21" t="s">
        <v>210</v>
      </c>
      <c r="BV1" s="21" t="s">
        <v>211</v>
      </c>
      <c r="BW1" s="21" t="s">
        <v>212</v>
      </c>
      <c r="BX1" s="21" t="s">
        <v>213</v>
      </c>
      <c r="BY1" s="21" t="s">
        <v>214</v>
      </c>
      <c r="BZ1" s="21" t="s">
        <v>215</v>
      </c>
      <c r="CA1" s="21" t="s">
        <v>216</v>
      </c>
      <c r="CB1" s="21" t="s">
        <v>217</v>
      </c>
      <c r="CC1" s="21" t="s">
        <v>218</v>
      </c>
      <c r="CD1" s="21" t="s">
        <v>219</v>
      </c>
      <c r="CE1" s="21" t="s">
        <v>220</v>
      </c>
      <c r="CF1" s="21" t="s">
        <v>221</v>
      </c>
      <c r="CG1" s="21" t="s">
        <v>222</v>
      </c>
      <c r="CH1" s="21" t="s">
        <v>223</v>
      </c>
      <c r="CI1" s="21" t="s">
        <v>224</v>
      </c>
      <c r="CJ1" s="21" t="s">
        <v>225</v>
      </c>
      <c r="CK1" s="21" t="s">
        <v>226</v>
      </c>
      <c r="CL1" s="21" t="s">
        <v>227</v>
      </c>
      <c r="CM1" s="21" t="s">
        <v>228</v>
      </c>
      <c r="CN1" s="21" t="s">
        <v>229</v>
      </c>
      <c r="CO1" s="21" t="s">
        <v>230</v>
      </c>
      <c r="CP1" s="21" t="s">
        <v>231</v>
      </c>
      <c r="CQ1" s="21" t="s">
        <v>232</v>
      </c>
      <c r="CR1" s="21" t="s">
        <v>233</v>
      </c>
      <c r="CS1" s="21" t="s">
        <v>234</v>
      </c>
      <c r="CT1" s="21" t="s">
        <v>235</v>
      </c>
      <c r="CU1" s="21" t="s">
        <v>236</v>
      </c>
      <c r="CV1" s="21" t="s">
        <v>237</v>
      </c>
      <c r="CW1" s="21" t="s">
        <v>238</v>
      </c>
      <c r="CX1" s="21" t="s">
        <v>239</v>
      </c>
      <c r="CY1" s="21" t="s">
        <v>240</v>
      </c>
      <c r="CZ1" s="21" t="s">
        <v>241</v>
      </c>
      <c r="DA1" s="21" t="s">
        <v>242</v>
      </c>
      <c r="DB1" s="21" t="s">
        <v>243</v>
      </c>
      <c r="DC1" s="21" t="s">
        <v>244</v>
      </c>
      <c r="DD1" s="21" t="s">
        <v>245</v>
      </c>
      <c r="DE1" s="21" t="s">
        <v>246</v>
      </c>
      <c r="DF1" s="21" t="s">
        <v>247</v>
      </c>
      <c r="DG1" s="21" t="s">
        <v>248</v>
      </c>
      <c r="DH1" s="21" t="s">
        <v>249</v>
      </c>
      <c r="DI1" s="21" t="s">
        <v>250</v>
      </c>
      <c r="DJ1" s="21" t="s">
        <v>251</v>
      </c>
      <c r="DK1" s="21" t="s">
        <v>252</v>
      </c>
      <c r="DL1" s="21" t="s">
        <v>253</v>
      </c>
      <c r="DM1" s="21" t="s">
        <v>254</v>
      </c>
      <c r="DN1" s="21" t="s">
        <v>255</v>
      </c>
      <c r="DO1" s="21" t="s">
        <v>256</v>
      </c>
      <c r="DP1" s="21" t="s">
        <v>257</v>
      </c>
      <c r="DQ1" s="21" t="s">
        <v>258</v>
      </c>
      <c r="DR1" s="21" t="s">
        <v>259</v>
      </c>
      <c r="DS1" s="21" t="s">
        <v>260</v>
      </c>
      <c r="DT1" s="21" t="s">
        <v>261</v>
      </c>
      <c r="DU1" s="21" t="s">
        <v>262</v>
      </c>
      <c r="DV1" s="21" t="s">
        <v>263</v>
      </c>
      <c r="DW1" s="21" t="s">
        <v>264</v>
      </c>
      <c r="DX1" s="143" t="s">
        <v>265</v>
      </c>
      <c r="DY1" s="143" t="s">
        <v>266</v>
      </c>
      <c r="DZ1" s="143" t="s">
        <v>267</v>
      </c>
      <c r="EA1" s="143" t="s">
        <v>268</v>
      </c>
      <c r="EB1" s="143" t="s">
        <v>269</v>
      </c>
      <c r="EC1" s="143" t="s">
        <v>270</v>
      </c>
      <c r="ED1" s="143" t="s">
        <v>271</v>
      </c>
      <c r="EE1" s="143" t="s">
        <v>272</v>
      </c>
      <c r="EF1" s="143" t="s">
        <v>273</v>
      </c>
      <c r="EG1" s="143" t="s">
        <v>274</v>
      </c>
      <c r="EH1" s="143" t="s">
        <v>273</v>
      </c>
      <c r="EI1" s="143" t="s">
        <v>275</v>
      </c>
      <c r="EJ1" s="143" t="s">
        <v>276</v>
      </c>
      <c r="EK1" s="143" t="s">
        <v>277</v>
      </c>
      <c r="EL1" s="143" t="s">
        <v>278</v>
      </c>
      <c r="EM1" s="143" t="s">
        <v>279</v>
      </c>
      <c r="EN1" s="143" t="s">
        <v>278</v>
      </c>
      <c r="EO1" s="143" t="s">
        <v>279</v>
      </c>
      <c r="EP1" s="143" t="s">
        <v>280</v>
      </c>
      <c r="EQ1" s="143" t="s">
        <v>281</v>
      </c>
      <c r="ER1" s="143" t="s">
        <v>282</v>
      </c>
      <c r="ES1" s="143" t="s">
        <v>283</v>
      </c>
      <c r="ET1" s="143" t="s">
        <v>282</v>
      </c>
      <c r="EU1" s="143" t="s">
        <v>283</v>
      </c>
      <c r="EV1" s="21" t="s">
        <v>284</v>
      </c>
      <c r="EW1" s="21" t="s">
        <v>285</v>
      </c>
      <c r="EX1" s="21" t="s">
        <v>286</v>
      </c>
      <c r="EY1" s="21" t="s">
        <v>287</v>
      </c>
      <c r="EZ1" s="21" t="s">
        <v>286</v>
      </c>
      <c r="FA1" s="21" t="s">
        <v>287</v>
      </c>
      <c r="FB1" s="21" t="s">
        <v>288</v>
      </c>
      <c r="FC1" s="21" t="s">
        <v>289</v>
      </c>
      <c r="FD1" s="21" t="s">
        <v>290</v>
      </c>
      <c r="FE1" s="21" t="s">
        <v>291</v>
      </c>
      <c r="FF1" s="21" t="s">
        <v>290</v>
      </c>
      <c r="FG1" s="21" t="s">
        <v>291</v>
      </c>
      <c r="FH1" s="143" t="s">
        <v>292</v>
      </c>
      <c r="FI1" s="143" t="s">
        <v>293</v>
      </c>
      <c r="FJ1" s="143" t="s">
        <v>294</v>
      </c>
      <c r="FK1" s="143" t="s">
        <v>295</v>
      </c>
      <c r="FL1" s="143" t="s">
        <v>294</v>
      </c>
      <c r="FM1" s="143" t="s">
        <v>295</v>
      </c>
      <c r="FN1" s="21" t="s">
        <v>296</v>
      </c>
      <c r="FO1" s="21" t="s">
        <v>297</v>
      </c>
      <c r="FP1" s="21" t="s">
        <v>298</v>
      </c>
      <c r="FQ1" s="21" t="s">
        <v>299</v>
      </c>
      <c r="FR1" s="21" t="s">
        <v>300</v>
      </c>
      <c r="FS1" s="21" t="s">
        <v>301</v>
      </c>
      <c r="FT1" s="21" t="s">
        <v>302</v>
      </c>
      <c r="FU1" s="21" t="s">
        <v>303</v>
      </c>
      <c r="FV1" s="21" t="s">
        <v>304</v>
      </c>
      <c r="FW1" s="21" t="s">
        <v>305</v>
      </c>
      <c r="FX1" s="21" t="s">
        <v>306</v>
      </c>
      <c r="FY1" s="21" t="s">
        <v>307</v>
      </c>
      <c r="FZ1" s="21" t="s">
        <v>308</v>
      </c>
      <c r="GA1" s="21" t="s">
        <v>309</v>
      </c>
    </row>
    <row r="2">
      <c r="A2" s="8">
        <v>44452.0</v>
      </c>
      <c r="B2" s="96">
        <v>372351.0</v>
      </c>
      <c r="C2" s="96">
        <v>372351.0</v>
      </c>
      <c r="D2" s="96">
        <v>0.0</v>
      </c>
      <c r="E2" s="96">
        <v>372289.0</v>
      </c>
      <c r="F2" s="96">
        <v>0.0</v>
      </c>
      <c r="G2" s="96">
        <v>370399.0</v>
      </c>
      <c r="H2" s="96">
        <v>252688.0</v>
      </c>
      <c r="I2" s="96">
        <v>252685.0</v>
      </c>
      <c r="J2" s="96">
        <v>0.0</v>
      </c>
      <c r="K2" s="96">
        <v>252630.0</v>
      </c>
      <c r="L2" s="96">
        <v>0.0</v>
      </c>
      <c r="M2" s="96">
        <v>251174.0</v>
      </c>
      <c r="N2" s="96">
        <v>53683.0</v>
      </c>
      <c r="O2" s="96">
        <v>53683.0</v>
      </c>
      <c r="P2" s="96">
        <v>0.0</v>
      </c>
      <c r="Q2" s="96">
        <v>53667.0</v>
      </c>
      <c r="R2" s="96">
        <v>0.0</v>
      </c>
      <c r="S2" s="96">
        <v>52461.0</v>
      </c>
      <c r="T2" s="96">
        <v>5194.0</v>
      </c>
      <c r="U2" s="96">
        <v>5194.0</v>
      </c>
      <c r="V2" s="96">
        <v>0.0</v>
      </c>
      <c r="W2" s="96">
        <v>5190.0</v>
      </c>
      <c r="X2" s="96">
        <v>0.0</v>
      </c>
      <c r="Y2" s="96">
        <v>5045.0</v>
      </c>
      <c r="Z2" s="96">
        <v>169665.0</v>
      </c>
      <c r="AA2" s="96">
        <v>169662.0</v>
      </c>
      <c r="AB2" s="96">
        <v>0.0</v>
      </c>
      <c r="AC2" s="96">
        <v>169493.0</v>
      </c>
      <c r="AD2" s="96">
        <v>0.0</v>
      </c>
      <c r="AE2" s="96">
        <v>168651.0</v>
      </c>
      <c r="AF2" s="96">
        <v>3391232.0</v>
      </c>
      <c r="AG2" s="96">
        <v>3043182.0</v>
      </c>
      <c r="AH2" s="96">
        <v>3.0</v>
      </c>
      <c r="AI2" s="96">
        <v>3014635.0</v>
      </c>
      <c r="AJ2" s="96">
        <v>7.0</v>
      </c>
      <c r="AK2" s="96">
        <v>2953866.0</v>
      </c>
      <c r="AL2" s="96">
        <v>8274574.0</v>
      </c>
      <c r="AM2" s="96">
        <v>7516598.0</v>
      </c>
      <c r="AN2" s="96">
        <v>0.0</v>
      </c>
      <c r="AO2" s="96">
        <v>7512356.0</v>
      </c>
      <c r="AP2" s="96">
        <v>262.0</v>
      </c>
      <c r="AQ2" s="96">
        <v>7053231.0</v>
      </c>
      <c r="AR2" s="96">
        <v>6995932.0</v>
      </c>
      <c r="AS2" s="96">
        <v>6136415.0</v>
      </c>
      <c r="AT2" s="96">
        <v>0.0</v>
      </c>
      <c r="AU2" s="96">
        <v>6122691.0</v>
      </c>
      <c r="AV2" s="96">
        <v>18428.0</v>
      </c>
      <c r="AW2" s="96">
        <v>1292318.0</v>
      </c>
      <c r="AX2" s="96">
        <v>1.3749321E7</v>
      </c>
      <c r="AY2" s="96">
        <v>1.0004478E7</v>
      </c>
      <c r="AZ2" s="96">
        <v>15141.0</v>
      </c>
      <c r="BA2" s="96">
        <v>3566574.0</v>
      </c>
      <c r="BB2" s="96">
        <v>0.0</v>
      </c>
      <c r="BC2" s="96">
        <v>0.0</v>
      </c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>
        <v>1384362.0</v>
      </c>
      <c r="BW2" s="96">
        <v>1382851.0</v>
      </c>
      <c r="BX2" s="96">
        <v>0.0</v>
      </c>
      <c r="BY2" s="96">
        <v>1379578.0</v>
      </c>
      <c r="BZ2" s="96">
        <v>2.0</v>
      </c>
      <c r="CA2" s="96">
        <v>1096528.0</v>
      </c>
      <c r="CB2" s="96">
        <v>860898.0</v>
      </c>
      <c r="CC2" s="96">
        <v>860047.0</v>
      </c>
      <c r="CD2" s="96">
        <v>0.0</v>
      </c>
      <c r="CE2" s="96">
        <v>860898.0</v>
      </c>
      <c r="CF2" s="96">
        <v>0.0</v>
      </c>
      <c r="CG2" s="96">
        <v>860898.0</v>
      </c>
      <c r="CH2" s="96">
        <v>300471.0</v>
      </c>
      <c r="CI2" s="96">
        <v>296545.0</v>
      </c>
      <c r="CJ2" s="96">
        <v>74.0</v>
      </c>
      <c r="CK2" s="96">
        <v>296180.0</v>
      </c>
      <c r="CL2" s="96">
        <v>74.0</v>
      </c>
      <c r="CM2" s="96">
        <v>296180.0</v>
      </c>
      <c r="CN2" s="96">
        <v>61025.0</v>
      </c>
      <c r="CO2" s="96">
        <v>61013.0</v>
      </c>
      <c r="CP2" s="96">
        <v>0.0</v>
      </c>
      <c r="CQ2" s="96">
        <v>61025.0</v>
      </c>
      <c r="CR2" s="96">
        <v>0.0</v>
      </c>
      <c r="CS2" s="96">
        <v>60888.0</v>
      </c>
      <c r="CT2" s="96">
        <v>266728.0</v>
      </c>
      <c r="CU2" s="96">
        <v>260774.0</v>
      </c>
      <c r="CV2" s="96">
        <v>37.0</v>
      </c>
      <c r="CW2" s="96">
        <v>258499.0</v>
      </c>
      <c r="CX2" s="96">
        <v>9.0</v>
      </c>
      <c r="CY2" s="96">
        <v>227566.0</v>
      </c>
      <c r="CZ2" s="96">
        <v>287844.0</v>
      </c>
      <c r="DA2" s="96">
        <v>287835.0</v>
      </c>
      <c r="DB2" s="96">
        <v>0.0</v>
      </c>
      <c r="DC2" s="96">
        <v>287576.0</v>
      </c>
      <c r="DD2" s="96">
        <v>0.0</v>
      </c>
      <c r="DE2" s="96">
        <v>281627.0</v>
      </c>
      <c r="DF2" s="96">
        <v>169029.0</v>
      </c>
      <c r="DG2" s="96">
        <v>168686.0</v>
      </c>
      <c r="DH2" s="96">
        <v>0.0</v>
      </c>
      <c r="DI2" s="96">
        <v>166746.0</v>
      </c>
      <c r="DJ2" s="96">
        <v>0.0</v>
      </c>
      <c r="DK2" s="96">
        <v>162076.0</v>
      </c>
      <c r="DL2" s="96">
        <v>885197.0</v>
      </c>
      <c r="DM2" s="96">
        <v>857233.0</v>
      </c>
      <c r="DN2" s="96">
        <v>0.0</v>
      </c>
      <c r="DO2" s="96">
        <v>856782.0</v>
      </c>
      <c r="DP2" s="96">
        <v>85.0</v>
      </c>
      <c r="DQ2" s="96">
        <v>829259.0</v>
      </c>
      <c r="DR2" s="96">
        <v>2312061.0</v>
      </c>
      <c r="DS2" s="96">
        <v>2283134.0</v>
      </c>
      <c r="DT2" s="96">
        <v>2910.0</v>
      </c>
      <c r="DU2" s="96">
        <v>2228461.0</v>
      </c>
      <c r="DV2" s="96">
        <v>3255.0</v>
      </c>
      <c r="DW2" s="96">
        <v>643892.0</v>
      </c>
      <c r="DX2" s="96">
        <v>744094.0</v>
      </c>
      <c r="DY2" s="96">
        <v>726971.0</v>
      </c>
      <c r="DZ2" s="96">
        <v>0.0</v>
      </c>
      <c r="EA2" s="96">
        <v>723472.0</v>
      </c>
      <c r="EB2" s="96">
        <v>23.0</v>
      </c>
      <c r="EC2" s="96">
        <v>712413.0</v>
      </c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>
        <v>29179.0</v>
      </c>
      <c r="FC2" s="96">
        <v>19910.0</v>
      </c>
      <c r="FD2" s="96">
        <v>4.0</v>
      </c>
      <c r="FE2" s="96">
        <v>17791.0</v>
      </c>
      <c r="FF2" s="96">
        <v>0.0</v>
      </c>
      <c r="FG2" s="96">
        <v>0.0</v>
      </c>
      <c r="FH2" s="96"/>
      <c r="FI2" s="96"/>
      <c r="FJ2" s="96"/>
      <c r="FK2" s="96"/>
      <c r="FL2" s="96"/>
      <c r="FM2" s="96"/>
      <c r="FN2" s="96">
        <v>1989391.0</v>
      </c>
      <c r="FO2" s="96">
        <v>1989286.0</v>
      </c>
      <c r="FP2" s="96">
        <v>2260.0</v>
      </c>
      <c r="FQ2" s="96">
        <v>1986105.0</v>
      </c>
      <c r="FR2" s="96">
        <v>2459.0</v>
      </c>
      <c r="FS2" s="96">
        <v>460907.0</v>
      </c>
      <c r="FT2" s="96">
        <v>677520.0</v>
      </c>
      <c r="FU2" s="96">
        <v>677494.0</v>
      </c>
      <c r="FV2" s="96">
        <v>1214.0</v>
      </c>
      <c r="FW2" s="96">
        <v>676341.0</v>
      </c>
      <c r="FX2" s="96">
        <v>659.0</v>
      </c>
      <c r="FY2" s="96">
        <v>184331.0</v>
      </c>
      <c r="FZ2" s="96"/>
      <c r="GA2" s="96"/>
      <c r="GB2" s="96"/>
    </row>
    <row r="3">
      <c r="A3" s="8">
        <v>44445.0</v>
      </c>
      <c r="B3" s="96">
        <v>372359.0</v>
      </c>
      <c r="C3" s="96">
        <v>372358.0</v>
      </c>
      <c r="D3" s="96">
        <v>0.0</v>
      </c>
      <c r="E3" s="96">
        <v>372289.0</v>
      </c>
      <c r="F3" s="96">
        <v>2.0</v>
      </c>
      <c r="G3" s="96">
        <v>369480.0</v>
      </c>
      <c r="H3" s="96">
        <v>252691.0</v>
      </c>
      <c r="I3" s="96">
        <v>252690.0</v>
      </c>
      <c r="J3" s="96">
        <v>0.0</v>
      </c>
      <c r="K3" s="96">
        <v>252630.0</v>
      </c>
      <c r="L3" s="96">
        <v>5.0</v>
      </c>
      <c r="M3" s="96">
        <v>250512.0</v>
      </c>
      <c r="N3" s="96">
        <v>53685.0</v>
      </c>
      <c r="O3" s="96">
        <v>53683.0</v>
      </c>
      <c r="P3" s="96">
        <v>0.0</v>
      </c>
      <c r="Q3" s="96">
        <v>53667.0</v>
      </c>
      <c r="R3" s="96">
        <v>2.0</v>
      </c>
      <c r="S3" s="96">
        <v>52285.0</v>
      </c>
      <c r="T3" s="96">
        <v>5194.0</v>
      </c>
      <c r="U3" s="96">
        <v>5194.0</v>
      </c>
      <c r="V3" s="96">
        <v>0.0</v>
      </c>
      <c r="W3" s="96">
        <v>5190.0</v>
      </c>
      <c r="X3" s="96">
        <v>0.0</v>
      </c>
      <c r="Y3" s="96">
        <v>5015.0</v>
      </c>
      <c r="Z3" s="96">
        <v>169676.0</v>
      </c>
      <c r="AA3" s="96">
        <v>169674.0</v>
      </c>
      <c r="AB3" s="96">
        <v>0.0</v>
      </c>
      <c r="AC3" s="96">
        <v>169493.0</v>
      </c>
      <c r="AD3" s="96">
        <v>5.0</v>
      </c>
      <c r="AE3" s="96">
        <v>168082.0</v>
      </c>
      <c r="AF3" s="96">
        <v>3394113.0</v>
      </c>
      <c r="AG3" s="96">
        <v>3040196.0</v>
      </c>
      <c r="AH3" s="96">
        <v>5.0</v>
      </c>
      <c r="AI3" s="96">
        <v>3010405.0</v>
      </c>
      <c r="AJ3" s="96">
        <v>3.0</v>
      </c>
      <c r="AK3" s="96">
        <v>2947886.0</v>
      </c>
      <c r="AL3" s="96">
        <v>8299569.0</v>
      </c>
      <c r="AM3" s="96">
        <v>7517017.0</v>
      </c>
      <c r="AN3" s="96">
        <v>0.0</v>
      </c>
      <c r="AO3" s="96">
        <v>7512272.0</v>
      </c>
      <c r="AP3" s="96">
        <v>174.0</v>
      </c>
      <c r="AQ3" s="96">
        <v>6968562.0</v>
      </c>
      <c r="AR3" s="96">
        <v>7039349.0</v>
      </c>
      <c r="AS3" s="96">
        <v>6137772.0</v>
      </c>
      <c r="AT3" s="96">
        <v>0.0</v>
      </c>
      <c r="AU3" s="96">
        <v>6122568.0</v>
      </c>
      <c r="AV3" s="96">
        <v>2596.0</v>
      </c>
      <c r="AW3" s="96">
        <v>93999.0</v>
      </c>
      <c r="AX3" s="96">
        <v>1.4081345E7</v>
      </c>
      <c r="AY3" s="96">
        <v>1.017822E7</v>
      </c>
      <c r="AZ3" s="96">
        <v>2536.0</v>
      </c>
      <c r="BA3" s="96">
        <v>1198540.0</v>
      </c>
      <c r="BB3" s="96">
        <v>0.0</v>
      </c>
      <c r="BC3" s="96">
        <v>0.0</v>
      </c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>
        <v>1372025.0</v>
      </c>
      <c r="BW3" s="96">
        <v>1370337.0</v>
      </c>
      <c r="BX3" s="96">
        <v>131.0</v>
      </c>
      <c r="BY3" s="96">
        <v>1366266.0</v>
      </c>
      <c r="BZ3" s="96">
        <v>38.0</v>
      </c>
      <c r="CA3" s="96">
        <v>1088526.0</v>
      </c>
      <c r="CB3" s="96">
        <v>860897.0</v>
      </c>
      <c r="CC3" s="96">
        <v>860047.0</v>
      </c>
      <c r="CD3" s="96">
        <v>0.0</v>
      </c>
      <c r="CE3" s="96">
        <v>860897.0</v>
      </c>
      <c r="CF3" s="96">
        <v>0.0</v>
      </c>
      <c r="CG3" s="96">
        <v>860897.0</v>
      </c>
      <c r="CH3" s="96">
        <v>296950.0</v>
      </c>
      <c r="CI3" s="96">
        <v>292828.0</v>
      </c>
      <c r="CJ3" s="96">
        <v>1039.0</v>
      </c>
      <c r="CK3" s="96">
        <v>292507.0</v>
      </c>
      <c r="CL3" s="96">
        <v>1039.0</v>
      </c>
      <c r="CM3" s="96">
        <v>292507.0</v>
      </c>
      <c r="CN3" s="96">
        <v>61025.0</v>
      </c>
      <c r="CO3" s="96">
        <v>61013.0</v>
      </c>
      <c r="CP3" s="96">
        <v>0.0</v>
      </c>
      <c r="CQ3" s="96">
        <v>61025.0</v>
      </c>
      <c r="CR3" s="96">
        <v>0.0</v>
      </c>
      <c r="CS3" s="96">
        <v>60885.0</v>
      </c>
      <c r="CT3" s="96">
        <v>263703.0</v>
      </c>
      <c r="CU3" s="96">
        <v>257583.0</v>
      </c>
      <c r="CV3" s="96">
        <v>39.0</v>
      </c>
      <c r="CW3" s="96">
        <v>255384.0</v>
      </c>
      <c r="CX3" s="96">
        <v>8.0</v>
      </c>
      <c r="CY3" s="96">
        <v>221480.0</v>
      </c>
      <c r="CZ3" s="96">
        <v>287858.0</v>
      </c>
      <c r="DA3" s="96">
        <v>287850.0</v>
      </c>
      <c r="DB3" s="96">
        <v>0.0</v>
      </c>
      <c r="DC3" s="96">
        <v>287575.0</v>
      </c>
      <c r="DD3" s="96">
        <v>1.0</v>
      </c>
      <c r="DE3" s="96">
        <v>280573.0</v>
      </c>
      <c r="DF3" s="96">
        <v>169119.0</v>
      </c>
      <c r="DG3" s="96">
        <v>168765.0</v>
      </c>
      <c r="DH3" s="96">
        <v>0.0</v>
      </c>
      <c r="DI3" s="96">
        <v>166741.0</v>
      </c>
      <c r="DJ3" s="96">
        <v>1.0</v>
      </c>
      <c r="DK3" s="96">
        <v>159767.0</v>
      </c>
      <c r="DL3" s="96">
        <v>886298.0</v>
      </c>
      <c r="DM3" s="96">
        <v>857310.0</v>
      </c>
      <c r="DN3" s="96">
        <v>0.0</v>
      </c>
      <c r="DO3" s="96">
        <v>856772.0</v>
      </c>
      <c r="DP3" s="96">
        <v>699.0</v>
      </c>
      <c r="DQ3" s="96">
        <v>702362.0</v>
      </c>
      <c r="DR3" s="96">
        <v>2264600.0</v>
      </c>
      <c r="DS3" s="96">
        <v>2238653.0</v>
      </c>
      <c r="DT3" s="96">
        <v>1779.0</v>
      </c>
      <c r="DU3" s="96">
        <v>1850947.0</v>
      </c>
      <c r="DV3" s="96">
        <v>1914.0</v>
      </c>
      <c r="DW3" s="96">
        <v>405575.0</v>
      </c>
      <c r="DX3" s="96">
        <v>744573.0</v>
      </c>
      <c r="DY3" s="96">
        <v>727139.0</v>
      </c>
      <c r="DZ3" s="96">
        <v>0.0</v>
      </c>
      <c r="EA3" s="96">
        <v>723468.0</v>
      </c>
      <c r="EB3" s="96">
        <v>14.0</v>
      </c>
      <c r="EC3" s="96">
        <v>625538.0</v>
      </c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>
        <v>29330.0</v>
      </c>
      <c r="FC3" s="96">
        <v>19775.0</v>
      </c>
      <c r="FD3" s="96">
        <v>4.0</v>
      </c>
      <c r="FE3" s="96">
        <v>15902.0</v>
      </c>
      <c r="FF3" s="96">
        <v>0.0</v>
      </c>
      <c r="FG3" s="96">
        <v>0.0</v>
      </c>
      <c r="FH3" s="96"/>
      <c r="FI3" s="96"/>
      <c r="FJ3" s="96"/>
      <c r="FK3" s="96"/>
      <c r="FL3" s="96"/>
      <c r="FM3" s="96"/>
      <c r="FN3" s="96">
        <v>1766261.0</v>
      </c>
      <c r="FO3" s="96">
        <v>1766155.0</v>
      </c>
      <c r="FP3" s="96">
        <v>1949.0</v>
      </c>
      <c r="FQ3" s="96">
        <v>1763451.0</v>
      </c>
      <c r="FR3" s="96">
        <v>914.0</v>
      </c>
      <c r="FS3" s="96">
        <v>186166.0</v>
      </c>
      <c r="FT3" s="96">
        <v>529762.0</v>
      </c>
      <c r="FU3" s="96">
        <v>529738.0</v>
      </c>
      <c r="FV3" s="96">
        <v>821.0</v>
      </c>
      <c r="FW3" s="96">
        <v>528920.0</v>
      </c>
      <c r="FX3" s="96">
        <v>201.0</v>
      </c>
      <c r="FY3" s="96">
        <v>25847.0</v>
      </c>
      <c r="FZ3" s="96"/>
      <c r="GA3" s="96"/>
      <c r="GB3" s="96"/>
    </row>
    <row r="4">
      <c r="A4" s="8">
        <v>44444.0</v>
      </c>
      <c r="B4" s="96">
        <v>372359.0</v>
      </c>
      <c r="C4" s="96">
        <v>372358.0</v>
      </c>
      <c r="D4" s="96">
        <v>0.0</v>
      </c>
      <c r="E4" s="96">
        <v>372289.0</v>
      </c>
      <c r="F4" s="96">
        <v>1926.0</v>
      </c>
      <c r="G4" s="96">
        <v>369477.0</v>
      </c>
      <c r="H4" s="96">
        <v>252691.0</v>
      </c>
      <c r="I4" s="96">
        <v>252690.0</v>
      </c>
      <c r="J4" s="96">
        <v>0.0</v>
      </c>
      <c r="K4" s="96">
        <v>252630.0</v>
      </c>
      <c r="L4" s="96">
        <v>1965.0</v>
      </c>
      <c r="M4" s="96">
        <v>250506.0</v>
      </c>
      <c r="N4" s="96">
        <v>53685.0</v>
      </c>
      <c r="O4" s="96">
        <v>53683.0</v>
      </c>
      <c r="P4" s="96">
        <v>0.0</v>
      </c>
      <c r="Q4" s="96">
        <v>53667.0</v>
      </c>
      <c r="R4" s="96">
        <v>310.0</v>
      </c>
      <c r="S4" s="96">
        <v>52283.0</v>
      </c>
      <c r="T4" s="96">
        <v>5194.0</v>
      </c>
      <c r="U4" s="96">
        <v>5194.0</v>
      </c>
      <c r="V4" s="96">
        <v>0.0</v>
      </c>
      <c r="W4" s="96">
        <v>5190.0</v>
      </c>
      <c r="X4" s="96">
        <v>58.0</v>
      </c>
      <c r="Y4" s="96">
        <v>5015.0</v>
      </c>
      <c r="Z4" s="96">
        <v>169676.0</v>
      </c>
      <c r="AA4" s="96">
        <v>169674.0</v>
      </c>
      <c r="AB4" s="96">
        <v>0.0</v>
      </c>
      <c r="AC4" s="96">
        <v>169493.0</v>
      </c>
      <c r="AD4" s="96">
        <v>658.0</v>
      </c>
      <c r="AE4" s="96">
        <v>168077.0</v>
      </c>
      <c r="AF4" s="96">
        <v>3394124.0</v>
      </c>
      <c r="AG4" s="96">
        <v>3040195.0</v>
      </c>
      <c r="AH4" s="96">
        <v>169.0</v>
      </c>
      <c r="AI4" s="96">
        <v>3010400.0</v>
      </c>
      <c r="AJ4" s="96">
        <v>63.0</v>
      </c>
      <c r="AK4" s="96">
        <v>2947882.0</v>
      </c>
      <c r="AL4" s="96">
        <v>8299727.0</v>
      </c>
      <c r="AM4" s="96">
        <v>7517026.0</v>
      </c>
      <c r="AN4" s="96">
        <v>1.0</v>
      </c>
      <c r="AO4" s="96">
        <v>7512272.0</v>
      </c>
      <c r="AP4" s="96">
        <v>152685.0</v>
      </c>
      <c r="AQ4" s="96">
        <v>6968302.0</v>
      </c>
      <c r="AR4" s="96">
        <v>7039821.0</v>
      </c>
      <c r="AS4" s="96">
        <v>6137776.0</v>
      </c>
      <c r="AT4" s="96">
        <v>8.0</v>
      </c>
      <c r="AU4" s="96">
        <v>6122568.0</v>
      </c>
      <c r="AV4" s="96">
        <v>13131.0</v>
      </c>
      <c r="AW4" s="96">
        <v>91397.0</v>
      </c>
      <c r="AX4" s="96">
        <v>1.4085068E7</v>
      </c>
      <c r="AY4" s="96">
        <v>1.0169137E7</v>
      </c>
      <c r="AZ4" s="96">
        <v>60491.0</v>
      </c>
      <c r="BA4" s="96">
        <v>1195972.0</v>
      </c>
      <c r="BB4" s="96">
        <v>0.0</v>
      </c>
      <c r="BC4" s="96">
        <v>0.0</v>
      </c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>
        <v>1371838.0</v>
      </c>
      <c r="BW4" s="96">
        <v>1370149.0</v>
      </c>
      <c r="BX4" s="96">
        <v>3933.0</v>
      </c>
      <c r="BY4" s="96">
        <v>1366076.0</v>
      </c>
      <c r="BZ4" s="96">
        <v>20302.0</v>
      </c>
      <c r="CA4" s="96">
        <v>1088479.0</v>
      </c>
      <c r="CB4" s="96">
        <v>860897.0</v>
      </c>
      <c r="CC4" s="96">
        <v>860047.0</v>
      </c>
      <c r="CD4" s="96">
        <v>0.0</v>
      </c>
      <c r="CE4" s="96">
        <v>860897.0</v>
      </c>
      <c r="CF4" s="96">
        <v>0.0</v>
      </c>
      <c r="CG4" s="96">
        <v>860897.0</v>
      </c>
      <c r="CH4" s="96">
        <v>295869.0</v>
      </c>
      <c r="CI4" s="96">
        <v>291745.0</v>
      </c>
      <c r="CJ4" s="96">
        <v>1577.0</v>
      </c>
      <c r="CK4" s="96">
        <v>291430.0</v>
      </c>
      <c r="CL4" s="96">
        <v>1577.0</v>
      </c>
      <c r="CM4" s="96">
        <v>291430.0</v>
      </c>
      <c r="CN4" s="96">
        <v>61025.0</v>
      </c>
      <c r="CO4" s="96">
        <v>61013.0</v>
      </c>
      <c r="CP4" s="96">
        <v>0.0</v>
      </c>
      <c r="CQ4" s="96">
        <v>61025.0</v>
      </c>
      <c r="CR4" s="96">
        <v>0.0</v>
      </c>
      <c r="CS4" s="96">
        <v>60885.0</v>
      </c>
      <c r="CT4" s="96">
        <v>263656.0</v>
      </c>
      <c r="CU4" s="96">
        <v>257535.0</v>
      </c>
      <c r="CV4" s="96">
        <v>208.0</v>
      </c>
      <c r="CW4" s="96">
        <v>255341.0</v>
      </c>
      <c r="CX4" s="96">
        <v>178.0</v>
      </c>
      <c r="CY4" s="96">
        <v>221472.0</v>
      </c>
      <c r="CZ4" s="96">
        <v>287857.0</v>
      </c>
      <c r="DA4" s="96">
        <v>287850.0</v>
      </c>
      <c r="DB4" s="96">
        <v>0.0</v>
      </c>
      <c r="DC4" s="96">
        <v>287575.0</v>
      </c>
      <c r="DD4" s="96">
        <v>18.0</v>
      </c>
      <c r="DE4" s="96">
        <v>280572.0</v>
      </c>
      <c r="DF4" s="96">
        <v>169120.0</v>
      </c>
      <c r="DG4" s="96">
        <v>168766.0</v>
      </c>
      <c r="DH4" s="96">
        <v>0.0</v>
      </c>
      <c r="DI4" s="96">
        <v>166741.0</v>
      </c>
      <c r="DJ4" s="96">
        <v>35.0</v>
      </c>
      <c r="DK4" s="96">
        <v>159766.0</v>
      </c>
      <c r="DL4" s="96">
        <v>886309.0</v>
      </c>
      <c r="DM4" s="96">
        <v>857310.0</v>
      </c>
      <c r="DN4" s="96">
        <v>0.0</v>
      </c>
      <c r="DO4" s="96">
        <v>856772.0</v>
      </c>
      <c r="DP4" s="96">
        <v>37311.0</v>
      </c>
      <c r="DQ4" s="96">
        <v>701660.0</v>
      </c>
      <c r="DR4" s="96">
        <v>2263567.0</v>
      </c>
      <c r="DS4" s="96">
        <v>2238049.0</v>
      </c>
      <c r="DT4" s="96">
        <v>14433.0</v>
      </c>
      <c r="DU4" s="96">
        <v>1849134.0</v>
      </c>
      <c r="DV4" s="96">
        <v>10110.0</v>
      </c>
      <c r="DW4" s="96">
        <v>403660.0</v>
      </c>
      <c r="DX4" s="96">
        <v>744578.0</v>
      </c>
      <c r="DY4" s="96">
        <v>727139.0</v>
      </c>
      <c r="DZ4" s="96">
        <v>0.0</v>
      </c>
      <c r="EA4" s="96">
        <v>723468.0</v>
      </c>
      <c r="EB4" s="96">
        <v>174.0</v>
      </c>
      <c r="EC4" s="96">
        <v>625523.0</v>
      </c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>
        <v>29333.0</v>
      </c>
      <c r="FC4" s="96">
        <v>19756.0</v>
      </c>
      <c r="FD4" s="96">
        <v>423.0</v>
      </c>
      <c r="FE4" s="96">
        <v>15898.0</v>
      </c>
      <c r="FF4" s="96">
        <v>0.0</v>
      </c>
      <c r="FG4" s="96">
        <v>0.0</v>
      </c>
      <c r="FH4" s="96"/>
      <c r="FI4" s="96"/>
      <c r="FJ4" s="96"/>
      <c r="FK4" s="96"/>
      <c r="FL4" s="96"/>
      <c r="FM4" s="96"/>
      <c r="FN4" s="96">
        <v>1764193.0</v>
      </c>
      <c r="FO4" s="96">
        <v>1764087.0</v>
      </c>
      <c r="FP4" s="96">
        <v>27413.0</v>
      </c>
      <c r="FQ4" s="96">
        <v>1761392.0</v>
      </c>
      <c r="FR4" s="96">
        <v>13409.0</v>
      </c>
      <c r="FS4" s="96">
        <v>185239.0</v>
      </c>
      <c r="FT4" s="96">
        <v>528915.0</v>
      </c>
      <c r="FU4" s="96">
        <v>528891.0</v>
      </c>
      <c r="FV4" s="96">
        <v>9652.0</v>
      </c>
      <c r="FW4" s="96">
        <v>528084.0</v>
      </c>
      <c r="FX4" s="96">
        <v>4504.0</v>
      </c>
      <c r="FY4" s="96">
        <v>25646.0</v>
      </c>
      <c r="FZ4" s="96"/>
      <c r="GA4" s="96"/>
      <c r="GB4" s="96"/>
    </row>
    <row r="5">
      <c r="A5" s="8">
        <v>44443.0</v>
      </c>
      <c r="B5" s="96">
        <v>372359.0</v>
      </c>
      <c r="C5" s="96">
        <v>372359.0</v>
      </c>
      <c r="D5" s="96">
        <v>2.0</v>
      </c>
      <c r="E5" s="96">
        <v>372289.0</v>
      </c>
      <c r="F5" s="96">
        <v>6824.0</v>
      </c>
      <c r="G5" s="96">
        <v>367547.0</v>
      </c>
      <c r="H5" s="96">
        <v>252691.0</v>
      </c>
      <c r="I5" s="96">
        <v>252691.0</v>
      </c>
      <c r="J5" s="96">
        <v>0.0</v>
      </c>
      <c r="K5" s="96">
        <v>252629.0</v>
      </c>
      <c r="L5" s="96">
        <v>3626.0</v>
      </c>
      <c r="M5" s="96">
        <v>248532.0</v>
      </c>
      <c r="N5" s="96">
        <v>53685.0</v>
      </c>
      <c r="O5" s="96">
        <v>53685.0</v>
      </c>
      <c r="P5" s="96">
        <v>0.0</v>
      </c>
      <c r="Q5" s="96">
        <v>53667.0</v>
      </c>
      <c r="R5" s="96">
        <v>763.0</v>
      </c>
      <c r="S5" s="96">
        <v>51969.0</v>
      </c>
      <c r="T5" s="96">
        <v>5195.0</v>
      </c>
      <c r="U5" s="96">
        <v>5195.0</v>
      </c>
      <c r="V5" s="96">
        <v>0.0</v>
      </c>
      <c r="W5" s="96">
        <v>5190.0</v>
      </c>
      <c r="X5" s="96">
        <v>158.0</v>
      </c>
      <c r="Y5" s="96">
        <v>4957.0</v>
      </c>
      <c r="Z5" s="96">
        <v>169678.0</v>
      </c>
      <c r="AA5" s="96">
        <v>169677.0</v>
      </c>
      <c r="AB5" s="96">
        <v>0.0</v>
      </c>
      <c r="AC5" s="96">
        <v>169493.0</v>
      </c>
      <c r="AD5" s="96">
        <v>2518.0</v>
      </c>
      <c r="AE5" s="96">
        <v>167418.0</v>
      </c>
      <c r="AF5" s="96">
        <v>3394431.0</v>
      </c>
      <c r="AG5" s="96">
        <v>3040170.0</v>
      </c>
      <c r="AH5" s="96">
        <v>1112.0</v>
      </c>
      <c r="AI5" s="96">
        <v>3010229.0</v>
      </c>
      <c r="AJ5" s="96">
        <v>630.0</v>
      </c>
      <c r="AK5" s="96">
        <v>2947819.0</v>
      </c>
      <c r="AL5" s="96">
        <v>8301876.0</v>
      </c>
      <c r="AM5" s="96">
        <v>7517060.0</v>
      </c>
      <c r="AN5" s="96">
        <v>3744.0</v>
      </c>
      <c r="AO5" s="96">
        <v>7512268.0</v>
      </c>
      <c r="AP5" s="96">
        <v>367367.0</v>
      </c>
      <c r="AQ5" s="96">
        <v>6815408.0</v>
      </c>
      <c r="AR5" s="96">
        <v>7044352.0</v>
      </c>
      <c r="AS5" s="96">
        <v>6137922.0</v>
      </c>
      <c r="AT5" s="96">
        <v>17.0</v>
      </c>
      <c r="AU5" s="96">
        <v>6122559.0</v>
      </c>
      <c r="AV5" s="96">
        <v>21726.0</v>
      </c>
      <c r="AW5" s="96">
        <v>78231.0</v>
      </c>
      <c r="AX5" s="96">
        <v>1.4120747E7</v>
      </c>
      <c r="AY5" s="96">
        <v>1.0187178E7</v>
      </c>
      <c r="AZ5" s="96">
        <v>112355.0</v>
      </c>
      <c r="BA5" s="96">
        <v>1135376.0</v>
      </c>
      <c r="BB5" s="96">
        <v>0.0</v>
      </c>
      <c r="BC5" s="96">
        <v>0.0</v>
      </c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>
        <v>1367759.0</v>
      </c>
      <c r="BW5" s="96">
        <v>1366058.0</v>
      </c>
      <c r="BX5" s="96">
        <v>8105.0</v>
      </c>
      <c r="BY5" s="96">
        <v>1362027.0</v>
      </c>
      <c r="BZ5" s="96">
        <v>42639.0</v>
      </c>
      <c r="CA5" s="96">
        <v>1068141.0</v>
      </c>
      <c r="CB5" s="96">
        <v>860897.0</v>
      </c>
      <c r="CC5" s="96">
        <v>860047.0</v>
      </c>
      <c r="CD5" s="96">
        <v>0.0</v>
      </c>
      <c r="CE5" s="96">
        <v>860897.0</v>
      </c>
      <c r="CF5" s="96">
        <v>0.0</v>
      </c>
      <c r="CG5" s="96">
        <v>860897.0</v>
      </c>
      <c r="CH5" s="96">
        <v>294276.0</v>
      </c>
      <c r="CI5" s="96">
        <v>290146.0</v>
      </c>
      <c r="CJ5" s="96">
        <v>963.0</v>
      </c>
      <c r="CK5" s="96">
        <v>289842.0</v>
      </c>
      <c r="CL5" s="96">
        <v>963.0</v>
      </c>
      <c r="CM5" s="96">
        <v>289842.0</v>
      </c>
      <c r="CN5" s="96">
        <v>61025.0</v>
      </c>
      <c r="CO5" s="96">
        <v>61013.0</v>
      </c>
      <c r="CP5" s="96">
        <v>0.0</v>
      </c>
      <c r="CQ5" s="96">
        <v>61025.0</v>
      </c>
      <c r="CR5" s="96">
        <v>1.0</v>
      </c>
      <c r="CS5" s="96">
        <v>60885.0</v>
      </c>
      <c r="CT5" s="96">
        <v>263459.0</v>
      </c>
      <c r="CU5" s="96">
        <v>257330.0</v>
      </c>
      <c r="CV5" s="96">
        <v>751.0</v>
      </c>
      <c r="CW5" s="96">
        <v>255131.0</v>
      </c>
      <c r="CX5" s="96">
        <v>1043.0</v>
      </c>
      <c r="CY5" s="96">
        <v>221294.0</v>
      </c>
      <c r="CZ5" s="96">
        <v>287856.0</v>
      </c>
      <c r="DA5" s="96">
        <v>287851.0</v>
      </c>
      <c r="DB5" s="96">
        <v>120.0</v>
      </c>
      <c r="DC5" s="96">
        <v>287575.0</v>
      </c>
      <c r="DD5" s="96">
        <v>92.0</v>
      </c>
      <c r="DE5" s="96">
        <v>280554.0</v>
      </c>
      <c r="DF5" s="96">
        <v>169127.0</v>
      </c>
      <c r="DG5" s="96">
        <v>168769.0</v>
      </c>
      <c r="DH5" s="96">
        <v>4.0</v>
      </c>
      <c r="DI5" s="96">
        <v>166741.0</v>
      </c>
      <c r="DJ5" s="96">
        <v>235.0</v>
      </c>
      <c r="DK5" s="96">
        <v>159731.0</v>
      </c>
      <c r="DL5" s="96">
        <v>886399.0</v>
      </c>
      <c r="DM5" s="96">
        <v>857327.0</v>
      </c>
      <c r="DN5" s="96">
        <v>0.0</v>
      </c>
      <c r="DO5" s="96">
        <v>856775.0</v>
      </c>
      <c r="DP5" s="96">
        <v>149562.0</v>
      </c>
      <c r="DQ5" s="96">
        <v>664208.0</v>
      </c>
      <c r="DR5" s="96">
        <v>2261784.0</v>
      </c>
      <c r="DS5" s="96">
        <v>2236701.0</v>
      </c>
      <c r="DT5" s="96">
        <v>50269.0</v>
      </c>
      <c r="DU5" s="96">
        <v>1834627.0</v>
      </c>
      <c r="DV5" s="96">
        <v>30456.0</v>
      </c>
      <c r="DW5" s="96">
        <v>393534.0</v>
      </c>
      <c r="DX5" s="96">
        <v>744623.0</v>
      </c>
      <c r="DY5" s="96">
        <v>727145.0</v>
      </c>
      <c r="DZ5" s="96">
        <v>1.0</v>
      </c>
      <c r="EA5" s="96">
        <v>723469.0</v>
      </c>
      <c r="EB5" s="96">
        <v>877.0</v>
      </c>
      <c r="EC5" s="96">
        <v>625349.0</v>
      </c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>
        <v>29347.0</v>
      </c>
      <c r="FC5" s="96">
        <v>19755.0</v>
      </c>
      <c r="FD5" s="96">
        <v>717.0</v>
      </c>
      <c r="FE5" s="96">
        <v>15475.0</v>
      </c>
      <c r="FF5" s="96">
        <v>0.0</v>
      </c>
      <c r="FG5" s="96">
        <v>0.0</v>
      </c>
      <c r="FH5" s="96"/>
      <c r="FI5" s="96"/>
      <c r="FJ5" s="96"/>
      <c r="FK5" s="96"/>
      <c r="FL5" s="96"/>
      <c r="FM5" s="96"/>
      <c r="FN5" s="96">
        <v>1736487.0</v>
      </c>
      <c r="FO5" s="96">
        <v>1736371.0</v>
      </c>
      <c r="FP5" s="96">
        <v>39210.0</v>
      </c>
      <c r="FQ5" s="96">
        <v>1733766.0</v>
      </c>
      <c r="FR5" s="96">
        <v>18258.0</v>
      </c>
      <c r="FS5" s="96">
        <v>171780.0</v>
      </c>
      <c r="FT5" s="96">
        <v>519212.0</v>
      </c>
      <c r="FU5" s="96">
        <v>519183.0</v>
      </c>
      <c r="FV5" s="96">
        <v>13587.0</v>
      </c>
      <c r="FW5" s="96">
        <v>518401.0</v>
      </c>
      <c r="FX5" s="96">
        <v>6714.0</v>
      </c>
      <c r="FY5" s="96">
        <v>21138.0</v>
      </c>
      <c r="FZ5" s="96"/>
      <c r="GA5" s="96"/>
      <c r="GB5" s="96"/>
    </row>
    <row r="6">
      <c r="A6" s="8">
        <v>44442.0</v>
      </c>
      <c r="B6" s="96">
        <v>373117.0</v>
      </c>
      <c r="C6" s="96">
        <v>372374.0</v>
      </c>
      <c r="D6" s="96">
        <v>0.0</v>
      </c>
      <c r="E6" s="96">
        <v>372287.0</v>
      </c>
      <c r="F6" s="96">
        <v>6281.0</v>
      </c>
      <c r="G6" s="96">
        <v>360718.0</v>
      </c>
      <c r="H6" s="96">
        <v>253688.0</v>
      </c>
      <c r="I6" s="96">
        <v>252739.0</v>
      </c>
      <c r="J6" s="96">
        <v>0.0</v>
      </c>
      <c r="K6" s="96">
        <v>252628.0</v>
      </c>
      <c r="L6" s="96">
        <v>2677.0</v>
      </c>
      <c r="M6" s="96">
        <v>244899.0</v>
      </c>
      <c r="N6" s="96">
        <v>55263.0</v>
      </c>
      <c r="O6" s="96">
        <v>53686.0</v>
      </c>
      <c r="P6" s="96">
        <v>0.0</v>
      </c>
      <c r="Q6" s="96">
        <v>53667.0</v>
      </c>
      <c r="R6" s="96">
        <v>852.0</v>
      </c>
      <c r="S6" s="96">
        <v>51205.0</v>
      </c>
      <c r="T6" s="96">
        <v>5317.0</v>
      </c>
      <c r="U6" s="96">
        <v>5195.0</v>
      </c>
      <c r="V6" s="96">
        <v>0.0</v>
      </c>
      <c r="W6" s="96">
        <v>5190.0</v>
      </c>
      <c r="X6" s="96">
        <v>138.0</v>
      </c>
      <c r="Y6" s="96">
        <v>4797.0</v>
      </c>
      <c r="Z6" s="96">
        <v>171197.0</v>
      </c>
      <c r="AA6" s="96">
        <v>169680.0</v>
      </c>
      <c r="AB6" s="96">
        <v>0.0</v>
      </c>
      <c r="AC6" s="96">
        <v>169491.0</v>
      </c>
      <c r="AD6" s="96">
        <v>2777.0</v>
      </c>
      <c r="AE6" s="96">
        <v>164898.0</v>
      </c>
      <c r="AF6" s="96">
        <v>3435786.0</v>
      </c>
      <c r="AG6" s="96">
        <v>3039590.0</v>
      </c>
      <c r="AH6" s="96">
        <v>893.0</v>
      </c>
      <c r="AI6" s="96">
        <v>3009116.0</v>
      </c>
      <c r="AJ6" s="96">
        <v>621.0</v>
      </c>
      <c r="AK6" s="96">
        <v>2947186.0</v>
      </c>
      <c r="AL6" s="96">
        <v>8633671.0</v>
      </c>
      <c r="AM6" s="96">
        <v>7517492.0</v>
      </c>
      <c r="AN6" s="96">
        <v>3186.0</v>
      </c>
      <c r="AO6" s="96">
        <v>7508522.0</v>
      </c>
      <c r="AP6" s="96">
        <v>296665.0</v>
      </c>
      <c r="AQ6" s="96">
        <v>6447647.0</v>
      </c>
      <c r="AR6" s="96">
        <v>7208747.0</v>
      </c>
      <c r="AS6" s="96">
        <v>6138196.0</v>
      </c>
      <c r="AT6" s="96">
        <v>10.0</v>
      </c>
      <c r="AU6" s="96">
        <v>6122526.0</v>
      </c>
      <c r="AV6" s="96">
        <v>13080.0</v>
      </c>
      <c r="AW6" s="96">
        <v>56486.0</v>
      </c>
      <c r="AX6" s="96">
        <v>1.4709254E7</v>
      </c>
      <c r="AY6" s="96">
        <v>1.0207612E7</v>
      </c>
      <c r="AZ6" s="96">
        <v>74572.0</v>
      </c>
      <c r="BA6" s="96">
        <v>1022923.0</v>
      </c>
      <c r="BB6" s="96">
        <v>0.0</v>
      </c>
      <c r="BC6" s="96">
        <v>0.0</v>
      </c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>
        <v>1360369.0</v>
      </c>
      <c r="BW6" s="96">
        <v>1357766.0</v>
      </c>
      <c r="BX6" s="96">
        <v>7707.0</v>
      </c>
      <c r="BY6" s="96">
        <v>1353774.0</v>
      </c>
      <c r="BZ6" s="96">
        <v>34699.0</v>
      </c>
      <c r="CA6" s="96">
        <v>1025458.0</v>
      </c>
      <c r="CB6" s="96">
        <v>860897.0</v>
      </c>
      <c r="CC6" s="96">
        <v>860047.0</v>
      </c>
      <c r="CD6" s="96">
        <v>0.0</v>
      </c>
      <c r="CE6" s="96">
        <v>860897.0</v>
      </c>
      <c r="CF6" s="96">
        <v>0.0</v>
      </c>
      <c r="CG6" s="96">
        <v>860897.0</v>
      </c>
      <c r="CH6" s="96">
        <v>297577.0</v>
      </c>
      <c r="CI6" s="96">
        <v>293274.0</v>
      </c>
      <c r="CJ6" s="96">
        <v>974.0</v>
      </c>
      <c r="CK6" s="96">
        <v>288863.0</v>
      </c>
      <c r="CL6" s="96">
        <v>974.0</v>
      </c>
      <c r="CM6" s="96">
        <v>288863.0</v>
      </c>
      <c r="CN6" s="96">
        <v>61753.0</v>
      </c>
      <c r="CO6" s="96">
        <v>61153.0</v>
      </c>
      <c r="CP6" s="96">
        <v>0.0</v>
      </c>
      <c r="CQ6" s="96">
        <v>61025.0</v>
      </c>
      <c r="CR6" s="96">
        <v>0.0</v>
      </c>
      <c r="CS6" s="96">
        <v>60884.0</v>
      </c>
      <c r="CT6" s="96">
        <v>263203.0</v>
      </c>
      <c r="CU6" s="96">
        <v>256769.0</v>
      </c>
      <c r="CV6" s="96">
        <v>617.0</v>
      </c>
      <c r="CW6" s="96">
        <v>254373.0</v>
      </c>
      <c r="CX6" s="96">
        <v>905.0</v>
      </c>
      <c r="CY6" s="96">
        <v>220251.0</v>
      </c>
      <c r="CZ6" s="96">
        <v>303556.0</v>
      </c>
      <c r="DA6" s="96">
        <v>288922.0</v>
      </c>
      <c r="DB6" s="96">
        <v>105.0</v>
      </c>
      <c r="DC6" s="96">
        <v>287455.0</v>
      </c>
      <c r="DD6" s="96">
        <v>58.0</v>
      </c>
      <c r="DE6" s="96">
        <v>280461.0</v>
      </c>
      <c r="DF6" s="96">
        <v>169694.0</v>
      </c>
      <c r="DG6" s="96">
        <v>168791.0</v>
      </c>
      <c r="DH6" s="96">
        <v>1.0</v>
      </c>
      <c r="DI6" s="96">
        <v>166737.0</v>
      </c>
      <c r="DJ6" s="96">
        <v>141.0</v>
      </c>
      <c r="DK6" s="96">
        <v>159496.0</v>
      </c>
      <c r="DL6" s="96">
        <v>888180.0</v>
      </c>
      <c r="DM6" s="96">
        <v>857362.0</v>
      </c>
      <c r="DN6" s="96">
        <v>1.0</v>
      </c>
      <c r="DO6" s="96">
        <v>856771.0</v>
      </c>
      <c r="DP6" s="96">
        <v>71768.0</v>
      </c>
      <c r="DQ6" s="96">
        <v>514471.0</v>
      </c>
      <c r="DR6" s="96">
        <v>2261318.0</v>
      </c>
      <c r="DS6" s="96">
        <v>2227524.0</v>
      </c>
      <c r="DT6" s="96">
        <v>45220.0</v>
      </c>
      <c r="DU6" s="96">
        <v>1784110.0</v>
      </c>
      <c r="DV6" s="96">
        <v>26242.0</v>
      </c>
      <c r="DW6" s="96">
        <v>362877.0</v>
      </c>
      <c r="DX6" s="96">
        <v>744902.0</v>
      </c>
      <c r="DY6" s="96">
        <v>727168.0</v>
      </c>
      <c r="DZ6" s="96">
        <v>0.0</v>
      </c>
      <c r="EA6" s="96">
        <v>723468.0</v>
      </c>
      <c r="EB6" s="96">
        <v>665.0</v>
      </c>
      <c r="EC6" s="96">
        <v>624469.0</v>
      </c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  <c r="EY6" s="96"/>
      <c r="EZ6" s="96"/>
      <c r="FA6" s="96"/>
      <c r="FB6" s="96">
        <v>29503.0</v>
      </c>
      <c r="FC6" s="96">
        <v>19698.0</v>
      </c>
      <c r="FD6" s="96">
        <v>439.0</v>
      </c>
      <c r="FE6" s="96">
        <v>14757.0</v>
      </c>
      <c r="FF6" s="96">
        <v>0.0</v>
      </c>
      <c r="FG6" s="96">
        <v>0.0</v>
      </c>
      <c r="FH6" s="96"/>
      <c r="FI6" s="96"/>
      <c r="FJ6" s="96"/>
      <c r="FK6" s="96"/>
      <c r="FL6" s="96"/>
      <c r="FM6" s="96"/>
      <c r="FN6" s="96">
        <v>1697256.0</v>
      </c>
      <c r="FO6" s="96">
        <v>1696895.0</v>
      </c>
      <c r="FP6" s="96">
        <v>38882.0</v>
      </c>
      <c r="FQ6" s="96">
        <v>1694347.0</v>
      </c>
      <c r="FR6" s="96">
        <v>12272.0</v>
      </c>
      <c r="FS6" s="96">
        <v>153481.0</v>
      </c>
      <c r="FT6" s="96">
        <v>505585.0</v>
      </c>
      <c r="FU6" s="96">
        <v>505540.0</v>
      </c>
      <c r="FV6" s="96">
        <v>11056.0</v>
      </c>
      <c r="FW6" s="96">
        <v>504789.0</v>
      </c>
      <c r="FX6" s="96">
        <v>3969.0</v>
      </c>
      <c r="FY6" s="96">
        <v>14423.0</v>
      </c>
      <c r="FZ6" s="96"/>
      <c r="GA6" s="96"/>
      <c r="GB6" s="96"/>
    </row>
    <row r="7">
      <c r="A7" s="8">
        <v>44441.0</v>
      </c>
      <c r="B7" s="96">
        <v>372867.0</v>
      </c>
      <c r="C7" s="96">
        <v>372361.0</v>
      </c>
      <c r="D7" s="96">
        <v>4.0</v>
      </c>
      <c r="E7" s="96">
        <v>372287.0</v>
      </c>
      <c r="F7" s="96">
        <v>4129.0</v>
      </c>
      <c r="G7" s="96">
        <v>354430.0</v>
      </c>
      <c r="H7" s="96">
        <v>253476.0</v>
      </c>
      <c r="I7" s="96">
        <v>252695.0</v>
      </c>
      <c r="J7" s="96">
        <v>0.0</v>
      </c>
      <c r="K7" s="96">
        <v>252626.0</v>
      </c>
      <c r="L7" s="96">
        <v>2935.0</v>
      </c>
      <c r="M7" s="96">
        <v>242212.0</v>
      </c>
      <c r="N7" s="96">
        <v>55260.0</v>
      </c>
      <c r="O7" s="96">
        <v>53687.0</v>
      </c>
      <c r="P7" s="96">
        <v>0.0</v>
      </c>
      <c r="Q7" s="96">
        <v>53667.0</v>
      </c>
      <c r="R7" s="96">
        <v>756.0</v>
      </c>
      <c r="S7" s="96">
        <v>50349.0</v>
      </c>
      <c r="T7" s="96">
        <v>5315.0</v>
      </c>
      <c r="U7" s="96">
        <v>5195.0</v>
      </c>
      <c r="V7" s="96">
        <v>0.0</v>
      </c>
      <c r="W7" s="96">
        <v>5190.0</v>
      </c>
      <c r="X7" s="96">
        <v>157.0</v>
      </c>
      <c r="Y7" s="96">
        <v>4659.0</v>
      </c>
      <c r="Z7" s="96">
        <v>170198.0</v>
      </c>
      <c r="AA7" s="96">
        <v>169680.0</v>
      </c>
      <c r="AB7" s="96">
        <v>0.0</v>
      </c>
      <c r="AC7" s="96">
        <v>169491.0</v>
      </c>
      <c r="AD7" s="96">
        <v>2077.0</v>
      </c>
      <c r="AE7" s="96">
        <v>162112.0</v>
      </c>
      <c r="AF7" s="96">
        <v>3436041.0</v>
      </c>
      <c r="AG7" s="96">
        <v>3038918.0</v>
      </c>
      <c r="AH7" s="96">
        <v>1116.0</v>
      </c>
      <c r="AI7" s="96">
        <v>3008224.0</v>
      </c>
      <c r="AJ7" s="96">
        <v>602.0</v>
      </c>
      <c r="AK7" s="96">
        <v>2946564.0</v>
      </c>
      <c r="AL7" s="96">
        <v>8637647.0</v>
      </c>
      <c r="AM7" s="96">
        <v>7517727.0</v>
      </c>
      <c r="AN7" s="96">
        <v>2858.0</v>
      </c>
      <c r="AO7" s="96">
        <v>7505325.0</v>
      </c>
      <c r="AP7" s="96">
        <v>286818.0</v>
      </c>
      <c r="AQ7" s="96">
        <v>6150249.0</v>
      </c>
      <c r="AR7" s="96">
        <v>7215979.0</v>
      </c>
      <c r="AS7" s="96">
        <v>6138458.0</v>
      </c>
      <c r="AT7" s="96">
        <v>7.0</v>
      </c>
      <c r="AU7" s="96">
        <v>6122511.0</v>
      </c>
      <c r="AV7" s="96">
        <v>13440.0</v>
      </c>
      <c r="AW7" s="96">
        <v>43370.0</v>
      </c>
      <c r="AX7" s="96">
        <v>1.4757406E7</v>
      </c>
      <c r="AY7" s="96">
        <v>1.0218252E7</v>
      </c>
      <c r="AZ7" s="96">
        <v>64372.0</v>
      </c>
      <c r="BA7" s="96">
        <v>948215.0</v>
      </c>
      <c r="BB7" s="96">
        <v>0.0</v>
      </c>
      <c r="BC7" s="96">
        <v>0.0</v>
      </c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1352497.0</v>
      </c>
      <c r="BW7" s="96">
        <v>1349828.0</v>
      </c>
      <c r="BX7" s="96">
        <v>8406.0</v>
      </c>
      <c r="BY7" s="96">
        <v>1345913.0</v>
      </c>
      <c r="BZ7" s="96">
        <v>28792.0</v>
      </c>
      <c r="CA7" s="96">
        <v>990623.0</v>
      </c>
      <c r="CB7" s="96">
        <v>860897.0</v>
      </c>
      <c r="CC7" s="96">
        <v>860047.0</v>
      </c>
      <c r="CD7" s="96">
        <v>0.0</v>
      </c>
      <c r="CE7" s="96">
        <v>860897.0</v>
      </c>
      <c r="CF7" s="96">
        <v>0.0</v>
      </c>
      <c r="CG7" s="96">
        <v>860897.0</v>
      </c>
      <c r="CH7" s="96">
        <v>296604.0</v>
      </c>
      <c r="CI7" s="96">
        <v>292267.0</v>
      </c>
      <c r="CJ7" s="96">
        <v>601.0</v>
      </c>
      <c r="CK7" s="96">
        <v>287822.0</v>
      </c>
      <c r="CL7" s="96">
        <v>601.0</v>
      </c>
      <c r="CM7" s="96">
        <v>287822.0</v>
      </c>
      <c r="CN7" s="96">
        <v>61760.0</v>
      </c>
      <c r="CO7" s="96">
        <v>61154.0</v>
      </c>
      <c r="CP7" s="96">
        <v>0.0</v>
      </c>
      <c r="CQ7" s="96">
        <v>61025.0</v>
      </c>
      <c r="CR7" s="96">
        <v>2.0</v>
      </c>
      <c r="CS7" s="96">
        <v>60884.0</v>
      </c>
      <c r="CT7" s="96">
        <v>262653.0</v>
      </c>
      <c r="CU7" s="96">
        <v>256198.0</v>
      </c>
      <c r="CV7" s="96">
        <v>619.0</v>
      </c>
      <c r="CW7" s="96">
        <v>253748.0</v>
      </c>
      <c r="CX7" s="96">
        <v>797.0</v>
      </c>
      <c r="CY7" s="96">
        <v>219345.0</v>
      </c>
      <c r="CZ7" s="96">
        <v>303751.0</v>
      </c>
      <c r="DA7" s="96">
        <v>288936.0</v>
      </c>
      <c r="DB7" s="96">
        <v>131.0</v>
      </c>
      <c r="DC7" s="96">
        <v>287350.0</v>
      </c>
      <c r="DD7" s="96">
        <v>59.0</v>
      </c>
      <c r="DE7" s="96">
        <v>280401.0</v>
      </c>
      <c r="DF7" s="96">
        <v>169723.0</v>
      </c>
      <c r="DG7" s="96">
        <v>168818.0</v>
      </c>
      <c r="DH7" s="96">
        <v>4.0</v>
      </c>
      <c r="DI7" s="96">
        <v>166736.0</v>
      </c>
      <c r="DJ7" s="96">
        <v>124.0</v>
      </c>
      <c r="DK7" s="96">
        <v>159355.0</v>
      </c>
      <c r="DL7" s="96">
        <v>888389.0</v>
      </c>
      <c r="DM7" s="96">
        <v>857386.0</v>
      </c>
      <c r="DN7" s="96">
        <v>0.0</v>
      </c>
      <c r="DO7" s="96">
        <v>856764.0</v>
      </c>
      <c r="DP7" s="96">
        <v>130330.0</v>
      </c>
      <c r="DQ7" s="96">
        <v>442504.0</v>
      </c>
      <c r="DR7" s="96">
        <v>2253153.0</v>
      </c>
      <c r="DS7" s="96">
        <v>2217528.0</v>
      </c>
      <c r="DT7" s="96">
        <v>42628.0</v>
      </c>
      <c r="DU7" s="96">
        <v>1738826.0</v>
      </c>
      <c r="DV7" s="96">
        <v>23631.0</v>
      </c>
      <c r="DW7" s="96">
        <v>336598.0</v>
      </c>
      <c r="DX7" s="96">
        <v>744985.0</v>
      </c>
      <c r="DY7" s="96">
        <v>727194.0</v>
      </c>
      <c r="DZ7" s="96">
        <v>0.0</v>
      </c>
      <c r="EA7" s="96">
        <v>723468.0</v>
      </c>
      <c r="EB7" s="96">
        <v>480.0</v>
      </c>
      <c r="EC7" s="96">
        <v>623802.0</v>
      </c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>
        <v>29513.0</v>
      </c>
      <c r="FC7" s="96">
        <v>19633.0</v>
      </c>
      <c r="FD7" s="96">
        <v>745.0</v>
      </c>
      <c r="FE7" s="96">
        <v>14316.0</v>
      </c>
      <c r="FF7" s="96">
        <v>0.0</v>
      </c>
      <c r="FG7" s="96">
        <v>0.0</v>
      </c>
      <c r="FH7" s="96"/>
      <c r="FI7" s="96"/>
      <c r="FJ7" s="96"/>
      <c r="FK7" s="96"/>
      <c r="FL7" s="96"/>
      <c r="FM7" s="96"/>
      <c r="FN7" s="96">
        <v>1658068.0</v>
      </c>
      <c r="FO7" s="96">
        <v>1657710.0</v>
      </c>
      <c r="FP7" s="96">
        <v>43800.0</v>
      </c>
      <c r="FQ7" s="96">
        <v>1655233.0</v>
      </c>
      <c r="FR7" s="96">
        <v>10966.0</v>
      </c>
      <c r="FS7" s="96">
        <v>141168.0</v>
      </c>
      <c r="FT7" s="96">
        <v>494488.0</v>
      </c>
      <c r="FU7" s="96">
        <v>494445.0</v>
      </c>
      <c r="FV7" s="96">
        <v>10595.0</v>
      </c>
      <c r="FW7" s="96">
        <v>493686.0</v>
      </c>
      <c r="FX7" s="96">
        <v>3176.0</v>
      </c>
      <c r="FY7" s="96">
        <v>10445.0</v>
      </c>
      <c r="FZ7" s="96"/>
      <c r="GA7" s="96"/>
      <c r="GB7" s="96"/>
    </row>
    <row r="8">
      <c r="A8" s="8">
        <v>44440.0</v>
      </c>
      <c r="B8" s="99">
        <v>373140.0</v>
      </c>
      <c r="C8" s="99">
        <v>372380.0</v>
      </c>
      <c r="D8" s="99">
        <v>0.0</v>
      </c>
      <c r="E8" s="99">
        <v>372283.0</v>
      </c>
      <c r="F8" s="99">
        <v>5020.0</v>
      </c>
      <c r="G8" s="99">
        <v>350294.0</v>
      </c>
      <c r="H8" s="99">
        <v>253710.0</v>
      </c>
      <c r="I8" s="99">
        <v>252742.0</v>
      </c>
      <c r="J8" s="99">
        <v>0.0</v>
      </c>
      <c r="K8" s="99">
        <v>252626.0</v>
      </c>
      <c r="L8" s="99">
        <v>2871.0</v>
      </c>
      <c r="M8" s="99">
        <v>239271.0</v>
      </c>
      <c r="N8" s="99">
        <v>55269.0</v>
      </c>
      <c r="O8" s="99">
        <v>53688.0</v>
      </c>
      <c r="P8" s="99">
        <v>0.0</v>
      </c>
      <c r="Q8" s="99">
        <v>53667.0</v>
      </c>
      <c r="R8" s="99">
        <v>1111.0</v>
      </c>
      <c r="S8" s="99">
        <v>49592.0</v>
      </c>
      <c r="T8" s="99">
        <v>5315.0</v>
      </c>
      <c r="U8" s="99">
        <v>5195.0</v>
      </c>
      <c r="V8" s="99">
        <v>0.0</v>
      </c>
      <c r="W8" s="99">
        <v>5190.0</v>
      </c>
      <c r="X8" s="99">
        <v>217.0</v>
      </c>
      <c r="Y8" s="99">
        <v>4501.0</v>
      </c>
      <c r="Z8" s="99">
        <v>171211.0</v>
      </c>
      <c r="AA8" s="99">
        <v>169682.0</v>
      </c>
      <c r="AB8" s="99">
        <v>0.0</v>
      </c>
      <c r="AC8" s="99">
        <v>169491.0</v>
      </c>
      <c r="AD8" s="99">
        <v>2604.0</v>
      </c>
      <c r="AE8" s="99">
        <v>160028.0</v>
      </c>
      <c r="AF8" s="99">
        <v>3436303.0</v>
      </c>
      <c r="AG8" s="99">
        <v>3038200.0</v>
      </c>
      <c r="AH8" s="99">
        <v>1245.0</v>
      </c>
      <c r="AI8" s="99">
        <v>3007108.0</v>
      </c>
      <c r="AJ8" s="99">
        <v>616.0</v>
      </c>
      <c r="AK8" s="99">
        <v>2945956.0</v>
      </c>
      <c r="AL8" s="99">
        <v>8642276.0</v>
      </c>
      <c r="AM8" s="99">
        <v>7517843.0</v>
      </c>
      <c r="AN8" s="99">
        <v>2807.0</v>
      </c>
      <c r="AO8" s="99">
        <v>7502455.0</v>
      </c>
      <c r="AP8" s="99">
        <v>412611.0</v>
      </c>
      <c r="AQ8" s="99">
        <v>5863050.0</v>
      </c>
      <c r="AR8" s="99">
        <v>7223883.0</v>
      </c>
      <c r="AS8" s="99">
        <v>6138803.0</v>
      </c>
      <c r="AT8" s="99">
        <v>14.0</v>
      </c>
      <c r="AU8" s="99">
        <v>6122472.0</v>
      </c>
      <c r="AV8" s="99">
        <v>12233.0</v>
      </c>
      <c r="AW8" s="99">
        <v>29899.0</v>
      </c>
      <c r="AX8" s="99">
        <v>1.4808753E7</v>
      </c>
      <c r="AY8" s="99">
        <v>1.0229433E7</v>
      </c>
      <c r="AZ8" s="99">
        <v>114974.0</v>
      </c>
      <c r="BA8" s="99">
        <v>883712.0</v>
      </c>
      <c r="BB8" s="99">
        <v>0.0</v>
      </c>
      <c r="BC8" s="99">
        <v>0.0</v>
      </c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9">
        <v>1343897.0</v>
      </c>
      <c r="BW8" s="99">
        <v>1341172.0</v>
      </c>
      <c r="BX8" s="99">
        <v>11094.0</v>
      </c>
      <c r="BY8" s="99">
        <v>1337312.0</v>
      </c>
      <c r="BZ8" s="99">
        <v>34116.0</v>
      </c>
      <c r="CA8" s="99">
        <v>961758.0</v>
      </c>
      <c r="CB8" s="99">
        <v>860897.0</v>
      </c>
      <c r="CC8" s="99">
        <v>860047.0</v>
      </c>
      <c r="CD8" s="99">
        <v>0.0</v>
      </c>
      <c r="CE8" s="99">
        <v>860897.0</v>
      </c>
      <c r="CF8" s="99">
        <v>0.0</v>
      </c>
      <c r="CG8" s="99">
        <v>860897.0</v>
      </c>
      <c r="CH8" s="99">
        <v>295988.0</v>
      </c>
      <c r="CI8" s="99">
        <v>291621.0</v>
      </c>
      <c r="CJ8" s="99">
        <v>904.0</v>
      </c>
      <c r="CK8" s="99">
        <v>287170.0</v>
      </c>
      <c r="CL8" s="99">
        <v>904.0</v>
      </c>
      <c r="CM8" s="99">
        <v>287170.0</v>
      </c>
      <c r="CN8" s="99">
        <v>61766.0</v>
      </c>
      <c r="CO8" s="99">
        <v>61155.0</v>
      </c>
      <c r="CP8" s="99">
        <v>0.0</v>
      </c>
      <c r="CQ8" s="99">
        <v>61025.0</v>
      </c>
      <c r="CR8" s="99">
        <v>0.0</v>
      </c>
      <c r="CS8" s="99">
        <v>60881.0</v>
      </c>
      <c r="CT8" s="99">
        <v>262097.0</v>
      </c>
      <c r="CU8" s="99">
        <v>255603.0</v>
      </c>
      <c r="CV8" s="99">
        <v>821.0</v>
      </c>
      <c r="CW8" s="99">
        <v>253118.0</v>
      </c>
      <c r="CX8" s="99">
        <v>844.0</v>
      </c>
      <c r="CY8" s="99">
        <v>218544.0</v>
      </c>
      <c r="CZ8" s="99">
        <v>304016.0</v>
      </c>
      <c r="DA8" s="99">
        <v>288966.0</v>
      </c>
      <c r="DB8" s="99">
        <v>85.0</v>
      </c>
      <c r="DC8" s="99">
        <v>287219.0</v>
      </c>
      <c r="DD8" s="99">
        <v>54.0</v>
      </c>
      <c r="DE8" s="99">
        <v>280342.0</v>
      </c>
      <c r="DF8" s="99">
        <v>169744.0</v>
      </c>
      <c r="DG8" s="99">
        <v>168829.0</v>
      </c>
      <c r="DH8" s="99">
        <v>4.0</v>
      </c>
      <c r="DI8" s="99">
        <v>166732.0</v>
      </c>
      <c r="DJ8" s="99">
        <v>130.0</v>
      </c>
      <c r="DK8" s="99">
        <v>159232.0</v>
      </c>
      <c r="DL8" s="99">
        <v>888619.0</v>
      </c>
      <c r="DM8" s="99">
        <v>857423.0</v>
      </c>
      <c r="DN8" s="99">
        <v>0.0</v>
      </c>
      <c r="DO8" s="99">
        <v>856757.0</v>
      </c>
      <c r="DP8" s="99">
        <v>661.0</v>
      </c>
      <c r="DQ8" s="99">
        <v>312170.0</v>
      </c>
      <c r="DR8" s="99">
        <v>2239796.0</v>
      </c>
      <c r="DS8" s="99">
        <v>2204853.0</v>
      </c>
      <c r="DT8" s="99">
        <v>55119.0</v>
      </c>
      <c r="DU8" s="99">
        <v>1695970.0</v>
      </c>
      <c r="DV8" s="99">
        <v>21266.0</v>
      </c>
      <c r="DW8" s="99">
        <v>312842.0</v>
      </c>
      <c r="DX8" s="99">
        <v>745050.0</v>
      </c>
      <c r="DY8" s="99">
        <v>727205.0</v>
      </c>
      <c r="DZ8" s="99">
        <v>0.0</v>
      </c>
      <c r="EA8" s="99">
        <v>723467.0</v>
      </c>
      <c r="EB8" s="99">
        <v>837.0</v>
      </c>
      <c r="EC8" s="99">
        <v>623321.0</v>
      </c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9">
        <v>29551.0</v>
      </c>
      <c r="FC8" s="99">
        <v>19513.0</v>
      </c>
      <c r="FD8" s="99">
        <v>1275.0</v>
      </c>
      <c r="FE8" s="99">
        <v>13570.0</v>
      </c>
      <c r="FF8" s="99">
        <v>0.0</v>
      </c>
      <c r="FG8" s="99">
        <v>0.0</v>
      </c>
      <c r="FH8" s="96"/>
      <c r="FI8" s="96"/>
      <c r="FJ8" s="96"/>
      <c r="FK8" s="96"/>
      <c r="FL8" s="96"/>
      <c r="FM8" s="96"/>
      <c r="FN8" s="99">
        <v>1613959.0</v>
      </c>
      <c r="FO8" s="99">
        <v>1613598.0</v>
      </c>
      <c r="FP8" s="99">
        <v>45694.0</v>
      </c>
      <c r="FQ8" s="99">
        <v>1611154.0</v>
      </c>
      <c r="FR8" s="99">
        <v>7281.0</v>
      </c>
      <c r="FS8" s="99">
        <v>130175.0</v>
      </c>
      <c r="FT8" s="99">
        <v>483859.0</v>
      </c>
      <c r="FU8" s="99">
        <v>483817.0</v>
      </c>
      <c r="FV8" s="99">
        <v>10063.0</v>
      </c>
      <c r="FW8" s="99">
        <v>483072.0</v>
      </c>
      <c r="FX8" s="99">
        <v>2971.0</v>
      </c>
      <c r="FY8" s="99">
        <v>7261.0</v>
      </c>
      <c r="FZ8" s="96"/>
      <c r="GA8" s="96"/>
      <c r="GB8" s="96"/>
    </row>
    <row r="9">
      <c r="A9" s="8">
        <v>44439.0</v>
      </c>
      <c r="B9" s="96">
        <v>373153.0</v>
      </c>
      <c r="C9" s="96">
        <v>372386.0</v>
      </c>
      <c r="D9" s="96">
        <v>1.0</v>
      </c>
      <c r="E9" s="96">
        <v>372282.0</v>
      </c>
      <c r="F9" s="96">
        <v>6561.0</v>
      </c>
      <c r="G9" s="96">
        <v>345264.0</v>
      </c>
      <c r="H9" s="96">
        <v>253731.0</v>
      </c>
      <c r="I9" s="96">
        <v>252750.0</v>
      </c>
      <c r="J9" s="96">
        <v>0.0</v>
      </c>
      <c r="K9" s="96">
        <v>252627.0</v>
      </c>
      <c r="L9" s="96">
        <v>2996.0</v>
      </c>
      <c r="M9" s="96">
        <v>236390.0</v>
      </c>
      <c r="N9" s="96">
        <v>55271.0</v>
      </c>
      <c r="O9" s="96">
        <v>53690.0</v>
      </c>
      <c r="P9" s="96">
        <v>0.0</v>
      </c>
      <c r="Q9" s="96">
        <v>53667.0</v>
      </c>
      <c r="R9" s="96">
        <v>1052.0</v>
      </c>
      <c r="S9" s="96">
        <v>48476.0</v>
      </c>
      <c r="T9" s="96">
        <v>5315.0</v>
      </c>
      <c r="U9" s="96">
        <v>5195.0</v>
      </c>
      <c r="V9" s="96">
        <v>0.0</v>
      </c>
      <c r="W9" s="96">
        <v>5190.0</v>
      </c>
      <c r="X9" s="96">
        <v>253.0</v>
      </c>
      <c r="Y9" s="96">
        <v>4284.0</v>
      </c>
      <c r="Z9" s="96">
        <v>171226.0</v>
      </c>
      <c r="AA9" s="96">
        <v>169688.0</v>
      </c>
      <c r="AB9" s="96">
        <v>0.0</v>
      </c>
      <c r="AC9" s="96">
        <v>169491.0</v>
      </c>
      <c r="AD9" s="96">
        <v>3823.0</v>
      </c>
      <c r="AE9" s="96">
        <v>157418.0</v>
      </c>
      <c r="AF9" s="96">
        <v>3436661.0</v>
      </c>
      <c r="AG9" s="96">
        <v>3037387.0</v>
      </c>
      <c r="AH9" s="96">
        <v>1433.0</v>
      </c>
      <c r="AI9" s="96">
        <v>3005863.0</v>
      </c>
      <c r="AJ9" s="96">
        <v>421.0</v>
      </c>
      <c r="AK9" s="96">
        <v>2945340.0</v>
      </c>
      <c r="AL9" s="96">
        <v>8647165.0</v>
      </c>
      <c r="AM9" s="96">
        <v>7517816.0</v>
      </c>
      <c r="AN9" s="96">
        <v>1962.0</v>
      </c>
      <c r="AO9" s="96">
        <v>7499651.0</v>
      </c>
      <c r="AP9" s="96">
        <v>481878.0</v>
      </c>
      <c r="AQ9" s="96">
        <v>5449678.0</v>
      </c>
      <c r="AR9" s="96">
        <v>7232929.0</v>
      </c>
      <c r="AS9" s="96">
        <v>6139243.0</v>
      </c>
      <c r="AT9" s="96">
        <v>24.0</v>
      </c>
      <c r="AU9" s="96">
        <v>6122417.0</v>
      </c>
      <c r="AV9" s="96">
        <v>14542.0</v>
      </c>
      <c r="AW9" s="96">
        <v>17567.0</v>
      </c>
      <c r="AX9" s="96">
        <v>1.4862595E7</v>
      </c>
      <c r="AY9" s="96">
        <v>1.023822E7</v>
      </c>
      <c r="AZ9" s="96">
        <v>246329.0</v>
      </c>
      <c r="BA9" s="96">
        <v>768449.0</v>
      </c>
      <c r="BB9" s="96">
        <v>0.0</v>
      </c>
      <c r="BC9" s="96">
        <v>0.0</v>
      </c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>
        <v>1332612.0</v>
      </c>
      <c r="BW9" s="96">
        <v>1329789.0</v>
      </c>
      <c r="BX9" s="96">
        <v>13984.0</v>
      </c>
      <c r="BY9" s="96">
        <v>1326006.0</v>
      </c>
      <c r="BZ9" s="96">
        <v>37642.0</v>
      </c>
      <c r="CA9" s="96">
        <v>927504.0</v>
      </c>
      <c r="CB9" s="96">
        <v>860897.0</v>
      </c>
      <c r="CC9" s="96">
        <v>860047.0</v>
      </c>
      <c r="CD9" s="96">
        <v>0.0</v>
      </c>
      <c r="CE9" s="96">
        <v>860897.0</v>
      </c>
      <c r="CF9" s="96">
        <v>0.0</v>
      </c>
      <c r="CG9" s="96">
        <v>860897.0</v>
      </c>
      <c r="CH9" s="96">
        <v>295335.0</v>
      </c>
      <c r="CI9" s="96">
        <v>290927.0</v>
      </c>
      <c r="CJ9" s="96">
        <v>844.0</v>
      </c>
      <c r="CK9" s="96">
        <v>286206.0</v>
      </c>
      <c r="CL9" s="96">
        <v>844.0</v>
      </c>
      <c r="CM9" s="96">
        <v>286206.0</v>
      </c>
      <c r="CN9" s="96">
        <v>61771.0</v>
      </c>
      <c r="CO9" s="96">
        <v>61155.0</v>
      </c>
      <c r="CP9" s="96">
        <v>0.0</v>
      </c>
      <c r="CQ9" s="96">
        <v>61025.0</v>
      </c>
      <c r="CR9" s="96">
        <v>0.0</v>
      </c>
      <c r="CS9" s="96">
        <v>60878.0</v>
      </c>
      <c r="CT9" s="96">
        <v>261358.0</v>
      </c>
      <c r="CU9" s="96">
        <v>254831.0</v>
      </c>
      <c r="CV9" s="96">
        <v>809.0</v>
      </c>
      <c r="CW9" s="96">
        <v>252288.0</v>
      </c>
      <c r="CX9" s="96">
        <v>527.0</v>
      </c>
      <c r="CY9" s="96">
        <v>217698.0</v>
      </c>
      <c r="CZ9" s="96">
        <v>304262.0</v>
      </c>
      <c r="DA9" s="96">
        <v>288982.0</v>
      </c>
      <c r="DB9" s="96">
        <v>171.0</v>
      </c>
      <c r="DC9" s="96">
        <v>287134.0</v>
      </c>
      <c r="DD9" s="96">
        <v>52.0</v>
      </c>
      <c r="DE9" s="96">
        <v>280288.0</v>
      </c>
      <c r="DF9" s="96">
        <v>169778.0</v>
      </c>
      <c r="DG9" s="96">
        <v>168851.0</v>
      </c>
      <c r="DH9" s="96">
        <v>2.0</v>
      </c>
      <c r="DI9" s="96">
        <v>166728.0</v>
      </c>
      <c r="DJ9" s="96">
        <v>157.0</v>
      </c>
      <c r="DK9" s="96">
        <v>159101.0</v>
      </c>
      <c r="DL9" s="96">
        <v>888876.0</v>
      </c>
      <c r="DM9" s="96">
        <v>857438.0</v>
      </c>
      <c r="DN9" s="96">
        <v>0.0</v>
      </c>
      <c r="DO9" s="96">
        <v>856757.0</v>
      </c>
      <c r="DP9" s="96">
        <v>522.0</v>
      </c>
      <c r="DQ9" s="96">
        <v>311507.0</v>
      </c>
      <c r="DR9" s="96">
        <v>2226645.0</v>
      </c>
      <c r="DS9" s="96">
        <v>2191890.0</v>
      </c>
      <c r="DT9" s="96">
        <v>58488.0</v>
      </c>
      <c r="DU9" s="96">
        <v>1640731.0</v>
      </c>
      <c r="DV9" s="96">
        <v>14810.0</v>
      </c>
      <c r="DW9" s="96">
        <v>291507.0</v>
      </c>
      <c r="DX9" s="96">
        <v>745145.0</v>
      </c>
      <c r="DY9" s="96">
        <v>727229.0</v>
      </c>
      <c r="DZ9" s="96">
        <v>1.0</v>
      </c>
      <c r="EA9" s="96">
        <v>723466.0</v>
      </c>
      <c r="EB9" s="96">
        <v>1088.0</v>
      </c>
      <c r="EC9" s="96">
        <v>622482.0</v>
      </c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>
        <v>30002.0</v>
      </c>
      <c r="FC9" s="96">
        <v>19417.0</v>
      </c>
      <c r="FD9" s="96">
        <v>1711.0</v>
      </c>
      <c r="FE9" s="96">
        <v>12293.0</v>
      </c>
      <c r="FF9" s="96">
        <v>0.0</v>
      </c>
      <c r="FG9" s="96">
        <v>0.0</v>
      </c>
      <c r="FH9" s="96"/>
      <c r="FI9" s="96"/>
      <c r="FJ9" s="96"/>
      <c r="FK9" s="96"/>
      <c r="FL9" s="96"/>
      <c r="FM9" s="96"/>
      <c r="FN9" s="96">
        <v>1567976.0</v>
      </c>
      <c r="FO9" s="96">
        <v>1567607.0</v>
      </c>
      <c r="FP9" s="96">
        <v>49812.0</v>
      </c>
      <c r="FQ9" s="96">
        <v>1565189.0</v>
      </c>
      <c r="FR9" s="96">
        <v>6637.0</v>
      </c>
      <c r="FS9" s="96">
        <v>122841.0</v>
      </c>
      <c r="FT9" s="96">
        <v>473756.0</v>
      </c>
      <c r="FU9" s="96">
        <v>473711.0</v>
      </c>
      <c r="FV9" s="96">
        <v>10888.0</v>
      </c>
      <c r="FW9" s="96">
        <v>472969.0</v>
      </c>
      <c r="FX9" s="96">
        <v>2634.0</v>
      </c>
      <c r="FY9" s="96">
        <v>4286.0</v>
      </c>
      <c r="FZ9" s="96"/>
      <c r="GA9" s="96"/>
      <c r="GB9" s="96"/>
    </row>
    <row r="10">
      <c r="A10" s="8">
        <v>44438.0</v>
      </c>
      <c r="B10" s="96">
        <v>373163.0</v>
      </c>
      <c r="C10" s="96">
        <v>372388.0</v>
      </c>
      <c r="D10" s="96">
        <v>0.0</v>
      </c>
      <c r="E10" s="96">
        <v>372282.0</v>
      </c>
      <c r="F10" s="96">
        <v>124.0</v>
      </c>
      <c r="G10" s="96">
        <v>338700.0</v>
      </c>
      <c r="H10" s="96">
        <v>253744.0</v>
      </c>
      <c r="I10" s="96">
        <v>252754.0</v>
      </c>
      <c r="J10" s="96">
        <v>0.0</v>
      </c>
      <c r="K10" s="96">
        <v>252627.0</v>
      </c>
      <c r="L10" s="96">
        <v>301.0</v>
      </c>
      <c r="M10" s="96">
        <v>233387.0</v>
      </c>
      <c r="N10" s="96">
        <v>55275.0</v>
      </c>
      <c r="O10" s="96">
        <v>53691.0</v>
      </c>
      <c r="P10" s="96">
        <v>0.0</v>
      </c>
      <c r="Q10" s="96">
        <v>53666.0</v>
      </c>
      <c r="R10" s="96">
        <v>24.0</v>
      </c>
      <c r="S10" s="96">
        <v>47423.0</v>
      </c>
      <c r="T10" s="96">
        <v>5315.0</v>
      </c>
      <c r="U10" s="96">
        <v>5195.0</v>
      </c>
      <c r="V10" s="96">
        <v>0.0</v>
      </c>
      <c r="W10" s="96">
        <v>5190.0</v>
      </c>
      <c r="X10" s="96">
        <v>0.0</v>
      </c>
      <c r="Y10" s="96">
        <v>4031.0</v>
      </c>
      <c r="Z10" s="96">
        <v>171244.0</v>
      </c>
      <c r="AA10" s="96">
        <v>169693.0</v>
      </c>
      <c r="AB10" s="96">
        <v>0.0</v>
      </c>
      <c r="AC10" s="96">
        <v>169490.0</v>
      </c>
      <c r="AD10" s="96">
        <v>72.0</v>
      </c>
      <c r="AE10" s="96">
        <v>153594.0</v>
      </c>
      <c r="AF10" s="96">
        <v>3436994.0</v>
      </c>
      <c r="AG10" s="96">
        <v>3036180.0</v>
      </c>
      <c r="AH10" s="96">
        <v>8.0</v>
      </c>
      <c r="AI10" s="96">
        <v>3004432.0</v>
      </c>
      <c r="AJ10" s="96">
        <v>0.0</v>
      </c>
      <c r="AK10" s="96">
        <v>2944916.0</v>
      </c>
      <c r="AL10" s="96">
        <v>8652528.0</v>
      </c>
      <c r="AM10" s="96">
        <v>7518279.0</v>
      </c>
      <c r="AN10" s="96">
        <v>8.0</v>
      </c>
      <c r="AO10" s="96">
        <v>7497683.0</v>
      </c>
      <c r="AP10" s="96">
        <v>12128.0</v>
      </c>
      <c r="AQ10" s="96">
        <v>4967405.0</v>
      </c>
      <c r="AR10" s="96">
        <v>7242825.0</v>
      </c>
      <c r="AS10" s="96">
        <v>6139860.0</v>
      </c>
      <c r="AT10" s="96">
        <v>0.0</v>
      </c>
      <c r="AU10" s="96">
        <v>6122029.0</v>
      </c>
      <c r="AV10" s="96">
        <v>14.0</v>
      </c>
      <c r="AW10" s="96">
        <v>3008.0</v>
      </c>
      <c r="AX10" s="96">
        <v>1.4922959E7</v>
      </c>
      <c r="AY10" s="96">
        <v>1.023881E7</v>
      </c>
      <c r="AZ10" s="96">
        <v>7608.0</v>
      </c>
      <c r="BA10" s="96">
        <v>521964.0</v>
      </c>
      <c r="BB10" s="96">
        <v>0.0</v>
      </c>
      <c r="BC10" s="96">
        <v>0.0</v>
      </c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>
        <v>1318490.0</v>
      </c>
      <c r="BW10" s="96">
        <v>1315586.0</v>
      </c>
      <c r="BX10" s="96">
        <v>679.0</v>
      </c>
      <c r="BY10" s="96">
        <v>1311893.0</v>
      </c>
      <c r="BZ10" s="96">
        <v>905.0</v>
      </c>
      <c r="CA10" s="96">
        <v>889753.0</v>
      </c>
      <c r="CB10" s="96">
        <v>860897.0</v>
      </c>
      <c r="CC10" s="96">
        <v>860047.0</v>
      </c>
      <c r="CD10" s="96">
        <v>0.0</v>
      </c>
      <c r="CE10" s="96">
        <v>860897.0</v>
      </c>
      <c r="CF10" s="96">
        <v>0.0</v>
      </c>
      <c r="CG10" s="96">
        <v>860897.0</v>
      </c>
      <c r="CH10" s="96">
        <v>295283.0</v>
      </c>
      <c r="CI10" s="96">
        <v>290812.0</v>
      </c>
      <c r="CJ10" s="96">
        <v>1.0</v>
      </c>
      <c r="CK10" s="96">
        <v>285216.0</v>
      </c>
      <c r="CL10" s="96">
        <v>1.0</v>
      </c>
      <c r="CM10" s="96">
        <v>285216.0</v>
      </c>
      <c r="CN10" s="96">
        <v>61780.0</v>
      </c>
      <c r="CO10" s="96">
        <v>61159.0</v>
      </c>
      <c r="CP10" s="96">
        <v>0.0</v>
      </c>
      <c r="CQ10" s="96">
        <v>61025.0</v>
      </c>
      <c r="CR10" s="96">
        <v>0.0</v>
      </c>
      <c r="CS10" s="96">
        <v>60878.0</v>
      </c>
      <c r="CT10" s="96">
        <v>260673.0</v>
      </c>
      <c r="CU10" s="96">
        <v>254082.0</v>
      </c>
      <c r="CV10" s="96">
        <v>13.0</v>
      </c>
      <c r="CW10" s="96">
        <v>251471.0</v>
      </c>
      <c r="CX10" s="96">
        <v>6.0</v>
      </c>
      <c r="CY10" s="96">
        <v>217167.0</v>
      </c>
      <c r="CZ10" s="96">
        <v>304538.0</v>
      </c>
      <c r="DA10" s="96">
        <v>289011.0</v>
      </c>
      <c r="DB10" s="96">
        <v>3.0</v>
      </c>
      <c r="DC10" s="96">
        <v>286963.0</v>
      </c>
      <c r="DD10" s="96">
        <v>0.0</v>
      </c>
      <c r="DE10" s="96">
        <v>280233.0</v>
      </c>
      <c r="DF10" s="96">
        <v>169815.0</v>
      </c>
      <c r="DG10" s="96">
        <v>168880.0</v>
      </c>
      <c r="DH10" s="96">
        <v>0.0</v>
      </c>
      <c r="DI10" s="96">
        <v>166726.0</v>
      </c>
      <c r="DJ10" s="96">
        <v>0.0</v>
      </c>
      <c r="DK10" s="96">
        <v>158943.0</v>
      </c>
      <c r="DL10" s="96">
        <v>889162.0</v>
      </c>
      <c r="DM10" s="96">
        <v>857446.0</v>
      </c>
      <c r="DN10" s="96">
        <v>0.0</v>
      </c>
      <c r="DO10" s="96">
        <v>856757.0</v>
      </c>
      <c r="DP10" s="96">
        <v>11.0</v>
      </c>
      <c r="DQ10" s="96">
        <v>310968.0</v>
      </c>
      <c r="DR10" s="96">
        <v>2213192.0</v>
      </c>
      <c r="DS10" s="96">
        <v>2181006.0</v>
      </c>
      <c r="DT10" s="96">
        <v>4304.0</v>
      </c>
      <c r="DU10" s="96">
        <v>1582115.0</v>
      </c>
      <c r="DV10" s="96">
        <v>2229.0</v>
      </c>
      <c r="DW10" s="96">
        <v>276578.0</v>
      </c>
      <c r="DX10" s="96">
        <v>745262.0</v>
      </c>
      <c r="DY10" s="96">
        <v>727262.0</v>
      </c>
      <c r="DZ10" s="96">
        <v>0.0</v>
      </c>
      <c r="EA10" s="96">
        <v>723465.0</v>
      </c>
      <c r="EB10" s="96">
        <v>1.0</v>
      </c>
      <c r="EC10" s="96">
        <v>621391.0</v>
      </c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>
        <v>30066.0</v>
      </c>
      <c r="FC10" s="96">
        <v>19370.0</v>
      </c>
      <c r="FD10" s="96">
        <v>64.0</v>
      </c>
      <c r="FE10" s="96">
        <v>10579.0</v>
      </c>
      <c r="FF10" s="96">
        <v>0.0</v>
      </c>
      <c r="FG10" s="96">
        <v>0.0</v>
      </c>
      <c r="FH10" s="96"/>
      <c r="FI10" s="96"/>
      <c r="FJ10" s="96"/>
      <c r="FK10" s="96"/>
      <c r="FL10" s="96"/>
      <c r="FM10" s="96"/>
      <c r="FN10" s="96">
        <v>1517844.0</v>
      </c>
      <c r="FO10" s="96">
        <v>1517487.0</v>
      </c>
      <c r="FP10" s="96">
        <v>3337.0</v>
      </c>
      <c r="FQ10" s="96">
        <v>1515126.0</v>
      </c>
      <c r="FR10" s="96">
        <v>17.0</v>
      </c>
      <c r="FS10" s="96">
        <v>116158.0</v>
      </c>
      <c r="FT10" s="96">
        <v>462784.0</v>
      </c>
      <c r="FU10" s="96">
        <v>462747.0</v>
      </c>
      <c r="FV10" s="96">
        <v>91.0</v>
      </c>
      <c r="FW10" s="96">
        <v>462017.0</v>
      </c>
      <c r="FX10" s="96">
        <v>2.0</v>
      </c>
      <c r="FY10" s="96">
        <v>1645.0</v>
      </c>
      <c r="FZ10" s="96"/>
      <c r="GA10" s="96"/>
      <c r="GB10" s="96"/>
    </row>
    <row r="11">
      <c r="A11" s="8">
        <v>44437.0</v>
      </c>
      <c r="B11" s="134">
        <v>373164.0</v>
      </c>
      <c r="C11" s="134">
        <v>372388.0</v>
      </c>
      <c r="D11" s="134">
        <v>0.0</v>
      </c>
      <c r="E11" s="134">
        <v>372282.0</v>
      </c>
      <c r="F11" s="134">
        <v>2280.0</v>
      </c>
      <c r="G11" s="134">
        <v>338575.0</v>
      </c>
      <c r="H11" s="134">
        <v>253744.0</v>
      </c>
      <c r="I11" s="134">
        <v>252753.0</v>
      </c>
      <c r="J11" s="134">
        <v>0.0</v>
      </c>
      <c r="K11" s="134">
        <v>252627.0</v>
      </c>
      <c r="L11" s="134">
        <v>2644.0</v>
      </c>
      <c r="M11" s="134">
        <v>233086.0</v>
      </c>
      <c r="N11" s="134">
        <v>55275.0</v>
      </c>
      <c r="O11" s="134">
        <v>53691.0</v>
      </c>
      <c r="P11" s="134">
        <v>0.0</v>
      </c>
      <c r="Q11" s="134">
        <v>53666.0</v>
      </c>
      <c r="R11" s="134">
        <v>428.0</v>
      </c>
      <c r="S11" s="134">
        <v>47399.0</v>
      </c>
      <c r="T11" s="134">
        <v>5315.0</v>
      </c>
      <c r="U11" s="134">
        <v>5195.0</v>
      </c>
      <c r="V11" s="134">
        <v>0.0</v>
      </c>
      <c r="W11" s="134">
        <v>5190.0</v>
      </c>
      <c r="X11" s="134">
        <v>49.0</v>
      </c>
      <c r="Y11" s="134">
        <v>4031.0</v>
      </c>
      <c r="Z11" s="134">
        <v>171244.0</v>
      </c>
      <c r="AA11" s="134">
        <v>169693.0</v>
      </c>
      <c r="AB11" s="134">
        <v>0.0</v>
      </c>
      <c r="AC11" s="134">
        <v>169490.0</v>
      </c>
      <c r="AD11" s="134">
        <v>570.0</v>
      </c>
      <c r="AE11" s="134">
        <v>153522.0</v>
      </c>
      <c r="AF11" s="134">
        <v>3437004.0</v>
      </c>
      <c r="AG11" s="134">
        <v>3036169.0</v>
      </c>
      <c r="AH11" s="134">
        <v>168.0</v>
      </c>
      <c r="AI11" s="134">
        <v>3004424.0</v>
      </c>
      <c r="AJ11" s="134">
        <v>47.0</v>
      </c>
      <c r="AK11" s="134">
        <v>2944916.0</v>
      </c>
      <c r="AL11" s="134">
        <v>8652733.0</v>
      </c>
      <c r="AM11" s="134">
        <v>7518324.0</v>
      </c>
      <c r="AN11" s="134">
        <v>391.0</v>
      </c>
      <c r="AO11" s="134">
        <v>7497673.0</v>
      </c>
      <c r="AP11" s="134">
        <v>218133.0</v>
      </c>
      <c r="AQ11" s="134">
        <v>4955146.0</v>
      </c>
      <c r="AR11" s="134">
        <v>7241202.0</v>
      </c>
      <c r="AS11" s="134">
        <v>6137869.0</v>
      </c>
      <c r="AT11" s="134">
        <v>129984.0</v>
      </c>
      <c r="AU11" s="134">
        <v>6119835.0</v>
      </c>
      <c r="AV11" s="134">
        <v>181.0</v>
      </c>
      <c r="AW11" s="134">
        <v>2993.0</v>
      </c>
      <c r="AX11" s="134">
        <v>1.4926769E7</v>
      </c>
      <c r="AY11" s="134">
        <v>1.0218666E7</v>
      </c>
      <c r="AZ11" s="134">
        <v>70430.0</v>
      </c>
      <c r="BA11" s="134">
        <v>514282.0</v>
      </c>
      <c r="BB11" s="134">
        <v>0.0</v>
      </c>
      <c r="BC11" s="134">
        <v>0.0</v>
      </c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34">
        <v>1317740.0</v>
      </c>
      <c r="BW11" s="134">
        <v>1314837.0</v>
      </c>
      <c r="BX11" s="134">
        <v>7910.0</v>
      </c>
      <c r="BY11" s="134">
        <v>1311160.0</v>
      </c>
      <c r="BZ11" s="134">
        <v>21862.0</v>
      </c>
      <c r="CA11" s="134">
        <v>888822.0</v>
      </c>
      <c r="CB11" s="134">
        <v>860897.0</v>
      </c>
      <c r="CC11" s="134">
        <v>860047.0</v>
      </c>
      <c r="CD11" s="134">
        <v>0.0</v>
      </c>
      <c r="CE11" s="134">
        <v>860897.0</v>
      </c>
      <c r="CF11" s="134">
        <v>0.0</v>
      </c>
      <c r="CG11" s="134">
        <v>860897.0</v>
      </c>
      <c r="CH11" s="134">
        <v>295263.0</v>
      </c>
      <c r="CI11" s="134">
        <v>290792.0</v>
      </c>
      <c r="CJ11" s="134">
        <v>5.0</v>
      </c>
      <c r="CK11" s="134">
        <v>285114.0</v>
      </c>
      <c r="CL11" s="134">
        <v>5.0</v>
      </c>
      <c r="CM11" s="134">
        <v>285114.0</v>
      </c>
      <c r="CN11" s="134">
        <v>61781.0</v>
      </c>
      <c r="CO11" s="134">
        <v>61159.0</v>
      </c>
      <c r="CP11" s="134">
        <v>0.0</v>
      </c>
      <c r="CQ11" s="134">
        <v>61025.0</v>
      </c>
      <c r="CR11" s="134">
        <v>0.0</v>
      </c>
      <c r="CS11" s="134">
        <v>60878.0</v>
      </c>
      <c r="CT11" s="134">
        <v>260645.0</v>
      </c>
      <c r="CU11" s="134">
        <v>254030.0</v>
      </c>
      <c r="CV11" s="134">
        <v>113.0</v>
      </c>
      <c r="CW11" s="134">
        <v>251437.0</v>
      </c>
      <c r="CX11" s="134">
        <v>69.0</v>
      </c>
      <c r="CY11" s="134">
        <v>217161.0</v>
      </c>
      <c r="CZ11" s="134">
        <v>304549.0</v>
      </c>
      <c r="DA11" s="134">
        <v>289011.0</v>
      </c>
      <c r="DB11" s="134">
        <v>39.0</v>
      </c>
      <c r="DC11" s="134">
        <v>286960.0</v>
      </c>
      <c r="DD11" s="134">
        <v>28.0</v>
      </c>
      <c r="DE11" s="134">
        <v>280233.0</v>
      </c>
      <c r="DF11" s="134">
        <v>169815.0</v>
      </c>
      <c r="DG11" s="134">
        <v>168880.0</v>
      </c>
      <c r="DH11" s="134">
        <v>1.0</v>
      </c>
      <c r="DI11" s="134">
        <v>166726.0</v>
      </c>
      <c r="DJ11" s="134">
        <v>66.0</v>
      </c>
      <c r="DK11" s="134">
        <v>158943.0</v>
      </c>
      <c r="DL11" s="134">
        <v>889182.0</v>
      </c>
      <c r="DM11" s="134">
        <v>857446.0</v>
      </c>
      <c r="DN11" s="134">
        <v>0.0</v>
      </c>
      <c r="DO11" s="134">
        <v>856757.0</v>
      </c>
      <c r="DP11" s="134">
        <v>357.0</v>
      </c>
      <c r="DQ11" s="134">
        <v>310955.0</v>
      </c>
      <c r="DR11" s="134">
        <v>2211796.0</v>
      </c>
      <c r="DS11" s="134">
        <v>2179746.0</v>
      </c>
      <c r="DT11" s="134">
        <v>20015.0</v>
      </c>
      <c r="DU11" s="134">
        <v>1577760.0</v>
      </c>
      <c r="DV11" s="134">
        <v>7096.0</v>
      </c>
      <c r="DW11" s="134">
        <v>274345.0</v>
      </c>
      <c r="DX11" s="134">
        <v>745266.0</v>
      </c>
      <c r="DY11" s="134">
        <v>727263.0</v>
      </c>
      <c r="DZ11" s="134">
        <v>63.0</v>
      </c>
      <c r="EA11" s="134">
        <v>723465.0</v>
      </c>
      <c r="EB11" s="134">
        <v>230.0</v>
      </c>
      <c r="EC11" s="134">
        <v>621390.0</v>
      </c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6"/>
      <c r="EX11" s="96"/>
      <c r="EY11" s="96"/>
      <c r="EZ11" s="96"/>
      <c r="FA11" s="96"/>
      <c r="FB11" s="134">
        <v>30066.0</v>
      </c>
      <c r="FC11" s="134">
        <v>19343.0</v>
      </c>
      <c r="FD11" s="134">
        <v>1340.0</v>
      </c>
      <c r="FE11" s="134">
        <v>10515.0</v>
      </c>
      <c r="FF11" s="134">
        <v>0.0</v>
      </c>
      <c r="FG11" s="134">
        <v>0.0</v>
      </c>
      <c r="FH11" s="96"/>
      <c r="FI11" s="96"/>
      <c r="FJ11" s="96"/>
      <c r="FK11" s="96"/>
      <c r="FL11" s="96"/>
      <c r="FM11" s="96"/>
      <c r="FN11" s="134">
        <v>1514395.0</v>
      </c>
      <c r="FO11" s="134">
        <v>1514038.0</v>
      </c>
      <c r="FP11" s="134">
        <v>40487.0</v>
      </c>
      <c r="FQ11" s="134">
        <v>1511648.0</v>
      </c>
      <c r="FR11" s="134">
        <v>541.0</v>
      </c>
      <c r="FS11" s="134">
        <v>116134.0</v>
      </c>
      <c r="FT11" s="134">
        <v>462688.0</v>
      </c>
      <c r="FU11" s="134">
        <v>462651.0</v>
      </c>
      <c r="FV11" s="134">
        <v>2124.0</v>
      </c>
      <c r="FW11" s="134">
        <v>461912.0</v>
      </c>
      <c r="FX11" s="134">
        <v>191.0</v>
      </c>
      <c r="FY11" s="134">
        <v>1643.0</v>
      </c>
      <c r="FZ11" s="96"/>
      <c r="GA11" s="96"/>
      <c r="GB11" s="96"/>
    </row>
    <row r="12">
      <c r="A12" s="8">
        <v>44436.0</v>
      </c>
      <c r="B12" s="134">
        <v>373166.0</v>
      </c>
      <c r="C12" s="134">
        <v>372389.0</v>
      </c>
      <c r="D12" s="134">
        <v>2.0</v>
      </c>
      <c r="E12" s="134">
        <v>372281.0</v>
      </c>
      <c r="F12" s="134">
        <v>7459.0</v>
      </c>
      <c r="G12" s="134">
        <v>336292.0</v>
      </c>
      <c r="H12" s="134">
        <v>253753.0</v>
      </c>
      <c r="I12" s="134">
        <v>252759.0</v>
      </c>
      <c r="J12" s="134">
        <v>0.0</v>
      </c>
      <c r="K12" s="134">
        <v>252627.0</v>
      </c>
      <c r="L12" s="134">
        <v>4291.0</v>
      </c>
      <c r="M12" s="134">
        <v>230430.0</v>
      </c>
      <c r="N12" s="134">
        <v>55276.0</v>
      </c>
      <c r="O12" s="134">
        <v>53692.0</v>
      </c>
      <c r="P12" s="134">
        <v>0.0</v>
      </c>
      <c r="Q12" s="134">
        <v>53666.0</v>
      </c>
      <c r="R12" s="134">
        <v>882.0</v>
      </c>
      <c r="S12" s="134">
        <v>46971.0</v>
      </c>
      <c r="T12" s="134">
        <v>5315.0</v>
      </c>
      <c r="U12" s="134">
        <v>5195.0</v>
      </c>
      <c r="V12" s="134">
        <v>0.0</v>
      </c>
      <c r="W12" s="134">
        <v>5190.0</v>
      </c>
      <c r="X12" s="134">
        <v>152.0</v>
      </c>
      <c r="Y12" s="134">
        <v>3982.0</v>
      </c>
      <c r="Z12" s="134">
        <v>171252.0</v>
      </c>
      <c r="AA12" s="134">
        <v>169696.0</v>
      </c>
      <c r="AB12" s="134">
        <v>0.0</v>
      </c>
      <c r="AC12" s="134">
        <v>169490.0</v>
      </c>
      <c r="AD12" s="134">
        <v>2517.0</v>
      </c>
      <c r="AE12" s="134">
        <v>152948.0</v>
      </c>
      <c r="AF12" s="134">
        <v>3437105.0</v>
      </c>
      <c r="AG12" s="134">
        <v>3036147.0</v>
      </c>
      <c r="AH12" s="134">
        <v>1463.0</v>
      </c>
      <c r="AI12" s="134">
        <v>3004254.0</v>
      </c>
      <c r="AJ12" s="134">
        <v>413.0</v>
      </c>
      <c r="AK12" s="134">
        <v>2944869.0</v>
      </c>
      <c r="AL12" s="141">
        <v>8655140.0</v>
      </c>
      <c r="AM12" s="134">
        <v>7518513.0</v>
      </c>
      <c r="AN12" s="134">
        <v>4025.0</v>
      </c>
      <c r="AO12" s="134">
        <v>7497281.0</v>
      </c>
      <c r="AP12" s="134">
        <v>451204.0</v>
      </c>
      <c r="AQ12" s="134">
        <v>4736711.0</v>
      </c>
      <c r="AR12" s="134">
        <v>7243374.0</v>
      </c>
      <c r="AS12" s="134">
        <v>6139963.0</v>
      </c>
      <c r="AT12" s="134">
        <v>244338.0</v>
      </c>
      <c r="AU12" s="134">
        <v>5986845.0</v>
      </c>
      <c r="AV12" s="134">
        <v>512.0</v>
      </c>
      <c r="AW12" s="134">
        <v>2810.0</v>
      </c>
      <c r="AX12" s="134">
        <v>1.4970446E7</v>
      </c>
      <c r="AY12" s="134">
        <v>1.0221979E7</v>
      </c>
      <c r="AZ12" s="134">
        <v>172891.0</v>
      </c>
      <c r="BA12" s="134">
        <v>443650.0</v>
      </c>
      <c r="BB12" s="134">
        <v>0.0</v>
      </c>
      <c r="BC12" s="134">
        <v>0.0</v>
      </c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34">
        <v>1309497.0</v>
      </c>
      <c r="BW12" s="134">
        <v>1306564.0</v>
      </c>
      <c r="BX12" s="134">
        <v>15529.0</v>
      </c>
      <c r="BY12" s="134">
        <v>1303099.0</v>
      </c>
      <c r="BZ12" s="134">
        <v>50513.0</v>
      </c>
      <c r="CA12" s="134">
        <v>866897.0</v>
      </c>
      <c r="CB12" s="134">
        <v>860897.0</v>
      </c>
      <c r="CC12" s="134">
        <v>860047.0</v>
      </c>
      <c r="CD12" s="134">
        <v>0.0</v>
      </c>
      <c r="CE12" s="134">
        <v>860897.0</v>
      </c>
      <c r="CF12" s="134">
        <v>0.0</v>
      </c>
      <c r="CG12" s="134">
        <v>860897.0</v>
      </c>
      <c r="CH12" s="134">
        <v>295266.0</v>
      </c>
      <c r="CI12" s="134">
        <v>290790.0</v>
      </c>
      <c r="CJ12" s="134">
        <v>801.0</v>
      </c>
      <c r="CK12" s="134">
        <v>285094.0</v>
      </c>
      <c r="CL12" s="134">
        <v>801.0</v>
      </c>
      <c r="CM12" s="134">
        <v>285094.0</v>
      </c>
      <c r="CN12" s="134">
        <v>61784.0</v>
      </c>
      <c r="CO12" s="134">
        <v>61162.0</v>
      </c>
      <c r="CP12" s="134">
        <v>0.0</v>
      </c>
      <c r="CQ12" s="134">
        <v>61025.0</v>
      </c>
      <c r="CR12" s="134">
        <v>0.0</v>
      </c>
      <c r="CS12" s="134">
        <v>60878.0</v>
      </c>
      <c r="CT12" s="134">
        <v>260547.0</v>
      </c>
      <c r="CU12" s="134">
        <v>253926.0</v>
      </c>
      <c r="CV12" s="134">
        <v>976.0</v>
      </c>
      <c r="CW12" s="134">
        <v>251317.0</v>
      </c>
      <c r="CX12" s="134">
        <v>481.0</v>
      </c>
      <c r="CY12" s="134">
        <v>217092.0</v>
      </c>
      <c r="CZ12" s="141">
        <v>304664.0</v>
      </c>
      <c r="DA12" s="134">
        <v>289019.0</v>
      </c>
      <c r="DB12" s="134">
        <v>183.0</v>
      </c>
      <c r="DC12" s="134">
        <v>286920.0</v>
      </c>
      <c r="DD12" s="134">
        <v>125.0</v>
      </c>
      <c r="DE12" s="134">
        <v>280205.0</v>
      </c>
      <c r="DF12" s="134">
        <v>169823.0</v>
      </c>
      <c r="DG12" s="134">
        <v>168883.0</v>
      </c>
      <c r="DH12" s="134">
        <v>4.0</v>
      </c>
      <c r="DI12" s="134">
        <v>166725.0</v>
      </c>
      <c r="DJ12" s="134">
        <v>388.0</v>
      </c>
      <c r="DK12" s="134">
        <v>158877.0</v>
      </c>
      <c r="DL12" s="134">
        <v>889308.0</v>
      </c>
      <c r="DM12" s="134">
        <v>857448.0</v>
      </c>
      <c r="DN12" s="134">
        <v>0.0</v>
      </c>
      <c r="DO12" s="134">
        <v>856758.0</v>
      </c>
      <c r="DP12" s="134">
        <v>1262.0</v>
      </c>
      <c r="DQ12" s="134">
        <v>310598.0</v>
      </c>
      <c r="DR12" s="141">
        <v>2208169.0</v>
      </c>
      <c r="DS12" s="134">
        <v>2176043.0</v>
      </c>
      <c r="DT12" s="134">
        <v>88730.0</v>
      </c>
      <c r="DU12" s="134">
        <v>1557437.0</v>
      </c>
      <c r="DV12" s="134">
        <v>8580.0</v>
      </c>
      <c r="DW12" s="134">
        <v>267079.0</v>
      </c>
      <c r="DX12" s="134">
        <v>745322.0</v>
      </c>
      <c r="DY12" s="134">
        <v>727283.0</v>
      </c>
      <c r="DZ12" s="134">
        <v>90.0</v>
      </c>
      <c r="EA12" s="134">
        <v>723402.0</v>
      </c>
      <c r="EB12" s="134">
        <v>2169.0</v>
      </c>
      <c r="EC12" s="134">
        <v>621157.0</v>
      </c>
      <c r="ED12" s="96"/>
      <c r="EE12" s="96"/>
      <c r="EF12" s="96"/>
      <c r="EG12" s="96"/>
      <c r="EH12" s="96"/>
      <c r="EI12" s="96"/>
      <c r="EJ12" s="96"/>
      <c r="EK12" s="96"/>
      <c r="EL12" s="96"/>
      <c r="EM12" s="96"/>
      <c r="EN12" s="96"/>
      <c r="EO12" s="96"/>
      <c r="EP12" s="96"/>
      <c r="EQ12" s="96"/>
      <c r="ER12" s="96"/>
      <c r="ES12" s="96"/>
      <c r="ET12" s="96"/>
      <c r="EU12" s="96"/>
      <c r="EV12" s="96"/>
      <c r="EW12" s="96"/>
      <c r="EX12" s="96"/>
      <c r="EY12" s="96"/>
      <c r="EZ12" s="96"/>
      <c r="FA12" s="96"/>
      <c r="FB12" s="134">
        <v>30088.0</v>
      </c>
      <c r="FC12" s="134">
        <v>19323.0</v>
      </c>
      <c r="FD12" s="134">
        <v>3109.0</v>
      </c>
      <c r="FE12" s="134">
        <v>9173.0</v>
      </c>
      <c r="FF12" s="134">
        <v>0.0</v>
      </c>
      <c r="FG12" s="134">
        <v>0.0</v>
      </c>
      <c r="FH12" s="96"/>
      <c r="FI12" s="96"/>
      <c r="FJ12" s="96"/>
      <c r="FK12" s="96"/>
      <c r="FL12" s="96"/>
      <c r="FM12" s="96"/>
      <c r="FN12" s="134">
        <v>1473490.0</v>
      </c>
      <c r="FO12" s="134">
        <v>1473103.0</v>
      </c>
      <c r="FP12" s="134">
        <v>59930.0</v>
      </c>
      <c r="FQ12" s="134">
        <v>1470908.0</v>
      </c>
      <c r="FR12" s="134">
        <v>1135.0</v>
      </c>
      <c r="FS12" s="134">
        <v>115592.0</v>
      </c>
      <c r="FT12" s="134">
        <v>460527.0</v>
      </c>
      <c r="FU12" s="134">
        <v>460490.0</v>
      </c>
      <c r="FV12" s="134">
        <v>4248.0</v>
      </c>
      <c r="FW12" s="134">
        <v>459773.0</v>
      </c>
      <c r="FX12" s="134">
        <v>334.0</v>
      </c>
      <c r="FY12" s="134">
        <v>1452.0</v>
      </c>
      <c r="FZ12" s="96"/>
      <c r="GA12" s="96"/>
      <c r="GB12" s="96"/>
    </row>
    <row r="13">
      <c r="A13" s="8">
        <v>44435.0</v>
      </c>
      <c r="B13" s="96">
        <v>373183.0</v>
      </c>
      <c r="C13" s="96">
        <v>372391.0</v>
      </c>
      <c r="D13" s="96">
        <v>0.0</v>
      </c>
      <c r="E13" s="96">
        <v>372278.0</v>
      </c>
      <c r="F13" s="96">
        <v>4374.0</v>
      </c>
      <c r="G13" s="96">
        <v>328820.0</v>
      </c>
      <c r="H13" s="96">
        <v>253781.0</v>
      </c>
      <c r="I13" s="96">
        <v>252765.0</v>
      </c>
      <c r="J13" s="96">
        <v>0.0</v>
      </c>
      <c r="K13" s="96">
        <v>252627.0</v>
      </c>
      <c r="L13" s="96">
        <v>2619.0</v>
      </c>
      <c r="M13" s="96">
        <v>226130.0</v>
      </c>
      <c r="N13" s="96">
        <v>55282.0</v>
      </c>
      <c r="O13" s="96">
        <v>53693.0</v>
      </c>
      <c r="P13" s="96">
        <v>0.0</v>
      </c>
      <c r="Q13" s="96">
        <v>53666.0</v>
      </c>
      <c r="R13" s="96">
        <v>1015.0</v>
      </c>
      <c r="S13" s="96">
        <v>46087.0</v>
      </c>
      <c r="T13" s="96">
        <v>5315.0</v>
      </c>
      <c r="U13" s="96">
        <v>5195.0</v>
      </c>
      <c r="V13" s="96">
        <v>0.0</v>
      </c>
      <c r="W13" s="96">
        <v>5190.0</v>
      </c>
      <c r="X13" s="96">
        <v>191.0</v>
      </c>
      <c r="Y13" s="96">
        <v>3830.0</v>
      </c>
      <c r="Z13" s="96">
        <v>171271.0</v>
      </c>
      <c r="AA13" s="96">
        <v>169699.0</v>
      </c>
      <c r="AB13" s="96">
        <v>0.0</v>
      </c>
      <c r="AC13" s="96">
        <v>169490.0</v>
      </c>
      <c r="AD13" s="96">
        <v>2137.0</v>
      </c>
      <c r="AE13" s="96">
        <v>150425.0</v>
      </c>
      <c r="AF13" s="96">
        <v>3437477.0</v>
      </c>
      <c r="AG13" s="96">
        <v>3035219.0</v>
      </c>
      <c r="AH13" s="96">
        <v>1264.0</v>
      </c>
      <c r="AI13" s="96">
        <v>3002790.0</v>
      </c>
      <c r="AJ13" s="96">
        <v>401.0</v>
      </c>
      <c r="AK13" s="96">
        <v>2944454.0</v>
      </c>
      <c r="AL13" s="96">
        <v>8660665.0</v>
      </c>
      <c r="AM13" s="96">
        <v>7519288.0</v>
      </c>
      <c r="AN13" s="96">
        <v>4232.0</v>
      </c>
      <c r="AO13" s="96">
        <v>7493248.0</v>
      </c>
      <c r="AP13" s="96">
        <v>345214.0</v>
      </c>
      <c r="AQ13" s="96">
        <v>4284837.0</v>
      </c>
      <c r="AR13" s="96">
        <v>7250516.0</v>
      </c>
      <c r="AS13" s="96">
        <v>6147026.0</v>
      </c>
      <c r="AT13" s="96">
        <v>198533.0</v>
      </c>
      <c r="AU13" s="96">
        <v>5739911.0</v>
      </c>
      <c r="AV13" s="96">
        <v>448.0</v>
      </c>
      <c r="AW13" s="96">
        <v>2295.0</v>
      </c>
      <c r="AX13" s="96">
        <v>1.5035461E7</v>
      </c>
      <c r="AY13" s="96">
        <v>1.0203826E7</v>
      </c>
      <c r="AZ13" s="96">
        <v>270392.0</v>
      </c>
      <c r="BA13" s="96">
        <v>270400.0</v>
      </c>
      <c r="BB13" s="96">
        <v>0.0</v>
      </c>
      <c r="BC13" s="96">
        <v>0.0</v>
      </c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>
        <v>1293714.0</v>
      </c>
      <c r="BW13" s="96">
        <v>1290718.0</v>
      </c>
      <c r="BX13" s="96">
        <v>15117.0</v>
      </c>
      <c r="BY13" s="96">
        <v>1287380.0</v>
      </c>
      <c r="BZ13" s="96">
        <v>41745.0</v>
      </c>
      <c r="CA13" s="96">
        <v>816255.0</v>
      </c>
      <c r="CB13" s="96">
        <v>860897.0</v>
      </c>
      <c r="CC13" s="96">
        <v>860047.0</v>
      </c>
      <c r="CD13" s="96">
        <v>0.0</v>
      </c>
      <c r="CE13" s="96">
        <v>860897.0</v>
      </c>
      <c r="CF13" s="96">
        <v>0.0</v>
      </c>
      <c r="CG13" s="96">
        <v>860897.0</v>
      </c>
      <c r="CH13" s="96">
        <v>274037.0</v>
      </c>
      <c r="CI13" s="96">
        <v>269580.0</v>
      </c>
      <c r="CJ13" s="96">
        <v>185.0</v>
      </c>
      <c r="CK13" s="96">
        <v>269321.0</v>
      </c>
      <c r="CL13" s="96">
        <v>185.0</v>
      </c>
      <c r="CM13" s="96">
        <v>269321.0</v>
      </c>
      <c r="CN13" s="96">
        <v>61788.0</v>
      </c>
      <c r="CO13" s="96">
        <v>61162.0</v>
      </c>
      <c r="CP13" s="96">
        <v>0.0</v>
      </c>
      <c r="CQ13" s="96">
        <v>61025.0</v>
      </c>
      <c r="CR13" s="96">
        <v>1.0</v>
      </c>
      <c r="CS13" s="96">
        <v>60878.0</v>
      </c>
      <c r="CT13" s="96">
        <v>259667.0</v>
      </c>
      <c r="CU13" s="96">
        <v>253026.0</v>
      </c>
      <c r="CV13" s="96">
        <v>910.0</v>
      </c>
      <c r="CW13" s="96">
        <v>250319.0</v>
      </c>
      <c r="CX13" s="96">
        <v>419.0</v>
      </c>
      <c r="CY13" s="96">
        <v>216491.0</v>
      </c>
      <c r="CZ13" s="96">
        <v>305005.0</v>
      </c>
      <c r="DA13" s="96">
        <v>289045.0</v>
      </c>
      <c r="DB13" s="96">
        <v>214.0</v>
      </c>
      <c r="DC13" s="96">
        <v>286737.0</v>
      </c>
      <c r="DD13" s="96">
        <v>90.0</v>
      </c>
      <c r="DE13" s="96">
        <v>280080.0</v>
      </c>
      <c r="DF13" s="96">
        <v>169849.0</v>
      </c>
      <c r="DG13" s="96">
        <v>168905.0</v>
      </c>
      <c r="DH13" s="96">
        <v>2.0</v>
      </c>
      <c r="DI13" s="96">
        <v>166722.0</v>
      </c>
      <c r="DJ13" s="96">
        <v>209.0</v>
      </c>
      <c r="DK13" s="96">
        <v>158488.0</v>
      </c>
      <c r="DL13" s="96">
        <v>889650.0</v>
      </c>
      <c r="DM13" s="96">
        <v>857459.0</v>
      </c>
      <c r="DN13" s="96">
        <v>0.0</v>
      </c>
      <c r="DO13" s="96">
        <v>856758.0</v>
      </c>
      <c r="DP13" s="96">
        <v>732.0</v>
      </c>
      <c r="DQ13" s="96">
        <v>309330.0</v>
      </c>
      <c r="DR13" s="96">
        <v>2195158.0</v>
      </c>
      <c r="DS13" s="96">
        <v>2164297.0</v>
      </c>
      <c r="DT13" s="96">
        <v>84271.0</v>
      </c>
      <c r="DU13" s="96">
        <v>1468499.0</v>
      </c>
      <c r="DV13" s="96">
        <v>7148.0</v>
      </c>
      <c r="DW13" s="96">
        <v>258368.0</v>
      </c>
      <c r="DX13" s="96"/>
      <c r="DY13" s="96"/>
      <c r="DZ13" s="96"/>
      <c r="EA13" s="96"/>
      <c r="EB13" s="96"/>
      <c r="EC13" s="96"/>
      <c r="ED13" s="96">
        <v>647237.0</v>
      </c>
      <c r="EE13" s="96">
        <v>633097.0</v>
      </c>
      <c r="EF13" s="96">
        <v>0.0</v>
      </c>
      <c r="EG13" s="96">
        <v>629463.0</v>
      </c>
      <c r="EH13" s="96">
        <v>1236.0</v>
      </c>
      <c r="EI13" s="96">
        <v>618987.0</v>
      </c>
      <c r="EJ13" s="96"/>
      <c r="EK13" s="96"/>
      <c r="EL13" s="96"/>
      <c r="EM13" s="96"/>
      <c r="EN13" s="96"/>
      <c r="EO13" s="96"/>
      <c r="EP13" s="96"/>
      <c r="EQ13" s="96"/>
      <c r="ER13" s="96"/>
      <c r="ES13" s="96"/>
      <c r="ET13" s="96"/>
      <c r="EU13" s="96"/>
      <c r="EV13" s="96">
        <v>98231.0</v>
      </c>
      <c r="EW13" s="96">
        <v>94235.0</v>
      </c>
      <c r="EX13" s="96">
        <v>62.0</v>
      </c>
      <c r="EY13" s="96">
        <v>93848.0</v>
      </c>
      <c r="EZ13" s="96">
        <v>0.0</v>
      </c>
      <c r="FA13" s="96">
        <v>0.0</v>
      </c>
      <c r="FB13" s="96">
        <v>30137.0</v>
      </c>
      <c r="FC13" s="96">
        <v>19214.0</v>
      </c>
      <c r="FD13" s="96">
        <v>6053.0</v>
      </c>
      <c r="FE13" s="96">
        <v>6053.0</v>
      </c>
      <c r="FF13" s="96">
        <v>0.0</v>
      </c>
      <c r="FG13" s="96">
        <v>0.0</v>
      </c>
      <c r="FH13" s="96"/>
      <c r="FI13" s="96"/>
      <c r="FJ13" s="96"/>
      <c r="FK13" s="96"/>
      <c r="FL13" s="96"/>
      <c r="FM13" s="96"/>
      <c r="FN13" s="96">
        <v>1413199.0</v>
      </c>
      <c r="FO13" s="96">
        <v>1412796.0</v>
      </c>
      <c r="FP13" s="96">
        <v>57446.0</v>
      </c>
      <c r="FQ13" s="96">
        <v>1410728.0</v>
      </c>
      <c r="FR13" s="96">
        <v>992.0</v>
      </c>
      <c r="FS13" s="96">
        <v>114437.0</v>
      </c>
      <c r="FT13" s="96">
        <v>456270.0</v>
      </c>
      <c r="FU13" s="96">
        <v>456223.0</v>
      </c>
      <c r="FV13" s="96">
        <v>4019.0</v>
      </c>
      <c r="FW13" s="96">
        <v>455504.0</v>
      </c>
      <c r="FX13" s="96">
        <v>327.0</v>
      </c>
      <c r="FY13" s="96">
        <v>1113.0</v>
      </c>
      <c r="FZ13" s="96"/>
      <c r="GA13" s="96"/>
      <c r="GB13" s="96"/>
    </row>
    <row r="14">
      <c r="A14" s="8">
        <v>44434.0</v>
      </c>
      <c r="B14" s="96">
        <v>373193.0</v>
      </c>
      <c r="C14" s="96">
        <v>372391.0</v>
      </c>
      <c r="D14" s="96">
        <v>0.0</v>
      </c>
      <c r="E14" s="96">
        <v>372278.0</v>
      </c>
      <c r="F14" s="96">
        <v>4011.0</v>
      </c>
      <c r="G14" s="96">
        <v>324438.0</v>
      </c>
      <c r="H14" s="96">
        <v>253805.0</v>
      </c>
      <c r="I14" s="96">
        <v>252770.0</v>
      </c>
      <c r="J14" s="96">
        <v>0.0</v>
      </c>
      <c r="K14" s="96">
        <v>252625.0</v>
      </c>
      <c r="L14" s="96">
        <v>3167.0</v>
      </c>
      <c r="M14" s="96">
        <v>223503.0</v>
      </c>
      <c r="N14" s="96">
        <v>55287.0</v>
      </c>
      <c r="O14" s="96">
        <v>53694.0</v>
      </c>
      <c r="P14" s="96">
        <v>0.0</v>
      </c>
      <c r="Q14" s="96">
        <v>53666.0</v>
      </c>
      <c r="R14" s="96">
        <v>1066.0</v>
      </c>
      <c r="S14" s="96">
        <v>45071.0</v>
      </c>
      <c r="T14" s="96">
        <v>5315.0</v>
      </c>
      <c r="U14" s="96">
        <v>5195.0</v>
      </c>
      <c r="V14" s="96">
        <v>0.0</v>
      </c>
      <c r="W14" s="96">
        <v>5190.0</v>
      </c>
      <c r="X14" s="96">
        <v>196.0</v>
      </c>
      <c r="Y14" s="96">
        <v>3633.0</v>
      </c>
      <c r="Z14" s="96">
        <v>171299.0</v>
      </c>
      <c r="AA14" s="96">
        <v>169706.0</v>
      </c>
      <c r="AB14" s="96">
        <v>0.0</v>
      </c>
      <c r="AC14" s="96">
        <v>169490.0</v>
      </c>
      <c r="AD14" s="96">
        <v>1850.0</v>
      </c>
      <c r="AE14" s="96">
        <v>148280.0</v>
      </c>
      <c r="AF14" s="96">
        <v>3438100.0</v>
      </c>
      <c r="AG14" s="96">
        <v>3034440.0</v>
      </c>
      <c r="AH14" s="96">
        <v>888.0</v>
      </c>
      <c r="AI14" s="96">
        <v>3001505.0</v>
      </c>
      <c r="AJ14" s="96">
        <v>335.0</v>
      </c>
      <c r="AK14" s="96">
        <v>2944030.0</v>
      </c>
      <c r="AL14" s="96">
        <v>8665966.0</v>
      </c>
      <c r="AM14" s="96">
        <v>7520133.0</v>
      </c>
      <c r="AN14" s="96">
        <v>21828.0</v>
      </c>
      <c r="AO14" s="96">
        <v>7488947.0</v>
      </c>
      <c r="AP14" s="96">
        <v>375743.0</v>
      </c>
      <c r="AQ14" s="96">
        <v>3939002.0</v>
      </c>
      <c r="AR14" s="96">
        <v>7256712.0</v>
      </c>
      <c r="AS14" s="96">
        <v>6152376.0</v>
      </c>
      <c r="AT14" s="96">
        <v>201799.0</v>
      </c>
      <c r="AU14" s="96">
        <v>5538823.0</v>
      </c>
      <c r="AV14" s="96">
        <v>419.0</v>
      </c>
      <c r="AW14" s="96">
        <v>1840.0</v>
      </c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>
        <v>1278315.0</v>
      </c>
      <c r="BW14" s="96">
        <v>1275287.0</v>
      </c>
      <c r="BX14" s="96">
        <v>17119.0</v>
      </c>
      <c r="BY14" s="96">
        <v>1272038.0</v>
      </c>
      <c r="BZ14" s="96">
        <v>64222.0</v>
      </c>
      <c r="CA14" s="96">
        <v>774347.0</v>
      </c>
      <c r="CB14" s="96">
        <v>860898.0</v>
      </c>
      <c r="CC14" s="96">
        <v>860047.0</v>
      </c>
      <c r="CD14" s="96">
        <v>0.0</v>
      </c>
      <c r="CE14" s="96">
        <v>860897.0</v>
      </c>
      <c r="CF14" s="96">
        <v>0.0</v>
      </c>
      <c r="CG14" s="96">
        <v>860897.0</v>
      </c>
      <c r="CH14" s="96">
        <v>273849.0</v>
      </c>
      <c r="CI14" s="96">
        <v>269360.0</v>
      </c>
      <c r="CJ14" s="96">
        <v>89.0</v>
      </c>
      <c r="CK14" s="96">
        <v>269125.0</v>
      </c>
      <c r="CL14" s="96">
        <v>89.0</v>
      </c>
      <c r="CM14" s="96">
        <v>269125.0</v>
      </c>
      <c r="CN14" s="96">
        <v>61803.0</v>
      </c>
      <c r="CO14" s="96">
        <v>61168.0</v>
      </c>
      <c r="CP14" s="96">
        <v>0.0</v>
      </c>
      <c r="CQ14" s="96">
        <v>61025.0</v>
      </c>
      <c r="CR14" s="96">
        <v>0.0</v>
      </c>
      <c r="CS14" s="96">
        <v>60875.0</v>
      </c>
      <c r="CT14" s="96">
        <v>258981.0</v>
      </c>
      <c r="CU14" s="96">
        <v>252316.0</v>
      </c>
      <c r="CV14" s="96">
        <v>1415.0</v>
      </c>
      <c r="CW14" s="96">
        <v>248980.0</v>
      </c>
      <c r="CX14" s="96">
        <v>265.0</v>
      </c>
      <c r="CY14" s="96">
        <v>215668.0</v>
      </c>
      <c r="CZ14" s="96">
        <v>305399.0</v>
      </c>
      <c r="DA14" s="96">
        <v>289073.0</v>
      </c>
      <c r="DB14" s="96">
        <v>163.0</v>
      </c>
      <c r="DC14" s="96">
        <v>286523.0</v>
      </c>
      <c r="DD14" s="96">
        <v>73.0</v>
      </c>
      <c r="DE14" s="96">
        <v>279990.0</v>
      </c>
      <c r="DF14" s="96">
        <v>169874.0</v>
      </c>
      <c r="DG14" s="96">
        <v>168928.0</v>
      </c>
      <c r="DH14" s="96">
        <v>1.0</v>
      </c>
      <c r="DI14" s="96">
        <v>166720.0</v>
      </c>
      <c r="DJ14" s="96">
        <v>147.0</v>
      </c>
      <c r="DK14" s="96">
        <v>158277.0</v>
      </c>
      <c r="DL14" s="96">
        <v>890019.0</v>
      </c>
      <c r="DM14" s="96">
        <v>857470.0</v>
      </c>
      <c r="DN14" s="96">
        <v>0.0</v>
      </c>
      <c r="DO14" s="96">
        <v>856757.0</v>
      </c>
      <c r="DP14" s="96">
        <v>837.0</v>
      </c>
      <c r="DQ14" s="96">
        <v>308595.0</v>
      </c>
      <c r="DR14" s="96">
        <v>2181297.0</v>
      </c>
      <c r="DS14" s="96">
        <v>2153017.0</v>
      </c>
      <c r="DT14" s="96">
        <v>67271.0</v>
      </c>
      <c r="DU14" s="96">
        <v>1383911.0</v>
      </c>
      <c r="DV14" s="96">
        <v>8385.0</v>
      </c>
      <c r="DW14" s="96">
        <v>251010.0</v>
      </c>
      <c r="DX14" s="96"/>
      <c r="DY14" s="96"/>
      <c r="DZ14" s="96"/>
      <c r="EA14" s="96"/>
      <c r="EB14" s="96"/>
      <c r="EC14" s="96"/>
      <c r="ED14" s="96">
        <v>647331.0</v>
      </c>
      <c r="EE14" s="96">
        <v>633134.0</v>
      </c>
      <c r="EF14" s="96">
        <v>0.0</v>
      </c>
      <c r="EG14" s="96">
        <v>629463.0</v>
      </c>
      <c r="EH14" s="96">
        <v>1031.0</v>
      </c>
      <c r="EI14" s="96">
        <v>617749.0</v>
      </c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  <c r="EU14" s="96"/>
      <c r="EV14" s="96">
        <v>98259.0</v>
      </c>
      <c r="EW14" s="96">
        <v>94233.0</v>
      </c>
      <c r="EX14" s="96">
        <v>56.0</v>
      </c>
      <c r="EY14" s="96">
        <v>93786.0</v>
      </c>
      <c r="EZ14" s="96">
        <v>0.0</v>
      </c>
      <c r="FA14" s="96">
        <v>0.0</v>
      </c>
      <c r="FB14" s="96"/>
      <c r="FC14" s="96"/>
      <c r="FD14" s="96"/>
      <c r="FE14" s="96"/>
      <c r="FF14" s="96"/>
      <c r="FG14" s="96"/>
      <c r="FH14" s="96"/>
      <c r="FI14" s="96"/>
      <c r="FJ14" s="96"/>
      <c r="FK14" s="96"/>
      <c r="FL14" s="96"/>
      <c r="FM14" s="96"/>
      <c r="FN14" s="96">
        <v>1355369.0</v>
      </c>
      <c r="FO14" s="96">
        <v>1354939.0</v>
      </c>
      <c r="FP14" s="96">
        <v>52945.0</v>
      </c>
      <c r="FQ14" s="96">
        <v>1352951.0</v>
      </c>
      <c r="FR14" s="96">
        <v>822.0</v>
      </c>
      <c r="FS14" s="96">
        <v>113429.0</v>
      </c>
      <c r="FT14" s="96">
        <v>452213.0</v>
      </c>
      <c r="FU14" s="96">
        <v>452166.0</v>
      </c>
      <c r="FV14" s="96">
        <v>4075.0</v>
      </c>
      <c r="FW14" s="96">
        <v>451423.0</v>
      </c>
      <c r="FX14" s="96">
        <v>268.0</v>
      </c>
      <c r="FY14" s="96">
        <v>781.0</v>
      </c>
      <c r="FZ14" s="96"/>
      <c r="GA14" s="96"/>
      <c r="GB14" s="96"/>
    </row>
    <row r="15">
      <c r="A15" s="8">
        <v>44433.0</v>
      </c>
      <c r="B15" s="96">
        <v>373189.0</v>
      </c>
      <c r="C15" s="96">
        <v>372395.0</v>
      </c>
      <c r="D15" s="96">
        <v>0.0</v>
      </c>
      <c r="E15" s="96">
        <v>372278.0</v>
      </c>
      <c r="F15" s="96">
        <v>5183.0</v>
      </c>
      <c r="G15" s="96">
        <v>320417.0</v>
      </c>
      <c r="H15" s="96">
        <v>253801.0</v>
      </c>
      <c r="I15" s="96">
        <v>252772.0</v>
      </c>
      <c r="J15" s="96">
        <v>0.0</v>
      </c>
      <c r="K15" s="96">
        <v>252625.0</v>
      </c>
      <c r="L15" s="96">
        <v>3295.0</v>
      </c>
      <c r="M15" s="96">
        <v>220321.0</v>
      </c>
      <c r="N15" s="96">
        <v>55274.0</v>
      </c>
      <c r="O15" s="96">
        <v>53694.0</v>
      </c>
      <c r="P15" s="96">
        <v>0.0</v>
      </c>
      <c r="Q15" s="96">
        <v>53666.0</v>
      </c>
      <c r="R15" s="96">
        <v>1641.0</v>
      </c>
      <c r="S15" s="96">
        <v>44002.0</v>
      </c>
      <c r="T15" s="96">
        <v>5308.0</v>
      </c>
      <c r="U15" s="96">
        <v>5195.0</v>
      </c>
      <c r="V15" s="96">
        <v>0.0</v>
      </c>
      <c r="W15" s="96">
        <v>5190.0</v>
      </c>
      <c r="X15" s="96">
        <v>228.0</v>
      </c>
      <c r="Y15" s="96">
        <v>3437.0</v>
      </c>
      <c r="Z15" s="96">
        <v>171312.0</v>
      </c>
      <c r="AA15" s="96">
        <v>169712.0</v>
      </c>
      <c r="AB15" s="96">
        <v>0.0</v>
      </c>
      <c r="AC15" s="96">
        <v>169490.0</v>
      </c>
      <c r="AD15" s="96">
        <v>2211.0</v>
      </c>
      <c r="AE15" s="96">
        <v>146373.0</v>
      </c>
      <c r="AF15" s="96">
        <v>3438585.0</v>
      </c>
      <c r="AG15" s="96">
        <v>3033450.0</v>
      </c>
      <c r="AH15" s="96">
        <v>930.0</v>
      </c>
      <c r="AI15" s="96">
        <v>3000618.0</v>
      </c>
      <c r="AJ15" s="96">
        <v>308.0</v>
      </c>
      <c r="AK15" s="96">
        <v>2943694.0</v>
      </c>
      <c r="AL15" s="96">
        <v>8671054.0</v>
      </c>
      <c r="AM15" s="96">
        <v>7523164.0</v>
      </c>
      <c r="AN15" s="96">
        <v>13463.0</v>
      </c>
      <c r="AO15" s="96">
        <v>7467088.0</v>
      </c>
      <c r="AP15" s="96">
        <v>499352.0</v>
      </c>
      <c r="AQ15" s="96">
        <v>3562569.0</v>
      </c>
      <c r="AR15" s="96">
        <v>7262938.0</v>
      </c>
      <c r="AS15" s="96">
        <v>6157388.0</v>
      </c>
      <c r="AT15" s="96">
        <v>223028.0</v>
      </c>
      <c r="AU15" s="96">
        <v>5334428.0</v>
      </c>
      <c r="AV15" s="96">
        <v>407.0</v>
      </c>
      <c r="AW15" s="96">
        <v>1417.0</v>
      </c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>
        <v>1260722.0</v>
      </c>
      <c r="BW15" s="96">
        <v>1257677.0</v>
      </c>
      <c r="BX15" s="96">
        <v>22176.0</v>
      </c>
      <c r="BY15" s="96">
        <v>1254696.0</v>
      </c>
      <c r="BZ15" s="96">
        <v>71915.0</v>
      </c>
      <c r="CA15" s="96">
        <v>709960.0</v>
      </c>
      <c r="CB15" s="96">
        <v>860898.0</v>
      </c>
      <c r="CC15" s="96">
        <v>860047.0</v>
      </c>
      <c r="CD15" s="96">
        <v>0.0</v>
      </c>
      <c r="CE15" s="96">
        <v>860897.0</v>
      </c>
      <c r="CF15" s="96">
        <v>0.0</v>
      </c>
      <c r="CG15" s="96">
        <v>860897.0</v>
      </c>
      <c r="CH15" s="96">
        <v>273811.0</v>
      </c>
      <c r="CI15" s="96">
        <v>269251.0</v>
      </c>
      <c r="CJ15" s="96">
        <v>72.0</v>
      </c>
      <c r="CK15" s="96">
        <v>269029.0</v>
      </c>
      <c r="CL15" s="96">
        <v>72.0</v>
      </c>
      <c r="CM15" s="96">
        <v>269029.0</v>
      </c>
      <c r="CN15" s="96">
        <v>61810.0</v>
      </c>
      <c r="CO15" s="96">
        <v>61170.0</v>
      </c>
      <c r="CP15" s="96">
        <v>0.0</v>
      </c>
      <c r="CQ15" s="96">
        <v>61025.0</v>
      </c>
      <c r="CR15" s="96">
        <v>0.0</v>
      </c>
      <c r="CS15" s="96">
        <v>60875.0</v>
      </c>
      <c r="CT15" s="96">
        <v>257557.0</v>
      </c>
      <c r="CU15" s="96">
        <v>250684.0</v>
      </c>
      <c r="CV15" s="96">
        <v>1506.0</v>
      </c>
      <c r="CW15" s="96">
        <v>247157.0</v>
      </c>
      <c r="CX15" s="96">
        <v>366.0</v>
      </c>
      <c r="CY15" s="96">
        <v>215401.0</v>
      </c>
      <c r="CZ15" s="96">
        <v>305785.0</v>
      </c>
      <c r="DA15" s="96">
        <v>289098.0</v>
      </c>
      <c r="DB15" s="96">
        <v>176.0</v>
      </c>
      <c r="DC15" s="96">
        <v>286361.0</v>
      </c>
      <c r="DD15" s="96">
        <v>58.0</v>
      </c>
      <c r="DE15" s="96">
        <v>279916.0</v>
      </c>
      <c r="DF15" s="96">
        <v>169899.0</v>
      </c>
      <c r="DG15" s="96">
        <v>168949.0</v>
      </c>
      <c r="DH15" s="96">
        <v>2.0</v>
      </c>
      <c r="DI15" s="96">
        <v>166719.0</v>
      </c>
      <c r="DJ15" s="96">
        <v>157.0</v>
      </c>
      <c r="DK15" s="96">
        <v>158130.0</v>
      </c>
      <c r="DL15" s="96">
        <v>890388.0</v>
      </c>
      <c r="DM15" s="96">
        <v>857483.0</v>
      </c>
      <c r="DN15" s="96">
        <v>0.0</v>
      </c>
      <c r="DO15" s="96">
        <v>856757.0</v>
      </c>
      <c r="DP15" s="96">
        <v>271.0</v>
      </c>
      <c r="DQ15" s="96">
        <v>307756.0</v>
      </c>
      <c r="DR15" s="96">
        <v>2170564.0</v>
      </c>
      <c r="DS15" s="96">
        <v>2143470.0</v>
      </c>
      <c r="DT15" s="96">
        <v>73051.0</v>
      </c>
      <c r="DU15" s="96">
        <v>1316280.0</v>
      </c>
      <c r="DV15" s="96">
        <v>4997.0</v>
      </c>
      <c r="DW15" s="96">
        <v>242378.0</v>
      </c>
      <c r="DX15" s="96"/>
      <c r="DY15" s="96"/>
      <c r="DZ15" s="96"/>
      <c r="EA15" s="96"/>
      <c r="EB15" s="96"/>
      <c r="EC15" s="96"/>
      <c r="ED15" s="96">
        <v>647428.0</v>
      </c>
      <c r="EE15" s="96">
        <v>633167.0</v>
      </c>
      <c r="EF15" s="96">
        <v>0.0</v>
      </c>
      <c r="EG15" s="96">
        <v>629463.0</v>
      </c>
      <c r="EH15" s="96">
        <v>1148.0</v>
      </c>
      <c r="EI15" s="96">
        <v>616713.0</v>
      </c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>
        <v>98291.0</v>
      </c>
      <c r="EW15" s="96">
        <v>94231.0</v>
      </c>
      <c r="EX15" s="96">
        <v>78.0</v>
      </c>
      <c r="EY15" s="96">
        <v>93730.0</v>
      </c>
      <c r="EZ15" s="96">
        <v>0.0</v>
      </c>
      <c r="FA15" s="96">
        <v>0.0</v>
      </c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>
        <v>1302000.0</v>
      </c>
      <c r="FO15" s="96">
        <v>1301542.0</v>
      </c>
      <c r="FP15" s="96">
        <v>54673.0</v>
      </c>
      <c r="FQ15" s="96">
        <v>1299682.0</v>
      </c>
      <c r="FR15" s="96">
        <v>749.0</v>
      </c>
      <c r="FS15" s="96">
        <v>112585.0</v>
      </c>
      <c r="FT15" s="96">
        <v>448080.0</v>
      </c>
      <c r="FU15" s="96">
        <v>448041.0</v>
      </c>
      <c r="FV15" s="96">
        <v>4601.0</v>
      </c>
      <c r="FW15" s="96">
        <v>447298.0</v>
      </c>
      <c r="FX15" s="96">
        <v>281.0</v>
      </c>
      <c r="FY15" s="96">
        <v>512.0</v>
      </c>
      <c r="FZ15" s="96"/>
      <c r="GA15" s="96"/>
      <c r="GB15" s="96"/>
    </row>
    <row r="16">
      <c r="A16" s="8">
        <v>44432.0</v>
      </c>
      <c r="B16" s="96">
        <v>373204.0</v>
      </c>
      <c r="C16" s="96">
        <v>372400.0</v>
      </c>
      <c r="D16" s="96">
        <v>0.0</v>
      </c>
      <c r="E16" s="96">
        <v>372278.0</v>
      </c>
      <c r="F16" s="96">
        <v>6584.0</v>
      </c>
      <c r="G16" s="96">
        <v>315206.0</v>
      </c>
      <c r="H16" s="96">
        <v>253813.0</v>
      </c>
      <c r="I16" s="96">
        <v>252774.0</v>
      </c>
      <c r="J16" s="96">
        <v>0.0</v>
      </c>
      <c r="K16" s="96">
        <v>252624.0</v>
      </c>
      <c r="L16" s="96">
        <v>3250.0</v>
      </c>
      <c r="M16" s="96">
        <v>217008.0</v>
      </c>
      <c r="N16" s="96">
        <v>55284.0</v>
      </c>
      <c r="O16" s="96">
        <v>53696.0</v>
      </c>
      <c r="P16" s="96">
        <v>0.0</v>
      </c>
      <c r="Q16" s="96">
        <v>53666.0</v>
      </c>
      <c r="R16" s="96">
        <v>1291.0</v>
      </c>
      <c r="S16" s="96">
        <v>42360.0</v>
      </c>
      <c r="T16" s="96">
        <v>5309.0</v>
      </c>
      <c r="U16" s="96">
        <v>5195.0</v>
      </c>
      <c r="V16" s="96">
        <v>0.0</v>
      </c>
      <c r="W16" s="96">
        <v>5190.0</v>
      </c>
      <c r="X16" s="96">
        <v>258.0</v>
      </c>
      <c r="Y16" s="96">
        <v>3209.0</v>
      </c>
      <c r="Z16" s="96">
        <v>171342.0</v>
      </c>
      <c r="AA16" s="96">
        <v>169717.0</v>
      </c>
      <c r="AB16" s="96">
        <v>0.0</v>
      </c>
      <c r="AC16" s="96">
        <v>169489.0</v>
      </c>
      <c r="AD16" s="96">
        <v>3637.0</v>
      </c>
      <c r="AE16" s="96">
        <v>144155.0</v>
      </c>
      <c r="AF16" s="96">
        <v>3438971.0</v>
      </c>
      <c r="AG16" s="96">
        <v>3032518.0</v>
      </c>
      <c r="AH16" s="96">
        <v>908.0</v>
      </c>
      <c r="AI16" s="96">
        <v>2999686.0</v>
      </c>
      <c r="AJ16" s="96">
        <v>262.0</v>
      </c>
      <c r="AK16" s="96">
        <v>2943382.0</v>
      </c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>
        <v>2046581.0</v>
      </c>
      <c r="BE16" s="96">
        <v>1774598.0</v>
      </c>
      <c r="BF16" s="96">
        <v>1910.0</v>
      </c>
      <c r="BG16" s="96">
        <v>1763932.0</v>
      </c>
      <c r="BH16" s="96">
        <v>64916.0</v>
      </c>
      <c r="BI16" s="96">
        <v>1173524.0</v>
      </c>
      <c r="BJ16" s="96">
        <v>2867868.0</v>
      </c>
      <c r="BK16" s="96">
        <v>2477733.0</v>
      </c>
      <c r="BL16" s="96">
        <v>3564.0</v>
      </c>
      <c r="BM16" s="96">
        <v>2458432.0</v>
      </c>
      <c r="BN16" s="96">
        <v>115150.0</v>
      </c>
      <c r="BO16" s="96">
        <v>1376058.0</v>
      </c>
      <c r="BP16" s="96">
        <v>3652104.0</v>
      </c>
      <c r="BQ16" s="96">
        <v>3165186.0</v>
      </c>
      <c r="BR16" s="96">
        <v>7201.0</v>
      </c>
      <c r="BS16" s="96">
        <v>3127139.0</v>
      </c>
      <c r="BT16" s="96">
        <v>433268.0</v>
      </c>
      <c r="BU16" s="96">
        <v>512377.0</v>
      </c>
      <c r="BV16" s="96">
        <v>1238088.0</v>
      </c>
      <c r="BW16" s="96">
        <v>1234890.0</v>
      </c>
      <c r="BX16" s="96">
        <v>25632.0</v>
      </c>
      <c r="BY16" s="96">
        <v>1232205.0</v>
      </c>
      <c r="BZ16" s="96">
        <v>75769.0</v>
      </c>
      <c r="CA16" s="96">
        <v>637702.0</v>
      </c>
      <c r="CB16" s="96">
        <v>860898.0</v>
      </c>
      <c r="CC16" s="96">
        <v>860047.0</v>
      </c>
      <c r="CD16" s="96">
        <v>0.0</v>
      </c>
      <c r="CE16" s="96">
        <v>860897.0</v>
      </c>
      <c r="CF16" s="96">
        <v>0.0</v>
      </c>
      <c r="CG16" s="96">
        <v>860897.0</v>
      </c>
      <c r="CH16" s="96">
        <v>273761.0</v>
      </c>
      <c r="CI16" s="96">
        <v>269110.0</v>
      </c>
      <c r="CJ16" s="96">
        <v>58.0</v>
      </c>
      <c r="CK16" s="96">
        <v>268948.0</v>
      </c>
      <c r="CL16" s="96">
        <v>58.0</v>
      </c>
      <c r="CM16" s="96">
        <v>268948.0</v>
      </c>
      <c r="CN16" s="96">
        <v>61821.0</v>
      </c>
      <c r="CO16" s="96">
        <v>61170.0</v>
      </c>
      <c r="CP16" s="96">
        <v>1.0</v>
      </c>
      <c r="CQ16" s="96">
        <v>61025.0</v>
      </c>
      <c r="CR16" s="96">
        <v>0.0</v>
      </c>
      <c r="CS16" s="96">
        <v>60875.0</v>
      </c>
      <c r="CT16" s="96">
        <v>256479.0</v>
      </c>
      <c r="CU16" s="96">
        <v>249538.0</v>
      </c>
      <c r="CV16" s="96">
        <v>981.0</v>
      </c>
      <c r="CW16" s="96">
        <v>245621.0</v>
      </c>
      <c r="CX16" s="96">
        <v>326.0</v>
      </c>
      <c r="CY16" s="96">
        <v>215026.0</v>
      </c>
      <c r="CZ16" s="96">
        <v>306215.0</v>
      </c>
      <c r="DA16" s="96">
        <v>289137.0</v>
      </c>
      <c r="DB16" s="96">
        <v>182.0</v>
      </c>
      <c r="DC16" s="96">
        <v>286185.0</v>
      </c>
      <c r="DD16" s="96">
        <v>58.0</v>
      </c>
      <c r="DE16" s="96">
        <v>279857.0</v>
      </c>
      <c r="DF16" s="96">
        <v>169935.0</v>
      </c>
      <c r="DG16" s="96">
        <v>168978.0</v>
      </c>
      <c r="DH16" s="96">
        <v>5.0</v>
      </c>
      <c r="DI16" s="96">
        <v>166717.0</v>
      </c>
      <c r="DJ16" s="96">
        <v>195.0</v>
      </c>
      <c r="DK16" s="96">
        <v>157969.0</v>
      </c>
      <c r="DL16" s="96">
        <v>890778.0</v>
      </c>
      <c r="DM16" s="96">
        <v>857492.0</v>
      </c>
      <c r="DN16" s="96">
        <v>1.0</v>
      </c>
      <c r="DO16" s="96">
        <v>856755.0</v>
      </c>
      <c r="DP16" s="96">
        <v>213.0</v>
      </c>
      <c r="DQ16" s="96">
        <v>307477.0</v>
      </c>
      <c r="DR16" s="96">
        <v>2155920.0</v>
      </c>
      <c r="DS16" s="96">
        <v>2133218.0</v>
      </c>
      <c r="DT16" s="96">
        <v>72940.0</v>
      </c>
      <c r="DU16" s="96">
        <v>1243076.0</v>
      </c>
      <c r="DV16" s="96">
        <v>2043.0</v>
      </c>
      <c r="DW16" s="96">
        <v>237246.0</v>
      </c>
      <c r="DX16" s="96"/>
      <c r="DY16" s="96"/>
      <c r="DZ16" s="96"/>
      <c r="EA16" s="96"/>
      <c r="EB16" s="96"/>
      <c r="EC16" s="96"/>
      <c r="ED16" s="96">
        <v>647542.0</v>
      </c>
      <c r="EE16" s="96">
        <v>633209.0</v>
      </c>
      <c r="EF16" s="96">
        <v>0.0</v>
      </c>
      <c r="EG16" s="96">
        <v>629460.0</v>
      </c>
      <c r="EH16" s="96">
        <v>1811.0</v>
      </c>
      <c r="EI16" s="96">
        <v>615486.0</v>
      </c>
      <c r="EJ16" s="96">
        <v>3523906.0</v>
      </c>
      <c r="EK16" s="96">
        <v>3052309.0</v>
      </c>
      <c r="EL16" s="96">
        <v>30504.0</v>
      </c>
      <c r="EM16" s="96">
        <v>2920098.0</v>
      </c>
      <c r="EN16" s="96">
        <v>545.0</v>
      </c>
      <c r="EO16" s="96">
        <v>1006.0</v>
      </c>
      <c r="EP16" s="96">
        <v>109002.0</v>
      </c>
      <c r="EQ16" s="96">
        <v>107124.0</v>
      </c>
      <c r="ER16" s="96">
        <v>354.0</v>
      </c>
      <c r="ES16" s="96">
        <v>104096.0</v>
      </c>
      <c r="ET16" s="96">
        <v>41.0</v>
      </c>
      <c r="EU16" s="96">
        <v>76.0</v>
      </c>
      <c r="EV16" s="96">
        <v>98338.0</v>
      </c>
      <c r="EW16" s="96">
        <v>94218.0</v>
      </c>
      <c r="EX16" s="96">
        <v>114.0</v>
      </c>
      <c r="EY16" s="96">
        <v>93652.0</v>
      </c>
      <c r="EZ16" s="96">
        <v>0.0</v>
      </c>
      <c r="FA16" s="96">
        <v>0.0</v>
      </c>
      <c r="FB16" s="96"/>
      <c r="FC16" s="96"/>
      <c r="FD16" s="96"/>
      <c r="FE16" s="96"/>
      <c r="FF16" s="96"/>
      <c r="FG16" s="96"/>
      <c r="FH16" s="96">
        <v>3745992.0</v>
      </c>
      <c r="FI16" s="96">
        <v>3109977.0</v>
      </c>
      <c r="FJ16" s="96">
        <v>178438.0</v>
      </c>
      <c r="FK16" s="96">
        <v>2188565.0</v>
      </c>
      <c r="FL16" s="96">
        <v>0.0</v>
      </c>
      <c r="FM16" s="96">
        <v>0.0</v>
      </c>
      <c r="FN16" s="96">
        <v>1246732.0</v>
      </c>
      <c r="FO16" s="96">
        <v>1246346.0</v>
      </c>
      <c r="FP16" s="96">
        <v>52570.0</v>
      </c>
      <c r="FQ16" s="96">
        <v>1244447.0</v>
      </c>
      <c r="FR16" s="96">
        <v>745.0</v>
      </c>
      <c r="FS16" s="96">
        <v>111789.0</v>
      </c>
      <c r="FT16" s="96">
        <v>443385.0</v>
      </c>
      <c r="FU16" s="96">
        <v>443341.0</v>
      </c>
      <c r="FV16" s="96">
        <v>3968.0</v>
      </c>
      <c r="FW16" s="96">
        <v>442589.0</v>
      </c>
      <c r="FX16" s="96">
        <v>192.0</v>
      </c>
      <c r="FY16" s="96">
        <v>217.0</v>
      </c>
      <c r="FZ16" s="96"/>
      <c r="GA16" s="96"/>
      <c r="GB16" s="96"/>
    </row>
    <row r="17">
      <c r="A17" s="8">
        <v>44431.0</v>
      </c>
      <c r="B17" s="133">
        <v>373224.0</v>
      </c>
      <c r="C17" s="133">
        <v>372403.0</v>
      </c>
      <c r="D17" s="133">
        <v>0.0</v>
      </c>
      <c r="E17" s="133">
        <v>372277.0</v>
      </c>
      <c r="F17" s="133">
        <v>4.0</v>
      </c>
      <c r="G17" s="133">
        <v>308594.0</v>
      </c>
      <c r="H17" s="133">
        <v>253838.0</v>
      </c>
      <c r="I17" s="133">
        <v>252779.0</v>
      </c>
      <c r="J17" s="133">
        <v>0.0</v>
      </c>
      <c r="K17" s="133">
        <v>252623.0</v>
      </c>
      <c r="L17" s="133">
        <v>13.0</v>
      </c>
      <c r="M17" s="133">
        <v>213727.0</v>
      </c>
      <c r="N17" s="133">
        <v>55294.0</v>
      </c>
      <c r="O17" s="133">
        <v>53698.0</v>
      </c>
      <c r="P17" s="133">
        <v>0.0</v>
      </c>
      <c r="Q17" s="133">
        <v>53665.0</v>
      </c>
      <c r="R17" s="133">
        <v>0.0</v>
      </c>
      <c r="S17" s="133">
        <v>41063.0</v>
      </c>
      <c r="T17" s="133">
        <v>5309.0</v>
      </c>
      <c r="U17" s="133">
        <v>5195.0</v>
      </c>
      <c r="V17" s="133">
        <v>0.0</v>
      </c>
      <c r="W17" s="133">
        <v>5190.0</v>
      </c>
      <c r="X17" s="133">
        <v>0.0</v>
      </c>
      <c r="Y17" s="133">
        <v>2949.0</v>
      </c>
      <c r="Z17" s="133">
        <v>171362.0</v>
      </c>
      <c r="AA17" s="133">
        <v>169721.0</v>
      </c>
      <c r="AB17" s="133">
        <v>0.0</v>
      </c>
      <c r="AC17" s="133">
        <v>169489.0</v>
      </c>
      <c r="AD17" s="133">
        <v>1.0</v>
      </c>
      <c r="AE17" s="133">
        <v>140507.0</v>
      </c>
      <c r="AF17" s="133">
        <v>3439383.0</v>
      </c>
      <c r="AG17" s="133">
        <v>3031471.0</v>
      </c>
      <c r="AH17" s="133">
        <v>8.0</v>
      </c>
      <c r="AI17" s="133">
        <v>2998768.0</v>
      </c>
      <c r="AJ17" s="133">
        <v>3.0</v>
      </c>
      <c r="AK17" s="133">
        <v>2943104.0</v>
      </c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>
        <v>2047357.0</v>
      </c>
      <c r="BE17" s="133">
        <v>1774811.0</v>
      </c>
      <c r="BF17" s="133">
        <v>9.0</v>
      </c>
      <c r="BG17" s="133">
        <v>1762011.0</v>
      </c>
      <c r="BH17" s="133">
        <v>338.0</v>
      </c>
      <c r="BI17" s="133">
        <v>1107928.0</v>
      </c>
      <c r="BJ17" s="133">
        <v>2869638.0</v>
      </c>
      <c r="BK17" s="133">
        <v>2478019.0</v>
      </c>
      <c r="BL17" s="133">
        <v>38.0</v>
      </c>
      <c r="BM17" s="133">
        <v>2454854.0</v>
      </c>
      <c r="BN17" s="133">
        <v>895.0</v>
      </c>
      <c r="BO17" s="133">
        <v>1259961.0</v>
      </c>
      <c r="BP17" s="133">
        <v>3655250.0</v>
      </c>
      <c r="BQ17" s="133">
        <v>3165554.0</v>
      </c>
      <c r="BR17" s="133">
        <v>116.0</v>
      </c>
      <c r="BS17" s="133">
        <v>3119908.0</v>
      </c>
      <c r="BT17" s="133">
        <v>304.0</v>
      </c>
      <c r="BU17" s="133">
        <v>78531.0</v>
      </c>
      <c r="BV17" s="133">
        <v>1211775.0</v>
      </c>
      <c r="BW17" s="133">
        <v>1208348.0</v>
      </c>
      <c r="BX17" s="133">
        <v>488.0</v>
      </c>
      <c r="BY17" s="133">
        <v>1205960.0</v>
      </c>
      <c r="BZ17" s="133">
        <v>641.0</v>
      </c>
      <c r="CA17" s="133">
        <v>561149.0</v>
      </c>
      <c r="CB17" s="133">
        <v>860898.0</v>
      </c>
      <c r="CC17" s="133">
        <v>860047.0</v>
      </c>
      <c r="CD17" s="133">
        <v>0.0</v>
      </c>
      <c r="CE17" s="133">
        <v>860897.0</v>
      </c>
      <c r="CF17" s="133">
        <v>0.0</v>
      </c>
      <c r="CG17" s="133">
        <v>860897.0</v>
      </c>
      <c r="CH17" s="133">
        <v>269066.0</v>
      </c>
      <c r="CI17" s="133">
        <v>268931.0</v>
      </c>
      <c r="CJ17" s="133">
        <v>0.0</v>
      </c>
      <c r="CK17" s="133">
        <v>268887.0</v>
      </c>
      <c r="CL17" s="133">
        <v>0.0</v>
      </c>
      <c r="CM17" s="133">
        <v>268887.0</v>
      </c>
      <c r="CN17" s="133">
        <v>61840.0</v>
      </c>
      <c r="CO17" s="133">
        <v>61175.0</v>
      </c>
      <c r="CP17" s="133">
        <v>0.0</v>
      </c>
      <c r="CQ17" s="133">
        <v>61025.0</v>
      </c>
      <c r="CR17" s="133">
        <v>0.0</v>
      </c>
      <c r="CS17" s="133">
        <v>60875.0</v>
      </c>
      <c r="CT17" s="133">
        <v>253129.0</v>
      </c>
      <c r="CU17" s="133">
        <v>248053.0</v>
      </c>
      <c r="CV17" s="133">
        <v>13.0</v>
      </c>
      <c r="CW17" s="133">
        <v>244140.0</v>
      </c>
      <c r="CX17" s="133">
        <v>1.0</v>
      </c>
      <c r="CY17" s="133">
        <v>214687.0</v>
      </c>
      <c r="CZ17" s="133">
        <v>306965.0</v>
      </c>
      <c r="DA17" s="133">
        <v>289179.0</v>
      </c>
      <c r="DB17" s="133">
        <v>2.0</v>
      </c>
      <c r="DC17" s="133">
        <v>285998.0</v>
      </c>
      <c r="DD17" s="133">
        <v>1.0</v>
      </c>
      <c r="DE17" s="133">
        <v>279793.0</v>
      </c>
      <c r="DF17" s="133">
        <v>169974.0</v>
      </c>
      <c r="DG17" s="133">
        <v>168992.0</v>
      </c>
      <c r="DH17" s="133">
        <v>0.0</v>
      </c>
      <c r="DI17" s="133">
        <v>166710.0</v>
      </c>
      <c r="DJ17" s="133">
        <v>1.0</v>
      </c>
      <c r="DK17" s="133">
        <v>157769.0</v>
      </c>
      <c r="DL17" s="133">
        <v>891355.0</v>
      </c>
      <c r="DM17" s="133">
        <v>857502.0</v>
      </c>
      <c r="DN17" s="133">
        <v>0.0</v>
      </c>
      <c r="DO17" s="133">
        <v>856746.0</v>
      </c>
      <c r="DP17" s="133">
        <v>1.0</v>
      </c>
      <c r="DQ17" s="133">
        <v>307244.0</v>
      </c>
      <c r="DR17" s="133">
        <v>2139464.0</v>
      </c>
      <c r="DS17" s="133">
        <v>2129005.0</v>
      </c>
      <c r="DT17" s="133">
        <v>1455.0</v>
      </c>
      <c r="DU17" s="133">
        <v>1169918.0</v>
      </c>
      <c r="DV17" s="133">
        <v>8.0</v>
      </c>
      <c r="DW17" s="133">
        <v>235103.0</v>
      </c>
      <c r="DX17" s="133"/>
      <c r="DY17" s="133"/>
      <c r="DZ17" s="133"/>
      <c r="EA17" s="133"/>
      <c r="EB17" s="133"/>
      <c r="EC17" s="133"/>
      <c r="ED17" s="133">
        <v>647668.0</v>
      </c>
      <c r="EE17" s="133">
        <v>633248.0</v>
      </c>
      <c r="EF17" s="133">
        <v>0.0</v>
      </c>
      <c r="EG17" s="133">
        <v>629457.0</v>
      </c>
      <c r="EH17" s="133">
        <v>19.0</v>
      </c>
      <c r="EI17" s="133">
        <v>613369.0</v>
      </c>
      <c r="EJ17" s="133">
        <v>3526194.0</v>
      </c>
      <c r="EK17" s="133">
        <v>3053205.0</v>
      </c>
      <c r="EL17" s="133">
        <v>3701.0</v>
      </c>
      <c r="EM17" s="133">
        <v>2889213.0</v>
      </c>
      <c r="EN17" s="133">
        <v>1.0</v>
      </c>
      <c r="EO17" s="133">
        <v>450.0</v>
      </c>
      <c r="EP17" s="133">
        <v>109032.0</v>
      </c>
      <c r="EQ17" s="133">
        <v>107208.0</v>
      </c>
      <c r="ER17" s="133">
        <v>14.0</v>
      </c>
      <c r="ES17" s="133">
        <v>103734.0</v>
      </c>
      <c r="ET17" s="133">
        <v>0.0</v>
      </c>
      <c r="EU17" s="133">
        <v>35.0</v>
      </c>
      <c r="EV17" s="133">
        <v>98415.0</v>
      </c>
      <c r="EW17" s="133">
        <v>94205.0</v>
      </c>
      <c r="EX17" s="133">
        <v>2.0</v>
      </c>
      <c r="EY17" s="133">
        <v>93536.0</v>
      </c>
      <c r="EZ17" s="133">
        <v>0.0</v>
      </c>
      <c r="FA17" s="133">
        <v>0.0</v>
      </c>
      <c r="FB17" s="133"/>
      <c r="FC17" s="133"/>
      <c r="FD17" s="133"/>
      <c r="FE17" s="133"/>
      <c r="FF17" s="133"/>
      <c r="FG17" s="133"/>
      <c r="FH17" s="133">
        <v>3752135.0</v>
      </c>
      <c r="FI17" s="133">
        <v>3116041.0</v>
      </c>
      <c r="FJ17" s="133">
        <v>29482.0</v>
      </c>
      <c r="FK17" s="133">
        <v>2008791.0</v>
      </c>
      <c r="FL17" s="133">
        <v>0.0</v>
      </c>
      <c r="FM17" s="133">
        <v>0.0</v>
      </c>
      <c r="FN17" s="133">
        <v>1191469.0</v>
      </c>
      <c r="FO17" s="133">
        <v>1191023.0</v>
      </c>
      <c r="FP17" s="133">
        <v>2417.0</v>
      </c>
      <c r="FQ17" s="133">
        <v>1189224.0</v>
      </c>
      <c r="FR17" s="133">
        <v>8.0</v>
      </c>
      <c r="FS17" s="133">
        <v>110979.0</v>
      </c>
      <c r="FT17" s="133">
        <v>437967.0</v>
      </c>
      <c r="FU17" s="133">
        <v>437911.0</v>
      </c>
      <c r="FV17" s="133">
        <v>1525.0</v>
      </c>
      <c r="FW17" s="133">
        <v>437040.0</v>
      </c>
      <c r="FX17" s="133">
        <v>1.0</v>
      </c>
      <c r="FY17" s="133">
        <v>22.0</v>
      </c>
      <c r="FZ17" s="96"/>
      <c r="GA17" s="96"/>
      <c r="GB17" s="96"/>
    </row>
    <row r="18">
      <c r="A18" s="8">
        <v>44430.0</v>
      </c>
      <c r="B18" s="96">
        <v>373228.0</v>
      </c>
      <c r="C18" s="96">
        <v>372406.0</v>
      </c>
      <c r="D18" s="96">
        <v>0.0</v>
      </c>
      <c r="E18" s="96">
        <v>372277.0</v>
      </c>
      <c r="F18" s="96">
        <v>120.0</v>
      </c>
      <c r="G18" s="96">
        <v>308589.0</v>
      </c>
      <c r="H18" s="96">
        <v>253837.0</v>
      </c>
      <c r="I18" s="96">
        <v>252779.0</v>
      </c>
      <c r="J18" s="96">
        <v>0.0</v>
      </c>
      <c r="K18" s="96">
        <v>252623.0</v>
      </c>
      <c r="L18" s="96">
        <v>372.0</v>
      </c>
      <c r="M18" s="96">
        <v>213713.0</v>
      </c>
      <c r="N18" s="96">
        <v>55289.0</v>
      </c>
      <c r="O18" s="96">
        <v>53698.0</v>
      </c>
      <c r="P18" s="96">
        <v>0.0</v>
      </c>
      <c r="Q18" s="96">
        <v>53665.0</v>
      </c>
      <c r="R18" s="96">
        <v>26.0</v>
      </c>
      <c r="S18" s="96">
        <v>41063.0</v>
      </c>
      <c r="T18" s="96">
        <v>5309.0</v>
      </c>
      <c r="U18" s="96">
        <v>5195.0</v>
      </c>
      <c r="V18" s="96">
        <v>0.0</v>
      </c>
      <c r="W18" s="96">
        <v>5190.0</v>
      </c>
      <c r="X18" s="96">
        <v>66.0</v>
      </c>
      <c r="Y18" s="96">
        <v>2948.0</v>
      </c>
      <c r="Z18" s="96">
        <v>171362.0</v>
      </c>
      <c r="AA18" s="96">
        <v>169721.0</v>
      </c>
      <c r="AB18" s="96">
        <v>0.0</v>
      </c>
      <c r="AC18" s="96">
        <v>169489.0</v>
      </c>
      <c r="AD18" s="96">
        <v>63.0</v>
      </c>
      <c r="AE18" s="96">
        <v>140505.0</v>
      </c>
      <c r="AF18" s="96">
        <v>3439388.0</v>
      </c>
      <c r="AG18" s="96">
        <v>3031458.0</v>
      </c>
      <c r="AH18" s="96">
        <v>195.0</v>
      </c>
      <c r="AI18" s="96">
        <v>2998757.0</v>
      </c>
      <c r="AJ18" s="96">
        <v>18.0</v>
      </c>
      <c r="AK18" s="96">
        <v>2943100.0</v>
      </c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>
        <v>2047369.0</v>
      </c>
      <c r="BE18" s="96">
        <v>1774818.0</v>
      </c>
      <c r="BF18" s="96">
        <v>627.0</v>
      </c>
      <c r="BG18" s="96">
        <v>1761995.0</v>
      </c>
      <c r="BH18" s="96">
        <v>26971.0</v>
      </c>
      <c r="BI18" s="96">
        <v>1107533.0</v>
      </c>
      <c r="BJ18" s="96">
        <v>2869663.0</v>
      </c>
      <c r="BK18" s="96">
        <v>2478037.0</v>
      </c>
      <c r="BL18" s="96">
        <v>1435.0</v>
      </c>
      <c r="BM18" s="96">
        <v>2454814.0</v>
      </c>
      <c r="BN18" s="96">
        <v>61135.0</v>
      </c>
      <c r="BO18" s="96">
        <v>1258919.0</v>
      </c>
      <c r="BP18" s="96">
        <v>3655333.0</v>
      </c>
      <c r="BQ18" s="96">
        <v>3165594.0</v>
      </c>
      <c r="BR18" s="96">
        <v>4000.0</v>
      </c>
      <c r="BS18" s="96">
        <v>3119781.0</v>
      </c>
      <c r="BT18" s="96">
        <v>6911.0</v>
      </c>
      <c r="BU18" s="96">
        <v>78184.0</v>
      </c>
      <c r="BV18" s="96">
        <v>1211236.0</v>
      </c>
      <c r="BW18" s="96">
        <v>1207804.0</v>
      </c>
      <c r="BX18" s="96">
        <v>9278.0</v>
      </c>
      <c r="BY18" s="96">
        <v>1205433.0</v>
      </c>
      <c r="BZ18" s="96">
        <v>26117.0</v>
      </c>
      <c r="CA18" s="96">
        <v>560451.0</v>
      </c>
      <c r="CB18" s="96">
        <v>860898.0</v>
      </c>
      <c r="CC18" s="96">
        <v>860047.0</v>
      </c>
      <c r="CD18" s="96">
        <v>0.0</v>
      </c>
      <c r="CE18" s="96">
        <v>860897.0</v>
      </c>
      <c r="CF18" s="96">
        <v>0.0</v>
      </c>
      <c r="CG18" s="96">
        <v>860897.0</v>
      </c>
      <c r="CH18" s="96">
        <v>269085.0</v>
      </c>
      <c r="CI18" s="96">
        <v>268931.0</v>
      </c>
      <c r="CJ18" s="96">
        <v>0.0</v>
      </c>
      <c r="CK18" s="96">
        <v>268887.0</v>
      </c>
      <c r="CL18" s="96">
        <v>0.0</v>
      </c>
      <c r="CM18" s="96">
        <v>268887.0</v>
      </c>
      <c r="CN18" s="96">
        <v>61840.0</v>
      </c>
      <c r="CO18" s="96">
        <v>61175.0</v>
      </c>
      <c r="CP18" s="96">
        <v>0.0</v>
      </c>
      <c r="CQ18" s="96">
        <v>61025.0</v>
      </c>
      <c r="CR18" s="96">
        <v>0.0</v>
      </c>
      <c r="CS18" s="96">
        <v>60875.0</v>
      </c>
      <c r="CT18" s="96">
        <v>253050.0</v>
      </c>
      <c r="CU18" s="96">
        <v>247974.0</v>
      </c>
      <c r="CV18" s="96">
        <v>127.0</v>
      </c>
      <c r="CW18" s="96">
        <v>244106.0</v>
      </c>
      <c r="CX18" s="96">
        <v>33.0</v>
      </c>
      <c r="CY18" s="96">
        <v>214680.0</v>
      </c>
      <c r="CZ18" s="96">
        <v>306983.0</v>
      </c>
      <c r="DA18" s="96">
        <v>289181.0</v>
      </c>
      <c r="DB18" s="96">
        <v>77.0</v>
      </c>
      <c r="DC18" s="96">
        <v>285995.0</v>
      </c>
      <c r="DD18" s="96">
        <v>37.0</v>
      </c>
      <c r="DE18" s="96">
        <v>279791.0</v>
      </c>
      <c r="DF18" s="96">
        <v>169978.0</v>
      </c>
      <c r="DG18" s="96">
        <v>168994.0</v>
      </c>
      <c r="DH18" s="96">
        <v>0.0</v>
      </c>
      <c r="DI18" s="96">
        <v>166710.0</v>
      </c>
      <c r="DJ18" s="96">
        <v>51.0</v>
      </c>
      <c r="DK18" s="96">
        <v>157764.0</v>
      </c>
      <c r="DL18" s="96">
        <v>891386.0</v>
      </c>
      <c r="DM18" s="96">
        <v>857503.0</v>
      </c>
      <c r="DN18" s="96">
        <v>429.0</v>
      </c>
      <c r="DO18" s="96">
        <v>856746.0</v>
      </c>
      <c r="DP18" s="96">
        <v>106.0</v>
      </c>
      <c r="DQ18" s="96">
        <v>307241.0</v>
      </c>
      <c r="DR18" s="96">
        <v>2139493.0</v>
      </c>
      <c r="DS18" s="96">
        <v>2129437.0</v>
      </c>
      <c r="DT18" s="96">
        <v>14207.0</v>
      </c>
      <c r="DU18" s="96">
        <v>1168303.0</v>
      </c>
      <c r="DV18" s="96">
        <v>98.0</v>
      </c>
      <c r="DW18" s="96">
        <v>235093.0</v>
      </c>
      <c r="DX18" s="96"/>
      <c r="DY18" s="96"/>
      <c r="DZ18" s="96"/>
      <c r="EA18" s="96"/>
      <c r="EB18" s="96"/>
      <c r="EC18" s="96"/>
      <c r="ED18" s="96">
        <v>647687.0</v>
      </c>
      <c r="EE18" s="96">
        <v>633249.0</v>
      </c>
      <c r="EF18" s="96">
        <v>0.0</v>
      </c>
      <c r="EG18" s="96">
        <v>629457.0</v>
      </c>
      <c r="EH18" s="96">
        <v>254.0</v>
      </c>
      <c r="EI18" s="96">
        <v>613314.0</v>
      </c>
      <c r="EJ18" s="96">
        <v>3525204.0</v>
      </c>
      <c r="EK18" s="96">
        <v>3052206.0</v>
      </c>
      <c r="EL18" s="96">
        <v>53379.0</v>
      </c>
      <c r="EM18" s="96">
        <v>2884285.0</v>
      </c>
      <c r="EN18" s="96">
        <v>37.0</v>
      </c>
      <c r="EO18" s="96">
        <v>449.0</v>
      </c>
      <c r="EP18" s="96">
        <v>109033.0</v>
      </c>
      <c r="EQ18" s="96">
        <v>107212.0</v>
      </c>
      <c r="ER18" s="96">
        <v>731.0</v>
      </c>
      <c r="ES18" s="96">
        <v>103721.0</v>
      </c>
      <c r="ET18" s="96">
        <v>1.0</v>
      </c>
      <c r="EU18" s="96">
        <v>35.0</v>
      </c>
      <c r="EV18" s="96">
        <v>98415.0</v>
      </c>
      <c r="EW18" s="96">
        <v>94203.0</v>
      </c>
      <c r="EX18" s="96">
        <v>64.0</v>
      </c>
      <c r="EY18" s="96">
        <v>93534.0</v>
      </c>
      <c r="EZ18" s="96">
        <v>0.0</v>
      </c>
      <c r="FA18" s="96">
        <v>0.0</v>
      </c>
      <c r="FB18" s="96"/>
      <c r="FC18" s="96"/>
      <c r="FD18" s="96"/>
      <c r="FE18" s="96"/>
      <c r="FF18" s="96"/>
      <c r="FG18" s="96"/>
      <c r="FH18" s="96">
        <v>3750531.0</v>
      </c>
      <c r="FI18" s="96">
        <v>3114490.0</v>
      </c>
      <c r="FJ18" s="96">
        <v>216953.0</v>
      </c>
      <c r="FK18" s="96">
        <v>1977057.0</v>
      </c>
      <c r="FL18" s="96">
        <v>0.0</v>
      </c>
      <c r="FM18" s="96">
        <v>0.0</v>
      </c>
      <c r="FN18" s="96">
        <v>1188658.0</v>
      </c>
      <c r="FO18" s="96">
        <v>1188195.0</v>
      </c>
      <c r="FP18" s="96">
        <v>30258.0</v>
      </c>
      <c r="FQ18" s="96">
        <v>1186360.0</v>
      </c>
      <c r="FR18" s="96">
        <v>224.0</v>
      </c>
      <c r="FS18" s="96">
        <v>110971.0</v>
      </c>
      <c r="FT18" s="96">
        <v>436187.0</v>
      </c>
      <c r="FU18" s="96">
        <v>436131.0</v>
      </c>
      <c r="FV18" s="96">
        <v>27663.0</v>
      </c>
      <c r="FW18" s="96">
        <v>435242.0</v>
      </c>
      <c r="FX18" s="96">
        <v>1.0</v>
      </c>
      <c r="FY18" s="96">
        <v>21.0</v>
      </c>
      <c r="FZ18" s="96"/>
      <c r="GA18" s="96"/>
      <c r="GB18" s="96"/>
    </row>
    <row r="19">
      <c r="A19" s="8">
        <v>44429.0</v>
      </c>
      <c r="B19" s="96">
        <v>377473.0</v>
      </c>
      <c r="C19" s="96">
        <v>372409.0</v>
      </c>
      <c r="D19" s="96">
        <v>1.0</v>
      </c>
      <c r="E19" s="96">
        <v>372277.0</v>
      </c>
      <c r="F19" s="96">
        <v>370.0</v>
      </c>
      <c r="G19" s="96">
        <v>308468.0</v>
      </c>
      <c r="H19" s="96">
        <v>266084.0</v>
      </c>
      <c r="I19" s="96">
        <v>252782.0</v>
      </c>
      <c r="J19" s="96">
        <v>0.0</v>
      </c>
      <c r="K19" s="96">
        <v>252623.0</v>
      </c>
      <c r="L19" s="96">
        <v>534.0</v>
      </c>
      <c r="M19" s="96">
        <v>213338.0</v>
      </c>
      <c r="N19" s="96">
        <v>57695.0</v>
      </c>
      <c r="O19" s="96">
        <v>53698.0</v>
      </c>
      <c r="P19" s="96">
        <v>0.0</v>
      </c>
      <c r="Q19" s="96">
        <v>53665.0</v>
      </c>
      <c r="R19" s="96">
        <v>66.0</v>
      </c>
      <c r="S19" s="96">
        <v>41037.0</v>
      </c>
      <c r="T19" s="96">
        <v>5412.0</v>
      </c>
      <c r="U19" s="96">
        <v>5195.0</v>
      </c>
      <c r="V19" s="96">
        <v>0.0</v>
      </c>
      <c r="W19" s="96">
        <v>5190.0</v>
      </c>
      <c r="X19" s="96">
        <v>231.0</v>
      </c>
      <c r="Y19" s="96">
        <v>2882.0</v>
      </c>
      <c r="Z19" s="96">
        <v>176868.0</v>
      </c>
      <c r="AA19" s="96">
        <v>169724.0</v>
      </c>
      <c r="AB19" s="96">
        <v>0.0</v>
      </c>
      <c r="AC19" s="96">
        <v>169489.0</v>
      </c>
      <c r="AD19" s="96">
        <v>205.0</v>
      </c>
      <c r="AE19" s="96">
        <v>140441.0</v>
      </c>
      <c r="AF19" s="96">
        <v>3439525.0</v>
      </c>
      <c r="AG19" s="96">
        <v>3031444.0</v>
      </c>
      <c r="AH19" s="96">
        <v>1582.0</v>
      </c>
      <c r="AI19" s="96">
        <v>2998562.0</v>
      </c>
      <c r="AJ19" s="96">
        <v>258.0</v>
      </c>
      <c r="AK19" s="96">
        <v>2943082.0</v>
      </c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>
        <v>2047651.0</v>
      </c>
      <c r="BE19" s="96">
        <v>1774894.0</v>
      </c>
      <c r="BF19" s="96">
        <v>2915.0</v>
      </c>
      <c r="BG19" s="96">
        <v>1761351.0</v>
      </c>
      <c r="BH19" s="96">
        <v>82322.0</v>
      </c>
      <c r="BI19" s="96">
        <v>1080446.0</v>
      </c>
      <c r="BJ19" s="96">
        <v>2870232.0</v>
      </c>
      <c r="BK19" s="96">
        <v>2478203.0</v>
      </c>
      <c r="BL19" s="96">
        <v>5859.0</v>
      </c>
      <c r="BM19" s="96">
        <v>2453375.0</v>
      </c>
      <c r="BN19" s="96">
        <v>145241.0</v>
      </c>
      <c r="BO19" s="96">
        <v>1197549.0</v>
      </c>
      <c r="BP19" s="96">
        <v>3656731.0</v>
      </c>
      <c r="BQ19" s="96">
        <v>3166002.0</v>
      </c>
      <c r="BR19" s="96">
        <v>12328.0</v>
      </c>
      <c r="BS19" s="96">
        <v>3115760.0</v>
      </c>
      <c r="BT19" s="96">
        <v>14460.0</v>
      </c>
      <c r="BU19" s="96">
        <v>71193.0</v>
      </c>
      <c r="BV19" s="96">
        <v>1201586.0</v>
      </c>
      <c r="BW19" s="96">
        <v>1198098.0</v>
      </c>
      <c r="BX19" s="96">
        <v>17533.0</v>
      </c>
      <c r="BY19" s="96">
        <v>1195968.0</v>
      </c>
      <c r="BZ19" s="96">
        <v>60678.0</v>
      </c>
      <c r="CA19" s="96">
        <v>534200.0</v>
      </c>
      <c r="CB19" s="96">
        <v>860898.0</v>
      </c>
      <c r="CC19" s="96">
        <v>860047.0</v>
      </c>
      <c r="CD19" s="96">
        <v>0.0</v>
      </c>
      <c r="CE19" s="96">
        <v>860897.0</v>
      </c>
      <c r="CF19" s="96">
        <v>0.0</v>
      </c>
      <c r="CG19" s="96">
        <v>860897.0</v>
      </c>
      <c r="CH19" s="96">
        <v>269083.0</v>
      </c>
      <c r="CI19" s="96">
        <v>268931.0</v>
      </c>
      <c r="CJ19" s="96">
        <v>0.0</v>
      </c>
      <c r="CK19" s="96">
        <v>268887.0</v>
      </c>
      <c r="CL19" s="96">
        <v>0.0</v>
      </c>
      <c r="CM19" s="96">
        <v>268887.0</v>
      </c>
      <c r="CN19" s="96">
        <v>61841.0</v>
      </c>
      <c r="CO19" s="96">
        <v>61176.0</v>
      </c>
      <c r="CP19" s="96">
        <v>0.0</v>
      </c>
      <c r="CQ19" s="96">
        <v>61025.0</v>
      </c>
      <c r="CR19" s="96">
        <v>0.0</v>
      </c>
      <c r="CS19" s="96">
        <v>60875.0</v>
      </c>
      <c r="CT19" s="96">
        <v>252936.0</v>
      </c>
      <c r="CU19" s="96">
        <v>247847.0</v>
      </c>
      <c r="CV19" s="96">
        <v>1107.0</v>
      </c>
      <c r="CW19" s="96">
        <v>243957.0</v>
      </c>
      <c r="CX19" s="96">
        <v>460.0</v>
      </c>
      <c r="CY19" s="96">
        <v>214635.0</v>
      </c>
      <c r="CZ19" s="96">
        <v>307260.0</v>
      </c>
      <c r="DA19" s="96">
        <v>289193.0</v>
      </c>
      <c r="DB19" s="96">
        <v>488.0</v>
      </c>
      <c r="DC19" s="96">
        <v>285918.0</v>
      </c>
      <c r="DD19" s="96">
        <v>99.0</v>
      </c>
      <c r="DE19" s="96">
        <v>279754.0</v>
      </c>
      <c r="DF19" s="96">
        <v>169986.0</v>
      </c>
      <c r="DG19" s="96">
        <v>168998.0</v>
      </c>
      <c r="DH19" s="96">
        <v>5.0</v>
      </c>
      <c r="DI19" s="96">
        <v>166710.0</v>
      </c>
      <c r="DJ19" s="96">
        <v>254.0</v>
      </c>
      <c r="DK19" s="96">
        <v>157713.0</v>
      </c>
      <c r="DL19" s="96">
        <v>891564.0</v>
      </c>
      <c r="DM19" s="96">
        <v>857565.0</v>
      </c>
      <c r="DN19" s="96">
        <v>866.0</v>
      </c>
      <c r="DO19" s="96">
        <v>856317.0</v>
      </c>
      <c r="DP19" s="96">
        <v>567.0</v>
      </c>
      <c r="DQ19" s="96">
        <v>307134.0</v>
      </c>
      <c r="DR19" s="96">
        <v>2141944.0</v>
      </c>
      <c r="DS19" s="96">
        <v>2132953.0</v>
      </c>
      <c r="DT19" s="96">
        <v>95598.0</v>
      </c>
      <c r="DU19" s="96">
        <v>1153986.0</v>
      </c>
      <c r="DV19" s="96">
        <v>300.0</v>
      </c>
      <c r="DW19" s="96">
        <v>234995.0</v>
      </c>
      <c r="DX19" s="96"/>
      <c r="DY19" s="96"/>
      <c r="DZ19" s="96"/>
      <c r="EA19" s="96"/>
      <c r="EB19" s="96"/>
      <c r="EC19" s="96"/>
      <c r="ED19" s="96">
        <v>647725.0</v>
      </c>
      <c r="EE19" s="96">
        <v>633256.0</v>
      </c>
      <c r="EF19" s="96">
        <v>0.0</v>
      </c>
      <c r="EG19" s="96">
        <v>629457.0</v>
      </c>
      <c r="EH19" s="96">
        <v>15283.0</v>
      </c>
      <c r="EI19" s="96">
        <v>613059.0</v>
      </c>
      <c r="EJ19" s="96">
        <v>3525306.0</v>
      </c>
      <c r="EK19" s="96">
        <v>3052155.0</v>
      </c>
      <c r="EL19" s="96">
        <v>68636.0</v>
      </c>
      <c r="EM19" s="96">
        <v>2829767.0</v>
      </c>
      <c r="EN19" s="96">
        <v>97.0</v>
      </c>
      <c r="EO19" s="96">
        <v>411.0</v>
      </c>
      <c r="EP19" s="96">
        <v>109050.0</v>
      </c>
      <c r="EQ19" s="96">
        <v>107259.0</v>
      </c>
      <c r="ER19" s="96">
        <v>1739.0</v>
      </c>
      <c r="ES19" s="96">
        <v>102988.0</v>
      </c>
      <c r="ET19" s="96">
        <v>6.0</v>
      </c>
      <c r="EU19" s="96">
        <v>34.0</v>
      </c>
      <c r="EV19" s="96">
        <v>98457.0</v>
      </c>
      <c r="EW19" s="96">
        <v>94205.0</v>
      </c>
      <c r="EX19" s="96">
        <v>145.0</v>
      </c>
      <c r="EY19" s="96">
        <v>93470.0</v>
      </c>
      <c r="EZ19" s="96">
        <v>0.0</v>
      </c>
      <c r="FA19" s="96">
        <v>0.0</v>
      </c>
      <c r="FB19" s="96"/>
      <c r="FC19" s="96"/>
      <c r="FD19" s="96"/>
      <c r="FE19" s="96"/>
      <c r="FF19" s="96"/>
      <c r="FG19" s="96"/>
      <c r="FH19" s="96">
        <v>3752773.0</v>
      </c>
      <c r="FI19" s="96">
        <v>3116524.0</v>
      </c>
      <c r="FJ19" s="96">
        <v>378896.0</v>
      </c>
      <c r="FK19" s="96">
        <v>1757460.0</v>
      </c>
      <c r="FL19" s="96">
        <v>0.0</v>
      </c>
      <c r="FM19" s="96">
        <v>0.0</v>
      </c>
      <c r="FN19" s="96">
        <v>1157641.0</v>
      </c>
      <c r="FO19" s="96">
        <v>1157150.0</v>
      </c>
      <c r="FP19" s="96">
        <v>46322.0</v>
      </c>
      <c r="FQ19" s="96">
        <v>1155451.0</v>
      </c>
      <c r="FR19" s="96">
        <v>592.0</v>
      </c>
      <c r="FS19" s="96">
        <v>110738.0</v>
      </c>
      <c r="FT19" s="96">
        <v>407918.0</v>
      </c>
      <c r="FU19" s="96">
        <v>407857.0</v>
      </c>
      <c r="FV19" s="96">
        <v>45096.0</v>
      </c>
      <c r="FW19" s="96">
        <v>407088.0</v>
      </c>
      <c r="FX19" s="96">
        <v>12.0</v>
      </c>
      <c r="FY19" s="96">
        <v>20.0</v>
      </c>
      <c r="FZ19" s="96"/>
      <c r="GA19" s="96"/>
      <c r="GB19" s="96"/>
    </row>
    <row r="20">
      <c r="A20" s="8">
        <v>44428.0</v>
      </c>
      <c r="B20" s="101">
        <v>375438.0</v>
      </c>
      <c r="C20" s="101">
        <v>372417.0</v>
      </c>
      <c r="D20" s="101">
        <v>0.0</v>
      </c>
      <c r="E20" s="101">
        <v>372276.0</v>
      </c>
      <c r="F20" s="101">
        <v>254.0</v>
      </c>
      <c r="G20" s="101">
        <v>308069.0</v>
      </c>
      <c r="H20" s="101">
        <v>262211.0</v>
      </c>
      <c r="I20" s="101">
        <v>252791.0</v>
      </c>
      <c r="J20" s="101">
        <v>0.0</v>
      </c>
      <c r="K20" s="101">
        <v>252623.0</v>
      </c>
      <c r="L20" s="101">
        <v>296.0</v>
      </c>
      <c r="M20" s="101">
        <v>212792.0</v>
      </c>
      <c r="N20" s="101">
        <v>55842.0</v>
      </c>
      <c r="O20" s="101">
        <v>53699.0</v>
      </c>
      <c r="P20" s="101">
        <v>0.0</v>
      </c>
      <c r="Q20" s="101">
        <v>53665.0</v>
      </c>
      <c r="R20" s="101">
        <v>58.0</v>
      </c>
      <c r="S20" s="101">
        <v>40966.0</v>
      </c>
      <c r="T20" s="101">
        <v>5336.0</v>
      </c>
      <c r="U20" s="101">
        <v>5195.0</v>
      </c>
      <c r="V20" s="101">
        <v>0.0</v>
      </c>
      <c r="W20" s="101">
        <v>5190.0</v>
      </c>
      <c r="X20" s="101">
        <v>199.0</v>
      </c>
      <c r="Y20" s="101">
        <v>2649.0</v>
      </c>
      <c r="Z20" s="101">
        <v>176388.0</v>
      </c>
      <c r="AA20" s="101">
        <v>169736.0</v>
      </c>
      <c r="AB20" s="101">
        <v>0.0</v>
      </c>
      <c r="AC20" s="101">
        <v>169490.0</v>
      </c>
      <c r="AD20" s="101">
        <v>206.0</v>
      </c>
      <c r="AE20" s="101">
        <v>140234.0</v>
      </c>
      <c r="AF20" s="101">
        <v>3440103.0</v>
      </c>
      <c r="AG20" s="101">
        <v>3030737.0</v>
      </c>
      <c r="AH20" s="101">
        <v>1376.0</v>
      </c>
      <c r="AI20" s="101">
        <v>2996980.0</v>
      </c>
      <c r="AJ20" s="101">
        <v>237.0</v>
      </c>
      <c r="AK20" s="101">
        <v>2942821.0</v>
      </c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>
        <v>2048317.0</v>
      </c>
      <c r="BE20" s="101">
        <v>1774975.0</v>
      </c>
      <c r="BF20" s="101">
        <v>2736.0</v>
      </c>
      <c r="BG20" s="101">
        <v>1758419.0</v>
      </c>
      <c r="BH20" s="101">
        <v>81237.0</v>
      </c>
      <c r="BI20" s="101">
        <v>997913.0</v>
      </c>
      <c r="BJ20" s="101">
        <v>2871529.0</v>
      </c>
      <c r="BK20" s="101">
        <v>2478379.0</v>
      </c>
      <c r="BL20" s="101">
        <v>4795.0</v>
      </c>
      <c r="BM20" s="101">
        <v>2447500.0</v>
      </c>
      <c r="BN20" s="101">
        <v>117066.0</v>
      </c>
      <c r="BO20" s="101">
        <v>1052029.0</v>
      </c>
      <c r="BP20" s="101">
        <v>3659317.0</v>
      </c>
      <c r="BQ20" s="101">
        <v>3166382.0</v>
      </c>
      <c r="BR20" s="101">
        <v>9207.0</v>
      </c>
      <c r="BS20" s="101">
        <v>3103394.0</v>
      </c>
      <c r="BT20" s="101">
        <v>9603.0</v>
      </c>
      <c r="BU20" s="101">
        <v>56670.0</v>
      </c>
      <c r="BV20" s="101">
        <v>1183917.0</v>
      </c>
      <c r="BW20" s="101">
        <v>1180084.0</v>
      </c>
      <c r="BX20" s="101">
        <v>14845.0</v>
      </c>
      <c r="BY20" s="101">
        <v>1178246.0</v>
      </c>
      <c r="BZ20" s="101">
        <v>58664.0</v>
      </c>
      <c r="CA20" s="101">
        <v>473187.0</v>
      </c>
      <c r="CB20" s="101">
        <v>860899.0</v>
      </c>
      <c r="CC20" s="101">
        <v>860047.0</v>
      </c>
      <c r="CD20" s="101">
        <v>0.0</v>
      </c>
      <c r="CE20" s="101">
        <v>860897.0</v>
      </c>
      <c r="CF20" s="101">
        <v>0.0</v>
      </c>
      <c r="CG20" s="101">
        <v>860897.0</v>
      </c>
      <c r="CH20" s="101">
        <v>269019.0</v>
      </c>
      <c r="CI20" s="101">
        <v>268926.0</v>
      </c>
      <c r="CJ20" s="101">
        <v>0.0</v>
      </c>
      <c r="CK20" s="101">
        <v>268885.0</v>
      </c>
      <c r="CL20" s="101">
        <v>0.0</v>
      </c>
      <c r="CM20" s="101">
        <v>268885.0</v>
      </c>
      <c r="CN20" s="101">
        <v>61860.0</v>
      </c>
      <c r="CO20" s="101">
        <v>61181.0</v>
      </c>
      <c r="CP20" s="101">
        <v>1.0</v>
      </c>
      <c r="CQ20" s="101">
        <v>61025.0</v>
      </c>
      <c r="CR20" s="101">
        <v>0.0</v>
      </c>
      <c r="CS20" s="101">
        <v>60875.0</v>
      </c>
      <c r="CT20" s="101">
        <v>252119.0</v>
      </c>
      <c r="CU20" s="101">
        <v>246993.0</v>
      </c>
      <c r="CV20" s="101">
        <v>763.0</v>
      </c>
      <c r="CW20" s="101">
        <v>242829.0</v>
      </c>
      <c r="CX20" s="101">
        <v>384.0</v>
      </c>
      <c r="CY20" s="101">
        <v>214175.0</v>
      </c>
      <c r="CZ20" s="101">
        <v>307723.0</v>
      </c>
      <c r="DA20" s="101">
        <v>289235.0</v>
      </c>
      <c r="DB20" s="101">
        <v>354.0</v>
      </c>
      <c r="DC20" s="101">
        <v>285430.0</v>
      </c>
      <c r="DD20" s="101">
        <v>81.0</v>
      </c>
      <c r="DE20" s="101">
        <v>279654.0</v>
      </c>
      <c r="DF20" s="101">
        <v>170023.0</v>
      </c>
      <c r="DG20" s="101">
        <v>169013.0</v>
      </c>
      <c r="DH20" s="101">
        <v>2.0</v>
      </c>
      <c r="DI20" s="101">
        <v>166705.0</v>
      </c>
      <c r="DJ20" s="101">
        <v>165.0</v>
      </c>
      <c r="DK20" s="101">
        <v>157459.0</v>
      </c>
      <c r="DL20" s="101">
        <v>892327.0</v>
      </c>
      <c r="DM20" s="101">
        <v>857524.0</v>
      </c>
      <c r="DN20" s="101">
        <v>386.0</v>
      </c>
      <c r="DO20" s="101">
        <v>855448.0</v>
      </c>
      <c r="DP20" s="101">
        <v>306.0</v>
      </c>
      <c r="DQ20" s="101">
        <v>306565.0</v>
      </c>
      <c r="DR20" s="101">
        <v>2147249.0</v>
      </c>
      <c r="DS20" s="101">
        <v>2139651.0</v>
      </c>
      <c r="DT20" s="101">
        <v>90601.0</v>
      </c>
      <c r="DU20" s="101">
        <v>1058338.0</v>
      </c>
      <c r="DV20" s="101">
        <v>196.0</v>
      </c>
      <c r="DW20" s="101">
        <v>234692.0</v>
      </c>
      <c r="DX20" s="101"/>
      <c r="DY20" s="101"/>
      <c r="DZ20" s="101"/>
      <c r="EA20" s="101"/>
      <c r="EB20" s="101"/>
      <c r="EC20" s="101"/>
      <c r="ED20" s="101">
        <v>647865.0</v>
      </c>
      <c r="EE20" s="101">
        <v>633308.0</v>
      </c>
      <c r="EF20" s="101">
        <v>0.0</v>
      </c>
      <c r="EG20" s="101">
        <v>629454.0</v>
      </c>
      <c r="EH20" s="101">
        <v>16984.0</v>
      </c>
      <c r="EI20" s="101">
        <v>597772.0</v>
      </c>
      <c r="EJ20" s="101">
        <v>3527504.0</v>
      </c>
      <c r="EK20" s="101">
        <v>3053152.0</v>
      </c>
      <c r="EL20" s="101">
        <v>31815.0</v>
      </c>
      <c r="EM20" s="101">
        <v>2760459.0</v>
      </c>
      <c r="EN20" s="101">
        <v>68.0</v>
      </c>
      <c r="EO20" s="101">
        <v>312.0</v>
      </c>
      <c r="EP20" s="101">
        <v>109085.0</v>
      </c>
      <c r="EQ20" s="101">
        <v>107393.0</v>
      </c>
      <c r="ER20" s="101">
        <v>1025.0</v>
      </c>
      <c r="ES20" s="101">
        <v>101247.0</v>
      </c>
      <c r="ET20" s="101">
        <v>7.0</v>
      </c>
      <c r="EU20" s="101">
        <v>28.0</v>
      </c>
      <c r="EV20" s="101">
        <v>98499.0</v>
      </c>
      <c r="EW20" s="101">
        <v>94207.0</v>
      </c>
      <c r="EX20" s="101">
        <v>80.0</v>
      </c>
      <c r="EY20" s="101">
        <v>93324.0</v>
      </c>
      <c r="EZ20" s="101">
        <v>0.0</v>
      </c>
      <c r="FA20" s="101">
        <v>0.0</v>
      </c>
      <c r="FB20" s="101"/>
      <c r="FC20" s="101"/>
      <c r="FD20" s="101"/>
      <c r="FE20" s="101"/>
      <c r="FF20" s="101"/>
      <c r="FG20" s="101"/>
      <c r="FH20" s="101">
        <v>3759204.0</v>
      </c>
      <c r="FI20" s="101">
        <v>3122622.0</v>
      </c>
      <c r="FJ20" s="101">
        <v>248223.0</v>
      </c>
      <c r="FK20" s="101">
        <v>1376571.0</v>
      </c>
      <c r="FL20" s="101">
        <v>0.0</v>
      </c>
      <c r="FM20" s="101">
        <v>0.0</v>
      </c>
      <c r="FN20" s="101">
        <v>1110788.0</v>
      </c>
      <c r="FO20" s="101">
        <v>1110297.0</v>
      </c>
      <c r="FP20" s="101">
        <v>42028.0</v>
      </c>
      <c r="FQ20" s="101">
        <v>1108466.0</v>
      </c>
      <c r="FR20" s="101">
        <v>475.0</v>
      </c>
      <c r="FS20" s="101">
        <v>110138.0</v>
      </c>
      <c r="FT20" s="101">
        <v>362416.0</v>
      </c>
      <c r="FU20" s="101">
        <v>362349.0</v>
      </c>
      <c r="FV20" s="101">
        <v>40958.0</v>
      </c>
      <c r="FW20" s="101">
        <v>361612.0</v>
      </c>
      <c r="FX20" s="101">
        <v>1.0</v>
      </c>
      <c r="FY20" s="101">
        <v>7.0</v>
      </c>
      <c r="FZ20" s="136"/>
      <c r="GA20" s="80"/>
    </row>
    <row r="21">
      <c r="A21" s="8">
        <v>44427.0</v>
      </c>
      <c r="B21" s="101">
        <v>379698.0</v>
      </c>
      <c r="C21" s="101">
        <v>372431.0</v>
      </c>
      <c r="D21" s="101">
        <v>1.0</v>
      </c>
      <c r="E21" s="101">
        <v>372275.0</v>
      </c>
      <c r="F21" s="101">
        <v>191.0</v>
      </c>
      <c r="G21" s="101">
        <v>307800.0</v>
      </c>
      <c r="H21" s="101">
        <v>273565.0</v>
      </c>
      <c r="I21" s="101">
        <v>252794.0</v>
      </c>
      <c r="J21" s="101">
        <v>0.0</v>
      </c>
      <c r="K21" s="101">
        <v>252623.0</v>
      </c>
      <c r="L21" s="101">
        <v>270.0</v>
      </c>
      <c r="M21" s="101">
        <v>212486.0</v>
      </c>
      <c r="N21" s="101">
        <v>58214.0</v>
      </c>
      <c r="O21" s="101">
        <v>53699.0</v>
      </c>
      <c r="P21" s="101">
        <v>0.0</v>
      </c>
      <c r="Q21" s="101">
        <v>53665.0</v>
      </c>
      <c r="R21" s="101">
        <v>47.0</v>
      </c>
      <c r="S21" s="101">
        <v>40906.0</v>
      </c>
      <c r="T21" s="101">
        <v>5431.0</v>
      </c>
      <c r="U21" s="101">
        <v>5195.0</v>
      </c>
      <c r="V21" s="101">
        <v>0.0</v>
      </c>
      <c r="W21" s="101">
        <v>5190.0</v>
      </c>
      <c r="X21" s="101">
        <v>282.0</v>
      </c>
      <c r="Y21" s="101">
        <v>2450.0</v>
      </c>
      <c r="Z21" s="101">
        <v>181645.0</v>
      </c>
      <c r="AA21" s="101">
        <v>169751.0</v>
      </c>
      <c r="AB21" s="101">
        <v>0.0</v>
      </c>
      <c r="AC21" s="101">
        <v>169489.0</v>
      </c>
      <c r="AD21" s="101">
        <v>196.0</v>
      </c>
      <c r="AE21" s="101">
        <v>140026.0</v>
      </c>
      <c r="AF21" s="101">
        <v>3440386.0</v>
      </c>
      <c r="AG21" s="101">
        <v>3029710.0</v>
      </c>
      <c r="AH21" s="101">
        <v>1613.0</v>
      </c>
      <c r="AI21" s="101">
        <v>2995601.0</v>
      </c>
      <c r="AJ21" s="101">
        <v>233.0</v>
      </c>
      <c r="AK21" s="101">
        <v>2942580.0</v>
      </c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>
        <v>2049003.0</v>
      </c>
      <c r="BE21" s="101">
        <v>1774977.0</v>
      </c>
      <c r="BF21" s="101">
        <v>2869.0</v>
      </c>
      <c r="BG21" s="101">
        <v>1755670.0</v>
      </c>
      <c r="BH21" s="101">
        <v>93444.0</v>
      </c>
      <c r="BI21" s="101">
        <v>916405.0</v>
      </c>
      <c r="BJ21" s="101">
        <v>2872679.0</v>
      </c>
      <c r="BK21" s="101">
        <v>2478535.0</v>
      </c>
      <c r="BL21" s="101">
        <v>5136.0</v>
      </c>
      <c r="BM21" s="101">
        <v>2442691.0</v>
      </c>
      <c r="BN21" s="101">
        <v>133813.0</v>
      </c>
      <c r="BO21" s="101">
        <v>934603.0</v>
      </c>
      <c r="BP21" s="101">
        <v>3661585.0</v>
      </c>
      <c r="BQ21" s="101">
        <v>3166622.0</v>
      </c>
      <c r="BR21" s="101">
        <v>9721.0</v>
      </c>
      <c r="BS21" s="101">
        <v>3094167.0</v>
      </c>
      <c r="BT21" s="101">
        <v>8391.0</v>
      </c>
      <c r="BU21" s="101">
        <v>47021.0</v>
      </c>
      <c r="BV21" s="101">
        <v>1169074.0</v>
      </c>
      <c r="BW21" s="101">
        <v>1164869.0</v>
      </c>
      <c r="BX21" s="101">
        <v>12286.0</v>
      </c>
      <c r="BY21" s="101">
        <v>1163208.0</v>
      </c>
      <c r="BZ21" s="101">
        <v>54898.0</v>
      </c>
      <c r="CA21" s="101">
        <v>414255.0</v>
      </c>
      <c r="CB21" s="101">
        <v>860899.0</v>
      </c>
      <c r="CC21" s="101">
        <v>860049.0</v>
      </c>
      <c r="CD21" s="101">
        <v>0.0</v>
      </c>
      <c r="CE21" s="101">
        <v>860899.0</v>
      </c>
      <c r="CF21" s="101">
        <v>0.0</v>
      </c>
      <c r="CG21" s="101">
        <v>860899.0</v>
      </c>
      <c r="CH21" s="101">
        <v>268939.0</v>
      </c>
      <c r="CI21" s="101">
        <v>268923.0</v>
      </c>
      <c r="CJ21" s="101">
        <v>0.0</v>
      </c>
      <c r="CK21" s="101">
        <v>268884.0</v>
      </c>
      <c r="CL21" s="101">
        <v>0.0</v>
      </c>
      <c r="CM21" s="101">
        <v>268884.0</v>
      </c>
      <c r="CN21" s="101">
        <v>61908.0</v>
      </c>
      <c r="CO21" s="101">
        <v>61191.0</v>
      </c>
      <c r="CP21" s="101">
        <v>0.0</v>
      </c>
      <c r="CQ21" s="101">
        <v>61024.0</v>
      </c>
      <c r="CR21" s="101">
        <v>0.0</v>
      </c>
      <c r="CS21" s="101">
        <v>60875.0</v>
      </c>
      <c r="CT21" s="101">
        <v>251443.0</v>
      </c>
      <c r="CU21" s="101">
        <v>246262.0</v>
      </c>
      <c r="CV21" s="101">
        <v>788.0</v>
      </c>
      <c r="CW21" s="101">
        <v>241967.0</v>
      </c>
      <c r="CX21" s="101">
        <v>260.0</v>
      </c>
      <c r="CY21" s="101">
        <v>213785.0</v>
      </c>
      <c r="CZ21" s="101">
        <v>308413.0</v>
      </c>
      <c r="DA21" s="101">
        <v>288887.0</v>
      </c>
      <c r="DB21" s="101">
        <v>336.0</v>
      </c>
      <c r="DC21" s="101">
        <v>285076.0</v>
      </c>
      <c r="DD21" s="101">
        <v>67.0</v>
      </c>
      <c r="DE21" s="101">
        <v>279572.0</v>
      </c>
      <c r="DF21" s="101">
        <v>170054.0</v>
      </c>
      <c r="DG21" s="101">
        <v>169031.0</v>
      </c>
      <c r="DH21" s="101">
        <v>1.0</v>
      </c>
      <c r="DI21" s="101">
        <v>166703.0</v>
      </c>
      <c r="DJ21" s="101">
        <v>106.0</v>
      </c>
      <c r="DK21" s="101">
        <v>157293.0</v>
      </c>
      <c r="DL21" s="101">
        <v>892975.0</v>
      </c>
      <c r="DM21" s="101">
        <v>857423.0</v>
      </c>
      <c r="DN21" s="101">
        <v>362.0</v>
      </c>
      <c r="DO21" s="101">
        <v>855064.0</v>
      </c>
      <c r="DP21" s="101">
        <v>400.0</v>
      </c>
      <c r="DQ21" s="101">
        <v>306256.0</v>
      </c>
      <c r="DR21" s="101">
        <v>2151537.0</v>
      </c>
      <c r="DS21" s="101">
        <v>2146273.0</v>
      </c>
      <c r="DT21" s="101">
        <v>95888.0</v>
      </c>
      <c r="DU21" s="101">
        <v>967635.0</v>
      </c>
      <c r="DV21" s="101">
        <v>142.0</v>
      </c>
      <c r="DW21" s="101">
        <v>234481.0</v>
      </c>
      <c r="DX21" s="101"/>
      <c r="DY21" s="101"/>
      <c r="DZ21" s="101"/>
      <c r="EA21" s="101"/>
      <c r="EB21" s="101"/>
      <c r="EC21" s="101"/>
      <c r="ED21" s="101">
        <v>648029.0</v>
      </c>
      <c r="EE21" s="101">
        <v>633374.0</v>
      </c>
      <c r="EF21" s="101">
        <v>0.0</v>
      </c>
      <c r="EG21" s="101">
        <v>629451.0</v>
      </c>
      <c r="EH21" s="101">
        <v>20167.0</v>
      </c>
      <c r="EI21" s="101">
        <v>580750.0</v>
      </c>
      <c r="EJ21" s="101">
        <v>3528285.0</v>
      </c>
      <c r="EK21" s="101">
        <v>3053192.0</v>
      </c>
      <c r="EL21" s="101">
        <v>39770.0</v>
      </c>
      <c r="EM21" s="101">
        <v>2727663.0</v>
      </c>
      <c r="EN21" s="101">
        <v>97.0</v>
      </c>
      <c r="EO21" s="101">
        <v>244.0</v>
      </c>
      <c r="EP21" s="101">
        <v>109110.0</v>
      </c>
      <c r="EQ21" s="101">
        <v>107512.0</v>
      </c>
      <c r="ER21" s="101">
        <v>1202.0</v>
      </c>
      <c r="ES21" s="101">
        <v>100215.0</v>
      </c>
      <c r="ET21" s="101">
        <v>7.0</v>
      </c>
      <c r="EU21" s="101">
        <v>20.0</v>
      </c>
      <c r="EV21" s="101">
        <v>98570.0</v>
      </c>
      <c r="EW21" s="101">
        <v>94173.0</v>
      </c>
      <c r="EX21" s="101">
        <v>146.0</v>
      </c>
      <c r="EY21" s="101">
        <v>93241.0</v>
      </c>
      <c r="EZ21" s="101">
        <v>0.0</v>
      </c>
      <c r="FA21" s="101">
        <v>0.0</v>
      </c>
      <c r="FB21" s="101"/>
      <c r="FC21" s="101"/>
      <c r="FD21" s="101"/>
      <c r="FE21" s="101"/>
      <c r="FF21" s="101"/>
      <c r="FG21" s="101"/>
      <c r="FH21" s="101">
        <v>3763453.0</v>
      </c>
      <c r="FI21" s="101">
        <v>3127615.0</v>
      </c>
      <c r="FJ21" s="101">
        <v>250981.0</v>
      </c>
      <c r="FK21" s="101">
        <v>1126017.0</v>
      </c>
      <c r="FL21" s="101">
        <v>0.0</v>
      </c>
      <c r="FM21" s="101">
        <v>0.0</v>
      </c>
      <c r="FN21" s="101">
        <v>1067989.0</v>
      </c>
      <c r="FO21" s="101">
        <v>1067523.0</v>
      </c>
      <c r="FP21" s="101">
        <v>41787.0</v>
      </c>
      <c r="FQ21" s="101">
        <v>1065896.0</v>
      </c>
      <c r="FR21" s="101">
        <v>516.0</v>
      </c>
      <c r="FS21" s="101">
        <v>109640.0</v>
      </c>
      <c r="FT21" s="101">
        <v>321079.0</v>
      </c>
      <c r="FU21" s="101">
        <v>321004.0</v>
      </c>
      <c r="FV21" s="101">
        <v>36521.0</v>
      </c>
      <c r="FW21" s="101">
        <v>320341.0</v>
      </c>
      <c r="FX21" s="101">
        <v>3.0</v>
      </c>
      <c r="FY21" s="101">
        <v>6.0</v>
      </c>
      <c r="FZ21" s="136"/>
      <c r="GA21" s="80"/>
    </row>
    <row r="22">
      <c r="A22" s="8">
        <v>44426.0</v>
      </c>
      <c r="B22" s="101">
        <v>380770.0</v>
      </c>
      <c r="C22" s="101">
        <v>372432.0</v>
      </c>
      <c r="D22" s="101">
        <v>33.0</v>
      </c>
      <c r="E22" s="101">
        <v>372274.0</v>
      </c>
      <c r="F22" s="101">
        <v>178.0</v>
      </c>
      <c r="G22" s="101">
        <v>307606.0</v>
      </c>
      <c r="H22" s="101">
        <v>276465.0</v>
      </c>
      <c r="I22" s="101">
        <v>252794.0</v>
      </c>
      <c r="J22" s="101">
        <v>0.0</v>
      </c>
      <c r="K22" s="101">
        <v>252622.0</v>
      </c>
      <c r="L22" s="101">
        <v>234.0</v>
      </c>
      <c r="M22" s="101">
        <v>212206.0</v>
      </c>
      <c r="N22" s="101">
        <v>58414.0</v>
      </c>
      <c r="O22" s="101">
        <v>53701.0</v>
      </c>
      <c r="P22" s="101">
        <v>1.0</v>
      </c>
      <c r="Q22" s="101">
        <v>53665.0</v>
      </c>
      <c r="R22" s="101">
        <v>33.0</v>
      </c>
      <c r="S22" s="101">
        <v>40858.0</v>
      </c>
      <c r="T22" s="101">
        <v>5442.0</v>
      </c>
      <c r="U22" s="101">
        <v>5195.0</v>
      </c>
      <c r="V22" s="101">
        <v>0.0</v>
      </c>
      <c r="W22" s="101">
        <v>5190.0</v>
      </c>
      <c r="X22" s="101">
        <v>484.0</v>
      </c>
      <c r="Y22" s="101">
        <v>2167.0</v>
      </c>
      <c r="Z22" s="101">
        <v>183152.0</v>
      </c>
      <c r="AA22" s="101">
        <v>169763.0</v>
      </c>
      <c r="AB22" s="101">
        <v>0.0</v>
      </c>
      <c r="AC22" s="101">
        <v>169489.0</v>
      </c>
      <c r="AD22" s="101">
        <v>82.0</v>
      </c>
      <c r="AE22" s="101">
        <v>139828.0</v>
      </c>
      <c r="AF22" s="101">
        <v>3440691.0</v>
      </c>
      <c r="AG22" s="101">
        <v>3028627.0</v>
      </c>
      <c r="AH22" s="101">
        <v>2349.0</v>
      </c>
      <c r="AI22" s="101">
        <v>2993982.0</v>
      </c>
      <c r="AJ22" s="101">
        <v>320.0</v>
      </c>
      <c r="AK22" s="101">
        <v>2942339.0</v>
      </c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>
        <v>2049668.0</v>
      </c>
      <c r="BE22" s="101">
        <v>1773981.0</v>
      </c>
      <c r="BF22" s="101">
        <v>2642.0</v>
      </c>
      <c r="BG22" s="101">
        <v>1752796.0</v>
      </c>
      <c r="BH22" s="101">
        <v>157331.0</v>
      </c>
      <c r="BI22" s="101">
        <v>822613.0</v>
      </c>
      <c r="BJ22" s="101">
        <v>2873914.0</v>
      </c>
      <c r="BK22" s="101">
        <v>2476676.0</v>
      </c>
      <c r="BL22" s="101">
        <v>4769.0</v>
      </c>
      <c r="BM22" s="101">
        <v>2437547.0</v>
      </c>
      <c r="BN22" s="101">
        <v>222688.0</v>
      </c>
      <c r="BO22" s="101">
        <v>800403.0</v>
      </c>
      <c r="BP22" s="101">
        <v>3663974.0</v>
      </c>
      <c r="BQ22" s="101">
        <v>3163478.0</v>
      </c>
      <c r="BR22" s="101">
        <v>9223.0</v>
      </c>
      <c r="BS22" s="101">
        <v>3084425.0</v>
      </c>
      <c r="BT22" s="101">
        <v>6535.0</v>
      </c>
      <c r="BU22" s="101">
        <v>38581.0</v>
      </c>
      <c r="BV22" s="101">
        <v>1156810.0</v>
      </c>
      <c r="BW22" s="101">
        <v>1152161.0</v>
      </c>
      <c r="BX22" s="101">
        <v>11659.0</v>
      </c>
      <c r="BY22" s="101">
        <v>1150687.0</v>
      </c>
      <c r="BZ22" s="101">
        <v>67802.0</v>
      </c>
      <c r="CA22" s="101">
        <v>359145.0</v>
      </c>
      <c r="CB22" s="101">
        <v>860900.0</v>
      </c>
      <c r="CC22" s="101">
        <v>860049.0</v>
      </c>
      <c r="CD22" s="101">
        <v>0.0</v>
      </c>
      <c r="CE22" s="101">
        <v>860899.0</v>
      </c>
      <c r="CF22" s="101">
        <v>0.0</v>
      </c>
      <c r="CG22" s="101">
        <v>860899.0</v>
      </c>
      <c r="CH22" s="101">
        <v>268934.0</v>
      </c>
      <c r="CI22" s="101">
        <v>268919.0</v>
      </c>
      <c r="CJ22" s="101">
        <v>0.0</v>
      </c>
      <c r="CK22" s="101">
        <v>268879.0</v>
      </c>
      <c r="CL22" s="101">
        <v>0.0</v>
      </c>
      <c r="CM22" s="101">
        <v>268879.0</v>
      </c>
      <c r="CN22" s="101">
        <v>61929.0</v>
      </c>
      <c r="CO22" s="101">
        <v>61197.0</v>
      </c>
      <c r="CP22" s="101">
        <v>0.0</v>
      </c>
      <c r="CQ22" s="101">
        <v>61025.0</v>
      </c>
      <c r="CR22" s="101">
        <v>0.0</v>
      </c>
      <c r="CS22" s="101">
        <v>60874.0</v>
      </c>
      <c r="CT22" s="101">
        <v>250401.0</v>
      </c>
      <c r="CU22" s="101">
        <v>245149.0</v>
      </c>
      <c r="CV22" s="101">
        <v>932.0</v>
      </c>
      <c r="CW22" s="101">
        <v>241084.0</v>
      </c>
      <c r="CX22" s="101">
        <v>435.0</v>
      </c>
      <c r="CY22" s="101">
        <v>213518.0</v>
      </c>
      <c r="CZ22" s="101">
        <v>309125.0</v>
      </c>
      <c r="DA22" s="101">
        <v>288446.0</v>
      </c>
      <c r="DB22" s="101">
        <v>364.0</v>
      </c>
      <c r="DC22" s="101">
        <v>284740.0</v>
      </c>
      <c r="DD22" s="101">
        <v>58.0</v>
      </c>
      <c r="DE22" s="101">
        <v>279504.0</v>
      </c>
      <c r="DF22" s="101">
        <v>170111.0</v>
      </c>
      <c r="DG22" s="101">
        <v>169085.0</v>
      </c>
      <c r="DH22" s="101">
        <v>10.0</v>
      </c>
      <c r="DI22" s="101">
        <v>166702.0</v>
      </c>
      <c r="DJ22" s="101">
        <v>180.0</v>
      </c>
      <c r="DK22" s="101">
        <v>157186.0</v>
      </c>
      <c r="DL22" s="101">
        <v>893647.0</v>
      </c>
      <c r="DM22" s="101">
        <v>857212.0</v>
      </c>
      <c r="DN22" s="101">
        <v>284.0</v>
      </c>
      <c r="DO22" s="101">
        <v>854698.0</v>
      </c>
      <c r="DP22" s="101">
        <v>85.0</v>
      </c>
      <c r="DQ22" s="101">
        <v>305853.0</v>
      </c>
      <c r="DR22" s="101">
        <v>2155212.0</v>
      </c>
      <c r="DS22" s="101">
        <v>2152959.0</v>
      </c>
      <c r="DT22" s="101">
        <v>93065.0</v>
      </c>
      <c r="DU22" s="101">
        <v>871699.0</v>
      </c>
      <c r="DV22" s="101">
        <v>240.0</v>
      </c>
      <c r="DW22" s="101">
        <v>234334.0</v>
      </c>
      <c r="DX22" s="101"/>
      <c r="DY22" s="101"/>
      <c r="DZ22" s="101"/>
      <c r="EA22" s="101"/>
      <c r="EB22" s="101"/>
      <c r="EC22" s="101"/>
      <c r="ED22" s="101">
        <v>648216.0</v>
      </c>
      <c r="EE22" s="101">
        <v>633434.0</v>
      </c>
      <c r="EF22" s="101">
        <v>0.0</v>
      </c>
      <c r="EG22" s="101">
        <v>629448.0</v>
      </c>
      <c r="EH22" s="101">
        <v>30947.0</v>
      </c>
      <c r="EI22" s="101">
        <v>560494.0</v>
      </c>
      <c r="EJ22" s="101">
        <v>3528628.0</v>
      </c>
      <c r="EK22" s="101">
        <v>3052884.0</v>
      </c>
      <c r="EL22" s="101">
        <v>78020.0</v>
      </c>
      <c r="EM22" s="101">
        <v>2686508.0</v>
      </c>
      <c r="EN22" s="101">
        <v>76.0</v>
      </c>
      <c r="EO22" s="101">
        <v>142.0</v>
      </c>
      <c r="EP22" s="101">
        <v>109138.0</v>
      </c>
      <c r="EQ22" s="101">
        <v>107601.0</v>
      </c>
      <c r="ER22" s="101">
        <v>2601.0</v>
      </c>
      <c r="ES22" s="101">
        <v>99007.0</v>
      </c>
      <c r="ET22" s="101">
        <v>6.0</v>
      </c>
      <c r="EU22" s="101">
        <v>13.0</v>
      </c>
      <c r="EV22" s="101">
        <v>98636.0</v>
      </c>
      <c r="EW22" s="101">
        <v>94146.0</v>
      </c>
      <c r="EX22" s="101">
        <v>109.0</v>
      </c>
      <c r="EY22" s="101">
        <v>93091.0</v>
      </c>
      <c r="EZ22" s="101">
        <v>0.0</v>
      </c>
      <c r="FA22" s="101">
        <v>0.0</v>
      </c>
      <c r="FB22" s="101"/>
      <c r="FC22" s="101"/>
      <c r="FD22" s="101"/>
      <c r="FE22" s="101"/>
      <c r="FF22" s="101"/>
      <c r="FG22" s="101"/>
      <c r="FH22" s="101">
        <v>3766127.0</v>
      </c>
      <c r="FI22" s="101">
        <v>3131875.0</v>
      </c>
      <c r="FJ22" s="101">
        <v>415933.0</v>
      </c>
      <c r="FK22" s="101">
        <v>872017.0</v>
      </c>
      <c r="FL22" s="101">
        <v>0.0</v>
      </c>
      <c r="FM22" s="101">
        <v>0.0</v>
      </c>
      <c r="FN22" s="101">
        <v>1025379.0</v>
      </c>
      <c r="FO22" s="101">
        <v>1024939.0</v>
      </c>
      <c r="FP22" s="101">
        <v>42659.0</v>
      </c>
      <c r="FQ22" s="101">
        <v>1023338.0</v>
      </c>
      <c r="FR22" s="101">
        <v>440.0</v>
      </c>
      <c r="FS22" s="101">
        <v>109108.0</v>
      </c>
      <c r="FT22" s="101">
        <v>284031.0</v>
      </c>
      <c r="FU22" s="101">
        <v>283963.0</v>
      </c>
      <c r="FV22" s="101">
        <v>35292.0</v>
      </c>
      <c r="FW22" s="101">
        <v>283338.0</v>
      </c>
      <c r="FX22" s="101">
        <v>3.0</v>
      </c>
      <c r="FY22" s="101">
        <v>3.0</v>
      </c>
      <c r="FZ22" s="136"/>
      <c r="GA22" s="80"/>
    </row>
    <row r="23">
      <c r="A23" s="8">
        <v>44425.0</v>
      </c>
      <c r="B23" s="101">
        <v>381665.0</v>
      </c>
      <c r="C23" s="101">
        <v>372439.0</v>
      </c>
      <c r="D23" s="101">
        <v>0.0</v>
      </c>
      <c r="E23" s="101">
        <v>372241.0</v>
      </c>
      <c r="F23" s="101">
        <v>59.0</v>
      </c>
      <c r="G23" s="101">
        <v>307410.0</v>
      </c>
      <c r="H23" s="101">
        <v>278873.0</v>
      </c>
      <c r="I23" s="101">
        <v>252806.0</v>
      </c>
      <c r="J23" s="101">
        <v>0.0</v>
      </c>
      <c r="K23" s="101">
        <v>252623.0</v>
      </c>
      <c r="L23" s="101">
        <v>128.0</v>
      </c>
      <c r="M23" s="101">
        <v>211957.0</v>
      </c>
      <c r="N23" s="101">
        <v>57308.0</v>
      </c>
      <c r="O23" s="101">
        <v>53702.0</v>
      </c>
      <c r="P23" s="101">
        <v>0.0</v>
      </c>
      <c r="Q23" s="101">
        <v>53664.0</v>
      </c>
      <c r="R23" s="101">
        <v>20.0</v>
      </c>
      <c r="S23" s="101">
        <v>40820.0</v>
      </c>
      <c r="T23" s="101">
        <v>5387.0</v>
      </c>
      <c r="U23" s="101">
        <v>5195.0</v>
      </c>
      <c r="V23" s="101">
        <v>0.0</v>
      </c>
      <c r="W23" s="101">
        <v>5190.0</v>
      </c>
      <c r="X23" s="101">
        <v>224.0</v>
      </c>
      <c r="Y23" s="101">
        <v>1683.0</v>
      </c>
      <c r="Z23" s="101">
        <v>184621.0</v>
      </c>
      <c r="AA23" s="101">
        <v>169781.0</v>
      </c>
      <c r="AB23" s="101">
        <v>0.0</v>
      </c>
      <c r="AC23" s="101">
        <v>169489.0</v>
      </c>
      <c r="AD23" s="101">
        <v>38.0</v>
      </c>
      <c r="AE23" s="101">
        <v>139739.0</v>
      </c>
      <c r="AF23" s="101">
        <v>3441088.0</v>
      </c>
      <c r="AG23" s="101">
        <v>3027215.0</v>
      </c>
      <c r="AH23" s="101">
        <v>441.0</v>
      </c>
      <c r="AI23" s="101">
        <v>2991611.0</v>
      </c>
      <c r="AJ23" s="101">
        <v>46.0</v>
      </c>
      <c r="AK23" s="101">
        <v>2942009.0</v>
      </c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>
        <v>2050393.0</v>
      </c>
      <c r="BE23" s="101">
        <v>1773116.0</v>
      </c>
      <c r="BF23" s="101">
        <v>1170.0</v>
      </c>
      <c r="BG23" s="101">
        <v>1750135.0</v>
      </c>
      <c r="BH23" s="101">
        <v>88499.0</v>
      </c>
      <c r="BI23" s="101">
        <v>664909.0</v>
      </c>
      <c r="BJ23" s="101">
        <v>2875125.0</v>
      </c>
      <c r="BK23" s="101">
        <v>2475175.0</v>
      </c>
      <c r="BL23" s="101">
        <v>2103.0</v>
      </c>
      <c r="BM23" s="101">
        <v>2432781.0</v>
      </c>
      <c r="BN23" s="101">
        <v>106510.0</v>
      </c>
      <c r="BO23" s="101">
        <v>577332.0</v>
      </c>
      <c r="BP23" s="101">
        <v>3666359.0</v>
      </c>
      <c r="BQ23" s="101">
        <v>3161021.0</v>
      </c>
      <c r="BR23" s="101">
        <v>4233.0</v>
      </c>
      <c r="BS23" s="101">
        <v>3075174.0</v>
      </c>
      <c r="BT23" s="101">
        <v>3697.0</v>
      </c>
      <c r="BU23" s="101">
        <v>31985.0</v>
      </c>
      <c r="BV23" s="101">
        <v>1145095.0</v>
      </c>
      <c r="BW23" s="101">
        <v>1139850.0</v>
      </c>
      <c r="BX23" s="101">
        <v>4746.0</v>
      </c>
      <c r="BY23" s="101">
        <v>1138591.0</v>
      </c>
      <c r="BZ23" s="101">
        <v>39450.0</v>
      </c>
      <c r="CA23" s="101">
        <v>291128.0</v>
      </c>
      <c r="CB23" s="101">
        <v>860900.0</v>
      </c>
      <c r="CC23" s="101">
        <v>860049.0</v>
      </c>
      <c r="CD23" s="101">
        <v>0.0</v>
      </c>
      <c r="CE23" s="101">
        <v>860899.0</v>
      </c>
      <c r="CF23" s="101">
        <v>0.0</v>
      </c>
      <c r="CG23" s="101">
        <v>860899.0</v>
      </c>
      <c r="CH23" s="101">
        <v>268928.0</v>
      </c>
      <c r="CI23" s="101">
        <v>268915.0</v>
      </c>
      <c r="CJ23" s="101">
        <v>0.0</v>
      </c>
      <c r="CK23" s="101">
        <v>268878.0</v>
      </c>
      <c r="CL23" s="101">
        <v>0.0</v>
      </c>
      <c r="CM23" s="101">
        <v>268878.0</v>
      </c>
      <c r="CN23" s="101">
        <v>61963.0</v>
      </c>
      <c r="CO23" s="101">
        <v>61200.0</v>
      </c>
      <c r="CP23" s="101">
        <v>0.0</v>
      </c>
      <c r="CQ23" s="101">
        <v>61025.0</v>
      </c>
      <c r="CR23" s="101">
        <v>0.0</v>
      </c>
      <c r="CS23" s="101">
        <v>60874.0</v>
      </c>
      <c r="CT23" s="101">
        <v>249372.0</v>
      </c>
      <c r="CU23" s="101">
        <v>244077.0</v>
      </c>
      <c r="CV23" s="101">
        <v>209.0</v>
      </c>
      <c r="CW23" s="101">
        <v>239995.0</v>
      </c>
      <c r="CX23" s="101">
        <v>30.0</v>
      </c>
      <c r="CY23" s="101">
        <v>213077.0</v>
      </c>
      <c r="CZ23" s="101">
        <v>309960.0</v>
      </c>
      <c r="DA23" s="101">
        <v>287894.0</v>
      </c>
      <c r="DB23" s="101">
        <v>104.0</v>
      </c>
      <c r="DC23" s="101">
        <v>284376.0</v>
      </c>
      <c r="DD23" s="101">
        <v>16.0</v>
      </c>
      <c r="DE23" s="101">
        <v>279445.0</v>
      </c>
      <c r="DF23" s="101">
        <v>170169.0</v>
      </c>
      <c r="DG23" s="101">
        <v>169136.0</v>
      </c>
      <c r="DH23" s="101">
        <v>6.0</v>
      </c>
      <c r="DI23" s="101">
        <v>166692.0</v>
      </c>
      <c r="DJ23" s="101">
        <v>36.0</v>
      </c>
      <c r="DK23" s="101">
        <v>157004.0</v>
      </c>
      <c r="DL23" s="101">
        <v>894434.0</v>
      </c>
      <c r="DM23" s="101">
        <v>856860.0</v>
      </c>
      <c r="DN23" s="101">
        <v>183.0</v>
      </c>
      <c r="DO23" s="101">
        <v>854416.0</v>
      </c>
      <c r="DP23" s="101">
        <v>9.0</v>
      </c>
      <c r="DQ23" s="101">
        <v>305762.0</v>
      </c>
      <c r="DR23" s="101">
        <v>873953.0</v>
      </c>
      <c r="DS23" s="101">
        <v>787316.0</v>
      </c>
      <c r="DT23" s="101">
        <v>2.0</v>
      </c>
      <c r="DU23" s="101">
        <v>778624.0</v>
      </c>
      <c r="DV23" s="101">
        <v>112.0</v>
      </c>
      <c r="DW23" s="101">
        <v>234084.0</v>
      </c>
      <c r="DX23" s="101"/>
      <c r="DY23" s="101"/>
      <c r="DZ23" s="101"/>
      <c r="EA23" s="101"/>
      <c r="EB23" s="101"/>
      <c r="EC23" s="101"/>
      <c r="ED23" s="101">
        <v>648403.0</v>
      </c>
      <c r="EE23" s="101">
        <v>633538.0</v>
      </c>
      <c r="EF23" s="101">
        <v>0.0</v>
      </c>
      <c r="EG23" s="101">
        <v>629446.0</v>
      </c>
      <c r="EH23" s="101">
        <v>15308.0</v>
      </c>
      <c r="EI23" s="101">
        <v>529507.0</v>
      </c>
      <c r="EJ23" s="101">
        <v>3528290.0</v>
      </c>
      <c r="EK23" s="101">
        <v>3052065.0</v>
      </c>
      <c r="EL23" s="101">
        <v>134250.0</v>
      </c>
      <c r="EM23" s="101">
        <v>2605806.0</v>
      </c>
      <c r="EN23" s="101">
        <v>62.0</v>
      </c>
      <c r="EO23" s="101">
        <v>62.0</v>
      </c>
      <c r="EP23" s="95">
        <v>109175.0</v>
      </c>
      <c r="EQ23" s="95">
        <v>107794.0</v>
      </c>
      <c r="ER23" s="95">
        <v>3912.0</v>
      </c>
      <c r="ES23" s="95">
        <v>96404.0</v>
      </c>
      <c r="ET23" s="95">
        <v>7.0</v>
      </c>
      <c r="EU23" s="95">
        <v>7.0</v>
      </c>
      <c r="EV23" s="133">
        <v>98708.0</v>
      </c>
      <c r="EW23" s="133">
        <v>94092.0</v>
      </c>
      <c r="EX23" s="133">
        <v>86.0</v>
      </c>
      <c r="EY23" s="133">
        <v>92966.0</v>
      </c>
      <c r="EZ23" s="133">
        <v>0.0</v>
      </c>
      <c r="FA23" s="133">
        <v>0.0</v>
      </c>
      <c r="FB23" s="133"/>
      <c r="FC23" s="133"/>
      <c r="FD23" s="133"/>
      <c r="FE23" s="133"/>
      <c r="FF23" s="133"/>
      <c r="FG23" s="133"/>
      <c r="FH23" s="95">
        <v>3768576.0</v>
      </c>
      <c r="FI23" s="95">
        <v>3135993.0</v>
      </c>
      <c r="FJ23" s="95">
        <v>452427.0</v>
      </c>
      <c r="FK23" s="95">
        <v>452427.0</v>
      </c>
      <c r="FL23" s="95">
        <v>0.0</v>
      </c>
      <c r="FM23" s="95">
        <v>0.0</v>
      </c>
      <c r="FN23" s="98">
        <v>979727.0</v>
      </c>
      <c r="FO23" s="98">
        <v>979286.0</v>
      </c>
      <c r="FP23" s="98">
        <v>29368.0</v>
      </c>
      <c r="FQ23" s="98">
        <v>977702.0</v>
      </c>
      <c r="FR23" s="98">
        <v>224.0</v>
      </c>
      <c r="FS23" s="98">
        <v>108639.0</v>
      </c>
      <c r="FT23" s="97">
        <v>247562.0</v>
      </c>
      <c r="FU23" s="97">
        <v>247504.0</v>
      </c>
      <c r="FV23" s="97">
        <v>26473.0</v>
      </c>
      <c r="FW23" s="97">
        <v>246945.0</v>
      </c>
      <c r="FX23" s="97">
        <v>0.0</v>
      </c>
      <c r="FY23" s="97">
        <v>0.0</v>
      </c>
      <c r="FZ23" s="136"/>
      <c r="GA23" s="80"/>
    </row>
    <row r="24">
      <c r="A24" s="8">
        <v>44424.0</v>
      </c>
      <c r="B24" s="101">
        <v>382436.0</v>
      </c>
      <c r="C24" s="101">
        <v>372449.0</v>
      </c>
      <c r="D24" s="101">
        <v>0.0</v>
      </c>
      <c r="E24" s="101">
        <v>372241.0</v>
      </c>
      <c r="F24" s="101">
        <v>4.0</v>
      </c>
      <c r="G24" s="101">
        <v>307347.0</v>
      </c>
      <c r="H24" s="101">
        <v>281021.0</v>
      </c>
      <c r="I24" s="101">
        <v>252813.0</v>
      </c>
      <c r="J24" s="101">
        <v>0.0</v>
      </c>
      <c r="K24" s="101">
        <v>252623.0</v>
      </c>
      <c r="L24" s="101">
        <v>5.0</v>
      </c>
      <c r="M24" s="101">
        <v>211826.0</v>
      </c>
      <c r="N24" s="101">
        <v>57352.0</v>
      </c>
      <c r="O24" s="101">
        <v>53702.0</v>
      </c>
      <c r="P24" s="101">
        <v>0.0</v>
      </c>
      <c r="Q24" s="101">
        <v>53664.0</v>
      </c>
      <c r="R24" s="101">
        <v>0.0</v>
      </c>
      <c r="S24" s="101">
        <v>40800.0</v>
      </c>
      <c r="T24" s="101">
        <v>5388.0</v>
      </c>
      <c r="U24" s="101">
        <v>5195.0</v>
      </c>
      <c r="V24" s="101">
        <v>0.0</v>
      </c>
      <c r="W24" s="101">
        <v>5190.0</v>
      </c>
      <c r="X24" s="101">
        <v>0.0</v>
      </c>
      <c r="Y24" s="101">
        <v>1459.0</v>
      </c>
      <c r="Z24" s="101">
        <v>185888.0</v>
      </c>
      <c r="AA24" s="101">
        <v>169788.0</v>
      </c>
      <c r="AB24" s="101">
        <v>0.0</v>
      </c>
      <c r="AC24" s="101">
        <v>169489.0</v>
      </c>
      <c r="AD24" s="101">
        <v>3.0</v>
      </c>
      <c r="AE24" s="101">
        <v>139700.0</v>
      </c>
      <c r="AF24" s="101">
        <v>3441169.0</v>
      </c>
      <c r="AG24" s="101">
        <v>3027077.0</v>
      </c>
      <c r="AH24" s="101">
        <v>7.0</v>
      </c>
      <c r="AI24" s="101">
        <v>2991170.0</v>
      </c>
      <c r="AJ24" s="101">
        <v>6.0</v>
      </c>
      <c r="AK24" s="101">
        <v>2941960.0</v>
      </c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>
        <v>2050743.0</v>
      </c>
      <c r="BE24" s="101">
        <v>1772979.0</v>
      </c>
      <c r="BF24" s="101">
        <v>65.0</v>
      </c>
      <c r="BG24" s="101">
        <v>1748966.0</v>
      </c>
      <c r="BH24" s="101">
        <v>948.0</v>
      </c>
      <c r="BI24" s="101">
        <v>576333.0</v>
      </c>
      <c r="BJ24" s="101">
        <v>2875704.0</v>
      </c>
      <c r="BK24" s="101">
        <v>2474993.0</v>
      </c>
      <c r="BL24" s="101">
        <v>148.0</v>
      </c>
      <c r="BM24" s="101">
        <v>2430670.0</v>
      </c>
      <c r="BN24" s="101">
        <v>1966.0</v>
      </c>
      <c r="BO24" s="101">
        <v>470718.0</v>
      </c>
      <c r="BP24" s="101">
        <v>3667827.0</v>
      </c>
      <c r="BQ24" s="101">
        <v>3160849.0</v>
      </c>
      <c r="BR24" s="101">
        <v>454.0</v>
      </c>
      <c r="BS24" s="101">
        <v>3070930.0</v>
      </c>
      <c r="BT24" s="101">
        <v>168.0</v>
      </c>
      <c r="BU24" s="101">
        <v>28274.0</v>
      </c>
      <c r="BV24" s="101">
        <v>1140482.0</v>
      </c>
      <c r="BW24" s="101">
        <v>1134871.0</v>
      </c>
      <c r="BX24" s="101">
        <v>90.0</v>
      </c>
      <c r="BY24" s="101">
        <v>1133744.0</v>
      </c>
      <c r="BZ24" s="101">
        <v>916.0</v>
      </c>
      <c r="CA24" s="101">
        <v>251621.0</v>
      </c>
      <c r="CB24" s="101">
        <v>860900.0</v>
      </c>
      <c r="CC24" s="101">
        <v>860049.0</v>
      </c>
      <c r="CD24" s="101">
        <v>0.0</v>
      </c>
      <c r="CE24" s="101">
        <v>860899.0</v>
      </c>
      <c r="CF24" s="101">
        <v>0.0</v>
      </c>
      <c r="CG24" s="101">
        <v>860899.0</v>
      </c>
      <c r="CH24" s="101">
        <v>268922.0</v>
      </c>
      <c r="CI24" s="101">
        <v>268915.0</v>
      </c>
      <c r="CJ24" s="101">
        <v>0.0</v>
      </c>
      <c r="CK24" s="101">
        <v>268878.0</v>
      </c>
      <c r="CL24" s="101">
        <v>0.0</v>
      </c>
      <c r="CM24" s="101">
        <v>268878.0</v>
      </c>
      <c r="CN24" s="101">
        <v>61969.0</v>
      </c>
      <c r="CO24" s="101">
        <v>61200.0</v>
      </c>
      <c r="CP24" s="101">
        <v>0.0</v>
      </c>
      <c r="CQ24" s="101">
        <v>61025.0</v>
      </c>
      <c r="CR24" s="101">
        <v>0.0</v>
      </c>
      <c r="CS24" s="101">
        <v>60874.0</v>
      </c>
      <c r="CT24" s="101">
        <v>249185.0</v>
      </c>
      <c r="CU24" s="101">
        <v>243873.0</v>
      </c>
      <c r="CV24" s="101">
        <v>12.0</v>
      </c>
      <c r="CW24" s="101">
        <v>239781.0</v>
      </c>
      <c r="CX24" s="101">
        <v>10.0</v>
      </c>
      <c r="CY24" s="101">
        <v>213047.0</v>
      </c>
      <c r="CZ24" s="101">
        <v>310353.0</v>
      </c>
      <c r="DA24" s="101">
        <v>287635.0</v>
      </c>
      <c r="DB24" s="101">
        <v>4.0</v>
      </c>
      <c r="DC24" s="101">
        <v>284273.0</v>
      </c>
      <c r="DD24" s="101">
        <v>1.0</v>
      </c>
      <c r="DE24" s="101">
        <v>279429.0</v>
      </c>
      <c r="DF24" s="101">
        <v>170183.0</v>
      </c>
      <c r="DG24" s="101">
        <v>169139.0</v>
      </c>
      <c r="DH24" s="101">
        <v>0.0</v>
      </c>
      <c r="DI24" s="101">
        <v>166686.0</v>
      </c>
      <c r="DJ24" s="101">
        <v>1.0</v>
      </c>
      <c r="DK24" s="101">
        <v>156966.0</v>
      </c>
      <c r="DL24" s="101">
        <v>894741.0</v>
      </c>
      <c r="DM24" s="101">
        <v>856703.0</v>
      </c>
      <c r="DN24" s="101">
        <v>4.0</v>
      </c>
      <c r="DO24" s="101">
        <v>854233.0</v>
      </c>
      <c r="DP24" s="101">
        <v>1.0</v>
      </c>
      <c r="DQ24" s="101">
        <v>305753.0</v>
      </c>
      <c r="DR24" s="101">
        <v>874938.0</v>
      </c>
      <c r="DS24" s="101">
        <v>787468.0</v>
      </c>
      <c r="DT24" s="101">
        <v>0.0</v>
      </c>
      <c r="DU24" s="101">
        <v>778621.0</v>
      </c>
      <c r="DV24" s="101">
        <v>504.0</v>
      </c>
      <c r="DW24" s="101">
        <v>233970.0</v>
      </c>
      <c r="DX24" s="101"/>
      <c r="DY24" s="101"/>
      <c r="DZ24" s="101"/>
      <c r="EA24" s="101"/>
      <c r="EB24" s="101"/>
      <c r="EC24" s="101"/>
      <c r="ED24" s="101">
        <v>648472.0</v>
      </c>
      <c r="EE24" s="101">
        <v>633624.0</v>
      </c>
      <c r="EF24" s="101">
        <v>0.0</v>
      </c>
      <c r="EG24" s="101">
        <v>629439.0</v>
      </c>
      <c r="EH24" s="101">
        <v>847.0</v>
      </c>
      <c r="EI24" s="101">
        <v>514191.0</v>
      </c>
      <c r="EJ24" s="101">
        <v>3528699.0</v>
      </c>
      <c r="EK24" s="101">
        <v>3054535.0</v>
      </c>
      <c r="EL24" s="101">
        <v>14803.0</v>
      </c>
      <c r="EM24" s="101">
        <v>2470955.0</v>
      </c>
      <c r="EN24" s="101">
        <v>0.0</v>
      </c>
      <c r="EO24" s="101">
        <v>0.0</v>
      </c>
      <c r="EP24" s="101">
        <v>109184.0</v>
      </c>
      <c r="EQ24" s="101">
        <v>107993.0</v>
      </c>
      <c r="ER24" s="101">
        <v>69.0</v>
      </c>
      <c r="ES24" s="101">
        <v>92491.0</v>
      </c>
      <c r="ET24" s="101">
        <v>0.0</v>
      </c>
      <c r="EU24" s="101">
        <v>0.0</v>
      </c>
      <c r="EV24" s="101">
        <v>98740.0</v>
      </c>
      <c r="EW24" s="101">
        <v>94053.0</v>
      </c>
      <c r="EX24" s="101">
        <v>5.0</v>
      </c>
      <c r="EY24" s="101">
        <v>92867.0</v>
      </c>
      <c r="EZ24" s="101">
        <v>0.0</v>
      </c>
      <c r="FA24" s="101">
        <v>0.0</v>
      </c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>
        <v>949510.0</v>
      </c>
      <c r="FO24" s="101">
        <v>949056.0</v>
      </c>
      <c r="FP24" s="101">
        <v>2034.0</v>
      </c>
      <c r="FQ24" s="101">
        <v>947621.0</v>
      </c>
      <c r="FR24" s="101">
        <v>176.0</v>
      </c>
      <c r="FS24" s="101">
        <v>108408.0</v>
      </c>
      <c r="FT24" s="101">
        <v>220822.0</v>
      </c>
      <c r="FU24" s="101">
        <v>220766.0</v>
      </c>
      <c r="FV24" s="101">
        <v>20.0</v>
      </c>
      <c r="FW24" s="101">
        <v>220388.0</v>
      </c>
      <c r="FX24" s="101">
        <v>0.0</v>
      </c>
      <c r="FY24" s="101">
        <v>0.0</v>
      </c>
      <c r="FZ24" s="136"/>
      <c r="GA24" s="80"/>
    </row>
    <row r="25">
      <c r="A25" s="8">
        <v>44423.0</v>
      </c>
      <c r="B25" s="101">
        <v>383963.0</v>
      </c>
      <c r="C25" s="101">
        <v>372449.0</v>
      </c>
      <c r="D25" s="101">
        <v>0.0</v>
      </c>
      <c r="E25" s="101">
        <v>372241.0</v>
      </c>
      <c r="F25" s="101">
        <v>84.0</v>
      </c>
      <c r="G25" s="101">
        <v>307343.0</v>
      </c>
      <c r="H25" s="101">
        <v>284548.0</v>
      </c>
      <c r="I25" s="101">
        <v>252811.0</v>
      </c>
      <c r="J25" s="101">
        <v>0.0</v>
      </c>
      <c r="K25" s="101">
        <v>252623.0</v>
      </c>
      <c r="L25" s="101">
        <v>299.0</v>
      </c>
      <c r="M25" s="101">
        <v>211821.0</v>
      </c>
      <c r="N25" s="101">
        <v>57569.0</v>
      </c>
      <c r="O25" s="101">
        <v>53702.0</v>
      </c>
      <c r="P25" s="101">
        <v>0.0</v>
      </c>
      <c r="Q25" s="101">
        <v>53664.0</v>
      </c>
      <c r="R25" s="101">
        <v>17.0</v>
      </c>
      <c r="S25" s="101">
        <v>40800.0</v>
      </c>
      <c r="T25" s="101">
        <v>5379.0</v>
      </c>
      <c r="U25" s="101">
        <v>5195.0</v>
      </c>
      <c r="V25" s="101">
        <v>0.0</v>
      </c>
      <c r="W25" s="101">
        <v>5190.0</v>
      </c>
      <c r="X25" s="101">
        <v>116.0</v>
      </c>
      <c r="Y25" s="101">
        <v>1459.0</v>
      </c>
      <c r="Z25" s="101">
        <v>187932.0</v>
      </c>
      <c r="AA25" s="101">
        <v>169789.0</v>
      </c>
      <c r="AB25" s="101">
        <v>0.0</v>
      </c>
      <c r="AC25" s="101">
        <v>169489.0</v>
      </c>
      <c r="AD25" s="101">
        <v>37.0</v>
      </c>
      <c r="AE25" s="101">
        <v>139697.0</v>
      </c>
      <c r="AF25" s="101">
        <v>3441245.0</v>
      </c>
      <c r="AG25" s="101">
        <v>3027099.0</v>
      </c>
      <c r="AH25" s="101">
        <v>138.0</v>
      </c>
      <c r="AI25" s="101">
        <v>2991163.0</v>
      </c>
      <c r="AJ25" s="101">
        <v>151.0</v>
      </c>
      <c r="AK25" s="101">
        <v>2941954.0</v>
      </c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>
        <v>2050835.0</v>
      </c>
      <c r="BE25" s="101">
        <v>1772933.0</v>
      </c>
      <c r="BF25" s="101">
        <v>1298.0</v>
      </c>
      <c r="BG25" s="101">
        <v>1748886.0</v>
      </c>
      <c r="BH25" s="101">
        <v>51148.0</v>
      </c>
      <c r="BI25" s="101">
        <v>575379.0</v>
      </c>
      <c r="BJ25" s="101">
        <v>2875811.0</v>
      </c>
      <c r="BK25" s="101">
        <v>2474955.0</v>
      </c>
      <c r="BL25" s="101">
        <v>3195.0</v>
      </c>
      <c r="BM25" s="101">
        <v>2430519.0</v>
      </c>
      <c r="BN25" s="101">
        <v>69275.0</v>
      </c>
      <c r="BO25" s="101">
        <v>468749.0</v>
      </c>
      <c r="BP25" s="101">
        <v>3667955.0</v>
      </c>
      <c r="BQ25" s="101">
        <v>3160822.0</v>
      </c>
      <c r="BR25" s="101">
        <v>8419.0</v>
      </c>
      <c r="BS25" s="101">
        <v>3070468.0</v>
      </c>
      <c r="BT25" s="101">
        <v>3781.0</v>
      </c>
      <c r="BU25" s="101">
        <v>28106.0</v>
      </c>
      <c r="BV25" s="101">
        <v>1140488.0</v>
      </c>
      <c r="BW25" s="101">
        <v>1134735.0</v>
      </c>
      <c r="BX25" s="101">
        <v>3390.0</v>
      </c>
      <c r="BY25" s="101">
        <v>1133607.0</v>
      </c>
      <c r="BZ25" s="101">
        <v>28416.0</v>
      </c>
      <c r="CA25" s="101">
        <v>250703.0</v>
      </c>
      <c r="CB25" s="101">
        <v>860900.0</v>
      </c>
      <c r="CC25" s="101">
        <v>860049.0</v>
      </c>
      <c r="CD25" s="101">
        <v>0.0</v>
      </c>
      <c r="CE25" s="101">
        <v>860899.0</v>
      </c>
      <c r="CF25" s="101">
        <v>0.0</v>
      </c>
      <c r="CG25" s="101">
        <v>860899.0</v>
      </c>
      <c r="CH25" s="101">
        <v>268922.0</v>
      </c>
      <c r="CI25" s="101">
        <v>268915.0</v>
      </c>
      <c r="CJ25" s="101">
        <v>0.0</v>
      </c>
      <c r="CK25" s="101">
        <v>268878.0</v>
      </c>
      <c r="CL25" s="101">
        <v>0.0</v>
      </c>
      <c r="CM25" s="101">
        <v>268878.0</v>
      </c>
      <c r="CN25" s="101">
        <v>61975.0</v>
      </c>
      <c r="CO25" s="101">
        <v>61200.0</v>
      </c>
      <c r="CP25" s="101">
        <v>0.0</v>
      </c>
      <c r="CQ25" s="101">
        <v>61025.0</v>
      </c>
      <c r="CR25" s="101">
        <v>0.0</v>
      </c>
      <c r="CS25" s="101">
        <v>60874.0</v>
      </c>
      <c r="CT25" s="101">
        <v>249178.0</v>
      </c>
      <c r="CU25" s="101">
        <v>243863.0</v>
      </c>
      <c r="CV25" s="101">
        <v>86.0</v>
      </c>
      <c r="CW25" s="101">
        <v>239767.0</v>
      </c>
      <c r="CX25" s="101">
        <v>349.0</v>
      </c>
      <c r="CY25" s="101">
        <v>213037.0</v>
      </c>
      <c r="CZ25" s="101">
        <v>310509.0</v>
      </c>
      <c r="DA25" s="101">
        <v>287487.0</v>
      </c>
      <c r="DB25" s="101">
        <v>60.0</v>
      </c>
      <c r="DC25" s="101">
        <v>284269.0</v>
      </c>
      <c r="DD25" s="101">
        <v>114.0</v>
      </c>
      <c r="DE25" s="101">
        <v>279428.0</v>
      </c>
      <c r="DF25" s="101">
        <v>170185.0</v>
      </c>
      <c r="DG25" s="101">
        <v>169140.0</v>
      </c>
      <c r="DH25" s="101">
        <v>2.0</v>
      </c>
      <c r="DI25" s="101">
        <v>166686.0</v>
      </c>
      <c r="DJ25" s="101">
        <v>180.0</v>
      </c>
      <c r="DK25" s="101">
        <v>156965.0</v>
      </c>
      <c r="DL25" s="101">
        <v>894875.0</v>
      </c>
      <c r="DM25" s="101">
        <v>856609.0</v>
      </c>
      <c r="DN25" s="101">
        <v>233.0</v>
      </c>
      <c r="DO25" s="101">
        <v>854228.0</v>
      </c>
      <c r="DP25" s="101">
        <v>355.0</v>
      </c>
      <c r="DQ25" s="101">
        <v>305751.0</v>
      </c>
      <c r="DR25" s="101">
        <v>875319.0</v>
      </c>
      <c r="DS25" s="101">
        <v>787465.0</v>
      </c>
      <c r="DT25" s="101">
        <v>7309.0</v>
      </c>
      <c r="DU25" s="101">
        <v>778576.0</v>
      </c>
      <c r="DV25" s="101">
        <v>15838.0</v>
      </c>
      <c r="DW25" s="101">
        <v>233466.0</v>
      </c>
      <c r="DX25" s="101"/>
      <c r="DY25" s="101"/>
      <c r="DZ25" s="101"/>
      <c r="EA25" s="101"/>
      <c r="EB25" s="101"/>
      <c r="EC25" s="101"/>
      <c r="ED25" s="101">
        <v>648501.0</v>
      </c>
      <c r="EE25" s="101">
        <v>633629.0</v>
      </c>
      <c r="EF25" s="101">
        <v>87.0</v>
      </c>
      <c r="EG25" s="101">
        <v>629438.0</v>
      </c>
      <c r="EH25" s="101">
        <v>7916.0</v>
      </c>
      <c r="EI25" s="101">
        <v>513341.0</v>
      </c>
      <c r="EJ25" s="101">
        <v>3528656.0</v>
      </c>
      <c r="EK25" s="101">
        <v>3054795.0</v>
      </c>
      <c r="EL25" s="101">
        <v>66023.0</v>
      </c>
      <c r="EM25" s="101">
        <v>2456100.0</v>
      </c>
      <c r="EN25" s="101">
        <v>0.0</v>
      </c>
      <c r="EO25" s="101">
        <v>0.0</v>
      </c>
      <c r="EP25" s="101">
        <v>109184.0</v>
      </c>
      <c r="EQ25" s="101">
        <v>107999.0</v>
      </c>
      <c r="ER25" s="101">
        <v>899.0</v>
      </c>
      <c r="ES25" s="101">
        <v>92422.0</v>
      </c>
      <c r="ET25" s="101">
        <v>0.0</v>
      </c>
      <c r="EU25" s="101">
        <v>0.0</v>
      </c>
      <c r="EV25" s="144">
        <v>98746.0</v>
      </c>
      <c r="EW25" s="144">
        <v>94027.0</v>
      </c>
      <c r="EX25" s="144">
        <v>16185.0</v>
      </c>
      <c r="EY25" s="144">
        <v>92859.0</v>
      </c>
      <c r="EZ25" s="144">
        <v>0.0</v>
      </c>
      <c r="FA25" s="144">
        <v>0.0</v>
      </c>
      <c r="FB25" s="144"/>
      <c r="FC25" s="144"/>
      <c r="FD25" s="144"/>
      <c r="FE25" s="144"/>
      <c r="FF25" s="144"/>
      <c r="FG25" s="144"/>
      <c r="FH25" s="144"/>
      <c r="FI25" s="144"/>
      <c r="FJ25" s="144"/>
      <c r="FK25" s="144"/>
      <c r="FL25" s="144"/>
      <c r="FM25" s="144"/>
      <c r="FN25" s="101">
        <v>947385.0</v>
      </c>
      <c r="FO25" s="101">
        <v>946934.0</v>
      </c>
      <c r="FP25" s="101">
        <v>31712.0</v>
      </c>
      <c r="FQ25" s="101">
        <v>945498.0</v>
      </c>
      <c r="FR25" s="101">
        <v>3667.0</v>
      </c>
      <c r="FS25" s="101">
        <v>108232.0</v>
      </c>
      <c r="FT25" s="101">
        <v>220801.0</v>
      </c>
      <c r="FU25" s="101">
        <v>220744.0</v>
      </c>
      <c r="FV25" s="101">
        <v>1560.0</v>
      </c>
      <c r="FW25" s="101">
        <v>220365.0</v>
      </c>
      <c r="FX25" s="101">
        <v>0.0</v>
      </c>
      <c r="FY25" s="101">
        <v>0.0</v>
      </c>
      <c r="FZ25" s="136"/>
      <c r="GA25" s="80"/>
    </row>
    <row r="26">
      <c r="A26" s="8">
        <v>44422.0</v>
      </c>
      <c r="B26" s="101">
        <v>384777.0</v>
      </c>
      <c r="C26" s="101">
        <v>372452.0</v>
      </c>
      <c r="D26" s="101">
        <v>0.0</v>
      </c>
      <c r="E26" s="101">
        <v>372241.0</v>
      </c>
      <c r="F26" s="101">
        <v>224.0</v>
      </c>
      <c r="G26" s="101">
        <v>307258.0</v>
      </c>
      <c r="H26" s="101">
        <v>287037.0</v>
      </c>
      <c r="I26" s="101">
        <v>252813.0</v>
      </c>
      <c r="J26" s="101">
        <v>0.0</v>
      </c>
      <c r="K26" s="101">
        <v>252623.0</v>
      </c>
      <c r="L26" s="101">
        <v>436.0</v>
      </c>
      <c r="M26" s="101">
        <v>211520.0</v>
      </c>
      <c r="N26" s="101">
        <v>57627.0</v>
      </c>
      <c r="O26" s="101">
        <v>53702.0</v>
      </c>
      <c r="P26" s="101">
        <v>0.0</v>
      </c>
      <c r="Q26" s="101">
        <v>53664.0</v>
      </c>
      <c r="R26" s="101">
        <v>64.0</v>
      </c>
      <c r="S26" s="101">
        <v>40783.0</v>
      </c>
      <c r="T26" s="101">
        <v>5396.0</v>
      </c>
      <c r="U26" s="101">
        <v>5195.0</v>
      </c>
      <c r="V26" s="101">
        <v>0.0</v>
      </c>
      <c r="W26" s="101">
        <v>5190.0</v>
      </c>
      <c r="X26" s="101">
        <v>454.0</v>
      </c>
      <c r="Y26" s="101">
        <v>1342.0</v>
      </c>
      <c r="Z26" s="101">
        <v>189346.0</v>
      </c>
      <c r="AA26" s="101">
        <v>169793.0</v>
      </c>
      <c r="AB26" s="101">
        <v>1.0</v>
      </c>
      <c r="AC26" s="101">
        <v>169490.0</v>
      </c>
      <c r="AD26" s="101">
        <v>131.0</v>
      </c>
      <c r="AE26" s="101">
        <v>139659.0</v>
      </c>
      <c r="AF26" s="101">
        <v>3441291.0</v>
      </c>
      <c r="AG26" s="101">
        <v>3027005.0</v>
      </c>
      <c r="AH26" s="101">
        <v>1080.0</v>
      </c>
      <c r="AI26" s="101">
        <v>2991022.0</v>
      </c>
      <c r="AJ26" s="101">
        <v>1130.0</v>
      </c>
      <c r="AK26" s="101">
        <v>2941801.0</v>
      </c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>
        <v>2051051.0</v>
      </c>
      <c r="BE26" s="101">
        <v>1772814.0</v>
      </c>
      <c r="BF26" s="101">
        <v>4411.0</v>
      </c>
      <c r="BG26" s="101">
        <v>1747567.0</v>
      </c>
      <c r="BH26" s="101">
        <v>200495.0</v>
      </c>
      <c r="BI26" s="101">
        <v>524019.0</v>
      </c>
      <c r="BJ26" s="101">
        <v>2876276.0</v>
      </c>
      <c r="BK26" s="101">
        <v>2474767.0</v>
      </c>
      <c r="BL26" s="101">
        <v>8915.0</v>
      </c>
      <c r="BM26" s="101">
        <v>2427312.0</v>
      </c>
      <c r="BN26" s="101">
        <v>193247.0</v>
      </c>
      <c r="BO26" s="101">
        <v>399312.0</v>
      </c>
      <c r="BP26" s="101">
        <v>3669092.0</v>
      </c>
      <c r="BQ26" s="101">
        <v>3160652.0</v>
      </c>
      <c r="BR26" s="101">
        <v>19689.0</v>
      </c>
      <c r="BS26" s="101">
        <v>3062027.0</v>
      </c>
      <c r="BT26" s="101">
        <v>6593.0</v>
      </c>
      <c r="BU26" s="101">
        <v>24310.0</v>
      </c>
      <c r="BV26" s="101">
        <v>1137244.0</v>
      </c>
      <c r="BW26" s="101">
        <v>1131233.0</v>
      </c>
      <c r="BX26" s="101">
        <v>4180.0</v>
      </c>
      <c r="BY26" s="101">
        <v>1130101.0</v>
      </c>
      <c r="BZ26" s="101">
        <v>66549.0</v>
      </c>
      <c r="CA26" s="101">
        <v>222206.0</v>
      </c>
      <c r="CB26" s="101">
        <v>860900.0</v>
      </c>
      <c r="CC26" s="101">
        <v>860049.0</v>
      </c>
      <c r="CD26" s="101">
        <v>0.0</v>
      </c>
      <c r="CE26" s="101">
        <v>860899.0</v>
      </c>
      <c r="CF26" s="101">
        <v>0.0</v>
      </c>
      <c r="CG26" s="101">
        <v>860899.0</v>
      </c>
      <c r="CH26" s="101">
        <v>268922.0</v>
      </c>
      <c r="CI26" s="101">
        <v>268915.0</v>
      </c>
      <c r="CJ26" s="101">
        <v>0.0</v>
      </c>
      <c r="CK26" s="101">
        <v>268878.0</v>
      </c>
      <c r="CL26" s="101">
        <v>0.0</v>
      </c>
      <c r="CM26" s="101">
        <v>268878.0</v>
      </c>
      <c r="CN26" s="101">
        <v>61985.0</v>
      </c>
      <c r="CO26" s="101">
        <v>61203.0</v>
      </c>
      <c r="CP26" s="101">
        <v>0.0</v>
      </c>
      <c r="CQ26" s="101">
        <v>61025.0</v>
      </c>
      <c r="CR26" s="101">
        <v>0.0</v>
      </c>
      <c r="CS26" s="101">
        <v>60874.0</v>
      </c>
      <c r="CT26" s="101">
        <v>249056.0</v>
      </c>
      <c r="CU26" s="101">
        <v>243733.0</v>
      </c>
      <c r="CV26" s="101">
        <v>819.0</v>
      </c>
      <c r="CW26" s="101">
        <v>239646.0</v>
      </c>
      <c r="CX26" s="101">
        <v>1732.0</v>
      </c>
      <c r="CY26" s="101">
        <v>212675.0</v>
      </c>
      <c r="CZ26" s="101">
        <v>310745.0</v>
      </c>
      <c r="DA26" s="101">
        <v>287289.0</v>
      </c>
      <c r="DB26" s="101">
        <v>323.0</v>
      </c>
      <c r="DC26" s="101">
        <v>284209.0</v>
      </c>
      <c r="DD26" s="101">
        <v>627.0</v>
      </c>
      <c r="DE26" s="101">
        <v>279311.0</v>
      </c>
      <c r="DF26" s="101">
        <v>170200.0</v>
      </c>
      <c r="DG26" s="101">
        <v>169144.0</v>
      </c>
      <c r="DH26" s="101">
        <v>14.0</v>
      </c>
      <c r="DI26" s="101">
        <v>166684.0</v>
      </c>
      <c r="DJ26" s="101">
        <v>1034.0</v>
      </c>
      <c r="DK26" s="101">
        <v>156785.0</v>
      </c>
      <c r="DL26" s="101">
        <v>895094.0</v>
      </c>
      <c r="DM26" s="101">
        <v>856486.0</v>
      </c>
      <c r="DN26" s="101">
        <v>516.0</v>
      </c>
      <c r="DO26" s="101">
        <v>853993.0</v>
      </c>
      <c r="DP26" s="101">
        <v>2241.0</v>
      </c>
      <c r="DQ26" s="101">
        <v>305396.0</v>
      </c>
      <c r="DR26" s="101">
        <v>875296.0</v>
      </c>
      <c r="DS26" s="101">
        <v>786893.0</v>
      </c>
      <c r="DT26" s="101">
        <v>32078.0</v>
      </c>
      <c r="DU26" s="101">
        <v>770911.0</v>
      </c>
      <c r="DV26" s="101">
        <v>35486.0</v>
      </c>
      <c r="DW26" s="101">
        <v>217510.0</v>
      </c>
      <c r="DX26" s="101"/>
      <c r="DY26" s="101"/>
      <c r="DZ26" s="101"/>
      <c r="EA26" s="101"/>
      <c r="EB26" s="101"/>
      <c r="EC26" s="101"/>
      <c r="ED26" s="101">
        <v>648539.0</v>
      </c>
      <c r="EE26" s="101">
        <v>633650.0</v>
      </c>
      <c r="EF26" s="101">
        <v>254.0</v>
      </c>
      <c r="EG26" s="101">
        <v>629343.0</v>
      </c>
      <c r="EH26" s="101">
        <v>95577.0</v>
      </c>
      <c r="EI26" s="101">
        <v>505261.0</v>
      </c>
      <c r="EJ26" s="101">
        <v>3529007.0</v>
      </c>
      <c r="EK26" s="101">
        <v>3055267.0</v>
      </c>
      <c r="EL26" s="101">
        <v>84443.0</v>
      </c>
      <c r="EM26" s="101">
        <v>2389964.0</v>
      </c>
      <c r="EN26" s="101">
        <v>0.0</v>
      </c>
      <c r="EO26" s="101">
        <v>0.0</v>
      </c>
      <c r="EP26" s="101">
        <v>109189.0</v>
      </c>
      <c r="EQ26" s="101">
        <v>108055.0</v>
      </c>
      <c r="ER26" s="101">
        <v>1538.0</v>
      </c>
      <c r="ES26" s="101">
        <v>91520.0</v>
      </c>
      <c r="ET26" s="101">
        <v>0.0</v>
      </c>
      <c r="EU26" s="101">
        <v>0.0</v>
      </c>
      <c r="EV26" s="101">
        <v>98764.0</v>
      </c>
      <c r="EW26" s="101">
        <v>94257.0</v>
      </c>
      <c r="EX26" s="101">
        <v>15451.0</v>
      </c>
      <c r="EY26" s="101">
        <v>76653.0</v>
      </c>
      <c r="EZ26" s="101">
        <v>0.0</v>
      </c>
      <c r="FA26" s="101">
        <v>0.0</v>
      </c>
      <c r="FB26" s="101"/>
      <c r="FC26" s="101"/>
      <c r="FD26" s="101"/>
      <c r="FE26" s="101"/>
      <c r="FF26" s="101"/>
      <c r="FG26" s="101"/>
      <c r="FH26" s="101"/>
      <c r="FI26" s="101"/>
      <c r="FJ26" s="101"/>
      <c r="FK26" s="101"/>
      <c r="FL26" s="101"/>
      <c r="FM26" s="101"/>
      <c r="FN26" s="101">
        <v>915100.0</v>
      </c>
      <c r="FO26" s="101">
        <v>914639.0</v>
      </c>
      <c r="FP26" s="101">
        <v>48156.0</v>
      </c>
      <c r="FQ26" s="101">
        <v>913314.0</v>
      </c>
      <c r="FR26" s="101">
        <v>7005.0</v>
      </c>
      <c r="FS26" s="101">
        <v>104556.0</v>
      </c>
      <c r="FT26" s="101">
        <v>219139.0</v>
      </c>
      <c r="FU26" s="101">
        <v>219083.0</v>
      </c>
      <c r="FV26" s="101">
        <v>3836.0</v>
      </c>
      <c r="FW26" s="101">
        <v>218677.0</v>
      </c>
      <c r="FX26" s="101">
        <v>0.0</v>
      </c>
      <c r="FY26" s="101">
        <v>0.0</v>
      </c>
      <c r="FZ26" s="136"/>
      <c r="GA26" s="80"/>
    </row>
    <row r="27">
      <c r="A27" s="8">
        <v>44421.0</v>
      </c>
      <c r="B27" s="24">
        <v>385886.0</v>
      </c>
      <c r="C27" s="24">
        <v>372424.0</v>
      </c>
      <c r="D27" s="24">
        <v>64.0</v>
      </c>
      <c r="E27" s="24">
        <v>372241.0</v>
      </c>
      <c r="F27" s="24">
        <v>179.0</v>
      </c>
      <c r="G27" s="24">
        <v>307022.0</v>
      </c>
      <c r="H27" s="24">
        <v>289970.0</v>
      </c>
      <c r="I27" s="24">
        <v>252817.0</v>
      </c>
      <c r="J27" s="24">
        <v>0.0</v>
      </c>
      <c r="K27" s="24">
        <v>252623.0</v>
      </c>
      <c r="L27" s="24">
        <v>249.0</v>
      </c>
      <c r="M27" s="24">
        <v>211073.0</v>
      </c>
      <c r="N27" s="24">
        <v>57766.0</v>
      </c>
      <c r="O27" s="24">
        <v>53704.0</v>
      </c>
      <c r="P27" s="24">
        <v>0.0</v>
      </c>
      <c r="Q27" s="24">
        <v>53664.0</v>
      </c>
      <c r="R27" s="24">
        <v>43.0</v>
      </c>
      <c r="S27" s="24">
        <v>40715.0</v>
      </c>
      <c r="T27" s="24">
        <v>5392.0</v>
      </c>
      <c r="U27" s="24">
        <v>5195.0</v>
      </c>
      <c r="V27" s="24">
        <v>0.0</v>
      </c>
      <c r="W27" s="24">
        <v>5190.0</v>
      </c>
      <c r="X27" s="24">
        <v>819.0</v>
      </c>
      <c r="Y27" s="24">
        <v>888.0</v>
      </c>
      <c r="Z27" s="24">
        <v>190984.0</v>
      </c>
      <c r="AA27" s="24">
        <v>169800.0</v>
      </c>
      <c r="AB27" s="24">
        <v>0.0</v>
      </c>
      <c r="AC27" s="24">
        <v>169489.0</v>
      </c>
      <c r="AD27" s="24">
        <v>81.0</v>
      </c>
      <c r="AE27" s="24">
        <v>139519.0</v>
      </c>
      <c r="AF27" s="24">
        <v>3441593.0</v>
      </c>
      <c r="AG27" s="24">
        <v>3026024.0</v>
      </c>
      <c r="AH27" s="24">
        <v>1251.0</v>
      </c>
      <c r="AI27" s="24">
        <v>2989935.0</v>
      </c>
      <c r="AJ27" s="24">
        <v>1080.0</v>
      </c>
      <c r="AK27" s="24">
        <v>2940664.0</v>
      </c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>
        <v>2051600.0</v>
      </c>
      <c r="BE27" s="24">
        <v>1771869.0</v>
      </c>
      <c r="BF27" s="24">
        <v>4573.0</v>
      </c>
      <c r="BG27" s="24">
        <v>1743120.0</v>
      </c>
      <c r="BH27" s="24">
        <v>307512.0</v>
      </c>
      <c r="BI27" s="24">
        <v>323165.0</v>
      </c>
      <c r="BJ27" s="24">
        <v>2877338.0</v>
      </c>
      <c r="BK27" s="24">
        <v>2473502.0</v>
      </c>
      <c r="BL27" s="24">
        <v>7908.0</v>
      </c>
      <c r="BM27" s="24">
        <v>2418363.0</v>
      </c>
      <c r="BN27" s="24">
        <v>188199.0</v>
      </c>
      <c r="BO27" s="24">
        <v>205818.0</v>
      </c>
      <c r="BP27" s="24">
        <v>3671249.0</v>
      </c>
      <c r="BQ27" s="24">
        <v>3158867.0</v>
      </c>
      <c r="BR27" s="24">
        <v>15490.0</v>
      </c>
      <c r="BS27" s="24">
        <v>3042309.0</v>
      </c>
      <c r="BT27" s="24">
        <v>4879.0</v>
      </c>
      <c r="BU27" s="24">
        <v>17696.0</v>
      </c>
      <c r="BV27" s="24">
        <v>1133321.0</v>
      </c>
      <c r="BW27" s="24">
        <v>1126808.0</v>
      </c>
      <c r="BX27" s="24">
        <v>3588.0</v>
      </c>
      <c r="BY27" s="24">
        <v>1125666.0</v>
      </c>
      <c r="BZ27" s="24">
        <v>62829.0</v>
      </c>
      <c r="CA27" s="24">
        <v>155531.0</v>
      </c>
      <c r="CB27" s="24">
        <v>860900.0</v>
      </c>
      <c r="CC27" s="24">
        <v>860049.0</v>
      </c>
      <c r="CD27" s="24">
        <v>0.0</v>
      </c>
      <c r="CE27" s="24">
        <v>860899.0</v>
      </c>
      <c r="CF27" s="24">
        <v>0.0</v>
      </c>
      <c r="CG27" s="24">
        <v>860899.0</v>
      </c>
      <c r="CH27" s="24">
        <v>268917.0</v>
      </c>
      <c r="CI27" s="24">
        <v>268911.0</v>
      </c>
      <c r="CJ27" s="24">
        <v>0.0</v>
      </c>
      <c r="CK27" s="24">
        <v>268878.0</v>
      </c>
      <c r="CL27" s="24">
        <v>0.0</v>
      </c>
      <c r="CM27" s="24">
        <v>268878.0</v>
      </c>
      <c r="CN27" s="24">
        <v>62007.0</v>
      </c>
      <c r="CO27" s="24">
        <v>61205.0</v>
      </c>
      <c r="CP27" s="24">
        <v>0.0</v>
      </c>
      <c r="CQ27" s="24">
        <v>61025.0</v>
      </c>
      <c r="CR27" s="24">
        <v>0.0</v>
      </c>
      <c r="CS27" s="24">
        <v>60874.0</v>
      </c>
      <c r="CT27" s="24">
        <v>248249.0</v>
      </c>
      <c r="CU27" s="24">
        <v>242883.0</v>
      </c>
      <c r="CV27" s="24">
        <v>612.0</v>
      </c>
      <c r="CW27" s="24">
        <v>238784.0</v>
      </c>
      <c r="CX27" s="24">
        <v>1497.0</v>
      </c>
      <c r="CY27" s="24">
        <v>210931.0</v>
      </c>
      <c r="CZ27" s="24">
        <v>311331.0</v>
      </c>
      <c r="DA27" s="24">
        <v>286694.0</v>
      </c>
      <c r="DB27" s="24">
        <v>189.0</v>
      </c>
      <c r="DC27" s="24">
        <v>283884.0</v>
      </c>
      <c r="DD27" s="24">
        <v>486.0</v>
      </c>
      <c r="DE27" s="24">
        <v>278684.0</v>
      </c>
      <c r="DF27" s="24">
        <v>170249.0</v>
      </c>
      <c r="DG27" s="24">
        <v>169169.0</v>
      </c>
      <c r="DH27" s="24">
        <v>6.0</v>
      </c>
      <c r="DI27" s="24">
        <v>166670.0</v>
      </c>
      <c r="DJ27" s="24">
        <v>652.0</v>
      </c>
      <c r="DK27" s="24">
        <v>155750.0</v>
      </c>
      <c r="DL27" s="24">
        <v>895483.0</v>
      </c>
      <c r="DM27" s="24">
        <v>856191.0</v>
      </c>
      <c r="DN27" s="24">
        <v>315.0</v>
      </c>
      <c r="DO27" s="24">
        <v>853471.0</v>
      </c>
      <c r="DP27" s="24">
        <v>868.0</v>
      </c>
      <c r="DQ27" s="24">
        <v>303152.0</v>
      </c>
      <c r="DR27" s="24">
        <v>876163.0</v>
      </c>
      <c r="DS27" s="24">
        <v>784501.0</v>
      </c>
      <c r="DT27" s="24">
        <v>22638.0</v>
      </c>
      <c r="DU27" s="24">
        <v>738643.0</v>
      </c>
      <c r="DV27" s="24">
        <v>29613.0</v>
      </c>
      <c r="DW27" s="24">
        <v>182008.0</v>
      </c>
      <c r="DX27" s="24"/>
      <c r="DY27" s="24"/>
      <c r="DZ27" s="24"/>
      <c r="EA27" s="24"/>
      <c r="EB27" s="24"/>
      <c r="EC27" s="24"/>
      <c r="ED27" s="24">
        <v>648642.0</v>
      </c>
      <c r="EE27" s="24">
        <v>633708.0</v>
      </c>
      <c r="EF27" s="24">
        <v>167.0</v>
      </c>
      <c r="EG27" s="24">
        <v>629065.0</v>
      </c>
      <c r="EH27" s="24">
        <v>94439.0</v>
      </c>
      <c r="EI27" s="24">
        <v>409438.0</v>
      </c>
      <c r="EJ27" s="24">
        <v>3530341.0</v>
      </c>
      <c r="EK27" s="24">
        <v>3055872.0</v>
      </c>
      <c r="EL27" s="24">
        <v>32229.0</v>
      </c>
      <c r="EM27" s="24">
        <v>2305400.0</v>
      </c>
      <c r="EN27" s="24">
        <v>0.0</v>
      </c>
      <c r="EO27" s="24">
        <v>0.0</v>
      </c>
      <c r="EP27" s="24">
        <v>109204.0</v>
      </c>
      <c r="EQ27" s="24">
        <v>108176.0</v>
      </c>
      <c r="ER27" s="24">
        <v>769.0</v>
      </c>
      <c r="ES27" s="24">
        <v>89980.0</v>
      </c>
      <c r="ET27" s="24">
        <v>0.0</v>
      </c>
      <c r="EU27" s="24">
        <v>0.0</v>
      </c>
      <c r="EV27" s="24">
        <v>98823.0</v>
      </c>
      <c r="EW27" s="24">
        <v>94501.0</v>
      </c>
      <c r="EX27" s="24">
        <v>10497.0</v>
      </c>
      <c r="EY27" s="24">
        <v>61169.0</v>
      </c>
      <c r="EZ27" s="24">
        <v>0.0</v>
      </c>
      <c r="FA27" s="24">
        <v>0.0</v>
      </c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>
        <v>865645.0</v>
      </c>
      <c r="FO27" s="24">
        <v>865182.0</v>
      </c>
      <c r="FP27" s="24">
        <v>42420.0</v>
      </c>
      <c r="FQ27" s="24">
        <v>863927.0</v>
      </c>
      <c r="FR27" s="24">
        <v>6482.0</v>
      </c>
      <c r="FS27" s="24">
        <v>97531.0</v>
      </c>
      <c r="FT27" s="24">
        <v>215081.0</v>
      </c>
      <c r="FU27" s="24">
        <v>215033.0</v>
      </c>
      <c r="FV27" s="24">
        <v>2888.0</v>
      </c>
      <c r="FW27" s="24">
        <v>214668.0</v>
      </c>
      <c r="FX27" s="24">
        <v>0.0</v>
      </c>
      <c r="FY27" s="24">
        <v>0.0</v>
      </c>
      <c r="FZ27" s="136"/>
      <c r="GA27" s="80"/>
    </row>
    <row r="28">
      <c r="A28" s="8">
        <v>44420.0</v>
      </c>
      <c r="B28" s="101">
        <v>386847.0</v>
      </c>
      <c r="C28" s="101">
        <v>372431.0</v>
      </c>
      <c r="D28" s="101">
        <v>0.0</v>
      </c>
      <c r="E28" s="101">
        <v>372177.0</v>
      </c>
      <c r="F28" s="101">
        <v>103.0</v>
      </c>
      <c r="G28" s="101">
        <v>306826.0</v>
      </c>
      <c r="H28" s="101">
        <v>293589.0</v>
      </c>
      <c r="I28" s="101">
        <v>252822.0</v>
      </c>
      <c r="J28" s="101">
        <v>0.0</v>
      </c>
      <c r="K28" s="101">
        <v>252623.0</v>
      </c>
      <c r="L28" s="101">
        <v>168.0</v>
      </c>
      <c r="M28" s="101">
        <v>210814.0</v>
      </c>
      <c r="N28" s="101">
        <v>57853.0</v>
      </c>
      <c r="O28" s="101">
        <v>53704.0</v>
      </c>
      <c r="P28" s="101">
        <v>0.0</v>
      </c>
      <c r="Q28" s="101">
        <v>53663.0</v>
      </c>
      <c r="R28" s="101">
        <v>15.0</v>
      </c>
      <c r="S28" s="101">
        <v>40669.0</v>
      </c>
      <c r="T28" s="101">
        <v>5397.0</v>
      </c>
      <c r="U28" s="101">
        <v>5195.0</v>
      </c>
      <c r="V28" s="101">
        <v>0.0</v>
      </c>
      <c r="W28" s="101">
        <v>5190.0</v>
      </c>
      <c r="X28" s="101">
        <v>18.0</v>
      </c>
      <c r="Y28" s="101">
        <v>69.0</v>
      </c>
      <c r="Z28" s="101">
        <v>192331.0</v>
      </c>
      <c r="AA28" s="101">
        <v>169807.0</v>
      </c>
      <c r="AB28" s="101">
        <v>0.0</v>
      </c>
      <c r="AC28" s="101">
        <v>169489.0</v>
      </c>
      <c r="AD28" s="101">
        <v>65.0</v>
      </c>
      <c r="AE28" s="101">
        <v>139431.0</v>
      </c>
      <c r="AF28" s="101">
        <v>3441949.0</v>
      </c>
      <c r="AG28" s="101">
        <v>3025077.0</v>
      </c>
      <c r="AH28" s="101">
        <v>1409.0</v>
      </c>
      <c r="AI28" s="101">
        <v>2988677.0</v>
      </c>
      <c r="AJ28" s="101">
        <v>1394.0</v>
      </c>
      <c r="AK28" s="101">
        <v>2939579.0</v>
      </c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>
        <v>2052099.0</v>
      </c>
      <c r="BE28" s="101">
        <v>1771017.0</v>
      </c>
      <c r="BF28" s="101">
        <v>3310.0</v>
      </c>
      <c r="BG28" s="101">
        <v>1738531.0</v>
      </c>
      <c r="BH28" s="101">
        <v>5403.0</v>
      </c>
      <c r="BI28" s="101">
        <v>15637.0</v>
      </c>
      <c r="BJ28" s="101">
        <v>2878280.0</v>
      </c>
      <c r="BK28" s="101">
        <v>2472213.0</v>
      </c>
      <c r="BL28" s="101">
        <v>5807.0</v>
      </c>
      <c r="BM28" s="101">
        <v>2410446.0</v>
      </c>
      <c r="BN28" s="101">
        <v>6019.0</v>
      </c>
      <c r="BO28" s="101">
        <v>17588.0</v>
      </c>
      <c r="BP28" s="101">
        <v>3673123.0</v>
      </c>
      <c r="BQ28" s="101">
        <v>3156985.0</v>
      </c>
      <c r="BR28" s="101">
        <v>11313.0</v>
      </c>
      <c r="BS28" s="101">
        <v>3026784.0</v>
      </c>
      <c r="BT28" s="101">
        <v>3842.0</v>
      </c>
      <c r="BU28" s="101">
        <v>12801.0</v>
      </c>
      <c r="BV28" s="101">
        <v>1130223.0</v>
      </c>
      <c r="BW28" s="101">
        <v>1123137.0</v>
      </c>
      <c r="BX28" s="101">
        <v>3051.0</v>
      </c>
      <c r="BY28" s="101">
        <v>1121927.0</v>
      </c>
      <c r="BZ28" s="101">
        <v>5872.0</v>
      </c>
      <c r="CA28" s="101">
        <v>92654.0</v>
      </c>
      <c r="CB28" s="101">
        <v>860900.0</v>
      </c>
      <c r="CC28" s="101">
        <v>860049.0</v>
      </c>
      <c r="CD28" s="101">
        <v>0.0</v>
      </c>
      <c r="CE28" s="101">
        <v>860899.0</v>
      </c>
      <c r="CF28" s="101">
        <v>0.0</v>
      </c>
      <c r="CG28" s="101">
        <v>860899.0</v>
      </c>
      <c r="CH28" s="101">
        <v>268914.0</v>
      </c>
      <c r="CI28" s="101">
        <v>268908.0</v>
      </c>
      <c r="CJ28" s="101">
        <v>0.0</v>
      </c>
      <c r="CK28" s="101">
        <v>268876.0</v>
      </c>
      <c r="CL28" s="101">
        <v>0.0</v>
      </c>
      <c r="CM28" s="101">
        <v>268876.0</v>
      </c>
      <c r="CN28" s="101">
        <v>62069.0</v>
      </c>
      <c r="CO28" s="101">
        <v>61237.0</v>
      </c>
      <c r="CP28" s="101">
        <v>0.0</v>
      </c>
      <c r="CQ28" s="101">
        <v>61025.0</v>
      </c>
      <c r="CR28" s="101">
        <v>1.0</v>
      </c>
      <c r="CS28" s="101">
        <v>60874.0</v>
      </c>
      <c r="CT28" s="101">
        <v>247543.0</v>
      </c>
      <c r="CU28" s="101">
        <v>242143.0</v>
      </c>
      <c r="CV28" s="101">
        <v>670.0</v>
      </c>
      <c r="CW28" s="101">
        <v>238124.0</v>
      </c>
      <c r="CX28" s="101">
        <v>1569.0</v>
      </c>
      <c r="CY28" s="101">
        <v>209432.0</v>
      </c>
      <c r="CZ28" s="101">
        <v>311873.0</v>
      </c>
      <c r="DA28" s="101">
        <v>286082.0</v>
      </c>
      <c r="DB28" s="101">
        <v>162.0</v>
      </c>
      <c r="DC28" s="101">
        <v>283695.0</v>
      </c>
      <c r="DD28" s="101">
        <v>581.0</v>
      </c>
      <c r="DE28" s="101">
        <v>278198.0</v>
      </c>
      <c r="DF28" s="101">
        <v>170290.0</v>
      </c>
      <c r="DG28" s="101">
        <v>169209.0</v>
      </c>
      <c r="DH28" s="101">
        <v>1.0</v>
      </c>
      <c r="DI28" s="101">
        <v>166664.0</v>
      </c>
      <c r="DJ28" s="101">
        <v>706.0</v>
      </c>
      <c r="DK28" s="101">
        <v>155098.0</v>
      </c>
      <c r="DL28" s="101">
        <v>895903.0</v>
      </c>
      <c r="DM28" s="101">
        <v>855885.0</v>
      </c>
      <c r="DN28" s="101">
        <v>259.0</v>
      </c>
      <c r="DO28" s="101">
        <v>853156.0</v>
      </c>
      <c r="DP28" s="101">
        <v>745.0</v>
      </c>
      <c r="DQ28" s="101">
        <v>302283.0</v>
      </c>
      <c r="DR28" s="101">
        <v>873356.0</v>
      </c>
      <c r="DS28" s="101">
        <v>782166.0</v>
      </c>
      <c r="DT28" s="101">
        <v>19879.0</v>
      </c>
      <c r="DU28" s="101">
        <v>715784.0</v>
      </c>
      <c r="DV28" s="101">
        <v>26292.0</v>
      </c>
      <c r="DW28" s="101">
        <v>152380.0</v>
      </c>
      <c r="DX28" s="101"/>
      <c r="DY28" s="101"/>
      <c r="DZ28" s="101"/>
      <c r="EA28" s="101"/>
      <c r="EB28" s="101"/>
      <c r="EC28" s="101"/>
      <c r="ED28" s="101">
        <v>648724.0</v>
      </c>
      <c r="EE28" s="101">
        <v>633716.0</v>
      </c>
      <c r="EF28" s="101">
        <v>126.0</v>
      </c>
      <c r="EG28" s="101">
        <v>628882.0</v>
      </c>
      <c r="EH28" s="101">
        <v>99718.0</v>
      </c>
      <c r="EI28" s="101">
        <v>314952.0</v>
      </c>
      <c r="EJ28" s="101">
        <v>3531537.0</v>
      </c>
      <c r="EK28" s="101">
        <v>3055969.0</v>
      </c>
      <c r="EL28" s="101">
        <v>45049.0</v>
      </c>
      <c r="EM28" s="101">
        <v>2273004.0</v>
      </c>
      <c r="EN28" s="101">
        <v>0.0</v>
      </c>
      <c r="EO28" s="101">
        <v>0.0</v>
      </c>
      <c r="EP28" s="101">
        <v>109220.0</v>
      </c>
      <c r="EQ28" s="101">
        <v>108286.0</v>
      </c>
      <c r="ER28" s="101">
        <v>1239.0</v>
      </c>
      <c r="ES28" s="101">
        <v>89207.0</v>
      </c>
      <c r="ET28" s="101">
        <v>0.0</v>
      </c>
      <c r="EU28" s="101">
        <v>0.0</v>
      </c>
      <c r="EV28" s="101">
        <v>98865.0</v>
      </c>
      <c r="EW28" s="101">
        <v>94674.0</v>
      </c>
      <c r="EX28" s="101">
        <v>12866.0</v>
      </c>
      <c r="EY28" s="101">
        <v>50650.0</v>
      </c>
      <c r="EZ28" s="101">
        <v>0.0</v>
      </c>
      <c r="FA28" s="101">
        <v>0.0</v>
      </c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>
        <v>822124.0</v>
      </c>
      <c r="FO28" s="101">
        <v>821696.0</v>
      </c>
      <c r="FP28" s="101">
        <v>43157.0</v>
      </c>
      <c r="FQ28" s="101">
        <v>820508.0</v>
      </c>
      <c r="FR28" s="101">
        <v>4956.0</v>
      </c>
      <c r="FS28" s="101">
        <v>91026.0</v>
      </c>
      <c r="FT28" s="101">
        <v>212006.0</v>
      </c>
      <c r="FU28" s="101">
        <v>211959.0</v>
      </c>
      <c r="FV28" s="101">
        <v>4198.0</v>
      </c>
      <c r="FW28" s="101">
        <v>211597.0</v>
      </c>
      <c r="FX28" s="101">
        <v>0.0</v>
      </c>
      <c r="FY28" s="101">
        <v>0.0</v>
      </c>
      <c r="FZ28" s="136"/>
      <c r="GA28" s="80"/>
    </row>
    <row r="29">
      <c r="A29" s="8">
        <v>44419.0</v>
      </c>
      <c r="B29" s="101">
        <v>387931.0</v>
      </c>
      <c r="C29" s="101">
        <v>372362.0</v>
      </c>
      <c r="D29" s="101">
        <v>69.0</v>
      </c>
      <c r="E29" s="101">
        <v>372176.0</v>
      </c>
      <c r="F29" s="101">
        <v>79.0</v>
      </c>
      <c r="G29" s="101">
        <v>306688.0</v>
      </c>
      <c r="H29" s="101">
        <v>297331.0</v>
      </c>
      <c r="I29" s="101">
        <v>252822.0</v>
      </c>
      <c r="J29" s="101">
        <v>0.0</v>
      </c>
      <c r="K29" s="101">
        <v>252623.0</v>
      </c>
      <c r="L29" s="101">
        <v>133.0</v>
      </c>
      <c r="M29" s="101">
        <v>210615.0</v>
      </c>
      <c r="N29" s="101">
        <v>57944.0</v>
      </c>
      <c r="O29" s="101">
        <v>53704.0</v>
      </c>
      <c r="P29" s="101">
        <v>0.0</v>
      </c>
      <c r="Q29" s="101">
        <v>53663.0</v>
      </c>
      <c r="R29" s="101">
        <v>20.0</v>
      </c>
      <c r="S29" s="101">
        <v>40642.0</v>
      </c>
      <c r="T29" s="101">
        <v>5405.0</v>
      </c>
      <c r="U29" s="101">
        <v>5195.0</v>
      </c>
      <c r="V29" s="101">
        <v>0.0</v>
      </c>
      <c r="W29" s="101">
        <v>5190.0</v>
      </c>
      <c r="X29" s="101">
        <v>20.0</v>
      </c>
      <c r="Y29" s="101">
        <v>51.0</v>
      </c>
      <c r="Z29" s="101">
        <v>194211.0</v>
      </c>
      <c r="AA29" s="101">
        <v>169815.0</v>
      </c>
      <c r="AB29" s="101">
        <v>0.0</v>
      </c>
      <c r="AC29" s="101">
        <v>169489.0</v>
      </c>
      <c r="AD29" s="101">
        <v>38.0</v>
      </c>
      <c r="AE29" s="101">
        <v>139340.0</v>
      </c>
      <c r="AF29" s="101">
        <v>3442307.0</v>
      </c>
      <c r="AG29" s="101">
        <v>3023962.0</v>
      </c>
      <c r="AH29" s="101">
        <v>1635.0</v>
      </c>
      <c r="AI29" s="101">
        <v>2987266.0</v>
      </c>
      <c r="AJ29" s="101">
        <v>1467.0</v>
      </c>
      <c r="AK29" s="101">
        <v>2938176.0</v>
      </c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>
        <v>2052756.0</v>
      </c>
      <c r="BE29" s="101">
        <v>1769990.0</v>
      </c>
      <c r="BF29" s="101">
        <v>4699.0</v>
      </c>
      <c r="BG29" s="101">
        <v>1735196.0</v>
      </c>
      <c r="BH29" s="101">
        <v>4530.0</v>
      </c>
      <c r="BI29" s="101">
        <v>10211.0</v>
      </c>
      <c r="BJ29" s="101">
        <v>2879397.0</v>
      </c>
      <c r="BK29" s="101">
        <v>2470455.0</v>
      </c>
      <c r="BL29" s="101">
        <v>8016.0</v>
      </c>
      <c r="BM29" s="101">
        <v>2404625.0</v>
      </c>
      <c r="BN29" s="101">
        <v>4885.0</v>
      </c>
      <c r="BO29" s="101">
        <v>11547.0</v>
      </c>
      <c r="BP29" s="101">
        <v>3675299.0</v>
      </c>
      <c r="BQ29" s="101">
        <v>3154443.0</v>
      </c>
      <c r="BR29" s="101">
        <v>15569.0</v>
      </c>
      <c r="BS29" s="101">
        <v>3015458.0</v>
      </c>
      <c r="BT29" s="101">
        <v>3608.0</v>
      </c>
      <c r="BU29" s="101">
        <v>8948.0</v>
      </c>
      <c r="BV29" s="101">
        <v>1127554.0</v>
      </c>
      <c r="BW29" s="101">
        <v>1119929.0</v>
      </c>
      <c r="BX29" s="101">
        <v>4329.0</v>
      </c>
      <c r="BY29" s="101">
        <v>1118701.0</v>
      </c>
      <c r="BZ29" s="101">
        <v>5314.0</v>
      </c>
      <c r="CA29" s="101">
        <v>86748.0</v>
      </c>
      <c r="CB29" s="101">
        <v>860900.0</v>
      </c>
      <c r="CC29" s="101">
        <v>860049.0</v>
      </c>
      <c r="CD29" s="101">
        <v>0.0</v>
      </c>
      <c r="CE29" s="101">
        <v>860899.0</v>
      </c>
      <c r="CF29" s="101">
        <v>0.0</v>
      </c>
      <c r="CG29" s="101">
        <v>860899.0</v>
      </c>
      <c r="CH29" s="101">
        <v>268914.0</v>
      </c>
      <c r="CI29" s="101">
        <v>268908.0</v>
      </c>
      <c r="CJ29" s="101">
        <v>0.0</v>
      </c>
      <c r="CK29" s="101">
        <v>268875.0</v>
      </c>
      <c r="CL29" s="101">
        <v>0.0</v>
      </c>
      <c r="CM29" s="101">
        <v>268875.0</v>
      </c>
      <c r="CN29" s="101">
        <v>62116.0</v>
      </c>
      <c r="CO29" s="101">
        <v>61245.0</v>
      </c>
      <c r="CP29" s="101">
        <v>0.0</v>
      </c>
      <c r="CQ29" s="101">
        <v>61027.0</v>
      </c>
      <c r="CR29" s="101">
        <v>0.0</v>
      </c>
      <c r="CS29" s="101">
        <v>60873.0</v>
      </c>
      <c r="CT29" s="101">
        <v>246820.0</v>
      </c>
      <c r="CU29" s="101">
        <v>241366.0</v>
      </c>
      <c r="CV29" s="101">
        <v>687.0</v>
      </c>
      <c r="CW29" s="101">
        <v>237439.0</v>
      </c>
      <c r="CX29" s="101">
        <v>1691.0</v>
      </c>
      <c r="CY29" s="101">
        <v>207854.0</v>
      </c>
      <c r="CZ29" s="101">
        <v>312408.0</v>
      </c>
      <c r="DA29" s="101">
        <v>285582.0</v>
      </c>
      <c r="DB29" s="101">
        <v>107.0</v>
      </c>
      <c r="DC29" s="101">
        <v>283533.0</v>
      </c>
      <c r="DD29" s="101">
        <v>500.0</v>
      </c>
      <c r="DE29" s="101">
        <v>277616.0</v>
      </c>
      <c r="DF29" s="101">
        <v>170338.0</v>
      </c>
      <c r="DG29" s="101">
        <v>169249.0</v>
      </c>
      <c r="DH29" s="101">
        <v>13.0</v>
      </c>
      <c r="DI29" s="101">
        <v>166663.0</v>
      </c>
      <c r="DJ29" s="101">
        <v>903.0</v>
      </c>
      <c r="DK29" s="101">
        <v>154390.0</v>
      </c>
      <c r="DL29" s="101">
        <v>896500.0</v>
      </c>
      <c r="DM29" s="101">
        <v>855534.0</v>
      </c>
      <c r="DN29" s="101">
        <v>252.0</v>
      </c>
      <c r="DO29" s="101">
        <v>852891.0</v>
      </c>
      <c r="DP29" s="101">
        <v>1114.0</v>
      </c>
      <c r="DQ29" s="101">
        <v>301534.0</v>
      </c>
      <c r="DR29" s="101">
        <v>873807.0</v>
      </c>
      <c r="DS29" s="101">
        <v>779013.0</v>
      </c>
      <c r="DT29" s="101">
        <v>18380.0</v>
      </c>
      <c r="DU29" s="101">
        <v>695660.0</v>
      </c>
      <c r="DV29" s="101">
        <v>26017.0</v>
      </c>
      <c r="DW29" s="101">
        <v>126056.0</v>
      </c>
      <c r="DX29" s="101"/>
      <c r="DY29" s="101"/>
      <c r="DZ29" s="101"/>
      <c r="EA29" s="101"/>
      <c r="EB29" s="101"/>
      <c r="EC29" s="101"/>
      <c r="ED29" s="101">
        <v>648801.0</v>
      </c>
      <c r="EE29" s="101">
        <v>633729.0</v>
      </c>
      <c r="EF29" s="101">
        <v>154.0</v>
      </c>
      <c r="EG29" s="101">
        <v>628744.0</v>
      </c>
      <c r="EH29" s="101">
        <v>105990.0</v>
      </c>
      <c r="EI29" s="101">
        <v>215130.0</v>
      </c>
      <c r="EJ29" s="101">
        <v>3532670.0</v>
      </c>
      <c r="EK29" s="101">
        <v>3055877.0</v>
      </c>
      <c r="EL29" s="101">
        <v>88864.0</v>
      </c>
      <c r="EM29" s="101">
        <v>2227711.0</v>
      </c>
      <c r="EN29" s="101">
        <v>0.0</v>
      </c>
      <c r="EO29" s="101">
        <v>0.0</v>
      </c>
      <c r="EP29" s="101">
        <v>109235.0</v>
      </c>
      <c r="EQ29" s="101">
        <v>108398.0</v>
      </c>
      <c r="ER29" s="101">
        <v>2853.0</v>
      </c>
      <c r="ES29" s="101">
        <v>87964.0</v>
      </c>
      <c r="ET29" s="101">
        <v>0.0</v>
      </c>
      <c r="EU29" s="101">
        <v>0.0</v>
      </c>
      <c r="EV29" s="101">
        <v>98911.0</v>
      </c>
      <c r="EW29" s="101">
        <v>94796.0</v>
      </c>
      <c r="EX29" s="101">
        <v>37749.0</v>
      </c>
      <c r="EY29" s="101">
        <v>37749.0</v>
      </c>
      <c r="EZ29" s="101">
        <v>0.0</v>
      </c>
      <c r="FA29" s="101">
        <v>0.0</v>
      </c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>
        <v>777875.0</v>
      </c>
      <c r="FO29" s="101">
        <v>777491.0</v>
      </c>
      <c r="FP29" s="101">
        <v>50138.0</v>
      </c>
      <c r="FQ29" s="101">
        <v>776323.0</v>
      </c>
      <c r="FR29" s="101">
        <v>6549.0</v>
      </c>
      <c r="FS29" s="101">
        <v>86048.0</v>
      </c>
      <c r="FT29" s="101">
        <v>207678.0</v>
      </c>
      <c r="FU29" s="101">
        <v>207628.0</v>
      </c>
      <c r="FV29" s="101">
        <v>4422.0</v>
      </c>
      <c r="FW29" s="101">
        <v>207235.0</v>
      </c>
      <c r="FX29" s="101">
        <v>0.0</v>
      </c>
      <c r="FY29" s="101">
        <v>0.0</v>
      </c>
      <c r="FZ29" s="136"/>
      <c r="GA29" s="80"/>
    </row>
    <row r="30">
      <c r="A30" s="8">
        <v>44418.0</v>
      </c>
      <c r="B30" s="101">
        <v>389501.0</v>
      </c>
      <c r="C30" s="101">
        <v>372371.0</v>
      </c>
      <c r="D30" s="101">
        <v>0.0</v>
      </c>
      <c r="E30" s="101">
        <v>372107.0</v>
      </c>
      <c r="F30" s="101">
        <v>57.0</v>
      </c>
      <c r="G30" s="101">
        <v>306600.0</v>
      </c>
      <c r="H30" s="101">
        <v>301108.0</v>
      </c>
      <c r="I30" s="101">
        <v>252823.0</v>
      </c>
      <c r="J30" s="101">
        <v>0.0</v>
      </c>
      <c r="K30" s="101">
        <v>252623.0</v>
      </c>
      <c r="L30" s="101">
        <v>155.0</v>
      </c>
      <c r="M30" s="101">
        <v>210475.0</v>
      </c>
      <c r="N30" s="101">
        <v>58177.0</v>
      </c>
      <c r="O30" s="101">
        <v>53704.0</v>
      </c>
      <c r="P30" s="101">
        <v>0.0</v>
      </c>
      <c r="Q30" s="101">
        <v>53663.0</v>
      </c>
      <c r="R30" s="101">
        <v>9.0</v>
      </c>
      <c r="S30" s="101">
        <v>40610.0</v>
      </c>
      <c r="T30" s="101">
        <v>5413.0</v>
      </c>
      <c r="U30" s="101">
        <v>5195.0</v>
      </c>
      <c r="V30" s="101">
        <v>0.0</v>
      </c>
      <c r="W30" s="101">
        <v>5190.0</v>
      </c>
      <c r="X30" s="101">
        <v>12.0</v>
      </c>
      <c r="Y30" s="101">
        <v>31.0</v>
      </c>
      <c r="Z30" s="101">
        <v>196156.0</v>
      </c>
      <c r="AA30" s="101">
        <v>169822.0</v>
      </c>
      <c r="AB30" s="101">
        <v>0.0</v>
      </c>
      <c r="AC30" s="101">
        <v>169489.0</v>
      </c>
      <c r="AD30" s="101">
        <v>30.0</v>
      </c>
      <c r="AE30" s="101">
        <v>139297.0</v>
      </c>
      <c r="AF30" s="101">
        <v>3442836.0</v>
      </c>
      <c r="AG30" s="101">
        <v>3022794.0</v>
      </c>
      <c r="AH30" s="101">
        <v>1418.0</v>
      </c>
      <c r="AI30" s="101">
        <v>2985631.0</v>
      </c>
      <c r="AJ30" s="101">
        <v>2051.0</v>
      </c>
      <c r="AK30" s="101">
        <v>2936707.0</v>
      </c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>
        <v>2053537.0</v>
      </c>
      <c r="BE30" s="101">
        <v>1769002.0</v>
      </c>
      <c r="BF30" s="101">
        <v>8400.0</v>
      </c>
      <c r="BG30" s="101">
        <v>1730449.0</v>
      </c>
      <c r="BH30" s="101">
        <v>3369.0</v>
      </c>
      <c r="BI30" s="101">
        <v>5675.0</v>
      </c>
      <c r="BJ30" s="101">
        <v>2880924.0</v>
      </c>
      <c r="BK30" s="101">
        <v>2468786.0</v>
      </c>
      <c r="BL30" s="101">
        <v>13710.0</v>
      </c>
      <c r="BM30" s="101">
        <v>2396579.0</v>
      </c>
      <c r="BN30" s="101">
        <v>3655.0</v>
      </c>
      <c r="BO30" s="101">
        <v>6656.0</v>
      </c>
      <c r="BP30" s="101">
        <v>3678223.0</v>
      </c>
      <c r="BQ30" s="101">
        <v>3151831.0</v>
      </c>
      <c r="BR30" s="101">
        <v>26955.0</v>
      </c>
      <c r="BS30" s="101">
        <v>2999822.0</v>
      </c>
      <c r="BT30" s="101">
        <v>2805.0</v>
      </c>
      <c r="BU30" s="101">
        <v>5335.0</v>
      </c>
      <c r="BV30" s="101">
        <v>1123483.0</v>
      </c>
      <c r="BW30" s="101">
        <v>1115374.0</v>
      </c>
      <c r="BX30" s="101">
        <v>9160.0</v>
      </c>
      <c r="BY30" s="101">
        <v>1114149.0</v>
      </c>
      <c r="BZ30" s="101">
        <v>4707.0</v>
      </c>
      <c r="CA30" s="101">
        <v>81406.0</v>
      </c>
      <c r="CB30" s="101">
        <v>860900.0</v>
      </c>
      <c r="CC30" s="101">
        <v>860049.0</v>
      </c>
      <c r="CD30" s="101">
        <v>0.0</v>
      </c>
      <c r="CE30" s="101">
        <v>860899.0</v>
      </c>
      <c r="CF30" s="101">
        <v>0.0</v>
      </c>
      <c r="CG30" s="101">
        <v>860899.0</v>
      </c>
      <c r="CH30" s="101">
        <v>268908.0</v>
      </c>
      <c r="CI30" s="101">
        <v>268902.0</v>
      </c>
      <c r="CJ30" s="101">
        <v>0.0</v>
      </c>
      <c r="CK30" s="101">
        <v>268872.0</v>
      </c>
      <c r="CL30" s="101">
        <v>0.0</v>
      </c>
      <c r="CM30" s="101">
        <v>268872.0</v>
      </c>
      <c r="CN30" s="101">
        <v>62144.0</v>
      </c>
      <c r="CO30" s="101">
        <v>61247.0</v>
      </c>
      <c r="CP30" s="101">
        <v>0.0</v>
      </c>
      <c r="CQ30" s="101">
        <v>61027.0</v>
      </c>
      <c r="CR30" s="101">
        <v>0.0</v>
      </c>
      <c r="CS30" s="101">
        <v>60872.0</v>
      </c>
      <c r="CT30" s="101">
        <v>245997.0</v>
      </c>
      <c r="CU30" s="101">
        <v>240459.0</v>
      </c>
      <c r="CV30" s="101">
        <v>767.0</v>
      </c>
      <c r="CW30" s="101">
        <v>236729.0</v>
      </c>
      <c r="CX30" s="101">
        <v>2190.0</v>
      </c>
      <c r="CY30" s="101">
        <v>206157.0</v>
      </c>
      <c r="CZ30" s="101">
        <v>313036.0</v>
      </c>
      <c r="DA30" s="101">
        <v>285107.0</v>
      </c>
      <c r="DB30" s="101">
        <v>100.0</v>
      </c>
      <c r="DC30" s="101">
        <v>283426.0</v>
      </c>
      <c r="DD30" s="101">
        <v>730.0</v>
      </c>
      <c r="DE30" s="101">
        <v>277114.0</v>
      </c>
      <c r="DF30" s="101">
        <v>170378.0</v>
      </c>
      <c r="DG30" s="101">
        <v>169281.0</v>
      </c>
      <c r="DH30" s="101">
        <v>25.0</v>
      </c>
      <c r="DI30" s="101">
        <v>166649.0</v>
      </c>
      <c r="DJ30" s="101">
        <v>1719.0</v>
      </c>
      <c r="DK30" s="101">
        <v>153485.0</v>
      </c>
      <c r="DL30" s="101">
        <v>896861.0</v>
      </c>
      <c r="DM30" s="101">
        <v>855213.0</v>
      </c>
      <c r="DN30" s="101">
        <v>215.0</v>
      </c>
      <c r="DO30" s="101">
        <v>852618.0</v>
      </c>
      <c r="DP30" s="101">
        <v>2233.0</v>
      </c>
      <c r="DQ30" s="101">
        <v>300417.0</v>
      </c>
      <c r="DR30" s="101">
        <v>874017.0</v>
      </c>
      <c r="DS30" s="101">
        <v>775849.0</v>
      </c>
      <c r="DT30" s="101">
        <v>21756.0</v>
      </c>
      <c r="DU30" s="101">
        <v>677097.0</v>
      </c>
      <c r="DV30" s="101">
        <v>27855.0</v>
      </c>
      <c r="DW30" s="101">
        <v>100033.0</v>
      </c>
      <c r="DX30" s="101"/>
      <c r="DY30" s="101"/>
      <c r="DZ30" s="101"/>
      <c r="EA30" s="101"/>
      <c r="EB30" s="101"/>
      <c r="EC30" s="101"/>
      <c r="ED30" s="101">
        <v>648864.0</v>
      </c>
      <c r="EE30" s="101">
        <v>633764.0</v>
      </c>
      <c r="EF30" s="101">
        <v>142.0</v>
      </c>
      <c r="EG30" s="101">
        <v>628571.0</v>
      </c>
      <c r="EH30" s="101">
        <v>109125.0</v>
      </c>
      <c r="EI30" s="101">
        <v>109126.0</v>
      </c>
      <c r="EJ30" s="101">
        <v>3534254.0</v>
      </c>
      <c r="EK30" s="101">
        <v>3055806.0</v>
      </c>
      <c r="EL30" s="101">
        <v>268840.0</v>
      </c>
      <c r="EM30" s="101">
        <v>2138343.0</v>
      </c>
      <c r="EN30" s="101">
        <v>0.0</v>
      </c>
      <c r="EO30" s="101">
        <v>0.0</v>
      </c>
      <c r="EP30" s="101">
        <v>109251.0</v>
      </c>
      <c r="EQ30" s="101">
        <v>108551.0</v>
      </c>
      <c r="ER30" s="101">
        <v>7332.0</v>
      </c>
      <c r="ES30" s="101">
        <v>85094.0</v>
      </c>
      <c r="ET30" s="101">
        <v>0.0</v>
      </c>
      <c r="EU30" s="101">
        <v>0.0</v>
      </c>
      <c r="EV30" s="101"/>
      <c r="EW30" s="101"/>
      <c r="EX30" s="101"/>
      <c r="EY30" s="101"/>
      <c r="EZ30" s="101"/>
      <c r="FA30" s="101"/>
      <c r="FB30" s="101"/>
      <c r="FC30" s="101"/>
      <c r="FD30" s="101"/>
      <c r="FE30" s="101"/>
      <c r="FF30" s="101"/>
      <c r="FG30" s="101"/>
      <c r="FH30" s="101"/>
      <c r="FI30" s="101"/>
      <c r="FJ30" s="101"/>
      <c r="FK30" s="101"/>
      <c r="FL30" s="101"/>
      <c r="FM30" s="101"/>
      <c r="FN30" s="101">
        <v>726927.0</v>
      </c>
      <c r="FO30" s="101">
        <v>726573.0</v>
      </c>
      <c r="FP30" s="101">
        <v>49283.0</v>
      </c>
      <c r="FQ30" s="101">
        <v>725471.0</v>
      </c>
      <c r="FR30" s="101">
        <v>7812.0</v>
      </c>
      <c r="FS30" s="101">
        <v>79465.0</v>
      </c>
      <c r="FT30" s="101">
        <v>203180.0</v>
      </c>
      <c r="FU30" s="101">
        <v>203137.0</v>
      </c>
      <c r="FV30" s="101">
        <v>3194.0</v>
      </c>
      <c r="FW30" s="101">
        <v>202762.0</v>
      </c>
      <c r="FX30" s="101">
        <v>0.0</v>
      </c>
      <c r="FY30" s="101">
        <v>0.0</v>
      </c>
      <c r="FZ30" s="136"/>
      <c r="GA30" s="80"/>
    </row>
    <row r="31">
      <c r="A31" s="8">
        <v>44417.0</v>
      </c>
      <c r="B31" s="101">
        <v>391036.0</v>
      </c>
      <c r="C31" s="101">
        <v>372311.0</v>
      </c>
      <c r="D31" s="101">
        <v>0.0</v>
      </c>
      <c r="E31" s="101">
        <v>372107.0</v>
      </c>
      <c r="F31" s="101">
        <v>0.0</v>
      </c>
      <c r="G31" s="101">
        <v>306536.0</v>
      </c>
      <c r="H31" s="101">
        <v>306223.0</v>
      </c>
      <c r="I31" s="101">
        <v>252828.0</v>
      </c>
      <c r="J31" s="101">
        <v>0.0</v>
      </c>
      <c r="K31" s="101">
        <v>252623.0</v>
      </c>
      <c r="L31" s="101">
        <v>4.0</v>
      </c>
      <c r="M31" s="101">
        <v>210316.0</v>
      </c>
      <c r="N31" s="101">
        <v>58446.0</v>
      </c>
      <c r="O31" s="101">
        <v>53706.0</v>
      </c>
      <c r="P31" s="101">
        <v>0.0</v>
      </c>
      <c r="Q31" s="101">
        <v>53663.0</v>
      </c>
      <c r="R31" s="101">
        <v>0.0</v>
      </c>
      <c r="S31" s="101">
        <v>40596.0</v>
      </c>
      <c r="T31" s="101">
        <v>5426.0</v>
      </c>
      <c r="U31" s="101">
        <v>5195.0</v>
      </c>
      <c r="V31" s="101">
        <v>0.0</v>
      </c>
      <c r="W31" s="101">
        <v>5190.0</v>
      </c>
      <c r="X31" s="101">
        <v>0.0</v>
      </c>
      <c r="Y31" s="101">
        <v>19.0</v>
      </c>
      <c r="Z31" s="101">
        <v>198588.0</v>
      </c>
      <c r="AA31" s="101">
        <v>169825.0</v>
      </c>
      <c r="AB31" s="101">
        <v>0.0</v>
      </c>
      <c r="AC31" s="101">
        <v>169489.0</v>
      </c>
      <c r="AD31" s="101">
        <v>0.0</v>
      </c>
      <c r="AE31" s="101">
        <v>139262.0</v>
      </c>
      <c r="AF31" s="101">
        <v>3443422.0</v>
      </c>
      <c r="AG31" s="101">
        <v>3020957.0</v>
      </c>
      <c r="AH31" s="101">
        <v>6.0</v>
      </c>
      <c r="AI31" s="101">
        <v>2984211.0</v>
      </c>
      <c r="AJ31" s="101">
        <v>3.0</v>
      </c>
      <c r="AK31" s="101">
        <v>2934653.0</v>
      </c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>
        <v>2054514.0</v>
      </c>
      <c r="BE31" s="101">
        <v>1766963.0</v>
      </c>
      <c r="BF31" s="101">
        <v>56.0</v>
      </c>
      <c r="BG31" s="101">
        <v>1722044.0</v>
      </c>
      <c r="BH31" s="101">
        <v>1.0</v>
      </c>
      <c r="BI31" s="101">
        <v>2293.0</v>
      </c>
      <c r="BJ31" s="101">
        <v>2882577.0</v>
      </c>
      <c r="BK31" s="101">
        <v>2464885.0</v>
      </c>
      <c r="BL31" s="101">
        <v>109.0</v>
      </c>
      <c r="BM31" s="101">
        <v>2382866.0</v>
      </c>
      <c r="BN31" s="101">
        <v>2.0</v>
      </c>
      <c r="BO31" s="101">
        <v>2988.0</v>
      </c>
      <c r="BP31" s="101">
        <v>3681717.0</v>
      </c>
      <c r="BQ31" s="101">
        <v>3144824.0</v>
      </c>
      <c r="BR31" s="101">
        <v>273.0</v>
      </c>
      <c r="BS31" s="101">
        <v>2972865.0</v>
      </c>
      <c r="BT31" s="101">
        <v>5.0</v>
      </c>
      <c r="BU31" s="101">
        <v>2507.0</v>
      </c>
      <c r="BV31" s="101">
        <v>1114284.0</v>
      </c>
      <c r="BW31" s="101">
        <v>1106019.0</v>
      </c>
      <c r="BX31" s="101">
        <v>9.0</v>
      </c>
      <c r="BY31" s="101">
        <v>1104937.0</v>
      </c>
      <c r="BZ31" s="101">
        <v>28.0</v>
      </c>
      <c r="CA31" s="101">
        <v>76681.0</v>
      </c>
      <c r="CB31" s="101">
        <v>860900.0</v>
      </c>
      <c r="CC31" s="101">
        <v>860049.0</v>
      </c>
      <c r="CD31" s="101">
        <v>0.0</v>
      </c>
      <c r="CE31" s="101">
        <v>860899.0</v>
      </c>
      <c r="CF31" s="101">
        <v>0.0</v>
      </c>
      <c r="CG31" s="101">
        <v>860899.0</v>
      </c>
      <c r="CH31" s="101">
        <v>268904.0</v>
      </c>
      <c r="CI31" s="101">
        <v>268899.0</v>
      </c>
      <c r="CJ31" s="101">
        <v>0.0</v>
      </c>
      <c r="CK31" s="101">
        <v>268870.0</v>
      </c>
      <c r="CL31" s="101">
        <v>0.0</v>
      </c>
      <c r="CM31" s="101">
        <v>268870.0</v>
      </c>
      <c r="CN31" s="101">
        <v>62154.0</v>
      </c>
      <c r="CO31" s="101">
        <v>61248.0</v>
      </c>
      <c r="CP31" s="101">
        <v>0.0</v>
      </c>
      <c r="CQ31" s="101">
        <v>61027.0</v>
      </c>
      <c r="CR31" s="101">
        <v>0.0</v>
      </c>
      <c r="CS31" s="101">
        <v>60872.0</v>
      </c>
      <c r="CT31" s="101">
        <v>245308.0</v>
      </c>
      <c r="CU31" s="101">
        <v>239719.0</v>
      </c>
      <c r="CV31" s="101">
        <v>16.0</v>
      </c>
      <c r="CW31" s="101">
        <v>235959.0</v>
      </c>
      <c r="CX31" s="101">
        <v>23.0</v>
      </c>
      <c r="CY31" s="101">
        <v>203963.0</v>
      </c>
      <c r="CZ31" s="101">
        <v>313344.0</v>
      </c>
      <c r="DA31" s="101">
        <v>284926.0</v>
      </c>
      <c r="DB31" s="101">
        <v>1.0</v>
      </c>
      <c r="DC31" s="101">
        <v>283326.0</v>
      </c>
      <c r="DD31" s="101">
        <v>17.0</v>
      </c>
      <c r="DE31" s="101">
        <v>276383.0</v>
      </c>
      <c r="DF31" s="101">
        <v>170424.0</v>
      </c>
      <c r="DG31" s="101">
        <v>169339.0</v>
      </c>
      <c r="DH31" s="101">
        <v>0.0</v>
      </c>
      <c r="DI31" s="101">
        <v>166624.0</v>
      </c>
      <c r="DJ31" s="101">
        <v>3.0</v>
      </c>
      <c r="DK31" s="101">
        <v>151763.0</v>
      </c>
      <c r="DL31" s="101">
        <v>897064.0</v>
      </c>
      <c r="DM31" s="101">
        <v>855082.0</v>
      </c>
      <c r="DN31" s="101">
        <v>6.0</v>
      </c>
      <c r="DO31" s="101">
        <v>852363.0</v>
      </c>
      <c r="DP31" s="101">
        <v>20.0</v>
      </c>
      <c r="DQ31" s="101">
        <v>298180.0</v>
      </c>
      <c r="DR31" s="101">
        <v>874768.0</v>
      </c>
      <c r="DS31" s="101">
        <v>774029.0</v>
      </c>
      <c r="DT31" s="101">
        <v>389.0</v>
      </c>
      <c r="DU31" s="101">
        <v>655308.0</v>
      </c>
      <c r="DV31" s="101">
        <v>1963.0</v>
      </c>
      <c r="DW31" s="101">
        <v>72174.0</v>
      </c>
      <c r="DX31" s="101"/>
      <c r="DY31" s="101"/>
      <c r="DZ31" s="101"/>
      <c r="EA31" s="101"/>
      <c r="EB31" s="101"/>
      <c r="EC31" s="101"/>
      <c r="ED31" s="101">
        <v>648908.0</v>
      </c>
      <c r="EE31" s="101">
        <v>633839.0</v>
      </c>
      <c r="EF31" s="101">
        <v>0.0</v>
      </c>
      <c r="EG31" s="101">
        <v>628407.0</v>
      </c>
      <c r="EH31" s="101">
        <v>0.0</v>
      </c>
      <c r="EI31" s="101">
        <v>0.0</v>
      </c>
      <c r="EJ31" s="101">
        <v>3537123.0</v>
      </c>
      <c r="EK31" s="101">
        <v>3057907.0</v>
      </c>
      <c r="EL31" s="101">
        <v>23309.0</v>
      </c>
      <c r="EM31" s="101">
        <v>1869242.0</v>
      </c>
      <c r="EN31" s="101">
        <v>0.0</v>
      </c>
      <c r="EO31" s="101">
        <v>0.0</v>
      </c>
      <c r="EP31" s="101">
        <v>109281.0</v>
      </c>
      <c r="EQ31" s="101">
        <v>108919.0</v>
      </c>
      <c r="ER31" s="101">
        <v>182.0</v>
      </c>
      <c r="ES31" s="101">
        <v>77751.0</v>
      </c>
      <c r="ET31" s="101">
        <v>0.0</v>
      </c>
      <c r="EU31" s="101">
        <v>0.0</v>
      </c>
      <c r="EV31" s="101"/>
      <c r="EW31" s="101"/>
      <c r="EX31" s="101"/>
      <c r="EY31" s="101"/>
      <c r="EZ31" s="101"/>
      <c r="FA31" s="101"/>
      <c r="FB31" s="101"/>
      <c r="FC31" s="101"/>
      <c r="FD31" s="101"/>
      <c r="FE31" s="101"/>
      <c r="FF31" s="101"/>
      <c r="FG31" s="101"/>
      <c r="FH31" s="101"/>
      <c r="FI31" s="101"/>
      <c r="FJ31" s="101"/>
      <c r="FK31" s="101"/>
      <c r="FL31" s="101"/>
      <c r="FM31" s="101"/>
      <c r="FN31" s="101">
        <v>676769.0</v>
      </c>
      <c r="FO31" s="101">
        <v>676522.0</v>
      </c>
      <c r="FP31" s="101">
        <v>3023.0</v>
      </c>
      <c r="FQ31" s="101">
        <v>675509.0</v>
      </c>
      <c r="FR31" s="101">
        <v>163.0</v>
      </c>
      <c r="FS31" s="101">
        <v>71608.0</v>
      </c>
      <c r="FT31" s="101">
        <v>199900.0</v>
      </c>
      <c r="FU31" s="101">
        <v>199868.0</v>
      </c>
      <c r="FV31" s="101">
        <v>53.0</v>
      </c>
      <c r="FW31" s="101">
        <v>199493.0</v>
      </c>
      <c r="FX31" s="101">
        <v>0.0</v>
      </c>
      <c r="FY31" s="101">
        <v>0.0</v>
      </c>
      <c r="FZ31" s="136"/>
      <c r="GA31" s="80"/>
    </row>
    <row r="32">
      <c r="A32" s="8">
        <v>44416.0</v>
      </c>
      <c r="B32" s="101">
        <v>391038.0</v>
      </c>
      <c r="C32" s="101">
        <v>372311.0</v>
      </c>
      <c r="D32" s="101">
        <v>0.0</v>
      </c>
      <c r="E32" s="101">
        <v>372107.0</v>
      </c>
      <c r="F32" s="101">
        <v>8.0</v>
      </c>
      <c r="G32" s="101">
        <v>306536.0</v>
      </c>
      <c r="H32" s="101">
        <v>306268.0</v>
      </c>
      <c r="I32" s="101">
        <v>252828.0</v>
      </c>
      <c r="J32" s="101">
        <v>0.0</v>
      </c>
      <c r="K32" s="101">
        <v>252623.0</v>
      </c>
      <c r="L32" s="101">
        <v>64.0</v>
      </c>
      <c r="M32" s="101">
        <v>210312.0</v>
      </c>
      <c r="N32" s="101">
        <v>58444.0</v>
      </c>
      <c r="O32" s="101">
        <v>53706.0</v>
      </c>
      <c r="P32" s="101">
        <v>0.0</v>
      </c>
      <c r="Q32" s="101">
        <v>53663.0</v>
      </c>
      <c r="R32" s="101">
        <v>5.0</v>
      </c>
      <c r="S32" s="101">
        <v>40596.0</v>
      </c>
      <c r="T32" s="101">
        <v>5426.0</v>
      </c>
      <c r="U32" s="101">
        <v>5195.0</v>
      </c>
      <c r="V32" s="101">
        <v>0.0</v>
      </c>
      <c r="W32" s="101">
        <v>5190.0</v>
      </c>
      <c r="X32" s="101">
        <v>2.0</v>
      </c>
      <c r="Y32" s="101">
        <v>19.0</v>
      </c>
      <c r="Z32" s="101">
        <v>198593.0</v>
      </c>
      <c r="AA32" s="101">
        <v>169825.0</v>
      </c>
      <c r="AB32" s="101">
        <v>0.0</v>
      </c>
      <c r="AC32" s="101">
        <v>169489.0</v>
      </c>
      <c r="AD32" s="101">
        <v>2.0</v>
      </c>
      <c r="AE32" s="101">
        <v>139262.0</v>
      </c>
      <c r="AF32" s="101">
        <v>3443476.0</v>
      </c>
      <c r="AG32" s="101">
        <v>3020960.0</v>
      </c>
      <c r="AH32" s="101">
        <v>253.0</v>
      </c>
      <c r="AI32" s="101">
        <v>2984205.0</v>
      </c>
      <c r="AJ32" s="101">
        <v>306.0</v>
      </c>
      <c r="AK32" s="101">
        <v>2934650.0</v>
      </c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>
        <v>2054537.0</v>
      </c>
      <c r="BE32" s="101">
        <v>1766439.0</v>
      </c>
      <c r="BF32" s="101">
        <v>79.0</v>
      </c>
      <c r="BG32" s="101">
        <v>1721988.0</v>
      </c>
      <c r="BH32" s="101">
        <v>214.0</v>
      </c>
      <c r="BI32" s="101">
        <v>2292.0</v>
      </c>
      <c r="BJ32" s="101">
        <v>2882613.0</v>
      </c>
      <c r="BK32" s="101">
        <v>2463780.0</v>
      </c>
      <c r="BL32" s="101">
        <v>117.0</v>
      </c>
      <c r="BM32" s="101">
        <v>2382757.0</v>
      </c>
      <c r="BN32" s="101">
        <v>315.0</v>
      </c>
      <c r="BO32" s="101">
        <v>2985.0</v>
      </c>
      <c r="BP32" s="101">
        <v>3681776.0</v>
      </c>
      <c r="BQ32" s="101">
        <v>3142142.0</v>
      </c>
      <c r="BR32" s="101">
        <v>302.0</v>
      </c>
      <c r="BS32" s="101">
        <v>2972592.0</v>
      </c>
      <c r="BT32" s="101">
        <v>279.0</v>
      </c>
      <c r="BU32" s="101">
        <v>2502.0</v>
      </c>
      <c r="BV32" s="101">
        <v>1114276.0</v>
      </c>
      <c r="BW32" s="101">
        <v>1106010.0</v>
      </c>
      <c r="BX32" s="101">
        <v>10.0</v>
      </c>
      <c r="BY32" s="101">
        <v>1104928.0</v>
      </c>
      <c r="BZ32" s="101">
        <v>1134.0</v>
      </c>
      <c r="CA32" s="101">
        <v>76653.0</v>
      </c>
      <c r="CB32" s="101">
        <v>860900.0</v>
      </c>
      <c r="CC32" s="101">
        <v>860049.0</v>
      </c>
      <c r="CD32" s="101">
        <v>0.0</v>
      </c>
      <c r="CE32" s="101">
        <v>860899.0</v>
      </c>
      <c r="CF32" s="101">
        <v>0.0</v>
      </c>
      <c r="CG32" s="101">
        <v>860899.0</v>
      </c>
      <c r="CH32" s="101">
        <v>268904.0</v>
      </c>
      <c r="CI32" s="101">
        <v>268899.0</v>
      </c>
      <c r="CJ32" s="101">
        <v>0.0</v>
      </c>
      <c r="CK32" s="101">
        <v>268870.0</v>
      </c>
      <c r="CL32" s="101">
        <v>0.0</v>
      </c>
      <c r="CM32" s="101">
        <v>268870.0</v>
      </c>
      <c r="CN32" s="101">
        <v>62154.0</v>
      </c>
      <c r="CO32" s="101">
        <v>61248.0</v>
      </c>
      <c r="CP32" s="101">
        <v>0.0</v>
      </c>
      <c r="CQ32" s="101">
        <v>61027.0</v>
      </c>
      <c r="CR32" s="101">
        <v>0.0</v>
      </c>
      <c r="CS32" s="101">
        <v>60872.0</v>
      </c>
      <c r="CT32" s="101">
        <v>245234.0</v>
      </c>
      <c r="CU32" s="101">
        <v>239643.0</v>
      </c>
      <c r="CV32" s="101">
        <v>161.0</v>
      </c>
      <c r="CW32" s="101">
        <v>235942.0</v>
      </c>
      <c r="CX32" s="101">
        <v>462.0</v>
      </c>
      <c r="CY32" s="101">
        <v>203940.0</v>
      </c>
      <c r="CZ32" s="101">
        <v>313345.0</v>
      </c>
      <c r="DA32" s="101">
        <v>284926.0</v>
      </c>
      <c r="DB32" s="101">
        <v>22.0</v>
      </c>
      <c r="DC32" s="101">
        <v>283325.0</v>
      </c>
      <c r="DD32" s="101">
        <v>1584.0</v>
      </c>
      <c r="DE32" s="101">
        <v>276366.0</v>
      </c>
      <c r="DF32" s="101">
        <v>170424.0</v>
      </c>
      <c r="DG32" s="101">
        <v>169339.0</v>
      </c>
      <c r="DH32" s="101">
        <v>145.0</v>
      </c>
      <c r="DI32" s="101">
        <v>166624.0</v>
      </c>
      <c r="DJ32" s="101">
        <v>3352.0</v>
      </c>
      <c r="DK32" s="101">
        <v>151760.0</v>
      </c>
      <c r="DL32" s="101">
        <v>897004.0</v>
      </c>
      <c r="DM32" s="101">
        <v>855020.0</v>
      </c>
      <c r="DN32" s="101">
        <v>9038.0</v>
      </c>
      <c r="DO32" s="101">
        <v>852293.0</v>
      </c>
      <c r="DP32" s="101">
        <v>12308.0</v>
      </c>
      <c r="DQ32" s="101">
        <v>298160.0</v>
      </c>
      <c r="DR32" s="101">
        <v>874966.0</v>
      </c>
      <c r="DS32" s="101">
        <v>773819.0</v>
      </c>
      <c r="DT32" s="101">
        <v>9816.0</v>
      </c>
      <c r="DU32" s="101">
        <v>654815.0</v>
      </c>
      <c r="DV32" s="101">
        <v>10657.0</v>
      </c>
      <c r="DW32" s="101">
        <v>70211.0</v>
      </c>
      <c r="DX32" s="101"/>
      <c r="DY32" s="101"/>
      <c r="DZ32" s="101"/>
      <c r="EA32" s="101"/>
      <c r="EB32" s="101"/>
      <c r="EC32" s="101"/>
      <c r="ED32" s="101">
        <v>648908.0</v>
      </c>
      <c r="EE32" s="101">
        <v>633837.0</v>
      </c>
      <c r="EF32" s="101">
        <v>59.0</v>
      </c>
      <c r="EG32" s="101">
        <v>628406.0</v>
      </c>
      <c r="EH32" s="101">
        <v>0.0</v>
      </c>
      <c r="EI32" s="101">
        <v>0.0</v>
      </c>
      <c r="EJ32" s="101">
        <v>3537092.0</v>
      </c>
      <c r="EK32" s="101">
        <v>3058261.0</v>
      </c>
      <c r="EL32" s="101">
        <v>61745.0</v>
      </c>
      <c r="EM32" s="101">
        <v>1845883.0</v>
      </c>
      <c r="EN32" s="101">
        <v>0.0</v>
      </c>
      <c r="EO32" s="101">
        <v>0.0</v>
      </c>
      <c r="EP32" s="101">
        <v>109282.0</v>
      </c>
      <c r="EQ32" s="101">
        <v>108937.0</v>
      </c>
      <c r="ER32" s="101">
        <v>1827.0</v>
      </c>
      <c r="ES32" s="101">
        <v>77568.0</v>
      </c>
      <c r="ET32" s="101">
        <v>0.0</v>
      </c>
      <c r="EU32" s="101">
        <v>0.0</v>
      </c>
      <c r="EV32" s="101"/>
      <c r="EW32" s="101"/>
      <c r="EX32" s="101"/>
      <c r="EY32" s="101"/>
      <c r="EZ32" s="101"/>
      <c r="FA32" s="101"/>
      <c r="FB32" s="101"/>
      <c r="FC32" s="101"/>
      <c r="FD32" s="101"/>
      <c r="FE32" s="101"/>
      <c r="FF32" s="101"/>
      <c r="FG32" s="101"/>
      <c r="FH32" s="101"/>
      <c r="FI32" s="101"/>
      <c r="FJ32" s="101"/>
      <c r="FK32" s="101"/>
      <c r="FL32" s="101"/>
      <c r="FM32" s="101"/>
      <c r="FN32" s="101">
        <v>673726.0</v>
      </c>
      <c r="FO32" s="101">
        <v>673487.0</v>
      </c>
      <c r="FP32" s="101">
        <v>34399.0</v>
      </c>
      <c r="FQ32" s="101">
        <v>672471.0</v>
      </c>
      <c r="FR32" s="101">
        <v>4597.0</v>
      </c>
      <c r="FS32" s="101">
        <v>71443.0</v>
      </c>
      <c r="FT32" s="101">
        <v>199846.0</v>
      </c>
      <c r="FU32" s="101">
        <v>199815.0</v>
      </c>
      <c r="FV32" s="101">
        <v>1338.0</v>
      </c>
      <c r="FW32" s="101">
        <v>199439.0</v>
      </c>
      <c r="FX32" s="101">
        <v>0.0</v>
      </c>
      <c r="FY32" s="101">
        <v>0.0</v>
      </c>
      <c r="FZ32" s="136"/>
      <c r="GA32" s="80"/>
    </row>
    <row r="33">
      <c r="A33" s="8">
        <v>44415.0</v>
      </c>
      <c r="B33" s="101">
        <v>391094.0</v>
      </c>
      <c r="C33" s="101">
        <v>372314.0</v>
      </c>
      <c r="D33" s="101">
        <v>1.0</v>
      </c>
      <c r="E33" s="101">
        <v>372107.0</v>
      </c>
      <c r="F33" s="101">
        <v>51.0</v>
      </c>
      <c r="G33" s="101">
        <v>306524.0</v>
      </c>
      <c r="H33" s="101">
        <v>306661.0</v>
      </c>
      <c r="I33" s="101">
        <v>252830.0</v>
      </c>
      <c r="J33" s="101">
        <v>0.0</v>
      </c>
      <c r="K33" s="101">
        <v>252623.0</v>
      </c>
      <c r="L33" s="101">
        <v>90.0</v>
      </c>
      <c r="M33" s="101">
        <v>210244.0</v>
      </c>
      <c r="N33" s="101">
        <v>58451.0</v>
      </c>
      <c r="O33" s="101">
        <v>53707.0</v>
      </c>
      <c r="P33" s="101">
        <v>0.0</v>
      </c>
      <c r="Q33" s="101">
        <v>53663.0</v>
      </c>
      <c r="R33" s="101">
        <v>18.0</v>
      </c>
      <c r="S33" s="101">
        <v>40591.0</v>
      </c>
      <c r="T33" s="101">
        <v>5424.0</v>
      </c>
      <c r="U33" s="101">
        <v>5195.0</v>
      </c>
      <c r="V33" s="101">
        <v>0.0</v>
      </c>
      <c r="W33" s="101">
        <v>5190.0</v>
      </c>
      <c r="X33" s="101">
        <v>0.0</v>
      </c>
      <c r="Y33" s="101">
        <v>17.0</v>
      </c>
      <c r="Z33" s="101">
        <v>198664.0</v>
      </c>
      <c r="AA33" s="101">
        <v>169828.0</v>
      </c>
      <c r="AB33" s="101">
        <v>0.0</v>
      </c>
      <c r="AC33" s="101">
        <v>169489.0</v>
      </c>
      <c r="AD33" s="101">
        <v>17.0</v>
      </c>
      <c r="AE33" s="101">
        <v>139259.0</v>
      </c>
      <c r="AF33" s="101">
        <v>3443632.0</v>
      </c>
      <c r="AG33" s="101">
        <v>3020930.0</v>
      </c>
      <c r="AH33" s="101">
        <v>1674.0</v>
      </c>
      <c r="AI33" s="101">
        <v>2983952.0</v>
      </c>
      <c r="AJ33" s="101">
        <v>2432.0</v>
      </c>
      <c r="AK33" s="101">
        <v>2934344.0</v>
      </c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>
        <v>2054799.0</v>
      </c>
      <c r="BE33" s="101">
        <v>1765650.0</v>
      </c>
      <c r="BF33" s="101">
        <v>1289.0</v>
      </c>
      <c r="BG33" s="101">
        <v>1721905.0</v>
      </c>
      <c r="BH33" s="101">
        <v>656.0</v>
      </c>
      <c r="BI33" s="101">
        <v>2051.0</v>
      </c>
      <c r="BJ33" s="101">
        <v>2883091.0</v>
      </c>
      <c r="BK33" s="101">
        <v>2462094.0</v>
      </c>
      <c r="BL33" s="101">
        <v>2341.0</v>
      </c>
      <c r="BM33" s="101">
        <v>2382639.0</v>
      </c>
      <c r="BN33" s="101">
        <v>709.0</v>
      </c>
      <c r="BO33" s="101">
        <v>2654.0</v>
      </c>
      <c r="BP33" s="101">
        <v>3682753.0</v>
      </c>
      <c r="BQ33" s="101">
        <v>3138221.0</v>
      </c>
      <c r="BR33" s="101">
        <v>5761.0</v>
      </c>
      <c r="BS33" s="101">
        <v>2972287.0</v>
      </c>
      <c r="BT33" s="101">
        <v>508.0</v>
      </c>
      <c r="BU33" s="101">
        <v>2214.0</v>
      </c>
      <c r="BV33" s="101">
        <v>1114274.0</v>
      </c>
      <c r="BW33" s="101">
        <v>1105997.0</v>
      </c>
      <c r="BX33" s="101">
        <v>125.0</v>
      </c>
      <c r="BY33" s="101">
        <v>1104912.0</v>
      </c>
      <c r="BZ33" s="101">
        <v>2271.0</v>
      </c>
      <c r="CA33" s="101">
        <v>75509.0</v>
      </c>
      <c r="CB33" s="101">
        <v>860900.0</v>
      </c>
      <c r="CC33" s="101">
        <v>860049.0</v>
      </c>
      <c r="CD33" s="101">
        <v>0.0</v>
      </c>
      <c r="CE33" s="101">
        <v>860899.0</v>
      </c>
      <c r="CF33" s="101">
        <v>0.0</v>
      </c>
      <c r="CG33" s="101">
        <v>860899.0</v>
      </c>
      <c r="CH33" s="101">
        <v>268904.0</v>
      </c>
      <c r="CI33" s="101">
        <v>268899.0</v>
      </c>
      <c r="CJ33" s="101">
        <v>0.0</v>
      </c>
      <c r="CK33" s="101">
        <v>268870.0</v>
      </c>
      <c r="CL33" s="101">
        <v>0.0</v>
      </c>
      <c r="CM33" s="101">
        <v>268870.0</v>
      </c>
      <c r="CN33" s="101">
        <v>62154.0</v>
      </c>
      <c r="CO33" s="101">
        <v>61248.0</v>
      </c>
      <c r="CP33" s="101">
        <v>0.0</v>
      </c>
      <c r="CQ33" s="101">
        <v>61027.0</v>
      </c>
      <c r="CR33" s="101">
        <v>0.0</v>
      </c>
      <c r="CS33" s="101">
        <v>60872.0</v>
      </c>
      <c r="CT33" s="101">
        <v>244371.0</v>
      </c>
      <c r="CU33" s="101">
        <v>238777.0</v>
      </c>
      <c r="CV33" s="101">
        <v>1014.0</v>
      </c>
      <c r="CW33" s="101">
        <v>235778.0</v>
      </c>
      <c r="CX33" s="101">
        <v>1976.0</v>
      </c>
      <c r="CY33" s="101">
        <v>203478.0</v>
      </c>
      <c r="CZ33" s="101">
        <v>313650.0</v>
      </c>
      <c r="DA33" s="101">
        <v>284928.0</v>
      </c>
      <c r="DB33" s="101">
        <v>151.0</v>
      </c>
      <c r="DC33" s="101">
        <v>283303.0</v>
      </c>
      <c r="DD33" s="101">
        <v>7985.0</v>
      </c>
      <c r="DE33" s="101">
        <v>274782.0</v>
      </c>
      <c r="DF33" s="101">
        <v>170443.0</v>
      </c>
      <c r="DG33" s="101">
        <v>169383.0</v>
      </c>
      <c r="DH33" s="101">
        <v>970.0</v>
      </c>
      <c r="DI33" s="101">
        <v>166477.0</v>
      </c>
      <c r="DJ33" s="101">
        <v>15439.0</v>
      </c>
      <c r="DK33" s="101">
        <v>148407.0</v>
      </c>
      <c r="DL33" s="101">
        <v>896915.0</v>
      </c>
      <c r="DM33" s="101">
        <v>855307.0</v>
      </c>
      <c r="DN33" s="101">
        <v>27021.0</v>
      </c>
      <c r="DO33" s="101">
        <v>843087.0</v>
      </c>
      <c r="DP33" s="101">
        <v>85146.0</v>
      </c>
      <c r="DQ33" s="101">
        <v>285852.0</v>
      </c>
      <c r="DR33" s="101">
        <v>873725.0</v>
      </c>
      <c r="DS33" s="101">
        <v>772570.0</v>
      </c>
      <c r="DT33" s="101">
        <v>35030.0</v>
      </c>
      <c r="DU33" s="101">
        <v>644609.0</v>
      </c>
      <c r="DV33" s="101">
        <v>16719.0</v>
      </c>
      <c r="DW33" s="101">
        <v>59554.0</v>
      </c>
      <c r="DX33" s="101"/>
      <c r="DY33" s="101"/>
      <c r="DZ33" s="101"/>
      <c r="EA33" s="101"/>
      <c r="EB33" s="101"/>
      <c r="EC33" s="101"/>
      <c r="ED33" s="101">
        <v>648914.0</v>
      </c>
      <c r="EE33" s="101">
        <v>633839.0</v>
      </c>
      <c r="EF33" s="101">
        <v>411.0</v>
      </c>
      <c r="EG33" s="101">
        <v>628346.0</v>
      </c>
      <c r="EH33" s="101">
        <v>0.0</v>
      </c>
      <c r="EI33" s="101">
        <v>0.0</v>
      </c>
      <c r="EJ33" s="101">
        <v>3537041.0</v>
      </c>
      <c r="EK33" s="101">
        <v>3058869.0</v>
      </c>
      <c r="EL33" s="101">
        <v>101022.0</v>
      </c>
      <c r="EM33" s="101">
        <v>1783835.0</v>
      </c>
      <c r="EN33" s="101">
        <v>0.0</v>
      </c>
      <c r="EO33" s="101">
        <v>0.0</v>
      </c>
      <c r="EP33" s="101">
        <v>109286.0</v>
      </c>
      <c r="EQ33" s="101">
        <v>109031.0</v>
      </c>
      <c r="ER33" s="101">
        <v>3380.0</v>
      </c>
      <c r="ES33" s="101">
        <v>75732.0</v>
      </c>
      <c r="ET33" s="101">
        <v>0.0</v>
      </c>
      <c r="EU33" s="101">
        <v>0.0</v>
      </c>
      <c r="EV33" s="101"/>
      <c r="EW33" s="101"/>
      <c r="EX33" s="101"/>
      <c r="EY33" s="101"/>
      <c r="EZ33" s="101"/>
      <c r="FA33" s="101"/>
      <c r="FB33" s="101"/>
      <c r="FC33" s="101"/>
      <c r="FD33" s="101"/>
      <c r="FE33" s="101"/>
      <c r="FF33" s="101"/>
      <c r="FG33" s="101"/>
      <c r="FH33" s="101"/>
      <c r="FI33" s="101"/>
      <c r="FJ33" s="101"/>
      <c r="FK33" s="101"/>
      <c r="FL33" s="101"/>
      <c r="FM33" s="101"/>
      <c r="FN33" s="101">
        <v>639090.0</v>
      </c>
      <c r="FO33" s="101">
        <v>638853.0</v>
      </c>
      <c r="FP33" s="101">
        <v>55551.0</v>
      </c>
      <c r="FQ33" s="101">
        <v>637897.0</v>
      </c>
      <c r="FR33" s="101">
        <v>9314.0</v>
      </c>
      <c r="FS33" s="101">
        <v>66818.0</v>
      </c>
      <c r="FT33" s="101">
        <v>198493.0</v>
      </c>
      <c r="FU33" s="101">
        <v>198462.0</v>
      </c>
      <c r="FV33" s="101">
        <v>3151.0</v>
      </c>
      <c r="FW33" s="101">
        <v>198094.0</v>
      </c>
      <c r="FX33" s="101">
        <v>0.0</v>
      </c>
      <c r="FY33" s="101">
        <v>0.0</v>
      </c>
      <c r="FZ33" s="136"/>
      <c r="GA33" s="80"/>
    </row>
    <row r="34">
      <c r="A34" s="8">
        <v>44414.0</v>
      </c>
      <c r="B34" s="101">
        <v>391562.0</v>
      </c>
      <c r="C34" s="101">
        <v>372321.0</v>
      </c>
      <c r="D34" s="101">
        <v>0.0</v>
      </c>
      <c r="E34" s="101">
        <v>372106.0</v>
      </c>
      <c r="F34" s="101">
        <v>55.0</v>
      </c>
      <c r="G34" s="101">
        <v>306464.0</v>
      </c>
      <c r="H34" s="101">
        <v>307280.0</v>
      </c>
      <c r="I34" s="101">
        <v>252832.0</v>
      </c>
      <c r="J34" s="101">
        <v>0.0</v>
      </c>
      <c r="K34" s="101">
        <v>252623.0</v>
      </c>
      <c r="L34" s="101">
        <v>56.0</v>
      </c>
      <c r="M34" s="101">
        <v>210149.0</v>
      </c>
      <c r="N34" s="101">
        <v>58466.0</v>
      </c>
      <c r="O34" s="101">
        <v>53706.0</v>
      </c>
      <c r="P34" s="101">
        <v>0.0</v>
      </c>
      <c r="Q34" s="101">
        <v>53663.0</v>
      </c>
      <c r="R34" s="101">
        <v>12.0</v>
      </c>
      <c r="S34" s="101">
        <v>40572.0</v>
      </c>
      <c r="T34" s="101">
        <v>5425.0</v>
      </c>
      <c r="U34" s="101">
        <v>5195.0</v>
      </c>
      <c r="V34" s="101">
        <v>0.0</v>
      </c>
      <c r="W34" s="101">
        <v>5190.0</v>
      </c>
      <c r="X34" s="101">
        <v>2.0</v>
      </c>
      <c r="Y34" s="101">
        <v>17.0</v>
      </c>
      <c r="Z34" s="101">
        <v>198846.0</v>
      </c>
      <c r="AA34" s="101">
        <v>169830.0</v>
      </c>
      <c r="AB34" s="101">
        <v>0.0</v>
      </c>
      <c r="AC34" s="101">
        <v>169489.0</v>
      </c>
      <c r="AD34" s="101">
        <v>24.0</v>
      </c>
      <c r="AE34" s="101">
        <v>139238.0</v>
      </c>
      <c r="AF34" s="101">
        <v>3444233.0</v>
      </c>
      <c r="AG34" s="101">
        <v>3019265.0</v>
      </c>
      <c r="AH34" s="101">
        <v>2252.0</v>
      </c>
      <c r="AI34" s="101">
        <v>2982275.0</v>
      </c>
      <c r="AJ34" s="101">
        <v>3067.0</v>
      </c>
      <c r="AK34" s="101">
        <v>2931911.0</v>
      </c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>
        <v>2055380.0</v>
      </c>
      <c r="BE34" s="101">
        <v>1761881.0</v>
      </c>
      <c r="BF34" s="101">
        <v>1753.0</v>
      </c>
      <c r="BG34" s="101">
        <v>1720608.0</v>
      </c>
      <c r="BH34" s="101">
        <v>408.0</v>
      </c>
      <c r="BI34" s="101">
        <v>1385.0</v>
      </c>
      <c r="BJ34" s="101">
        <v>2884411.0</v>
      </c>
      <c r="BK34" s="101">
        <v>2454861.0</v>
      </c>
      <c r="BL34" s="101">
        <v>2902.0</v>
      </c>
      <c r="BM34" s="101">
        <v>2380297.0</v>
      </c>
      <c r="BN34" s="101">
        <v>402.0</v>
      </c>
      <c r="BO34" s="101">
        <v>1937.0</v>
      </c>
      <c r="BP34" s="101">
        <v>3685373.0</v>
      </c>
      <c r="BQ34" s="101">
        <v>3123991.0</v>
      </c>
      <c r="BR34" s="101">
        <v>6155.0</v>
      </c>
      <c r="BS34" s="101">
        <v>2966523.0</v>
      </c>
      <c r="BT34" s="101">
        <v>271.0</v>
      </c>
      <c r="BU34" s="101">
        <v>1701.0</v>
      </c>
      <c r="BV34" s="101">
        <v>1114331.0</v>
      </c>
      <c r="BW34" s="101">
        <v>1105862.0</v>
      </c>
      <c r="BX34" s="101">
        <v>116.0</v>
      </c>
      <c r="BY34" s="101">
        <v>1104749.0</v>
      </c>
      <c r="BZ34" s="101">
        <v>1491.0</v>
      </c>
      <c r="CA34" s="101">
        <v>73205.0</v>
      </c>
      <c r="CB34" s="101">
        <v>860899.0</v>
      </c>
      <c r="CC34" s="101">
        <v>860049.0</v>
      </c>
      <c r="CD34" s="101">
        <v>0.0</v>
      </c>
      <c r="CE34" s="101">
        <v>860899.0</v>
      </c>
      <c r="CF34" s="101">
        <v>0.0</v>
      </c>
      <c r="CG34" s="101">
        <v>860899.0</v>
      </c>
      <c r="CH34" s="101">
        <v>268904.0</v>
      </c>
      <c r="CI34" s="101">
        <v>268898.0</v>
      </c>
      <c r="CJ34" s="101">
        <v>0.0</v>
      </c>
      <c r="CK34" s="101">
        <v>268868.0</v>
      </c>
      <c r="CL34" s="101">
        <v>0.0</v>
      </c>
      <c r="CM34" s="101">
        <v>268868.0</v>
      </c>
      <c r="CN34" s="101">
        <v>62190.0</v>
      </c>
      <c r="CO34" s="101">
        <v>61249.0</v>
      </c>
      <c r="CP34" s="101">
        <v>1.0</v>
      </c>
      <c r="CQ34" s="101">
        <v>61027.0</v>
      </c>
      <c r="CR34" s="101">
        <v>0.0</v>
      </c>
      <c r="CS34" s="101">
        <v>60872.0</v>
      </c>
      <c r="CT34" s="101">
        <v>243192.0</v>
      </c>
      <c r="CU34" s="101">
        <v>237535.0</v>
      </c>
      <c r="CV34" s="101">
        <v>1076.0</v>
      </c>
      <c r="CW34" s="101">
        <v>234464.0</v>
      </c>
      <c r="CX34" s="101">
        <v>1754.0</v>
      </c>
      <c r="CY34" s="101">
        <v>201501.0</v>
      </c>
      <c r="CZ34" s="101">
        <v>313826.0</v>
      </c>
      <c r="DA34" s="101">
        <v>284647.0</v>
      </c>
      <c r="DB34" s="101">
        <v>140.0</v>
      </c>
      <c r="DC34" s="101">
        <v>283152.0</v>
      </c>
      <c r="DD34" s="101">
        <v>5368.0</v>
      </c>
      <c r="DE34" s="101">
        <v>266796.0</v>
      </c>
      <c r="DF34" s="101">
        <v>170518.0</v>
      </c>
      <c r="DG34" s="101">
        <v>169639.0</v>
      </c>
      <c r="DH34" s="101">
        <v>730.0</v>
      </c>
      <c r="DI34" s="101">
        <v>165503.0</v>
      </c>
      <c r="DJ34" s="101">
        <v>8427.0</v>
      </c>
      <c r="DK34" s="101">
        <v>132967.0</v>
      </c>
      <c r="DL34" s="101">
        <v>897020.0</v>
      </c>
      <c r="DM34" s="101">
        <v>855839.0</v>
      </c>
      <c r="DN34" s="101">
        <v>17376.0</v>
      </c>
      <c r="DO34" s="101">
        <v>815984.0</v>
      </c>
      <c r="DP34" s="101">
        <v>70675.0</v>
      </c>
      <c r="DQ34" s="101">
        <v>200703.0</v>
      </c>
      <c r="DR34" s="101">
        <v>871996.0</v>
      </c>
      <c r="DS34" s="101">
        <v>765557.0</v>
      </c>
      <c r="DT34" s="101">
        <v>32500.0</v>
      </c>
      <c r="DU34" s="101">
        <v>609178.0</v>
      </c>
      <c r="DV34" s="101">
        <v>17636.0</v>
      </c>
      <c r="DW34" s="101">
        <v>42829.0</v>
      </c>
      <c r="DX34" s="101"/>
      <c r="DY34" s="101"/>
      <c r="DZ34" s="101"/>
      <c r="EA34" s="101"/>
      <c r="EB34" s="101"/>
      <c r="EC34" s="101"/>
      <c r="ED34" s="101">
        <v>648940.0</v>
      </c>
      <c r="EE34" s="101">
        <v>633836.0</v>
      </c>
      <c r="EF34" s="101">
        <v>269.0</v>
      </c>
      <c r="EG34" s="101">
        <v>627932.0</v>
      </c>
      <c r="EH34" s="101">
        <v>0.0</v>
      </c>
      <c r="EI34" s="101">
        <v>0.0</v>
      </c>
      <c r="EJ34" s="101">
        <v>3537796.0</v>
      </c>
      <c r="EK34" s="101">
        <v>3058710.0</v>
      </c>
      <c r="EL34" s="101">
        <v>53220.0</v>
      </c>
      <c r="EM34" s="101">
        <v>1682635.0</v>
      </c>
      <c r="EN34" s="101">
        <v>0.0</v>
      </c>
      <c r="EO34" s="101">
        <v>0.0</v>
      </c>
      <c r="EP34" s="101">
        <v>109306.0</v>
      </c>
      <c r="EQ34" s="101">
        <v>109207.0</v>
      </c>
      <c r="ER34" s="101">
        <v>2195.0</v>
      </c>
      <c r="ES34" s="101">
        <v>72349.0</v>
      </c>
      <c r="ET34" s="101">
        <v>0.0</v>
      </c>
      <c r="EU34" s="101">
        <v>0.0</v>
      </c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>
        <v>583153.0</v>
      </c>
      <c r="FO34" s="101">
        <v>582922.0</v>
      </c>
      <c r="FP34" s="101">
        <v>48929.0</v>
      </c>
      <c r="FQ34" s="101">
        <v>582054.0</v>
      </c>
      <c r="FR34" s="101">
        <v>7808.0</v>
      </c>
      <c r="FS34" s="101">
        <v>57490.0</v>
      </c>
      <c r="FT34" s="101">
        <v>195323.0</v>
      </c>
      <c r="FU34" s="101">
        <v>195290.0</v>
      </c>
      <c r="FV34" s="101">
        <v>2566.0</v>
      </c>
      <c r="FW34" s="101">
        <v>194910.0</v>
      </c>
      <c r="FX34" s="101">
        <v>0.0</v>
      </c>
      <c r="FY34" s="101">
        <v>0.0</v>
      </c>
      <c r="FZ34" s="136"/>
      <c r="GA34" s="80"/>
    </row>
    <row r="35">
      <c r="A35" s="8">
        <v>44413.0</v>
      </c>
      <c r="B35" s="24">
        <v>391674.0</v>
      </c>
      <c r="C35" s="24">
        <v>372326.0</v>
      </c>
      <c r="D35" s="24">
        <v>0.0</v>
      </c>
      <c r="E35" s="24">
        <v>372106.0</v>
      </c>
      <c r="F35" s="24">
        <v>13.0</v>
      </c>
      <c r="G35" s="24">
        <v>306401.0</v>
      </c>
      <c r="H35" s="24">
        <v>307881.0</v>
      </c>
      <c r="I35" s="24">
        <v>252833.0</v>
      </c>
      <c r="J35" s="24">
        <v>0.0</v>
      </c>
      <c r="K35" s="24">
        <v>252622.0</v>
      </c>
      <c r="L35" s="24">
        <v>49.0</v>
      </c>
      <c r="M35" s="24">
        <v>210078.0</v>
      </c>
      <c r="N35" s="24">
        <v>58465.0</v>
      </c>
      <c r="O35" s="24">
        <v>53705.0</v>
      </c>
      <c r="P35" s="24">
        <v>0.0</v>
      </c>
      <c r="Q35" s="24">
        <v>53663.0</v>
      </c>
      <c r="R35" s="24">
        <v>4.0</v>
      </c>
      <c r="S35" s="24">
        <v>40557.0</v>
      </c>
      <c r="T35" s="24">
        <v>5425.0</v>
      </c>
      <c r="U35" s="24">
        <v>5195.0</v>
      </c>
      <c r="V35" s="24">
        <v>0.0</v>
      </c>
      <c r="W35" s="24">
        <v>5190.0</v>
      </c>
      <c r="X35" s="24">
        <v>0.0</v>
      </c>
      <c r="Y35" s="24">
        <v>15.0</v>
      </c>
      <c r="Z35" s="24">
        <v>199125.0</v>
      </c>
      <c r="AA35" s="24">
        <v>169834.0</v>
      </c>
      <c r="AB35" s="24">
        <v>0.0</v>
      </c>
      <c r="AC35" s="24">
        <v>169488.0</v>
      </c>
      <c r="AD35" s="24">
        <v>7.0</v>
      </c>
      <c r="AE35" s="24">
        <v>139211.0</v>
      </c>
      <c r="AF35" s="24">
        <v>3444839.0</v>
      </c>
      <c r="AG35" s="24">
        <v>3017272.0</v>
      </c>
      <c r="AH35" s="24">
        <v>2501.0</v>
      </c>
      <c r="AI35" s="24">
        <v>2980020.0</v>
      </c>
      <c r="AJ35" s="24">
        <v>3248.0</v>
      </c>
      <c r="AK35" s="24">
        <v>2928843.0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>
        <v>1722226.0</v>
      </c>
      <c r="BE35" s="24">
        <v>1718875.0</v>
      </c>
      <c r="BF35" s="24">
        <v>3.0</v>
      </c>
      <c r="BG35" s="24">
        <v>1718856.0</v>
      </c>
      <c r="BH35" s="24">
        <v>201.0</v>
      </c>
      <c r="BI35" s="24">
        <v>976.0</v>
      </c>
      <c r="BJ35" s="24">
        <v>2381234.0</v>
      </c>
      <c r="BK35" s="24">
        <v>2377422.0</v>
      </c>
      <c r="BL35" s="24">
        <v>1.0</v>
      </c>
      <c r="BM35" s="24">
        <v>2377395.0</v>
      </c>
      <c r="BN35" s="24">
        <v>187.0</v>
      </c>
      <c r="BO35" s="24">
        <v>1532.0</v>
      </c>
      <c r="BP35" s="24">
        <v>2965452.0</v>
      </c>
      <c r="BQ35" s="24">
        <v>2960416.0</v>
      </c>
      <c r="BR35" s="24">
        <v>10.0</v>
      </c>
      <c r="BS35" s="24">
        <v>2960376.0</v>
      </c>
      <c r="BT35" s="24">
        <v>100.0</v>
      </c>
      <c r="BU35" s="24">
        <v>1429.0</v>
      </c>
      <c r="BV35" s="24">
        <v>1114472.0</v>
      </c>
      <c r="BW35" s="24">
        <v>1105737.0</v>
      </c>
      <c r="BX35" s="24">
        <v>15.0</v>
      </c>
      <c r="BY35" s="24">
        <v>1104592.0</v>
      </c>
      <c r="BZ35" s="24">
        <v>1018.0</v>
      </c>
      <c r="CA35" s="24">
        <v>71694.0</v>
      </c>
      <c r="CB35" s="24">
        <v>860900.0</v>
      </c>
      <c r="CC35" s="24">
        <v>860050.0</v>
      </c>
      <c r="CD35" s="24">
        <v>0.0</v>
      </c>
      <c r="CE35" s="24">
        <v>860900.0</v>
      </c>
      <c r="CF35" s="24">
        <v>0.0</v>
      </c>
      <c r="CG35" s="24">
        <v>860900.0</v>
      </c>
      <c r="CH35" s="24">
        <v>268904.0</v>
      </c>
      <c r="CI35" s="24">
        <v>268898.0</v>
      </c>
      <c r="CJ35" s="24">
        <v>0.0</v>
      </c>
      <c r="CK35" s="24">
        <v>268867.0</v>
      </c>
      <c r="CL35" s="24">
        <v>0.0</v>
      </c>
      <c r="CM35" s="24">
        <v>268867.0</v>
      </c>
      <c r="CN35" s="24">
        <v>62213.0</v>
      </c>
      <c r="CO35" s="24">
        <v>61255.0</v>
      </c>
      <c r="CP35" s="24">
        <v>0.0</v>
      </c>
      <c r="CQ35" s="24">
        <v>61026.0</v>
      </c>
      <c r="CR35" s="24">
        <v>0.0</v>
      </c>
      <c r="CS35" s="24">
        <v>60872.0</v>
      </c>
      <c r="CT35" s="24">
        <v>242221.0</v>
      </c>
      <c r="CU35" s="24">
        <v>236507.0</v>
      </c>
      <c r="CV35" s="24">
        <v>973.0</v>
      </c>
      <c r="CW35" s="24">
        <v>233386.0</v>
      </c>
      <c r="CX35" s="24">
        <v>1846.0</v>
      </c>
      <c r="CY35" s="24">
        <v>199749.0</v>
      </c>
      <c r="CZ35" s="24">
        <v>314049.0</v>
      </c>
      <c r="DA35" s="24">
        <v>284399.0</v>
      </c>
      <c r="DB35" s="24">
        <v>136.0</v>
      </c>
      <c r="DC35" s="24">
        <v>283012.0</v>
      </c>
      <c r="DD35" s="24">
        <v>4362.0</v>
      </c>
      <c r="DE35" s="24">
        <v>261427.0</v>
      </c>
      <c r="DF35" s="24">
        <v>200863.0</v>
      </c>
      <c r="DG35" s="24">
        <v>169582.0</v>
      </c>
      <c r="DH35" s="24">
        <v>552.0</v>
      </c>
      <c r="DI35" s="24">
        <v>164770.0</v>
      </c>
      <c r="DJ35" s="24">
        <v>5211.0</v>
      </c>
      <c r="DK35" s="24">
        <v>124540.0</v>
      </c>
      <c r="DL35" s="24">
        <v>897133.0</v>
      </c>
      <c r="DM35" s="24">
        <v>856058.0</v>
      </c>
      <c r="DN35" s="24">
        <v>11706.0</v>
      </c>
      <c r="DO35" s="24">
        <v>798481.0</v>
      </c>
      <c r="DP35" s="24">
        <v>63587.0</v>
      </c>
      <c r="DQ35" s="24">
        <v>130027.0</v>
      </c>
      <c r="DR35" s="24">
        <v>872993.0</v>
      </c>
      <c r="DS35" s="24">
        <v>757693.0</v>
      </c>
      <c r="DT35" s="24">
        <v>28951.0</v>
      </c>
      <c r="DU35" s="24">
        <v>576259.0</v>
      </c>
      <c r="DV35" s="24">
        <v>16329.0</v>
      </c>
      <c r="DW35" s="24">
        <v>25186.0</v>
      </c>
      <c r="DX35" s="24"/>
      <c r="DY35" s="24"/>
      <c r="DZ35" s="24"/>
      <c r="EA35" s="24"/>
      <c r="EB35" s="24"/>
      <c r="EC35" s="24"/>
      <c r="ED35" s="24">
        <v>648979.0</v>
      </c>
      <c r="EE35" s="24">
        <v>633846.0</v>
      </c>
      <c r="EF35" s="24">
        <v>345.0</v>
      </c>
      <c r="EG35" s="24">
        <v>627660.0</v>
      </c>
      <c r="EH35" s="24">
        <v>0.0</v>
      </c>
      <c r="EI35" s="24">
        <v>0.0</v>
      </c>
      <c r="EJ35" s="24">
        <v>3538328.0</v>
      </c>
      <c r="EK35" s="24">
        <v>3058259.0</v>
      </c>
      <c r="EL35" s="24">
        <v>46683.0</v>
      </c>
      <c r="EM35" s="24">
        <v>1629086.0</v>
      </c>
      <c r="EN35" s="24">
        <v>0.0</v>
      </c>
      <c r="EO35" s="24">
        <v>0.0</v>
      </c>
      <c r="EP35" s="24">
        <v>110386.0</v>
      </c>
      <c r="EQ35" s="24">
        <v>109376.0</v>
      </c>
      <c r="ER35" s="24">
        <v>2191.0</v>
      </c>
      <c r="ES35" s="24">
        <v>70146.0</v>
      </c>
      <c r="ET35" s="24">
        <v>0.0</v>
      </c>
      <c r="EU35" s="24">
        <v>0.0</v>
      </c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>
        <v>533858.0</v>
      </c>
      <c r="FO35" s="24">
        <v>533617.0</v>
      </c>
      <c r="FP35" s="24">
        <v>46849.0</v>
      </c>
      <c r="FQ35" s="24">
        <v>532716.0</v>
      </c>
      <c r="FR35" s="24">
        <v>7339.0</v>
      </c>
      <c r="FS35" s="24">
        <v>49649.0</v>
      </c>
      <c r="FT35" s="24">
        <v>192723.0</v>
      </c>
      <c r="FU35" s="24">
        <v>192679.0</v>
      </c>
      <c r="FV35" s="24">
        <v>2797.0</v>
      </c>
      <c r="FW35" s="24">
        <v>192311.0</v>
      </c>
      <c r="FX35" s="24">
        <v>0.0</v>
      </c>
      <c r="FY35" s="24">
        <v>0.0</v>
      </c>
      <c r="FZ35" s="136"/>
      <c r="GA35" s="80"/>
    </row>
    <row r="36">
      <c r="A36" s="8">
        <v>44412.0</v>
      </c>
      <c r="B36" s="101">
        <v>391752.0</v>
      </c>
      <c r="C36" s="101">
        <v>372323.0</v>
      </c>
      <c r="D36" s="101">
        <v>0.0</v>
      </c>
      <c r="E36" s="101">
        <v>372105.0</v>
      </c>
      <c r="F36" s="101">
        <v>62.0</v>
      </c>
      <c r="G36" s="101">
        <v>306383.0</v>
      </c>
      <c r="H36" s="101">
        <v>308481.0</v>
      </c>
      <c r="I36" s="101">
        <v>252837.0</v>
      </c>
      <c r="J36" s="101">
        <v>0.0</v>
      </c>
      <c r="K36" s="101">
        <v>252622.0</v>
      </c>
      <c r="L36" s="101">
        <v>41.0</v>
      </c>
      <c r="M36" s="101">
        <v>210011.0</v>
      </c>
      <c r="N36" s="101">
        <v>58487.0</v>
      </c>
      <c r="O36" s="101">
        <v>53705.0</v>
      </c>
      <c r="P36" s="101">
        <v>0.0</v>
      </c>
      <c r="Q36" s="101">
        <v>53663.0</v>
      </c>
      <c r="R36" s="101">
        <v>19.0</v>
      </c>
      <c r="S36" s="101">
        <v>40550.0</v>
      </c>
      <c r="T36" s="101">
        <v>5426.0</v>
      </c>
      <c r="U36" s="101">
        <v>5195.0</v>
      </c>
      <c r="V36" s="101">
        <v>0.0</v>
      </c>
      <c r="W36" s="101">
        <v>5190.0</v>
      </c>
      <c r="X36" s="101">
        <v>0.0</v>
      </c>
      <c r="Y36" s="101">
        <v>14.0</v>
      </c>
      <c r="Z36" s="101">
        <v>199323.0</v>
      </c>
      <c r="AA36" s="101">
        <v>169838.0</v>
      </c>
      <c r="AB36" s="101">
        <v>0.0</v>
      </c>
      <c r="AC36" s="101">
        <v>169488.0</v>
      </c>
      <c r="AD36" s="101">
        <v>12.0</v>
      </c>
      <c r="AE36" s="101">
        <v>139199.0</v>
      </c>
      <c r="AF36" s="101">
        <v>3445454.0</v>
      </c>
      <c r="AG36" s="101">
        <v>3014898.0</v>
      </c>
      <c r="AH36" s="101">
        <v>2154.0</v>
      </c>
      <c r="AI36" s="101">
        <v>2977514.0</v>
      </c>
      <c r="AJ36" s="101">
        <v>3358.0</v>
      </c>
      <c r="AK36" s="101">
        <v>2925593.0</v>
      </c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>
        <v>1722133.0</v>
      </c>
      <c r="BE36" s="101">
        <v>1718870.0</v>
      </c>
      <c r="BF36" s="101">
        <v>1.0</v>
      </c>
      <c r="BG36" s="101">
        <v>1718853.0</v>
      </c>
      <c r="BH36" s="101">
        <v>96.0</v>
      </c>
      <c r="BI36" s="101">
        <v>771.0</v>
      </c>
      <c r="BJ36" s="101">
        <v>2381009.0</v>
      </c>
      <c r="BK36" s="101">
        <v>2377419.0</v>
      </c>
      <c r="BL36" s="101">
        <v>0.0</v>
      </c>
      <c r="BM36" s="101">
        <v>2377396.0</v>
      </c>
      <c r="BN36" s="101">
        <v>111.0</v>
      </c>
      <c r="BO36" s="101">
        <v>1337.0</v>
      </c>
      <c r="BP36" s="101">
        <v>2964975.0</v>
      </c>
      <c r="BQ36" s="101">
        <v>2960398.0</v>
      </c>
      <c r="BR36" s="101">
        <v>0.0</v>
      </c>
      <c r="BS36" s="101">
        <v>2960362.0</v>
      </c>
      <c r="BT36" s="101">
        <v>73.0</v>
      </c>
      <c r="BU36" s="101">
        <v>1323.0</v>
      </c>
      <c r="BV36" s="101">
        <v>1114607.0</v>
      </c>
      <c r="BW36" s="101">
        <v>1105702.0</v>
      </c>
      <c r="BX36" s="101">
        <v>20.0</v>
      </c>
      <c r="BY36" s="101">
        <v>1104539.0</v>
      </c>
      <c r="BZ36" s="101">
        <v>858.0</v>
      </c>
      <c r="CA36" s="101">
        <v>70658.0</v>
      </c>
      <c r="CB36" s="101">
        <v>860900.0</v>
      </c>
      <c r="CC36" s="101">
        <v>860050.0</v>
      </c>
      <c r="CD36" s="101">
        <v>0.0</v>
      </c>
      <c r="CE36" s="101">
        <v>860900.0</v>
      </c>
      <c r="CF36" s="101">
        <v>0.0</v>
      </c>
      <c r="CG36" s="101">
        <v>860900.0</v>
      </c>
      <c r="CH36" s="101">
        <v>268904.0</v>
      </c>
      <c r="CI36" s="101">
        <v>268898.0</v>
      </c>
      <c r="CJ36" s="101">
        <v>0.0</v>
      </c>
      <c r="CK36" s="101">
        <v>268866.0</v>
      </c>
      <c r="CL36" s="101">
        <v>0.0</v>
      </c>
      <c r="CM36" s="101">
        <v>268866.0</v>
      </c>
      <c r="CN36" s="101">
        <v>62221.0</v>
      </c>
      <c r="CO36" s="101">
        <v>61258.0</v>
      </c>
      <c r="CP36" s="101">
        <v>0.0</v>
      </c>
      <c r="CQ36" s="101">
        <v>61026.0</v>
      </c>
      <c r="CR36" s="101">
        <v>0.0</v>
      </c>
      <c r="CS36" s="101">
        <v>60872.0</v>
      </c>
      <c r="CT36" s="101">
        <v>241364.0</v>
      </c>
      <c r="CU36" s="101">
        <v>235615.0</v>
      </c>
      <c r="CV36" s="101">
        <v>1332.0</v>
      </c>
      <c r="CW36" s="101">
        <v>232395.0</v>
      </c>
      <c r="CX36" s="101">
        <v>1747.0</v>
      </c>
      <c r="CY36" s="101">
        <v>197902.0</v>
      </c>
      <c r="CZ36" s="101">
        <v>314216.0</v>
      </c>
      <c r="DA36" s="101">
        <v>284249.0</v>
      </c>
      <c r="DB36" s="101">
        <v>104.0</v>
      </c>
      <c r="DC36" s="101">
        <v>282876.0</v>
      </c>
      <c r="DD36" s="101">
        <v>4069.0</v>
      </c>
      <c r="DE36" s="101">
        <v>257065.0</v>
      </c>
      <c r="DF36" s="101">
        <v>201105.0</v>
      </c>
      <c r="DG36" s="101">
        <v>169348.0</v>
      </c>
      <c r="DH36" s="101">
        <v>310.0</v>
      </c>
      <c r="DI36" s="101">
        <v>164218.0</v>
      </c>
      <c r="DJ36" s="101">
        <v>6936.0</v>
      </c>
      <c r="DK36" s="101">
        <v>119328.0</v>
      </c>
      <c r="DL36" s="101">
        <v>897191.0</v>
      </c>
      <c r="DM36" s="101">
        <v>856240.0</v>
      </c>
      <c r="DN36" s="101">
        <v>15165.0</v>
      </c>
      <c r="DO36" s="101">
        <v>786671.0</v>
      </c>
      <c r="DP36" s="101">
        <v>66440.0</v>
      </c>
      <c r="DQ36" s="101">
        <v>66440.0</v>
      </c>
      <c r="DR36" s="101">
        <v>877683.0</v>
      </c>
      <c r="DS36" s="101">
        <v>746559.0</v>
      </c>
      <c r="DT36" s="101">
        <v>32820.0</v>
      </c>
      <c r="DU36" s="101">
        <v>546803.0</v>
      </c>
      <c r="DV36" s="101">
        <v>8854.0</v>
      </c>
      <c r="DW36" s="101">
        <v>8856.0</v>
      </c>
      <c r="DX36" s="101"/>
      <c r="DY36" s="101"/>
      <c r="DZ36" s="101"/>
      <c r="EA36" s="101"/>
      <c r="EB36" s="101"/>
      <c r="EC36" s="101"/>
      <c r="ED36" s="101">
        <v>649002.0</v>
      </c>
      <c r="EE36" s="101">
        <v>633857.0</v>
      </c>
      <c r="EF36" s="101">
        <v>483.0</v>
      </c>
      <c r="EG36" s="101">
        <v>627313.0</v>
      </c>
      <c r="EH36" s="101">
        <v>0.0</v>
      </c>
      <c r="EI36" s="101">
        <v>0.0</v>
      </c>
      <c r="EJ36" s="101">
        <v>3538871.0</v>
      </c>
      <c r="EK36" s="101">
        <v>3057968.0</v>
      </c>
      <c r="EL36" s="101">
        <v>87843.0</v>
      </c>
      <c r="EM36" s="101">
        <v>1582108.0</v>
      </c>
      <c r="EN36" s="101">
        <v>0.0</v>
      </c>
      <c r="EO36" s="101">
        <v>0.0</v>
      </c>
      <c r="EP36" s="101">
        <v>110414.0</v>
      </c>
      <c r="EQ36" s="101">
        <v>109524.0</v>
      </c>
      <c r="ER36" s="101">
        <v>4473.0</v>
      </c>
      <c r="ES36" s="101">
        <v>67917.0</v>
      </c>
      <c r="ET36" s="101">
        <v>0.0</v>
      </c>
      <c r="EU36" s="101">
        <v>0.0</v>
      </c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>
        <v>486688.0</v>
      </c>
      <c r="FO36" s="101">
        <v>486451.0</v>
      </c>
      <c r="FP36" s="101">
        <v>51770.0</v>
      </c>
      <c r="FQ36" s="101">
        <v>485571.0</v>
      </c>
      <c r="FR36" s="101">
        <v>6926.0</v>
      </c>
      <c r="FS36" s="101">
        <v>42299.0</v>
      </c>
      <c r="FT36" s="101">
        <v>189905.0</v>
      </c>
      <c r="FU36" s="101">
        <v>189863.0</v>
      </c>
      <c r="FV36" s="101">
        <v>2900.0</v>
      </c>
      <c r="FW36" s="101">
        <v>189480.0</v>
      </c>
      <c r="FX36" s="101">
        <v>0.0</v>
      </c>
      <c r="FY36" s="101">
        <v>0.0</v>
      </c>
      <c r="FZ36" s="136"/>
      <c r="GA36" s="80"/>
    </row>
    <row r="37">
      <c r="A37" s="8">
        <v>44411.0</v>
      </c>
      <c r="B37" s="101">
        <v>391855.0</v>
      </c>
      <c r="C37" s="101">
        <v>372322.0</v>
      </c>
      <c r="D37" s="101">
        <v>0.0</v>
      </c>
      <c r="E37" s="101">
        <v>372104.0</v>
      </c>
      <c r="F37" s="101">
        <v>61.0</v>
      </c>
      <c r="G37" s="101">
        <v>306316.0</v>
      </c>
      <c r="H37" s="101">
        <v>309021.0</v>
      </c>
      <c r="I37" s="101">
        <v>252839.0</v>
      </c>
      <c r="J37" s="101">
        <v>0.0</v>
      </c>
      <c r="K37" s="101">
        <v>252622.0</v>
      </c>
      <c r="L37" s="101">
        <v>29.0</v>
      </c>
      <c r="M37" s="101">
        <v>209968.0</v>
      </c>
      <c r="N37" s="101">
        <v>58519.0</v>
      </c>
      <c r="O37" s="101">
        <v>53704.0</v>
      </c>
      <c r="P37" s="101">
        <v>0.0</v>
      </c>
      <c r="Q37" s="101">
        <v>53662.0</v>
      </c>
      <c r="R37" s="101">
        <v>6.0</v>
      </c>
      <c r="S37" s="101">
        <v>40529.0</v>
      </c>
      <c r="T37" s="101">
        <v>5428.0</v>
      </c>
      <c r="U37" s="101">
        <v>5195.0</v>
      </c>
      <c r="V37" s="101">
        <v>0.0</v>
      </c>
      <c r="W37" s="101">
        <v>5190.0</v>
      </c>
      <c r="X37" s="101">
        <v>0.0</v>
      </c>
      <c r="Y37" s="101">
        <v>14.0</v>
      </c>
      <c r="Z37" s="101">
        <v>199471.0</v>
      </c>
      <c r="AA37" s="101">
        <v>169839.0</v>
      </c>
      <c r="AB37" s="101">
        <v>0.0</v>
      </c>
      <c r="AC37" s="101">
        <v>169489.0</v>
      </c>
      <c r="AD37" s="101">
        <v>26.0</v>
      </c>
      <c r="AE37" s="101">
        <v>139184.0</v>
      </c>
      <c r="AF37" s="101">
        <v>3446097.0</v>
      </c>
      <c r="AG37" s="101">
        <v>3011336.0</v>
      </c>
      <c r="AH37" s="101">
        <v>1226.0</v>
      </c>
      <c r="AI37" s="101">
        <v>2975356.0</v>
      </c>
      <c r="AJ37" s="101">
        <v>4392.0</v>
      </c>
      <c r="AK37" s="101">
        <v>2922235.0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>
        <v>1721859.0</v>
      </c>
      <c r="BE37" s="101">
        <v>1718865.0</v>
      </c>
      <c r="BF37" s="101">
        <v>0.0</v>
      </c>
      <c r="BG37" s="101">
        <v>1718850.0</v>
      </c>
      <c r="BH37" s="101">
        <v>105.0</v>
      </c>
      <c r="BI37" s="101">
        <v>674.0</v>
      </c>
      <c r="BJ37" s="101">
        <v>2380473.0</v>
      </c>
      <c r="BK37" s="101">
        <v>2377410.0</v>
      </c>
      <c r="BL37" s="101">
        <v>0.0</v>
      </c>
      <c r="BM37" s="101">
        <v>2377395.0</v>
      </c>
      <c r="BN37" s="101">
        <v>135.0</v>
      </c>
      <c r="BO37" s="101">
        <v>1223.0</v>
      </c>
      <c r="BP37" s="101">
        <v>2964167.0</v>
      </c>
      <c r="BQ37" s="101">
        <v>2960382.0</v>
      </c>
      <c r="BR37" s="101">
        <v>1.0</v>
      </c>
      <c r="BS37" s="101">
        <v>2960358.0</v>
      </c>
      <c r="BT37" s="101">
        <v>60.0</v>
      </c>
      <c r="BU37" s="101">
        <v>1249.0</v>
      </c>
      <c r="BV37" s="101">
        <v>1114791.0</v>
      </c>
      <c r="BW37" s="101">
        <v>1105681.0</v>
      </c>
      <c r="BX37" s="101">
        <v>3.0</v>
      </c>
      <c r="BY37" s="101">
        <v>1104498.0</v>
      </c>
      <c r="BZ37" s="101">
        <v>910.0</v>
      </c>
      <c r="CA37" s="101">
        <v>69790.0</v>
      </c>
      <c r="CB37" s="101">
        <v>860900.0</v>
      </c>
      <c r="CC37" s="101">
        <v>860050.0</v>
      </c>
      <c r="CD37" s="101">
        <v>0.0</v>
      </c>
      <c r="CE37" s="101">
        <v>860900.0</v>
      </c>
      <c r="CF37" s="101">
        <v>0.0</v>
      </c>
      <c r="CG37" s="101">
        <v>860900.0</v>
      </c>
      <c r="CH37" s="101">
        <v>268903.0</v>
      </c>
      <c r="CI37" s="101">
        <v>268897.0</v>
      </c>
      <c r="CJ37" s="101">
        <v>0.0</v>
      </c>
      <c r="CK37" s="101">
        <v>268867.0</v>
      </c>
      <c r="CL37" s="101">
        <v>0.0</v>
      </c>
      <c r="CM37" s="101">
        <v>268867.0</v>
      </c>
      <c r="CN37" s="101">
        <v>62226.0</v>
      </c>
      <c r="CO37" s="101">
        <v>61259.0</v>
      </c>
      <c r="CP37" s="101">
        <v>0.0</v>
      </c>
      <c r="CQ37" s="101">
        <v>61026.0</v>
      </c>
      <c r="CR37" s="101">
        <v>1.0</v>
      </c>
      <c r="CS37" s="101">
        <v>60872.0</v>
      </c>
      <c r="CT37" s="101">
        <v>240142.0</v>
      </c>
      <c r="CU37" s="101">
        <v>234288.0</v>
      </c>
      <c r="CV37" s="101">
        <v>1230.0</v>
      </c>
      <c r="CW37" s="101">
        <v>231053.0</v>
      </c>
      <c r="CX37" s="101">
        <v>1249.0</v>
      </c>
      <c r="CY37" s="101">
        <v>196152.0</v>
      </c>
      <c r="CZ37" s="101">
        <v>314385.0</v>
      </c>
      <c r="DA37" s="101">
        <v>284154.0</v>
      </c>
      <c r="DB37" s="101">
        <v>169.0</v>
      </c>
      <c r="DC37" s="101">
        <v>282772.0</v>
      </c>
      <c r="DD37" s="101">
        <v>5635.0</v>
      </c>
      <c r="DE37" s="101">
        <v>252996.0</v>
      </c>
      <c r="DF37" s="101">
        <v>201444.0</v>
      </c>
      <c r="DG37" s="101">
        <v>168650.0</v>
      </c>
      <c r="DH37" s="101">
        <v>407.0</v>
      </c>
      <c r="DI37" s="101">
        <v>163911.0</v>
      </c>
      <c r="DJ37" s="101">
        <v>9393.0</v>
      </c>
      <c r="DK37" s="101">
        <v>112392.0</v>
      </c>
      <c r="DL37" s="101">
        <v>897133.0</v>
      </c>
      <c r="DM37" s="101">
        <v>856176.0</v>
      </c>
      <c r="DN37" s="101">
        <v>31599.0</v>
      </c>
      <c r="DO37" s="101">
        <v>771240.0</v>
      </c>
      <c r="DP37" s="101">
        <v>0.0</v>
      </c>
      <c r="DQ37" s="101">
        <v>0.0</v>
      </c>
      <c r="DR37" s="101">
        <v>860522.0</v>
      </c>
      <c r="DS37" s="101">
        <v>743055.0</v>
      </c>
      <c r="DT37" s="101">
        <v>71135.0</v>
      </c>
      <c r="DU37" s="101">
        <v>512660.0</v>
      </c>
      <c r="DV37" s="101">
        <v>0.0</v>
      </c>
      <c r="DW37" s="101">
        <v>0.0</v>
      </c>
      <c r="DX37" s="101"/>
      <c r="DY37" s="101"/>
      <c r="DZ37" s="101"/>
      <c r="EA37" s="101"/>
      <c r="EB37" s="101"/>
      <c r="EC37" s="101"/>
      <c r="ED37" s="101">
        <v>649039.0</v>
      </c>
      <c r="EE37" s="101">
        <v>633853.0</v>
      </c>
      <c r="EF37" s="101">
        <v>657.0</v>
      </c>
      <c r="EG37" s="101">
        <v>626828.0</v>
      </c>
      <c r="EH37" s="101">
        <v>0.0</v>
      </c>
      <c r="EI37" s="101">
        <v>0.0</v>
      </c>
      <c r="EJ37" s="101">
        <v>3539585.0</v>
      </c>
      <c r="EK37" s="101">
        <v>3057323.0</v>
      </c>
      <c r="EL37" s="101">
        <v>272648.0</v>
      </c>
      <c r="EM37" s="101">
        <v>1493497.0</v>
      </c>
      <c r="EN37" s="101">
        <v>0.0</v>
      </c>
      <c r="EO37" s="101">
        <v>0.0</v>
      </c>
      <c r="EP37" s="101">
        <v>167682.0</v>
      </c>
      <c r="EQ37" s="101">
        <v>107744.0</v>
      </c>
      <c r="ER37" s="101">
        <v>10495.0</v>
      </c>
      <c r="ES37" s="101">
        <v>63398.0</v>
      </c>
      <c r="ET37" s="101">
        <v>0.0</v>
      </c>
      <c r="EU37" s="101">
        <v>0.0</v>
      </c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>
        <v>434470.0</v>
      </c>
      <c r="FO37" s="101">
        <v>434268.0</v>
      </c>
      <c r="FP37" s="101">
        <v>58590.0</v>
      </c>
      <c r="FQ37" s="101">
        <v>433425.0</v>
      </c>
      <c r="FR37" s="101">
        <v>6800.0</v>
      </c>
      <c r="FS37" s="101">
        <v>35353.0</v>
      </c>
      <c r="FT37" s="101">
        <v>186970.0</v>
      </c>
      <c r="FU37" s="101">
        <v>186925.0</v>
      </c>
      <c r="FV37" s="101">
        <v>3369.0</v>
      </c>
      <c r="FW37" s="101">
        <v>186446.0</v>
      </c>
      <c r="FX37" s="101">
        <v>0.0</v>
      </c>
      <c r="FY37" s="101">
        <v>0.0</v>
      </c>
      <c r="FZ37" s="136"/>
      <c r="GA37" s="80"/>
    </row>
    <row r="38">
      <c r="A38" s="8">
        <v>44410.0</v>
      </c>
      <c r="B38" s="24">
        <v>391939.0</v>
      </c>
      <c r="C38" s="24">
        <v>372330.0</v>
      </c>
      <c r="D38" s="24">
        <v>0.0</v>
      </c>
      <c r="E38" s="24">
        <v>372103.0</v>
      </c>
      <c r="F38" s="24">
        <v>0.0</v>
      </c>
      <c r="G38" s="24">
        <v>306250.0</v>
      </c>
      <c r="H38" s="24">
        <v>309692.0</v>
      </c>
      <c r="I38" s="24">
        <v>252840.0</v>
      </c>
      <c r="J38" s="24">
        <v>0.0</v>
      </c>
      <c r="K38" s="24">
        <v>252622.0</v>
      </c>
      <c r="L38" s="24">
        <v>0.0</v>
      </c>
      <c r="M38" s="24">
        <v>209934.0</v>
      </c>
      <c r="N38" s="24">
        <v>58538.0</v>
      </c>
      <c r="O38" s="24">
        <v>53705.0</v>
      </c>
      <c r="P38" s="24">
        <v>0.0</v>
      </c>
      <c r="Q38" s="24">
        <v>53662.0</v>
      </c>
      <c r="R38" s="24">
        <v>0.0</v>
      </c>
      <c r="S38" s="24">
        <v>40519.0</v>
      </c>
      <c r="T38" s="24">
        <v>5429.0</v>
      </c>
      <c r="U38" s="24">
        <v>5195.0</v>
      </c>
      <c r="V38" s="24">
        <v>0.0</v>
      </c>
      <c r="W38" s="24">
        <v>5190.0</v>
      </c>
      <c r="X38" s="24">
        <v>0.0</v>
      </c>
      <c r="Y38" s="24">
        <v>14.0</v>
      </c>
      <c r="Z38" s="24">
        <v>199567.0</v>
      </c>
      <c r="AA38" s="24">
        <v>169841.0</v>
      </c>
      <c r="AB38" s="24">
        <v>0.0</v>
      </c>
      <c r="AC38" s="24">
        <v>169488.0</v>
      </c>
      <c r="AD38" s="24">
        <v>0.0</v>
      </c>
      <c r="AE38" s="24">
        <v>139156.0</v>
      </c>
      <c r="AF38" s="24">
        <v>3446559.0</v>
      </c>
      <c r="AG38" s="24">
        <v>3007511.0</v>
      </c>
      <c r="AH38" s="24">
        <v>7.0</v>
      </c>
      <c r="AI38" s="24">
        <v>2974130.0</v>
      </c>
      <c r="AJ38" s="24">
        <v>1.0</v>
      </c>
      <c r="AK38" s="24">
        <v>2917842.0</v>
      </c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>
        <v>1731105.0</v>
      </c>
      <c r="BE38" s="24">
        <v>1718855.0</v>
      </c>
      <c r="BF38" s="24">
        <v>0.0</v>
      </c>
      <c r="BG38" s="24">
        <v>1718848.0</v>
      </c>
      <c r="BH38" s="24">
        <v>0.0</v>
      </c>
      <c r="BI38" s="24">
        <v>569.0</v>
      </c>
      <c r="BJ38" s="24">
        <v>2392639.0</v>
      </c>
      <c r="BK38" s="24">
        <v>2377402.0</v>
      </c>
      <c r="BL38" s="24">
        <v>0.0</v>
      </c>
      <c r="BM38" s="24">
        <v>2377392.0</v>
      </c>
      <c r="BN38" s="24">
        <v>0.0</v>
      </c>
      <c r="BO38" s="24">
        <v>1087.0</v>
      </c>
      <c r="BP38" s="24">
        <v>2985047.0</v>
      </c>
      <c r="BQ38" s="24">
        <v>2960367.0</v>
      </c>
      <c r="BR38" s="24">
        <v>0.0</v>
      </c>
      <c r="BS38" s="24">
        <v>2960354.0</v>
      </c>
      <c r="BT38" s="24">
        <v>0.0</v>
      </c>
      <c r="BU38" s="24">
        <v>1185.0</v>
      </c>
      <c r="BV38" s="24">
        <v>1114932.0</v>
      </c>
      <c r="BW38" s="24">
        <v>1105672.0</v>
      </c>
      <c r="BX38" s="24">
        <v>0.0</v>
      </c>
      <c r="BY38" s="24">
        <v>1104472.0</v>
      </c>
      <c r="BZ38" s="24">
        <v>6.0</v>
      </c>
      <c r="CA38" s="24">
        <v>68868.0</v>
      </c>
      <c r="CB38" s="24">
        <v>860900.0</v>
      </c>
      <c r="CC38" s="24">
        <v>860050.0</v>
      </c>
      <c r="CD38" s="24">
        <v>0.0</v>
      </c>
      <c r="CE38" s="24">
        <v>860900.0</v>
      </c>
      <c r="CF38" s="24">
        <v>0.0</v>
      </c>
      <c r="CG38" s="24">
        <v>860900.0</v>
      </c>
      <c r="CH38" s="24">
        <v>268896.0</v>
      </c>
      <c r="CI38" s="24">
        <v>268889.0</v>
      </c>
      <c r="CJ38" s="24">
        <v>0.0</v>
      </c>
      <c r="CK38" s="24">
        <v>268862.0</v>
      </c>
      <c r="CL38" s="24">
        <v>0.0</v>
      </c>
      <c r="CM38" s="24">
        <v>268862.0</v>
      </c>
      <c r="CN38" s="24">
        <v>62250.0</v>
      </c>
      <c r="CO38" s="24">
        <v>61282.0</v>
      </c>
      <c r="CP38" s="24">
        <v>0.0</v>
      </c>
      <c r="CQ38" s="24">
        <v>61026.0</v>
      </c>
      <c r="CR38" s="24">
        <v>0.0</v>
      </c>
      <c r="CS38" s="24">
        <v>60871.0</v>
      </c>
      <c r="CT38" s="24">
        <v>239248.0</v>
      </c>
      <c r="CU38" s="24">
        <v>233333.0</v>
      </c>
      <c r="CV38" s="24">
        <v>16.0</v>
      </c>
      <c r="CW38" s="24">
        <v>229814.0</v>
      </c>
      <c r="CX38" s="24">
        <v>3.0</v>
      </c>
      <c r="CY38" s="24">
        <v>194902.0</v>
      </c>
      <c r="CZ38" s="24">
        <v>314577.0</v>
      </c>
      <c r="DA38" s="24">
        <v>284110.0</v>
      </c>
      <c r="DB38" s="24">
        <v>1.0</v>
      </c>
      <c r="DC38" s="24">
        <v>282603.0</v>
      </c>
      <c r="DD38" s="24">
        <v>131.0</v>
      </c>
      <c r="DE38" s="24">
        <v>247361.0</v>
      </c>
      <c r="DF38" s="24">
        <v>201576.0</v>
      </c>
      <c r="DG38" s="24">
        <v>168537.0</v>
      </c>
      <c r="DH38" s="24">
        <v>1.0</v>
      </c>
      <c r="DI38" s="24">
        <v>163504.0</v>
      </c>
      <c r="DJ38" s="24">
        <v>123.0</v>
      </c>
      <c r="DK38" s="24">
        <v>102998.0</v>
      </c>
      <c r="DL38" s="24">
        <v>897284.0</v>
      </c>
      <c r="DM38" s="24">
        <v>856553.0</v>
      </c>
      <c r="DN38" s="24">
        <v>970.0</v>
      </c>
      <c r="DO38" s="24">
        <v>739556.0</v>
      </c>
      <c r="DP38" s="24">
        <v>0.0</v>
      </c>
      <c r="DQ38" s="24">
        <v>0.0</v>
      </c>
      <c r="DR38" s="24">
        <v>858570.0</v>
      </c>
      <c r="DS38" s="24">
        <v>741253.0</v>
      </c>
      <c r="DT38" s="24">
        <v>696.0</v>
      </c>
      <c r="DU38" s="24">
        <v>441501.0</v>
      </c>
      <c r="DV38" s="24">
        <v>0.0</v>
      </c>
      <c r="DW38" s="24">
        <v>0.0</v>
      </c>
      <c r="DX38" s="24"/>
      <c r="DY38" s="24"/>
      <c r="DZ38" s="24"/>
      <c r="EA38" s="24"/>
      <c r="EB38" s="24"/>
      <c r="EC38" s="24"/>
      <c r="ED38" s="24">
        <v>649052.0</v>
      </c>
      <c r="EE38" s="24">
        <v>633882.0</v>
      </c>
      <c r="EF38" s="24">
        <v>15.0</v>
      </c>
      <c r="EG38" s="24">
        <v>626167.0</v>
      </c>
      <c r="EH38" s="24">
        <v>0.0</v>
      </c>
      <c r="EI38" s="24">
        <v>0.0</v>
      </c>
      <c r="EJ38" s="24">
        <v>3540797.0</v>
      </c>
      <c r="EK38" s="24">
        <v>3058291.0</v>
      </c>
      <c r="EL38" s="24">
        <v>21099.0</v>
      </c>
      <c r="EM38" s="24">
        <v>1220530.0</v>
      </c>
      <c r="EN38" s="24">
        <v>0.0</v>
      </c>
      <c r="EO38" s="24">
        <v>0.0</v>
      </c>
      <c r="EP38" s="24">
        <v>167930.0</v>
      </c>
      <c r="EQ38" s="24">
        <v>107468.0</v>
      </c>
      <c r="ER38" s="24">
        <v>294.0</v>
      </c>
      <c r="ES38" s="24">
        <v>52877.0</v>
      </c>
      <c r="ET38" s="24">
        <v>0.0</v>
      </c>
      <c r="EU38" s="24">
        <v>0.0</v>
      </c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>
        <v>375219.0</v>
      </c>
      <c r="FO38" s="24">
        <v>375065.0</v>
      </c>
      <c r="FP38" s="24">
        <v>2952.0</v>
      </c>
      <c r="FQ38" s="24">
        <v>374382.0</v>
      </c>
      <c r="FR38" s="24">
        <v>213.0</v>
      </c>
      <c r="FS38" s="24">
        <v>28528.0</v>
      </c>
      <c r="FT38" s="24">
        <v>183402.0</v>
      </c>
      <c r="FU38" s="24">
        <v>183356.0</v>
      </c>
      <c r="FV38" s="24">
        <v>1200.0</v>
      </c>
      <c r="FW38" s="24">
        <v>182786.0</v>
      </c>
      <c r="FX38" s="24">
        <v>0.0</v>
      </c>
      <c r="FY38" s="24">
        <v>0.0</v>
      </c>
      <c r="FZ38" s="136"/>
      <c r="GA38" s="80"/>
    </row>
    <row r="39">
      <c r="A39" s="8">
        <v>44409.0</v>
      </c>
      <c r="B39" s="101">
        <v>404949.0</v>
      </c>
      <c r="C39" s="101">
        <v>372330.0</v>
      </c>
      <c r="D39" s="101">
        <v>0.0</v>
      </c>
      <c r="E39" s="101">
        <v>372103.0</v>
      </c>
      <c r="F39" s="101">
        <v>24.0</v>
      </c>
      <c r="G39" s="101">
        <v>306250.0</v>
      </c>
      <c r="H39" s="101">
        <v>315341.0</v>
      </c>
      <c r="I39" s="101">
        <v>252840.0</v>
      </c>
      <c r="J39" s="101">
        <v>0.0</v>
      </c>
      <c r="K39" s="101">
        <v>252622.0</v>
      </c>
      <c r="L39" s="101">
        <v>48.0</v>
      </c>
      <c r="M39" s="101">
        <v>209934.0</v>
      </c>
      <c r="N39" s="101">
        <v>65908.0</v>
      </c>
      <c r="O39" s="101">
        <v>53705.0</v>
      </c>
      <c r="P39" s="101">
        <v>0.0</v>
      </c>
      <c r="Q39" s="101">
        <v>53662.0</v>
      </c>
      <c r="R39" s="101">
        <v>29.0</v>
      </c>
      <c r="S39" s="101">
        <v>40519.0</v>
      </c>
      <c r="T39" s="101">
        <v>6773.0</v>
      </c>
      <c r="U39" s="101">
        <v>5195.0</v>
      </c>
      <c r="V39" s="101">
        <v>0.0</v>
      </c>
      <c r="W39" s="101">
        <v>5190.0</v>
      </c>
      <c r="X39" s="101">
        <v>0.0</v>
      </c>
      <c r="Y39" s="101">
        <v>14.0</v>
      </c>
      <c r="Z39" s="101">
        <v>201709.0</v>
      </c>
      <c r="AA39" s="101">
        <v>169841.0</v>
      </c>
      <c r="AB39" s="101">
        <v>0.0</v>
      </c>
      <c r="AC39" s="101">
        <v>169488.0</v>
      </c>
      <c r="AD39" s="101">
        <v>53.0</v>
      </c>
      <c r="AE39" s="101">
        <v>139156.0</v>
      </c>
      <c r="AF39" s="101">
        <v>3446597.0</v>
      </c>
      <c r="AG39" s="101">
        <v>3007510.0</v>
      </c>
      <c r="AH39" s="101">
        <v>133.0</v>
      </c>
      <c r="AI39" s="101">
        <v>2974123.0</v>
      </c>
      <c r="AJ39" s="101">
        <v>177.0</v>
      </c>
      <c r="AK39" s="101">
        <v>2917841.0</v>
      </c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>
        <v>2018610.0</v>
      </c>
      <c r="BE39" s="101">
        <v>1718855.0</v>
      </c>
      <c r="BF39" s="101">
        <v>0.0</v>
      </c>
      <c r="BG39" s="101">
        <v>1718848.0</v>
      </c>
      <c r="BH39" s="101">
        <v>0.0</v>
      </c>
      <c r="BI39" s="101">
        <v>569.0</v>
      </c>
      <c r="BJ39" s="101">
        <v>2831653.0</v>
      </c>
      <c r="BK39" s="101">
        <v>2377402.0</v>
      </c>
      <c r="BL39" s="101">
        <v>0.0</v>
      </c>
      <c r="BM39" s="101">
        <v>2377392.0</v>
      </c>
      <c r="BN39" s="101">
        <v>1.0</v>
      </c>
      <c r="BO39" s="101">
        <v>1087.0</v>
      </c>
      <c r="BP39" s="101">
        <v>3627083.0</v>
      </c>
      <c r="BQ39" s="101">
        <v>2960367.0</v>
      </c>
      <c r="BR39" s="101">
        <v>0.0</v>
      </c>
      <c r="BS39" s="101">
        <v>2960354.0</v>
      </c>
      <c r="BT39" s="101">
        <v>2.0</v>
      </c>
      <c r="BU39" s="101">
        <v>1185.0</v>
      </c>
      <c r="BV39" s="101">
        <v>1114935.0</v>
      </c>
      <c r="BW39" s="101">
        <v>1105672.0</v>
      </c>
      <c r="BX39" s="101">
        <v>0.0</v>
      </c>
      <c r="BY39" s="101">
        <v>1104472.0</v>
      </c>
      <c r="BZ39" s="101">
        <v>219.0</v>
      </c>
      <c r="CA39" s="101">
        <v>68862.0</v>
      </c>
      <c r="CB39" s="101">
        <v>860900.0</v>
      </c>
      <c r="CC39" s="101">
        <v>860050.0</v>
      </c>
      <c r="CD39" s="101">
        <v>0.0</v>
      </c>
      <c r="CE39" s="101">
        <v>860900.0</v>
      </c>
      <c r="CF39" s="101">
        <v>0.0</v>
      </c>
      <c r="CG39" s="101">
        <v>860900.0</v>
      </c>
      <c r="CH39" s="101">
        <v>268896.0</v>
      </c>
      <c r="CI39" s="101">
        <v>268889.0</v>
      </c>
      <c r="CJ39" s="101">
        <v>0.0</v>
      </c>
      <c r="CK39" s="101">
        <v>268862.0</v>
      </c>
      <c r="CL39" s="101">
        <v>0.0</v>
      </c>
      <c r="CM39" s="101">
        <v>268862.0</v>
      </c>
      <c r="CN39" s="101">
        <v>62250.0</v>
      </c>
      <c r="CO39" s="101">
        <v>61282.0</v>
      </c>
      <c r="CP39" s="101">
        <v>0.0</v>
      </c>
      <c r="CQ39" s="101">
        <v>61026.0</v>
      </c>
      <c r="CR39" s="101">
        <v>0.0</v>
      </c>
      <c r="CS39" s="101">
        <v>60871.0</v>
      </c>
      <c r="CT39" s="101">
        <v>239184.0</v>
      </c>
      <c r="CU39" s="101">
        <v>233266.0</v>
      </c>
      <c r="CV39" s="101">
        <v>315.0</v>
      </c>
      <c r="CW39" s="101">
        <v>229798.0</v>
      </c>
      <c r="CX39" s="101">
        <v>106.0</v>
      </c>
      <c r="CY39" s="101">
        <v>194899.0</v>
      </c>
      <c r="CZ39" s="101">
        <v>314581.0</v>
      </c>
      <c r="DA39" s="101">
        <v>284111.0</v>
      </c>
      <c r="DB39" s="101">
        <v>29.0</v>
      </c>
      <c r="DC39" s="101">
        <v>282602.0</v>
      </c>
      <c r="DD39" s="101">
        <v>1562.0</v>
      </c>
      <c r="DE39" s="101">
        <v>247230.0</v>
      </c>
      <c r="DF39" s="101">
        <v>201578.0</v>
      </c>
      <c r="DG39" s="101">
        <v>168536.0</v>
      </c>
      <c r="DH39" s="101">
        <v>69.0</v>
      </c>
      <c r="DI39" s="101">
        <v>163503.0</v>
      </c>
      <c r="DJ39" s="101">
        <v>6212.0</v>
      </c>
      <c r="DK39" s="101">
        <v>102874.0</v>
      </c>
      <c r="DL39" s="101">
        <v>897038.0</v>
      </c>
      <c r="DM39" s="101">
        <v>856355.0</v>
      </c>
      <c r="DN39" s="101">
        <v>35019.0</v>
      </c>
      <c r="DO39" s="101">
        <v>738334.0</v>
      </c>
      <c r="DP39" s="101">
        <v>0.0</v>
      </c>
      <c r="DQ39" s="101">
        <v>0.0</v>
      </c>
      <c r="DR39" s="101">
        <v>858365.0</v>
      </c>
      <c r="DS39" s="101">
        <v>741038.0</v>
      </c>
      <c r="DT39" s="101">
        <v>8725.0</v>
      </c>
      <c r="DU39" s="101">
        <v>440759.0</v>
      </c>
      <c r="DV39" s="101">
        <v>0.0</v>
      </c>
      <c r="DW39" s="101">
        <v>0.0</v>
      </c>
      <c r="DX39" s="101"/>
      <c r="DY39" s="101"/>
      <c r="DZ39" s="101"/>
      <c r="EA39" s="101"/>
      <c r="EB39" s="101"/>
      <c r="EC39" s="101"/>
      <c r="ED39" s="101">
        <v>649052.0</v>
      </c>
      <c r="EE39" s="101">
        <v>633882.0</v>
      </c>
      <c r="EF39" s="101">
        <v>153.0</v>
      </c>
      <c r="EG39" s="101">
        <v>626152.0</v>
      </c>
      <c r="EH39" s="101">
        <v>0.0</v>
      </c>
      <c r="EI39" s="101">
        <v>0.0</v>
      </c>
      <c r="EJ39" s="101">
        <v>3540782.0</v>
      </c>
      <c r="EK39" s="101">
        <v>3058627.0</v>
      </c>
      <c r="EL39" s="101">
        <v>106654.0</v>
      </c>
      <c r="EM39" s="101">
        <v>1199383.0</v>
      </c>
      <c r="EN39" s="101">
        <v>0.0</v>
      </c>
      <c r="EO39" s="101">
        <v>0.0</v>
      </c>
      <c r="EP39" s="101">
        <v>167932.0</v>
      </c>
      <c r="EQ39" s="101">
        <v>107484.0</v>
      </c>
      <c r="ER39" s="101">
        <v>3655.0</v>
      </c>
      <c r="ES39" s="101">
        <v>52580.0</v>
      </c>
      <c r="ET39" s="101">
        <v>0.0</v>
      </c>
      <c r="EU39" s="101">
        <v>0.0</v>
      </c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>
        <v>372249.0</v>
      </c>
      <c r="FO39" s="101">
        <v>372097.0</v>
      </c>
      <c r="FP39" s="101">
        <v>35668.0</v>
      </c>
      <c r="FQ39" s="101">
        <v>371418.0</v>
      </c>
      <c r="FR39" s="101">
        <v>4008.0</v>
      </c>
      <c r="FS39" s="101">
        <v>28309.0</v>
      </c>
      <c r="FT39" s="101">
        <v>182183.0</v>
      </c>
      <c r="FU39" s="101">
        <v>182137.0</v>
      </c>
      <c r="FV39" s="101">
        <v>21170.0</v>
      </c>
      <c r="FW39" s="101">
        <v>181583.0</v>
      </c>
      <c r="FX39" s="101">
        <v>0.0</v>
      </c>
      <c r="FY39" s="101">
        <v>0.0</v>
      </c>
      <c r="FZ39" s="136"/>
      <c r="GA39" s="80"/>
    </row>
    <row r="40">
      <c r="A40" s="8">
        <v>44408.0</v>
      </c>
      <c r="B40" s="101">
        <v>405080.0</v>
      </c>
      <c r="C40" s="101">
        <v>372330.0</v>
      </c>
      <c r="D40" s="101">
        <v>0.0</v>
      </c>
      <c r="E40" s="101">
        <v>372103.0</v>
      </c>
      <c r="F40" s="101">
        <v>331.0</v>
      </c>
      <c r="G40" s="101">
        <v>306226.0</v>
      </c>
      <c r="H40" s="101">
        <v>316224.0</v>
      </c>
      <c r="I40" s="101">
        <v>252844.0</v>
      </c>
      <c r="J40" s="101">
        <v>0.0</v>
      </c>
      <c r="K40" s="101">
        <v>252622.0</v>
      </c>
      <c r="L40" s="101">
        <v>214.0</v>
      </c>
      <c r="M40" s="101">
        <v>209885.0</v>
      </c>
      <c r="N40" s="101">
        <v>65945.0</v>
      </c>
      <c r="O40" s="101">
        <v>53705.0</v>
      </c>
      <c r="P40" s="101">
        <v>0.0</v>
      </c>
      <c r="Q40" s="101">
        <v>53662.0</v>
      </c>
      <c r="R40" s="101">
        <v>130.0</v>
      </c>
      <c r="S40" s="101">
        <v>40489.0</v>
      </c>
      <c r="T40" s="101">
        <v>6778.0</v>
      </c>
      <c r="U40" s="101">
        <v>5195.0</v>
      </c>
      <c r="V40" s="101">
        <v>0.0</v>
      </c>
      <c r="W40" s="101">
        <v>5190.0</v>
      </c>
      <c r="X40" s="101">
        <v>0.0</v>
      </c>
      <c r="Y40" s="101">
        <v>14.0</v>
      </c>
      <c r="Z40" s="101">
        <v>201821.0</v>
      </c>
      <c r="AA40" s="101">
        <v>169842.0</v>
      </c>
      <c r="AB40" s="101">
        <v>0.0</v>
      </c>
      <c r="AC40" s="101">
        <v>169488.0</v>
      </c>
      <c r="AD40" s="101">
        <v>499.0</v>
      </c>
      <c r="AE40" s="101">
        <v>139096.0</v>
      </c>
      <c r="AF40" s="101">
        <v>3446650.0</v>
      </c>
      <c r="AG40" s="101">
        <v>3007479.0</v>
      </c>
      <c r="AH40" s="101">
        <v>1220.0</v>
      </c>
      <c r="AI40" s="101">
        <v>2973990.0</v>
      </c>
      <c r="AJ40" s="101">
        <v>3303.0</v>
      </c>
      <c r="AK40" s="101">
        <v>2917664.0</v>
      </c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>
        <v>2019393.0</v>
      </c>
      <c r="BE40" s="101">
        <v>1718855.0</v>
      </c>
      <c r="BF40" s="101">
        <v>1.0</v>
      </c>
      <c r="BG40" s="101">
        <v>1718848.0</v>
      </c>
      <c r="BH40" s="101">
        <v>71.0</v>
      </c>
      <c r="BI40" s="101">
        <v>568.0</v>
      </c>
      <c r="BJ40" s="101">
        <v>2832945.0</v>
      </c>
      <c r="BK40" s="101">
        <v>2377402.0</v>
      </c>
      <c r="BL40" s="101">
        <v>2.0</v>
      </c>
      <c r="BM40" s="101">
        <v>2377392.0</v>
      </c>
      <c r="BN40" s="101">
        <v>105.0</v>
      </c>
      <c r="BO40" s="101">
        <v>1086.0</v>
      </c>
      <c r="BP40" s="101">
        <v>3630135.0</v>
      </c>
      <c r="BQ40" s="101">
        <v>2960367.0</v>
      </c>
      <c r="BR40" s="101">
        <v>4.0</v>
      </c>
      <c r="BS40" s="101">
        <v>2960354.0</v>
      </c>
      <c r="BT40" s="101">
        <v>87.0</v>
      </c>
      <c r="BU40" s="101">
        <v>1183.0</v>
      </c>
      <c r="BV40" s="101">
        <v>1115006.0</v>
      </c>
      <c r="BW40" s="101">
        <v>1105679.0</v>
      </c>
      <c r="BX40" s="101">
        <v>9.0</v>
      </c>
      <c r="BY40" s="101">
        <v>1104468.0</v>
      </c>
      <c r="BZ40" s="101">
        <v>853.0</v>
      </c>
      <c r="CA40" s="101">
        <v>68642.0</v>
      </c>
      <c r="CB40" s="101">
        <v>860900.0</v>
      </c>
      <c r="CC40" s="101">
        <v>860050.0</v>
      </c>
      <c r="CD40" s="101">
        <v>0.0</v>
      </c>
      <c r="CE40" s="101">
        <v>860900.0</v>
      </c>
      <c r="CF40" s="101">
        <v>0.0</v>
      </c>
      <c r="CG40" s="101">
        <v>860900.0</v>
      </c>
      <c r="CH40" s="101">
        <v>268900.0</v>
      </c>
      <c r="CI40" s="101">
        <v>268893.0</v>
      </c>
      <c r="CJ40" s="101">
        <v>0.0</v>
      </c>
      <c r="CK40" s="101">
        <v>268865.0</v>
      </c>
      <c r="CL40" s="101">
        <v>0.0</v>
      </c>
      <c r="CM40" s="101">
        <v>268865.0</v>
      </c>
      <c r="CN40" s="101">
        <v>62250.0</v>
      </c>
      <c r="CO40" s="101">
        <v>61282.0</v>
      </c>
      <c r="CP40" s="101">
        <v>0.0</v>
      </c>
      <c r="CQ40" s="101">
        <v>61025.0</v>
      </c>
      <c r="CR40" s="101">
        <v>4.0</v>
      </c>
      <c r="CS40" s="101">
        <v>60871.0</v>
      </c>
      <c r="CT40" s="101">
        <v>238930.0</v>
      </c>
      <c r="CU40" s="101">
        <v>233008.0</v>
      </c>
      <c r="CV40" s="101">
        <v>1719.0</v>
      </c>
      <c r="CW40" s="101">
        <v>229481.0</v>
      </c>
      <c r="CX40" s="101">
        <v>1658.0</v>
      </c>
      <c r="CY40" s="101">
        <v>194793.0</v>
      </c>
      <c r="CZ40" s="101">
        <v>314633.0</v>
      </c>
      <c r="DA40" s="101">
        <v>284110.0</v>
      </c>
      <c r="DB40" s="101">
        <v>298.0</v>
      </c>
      <c r="DC40" s="101">
        <v>282573.0</v>
      </c>
      <c r="DD40" s="101">
        <v>13111.0</v>
      </c>
      <c r="DE40" s="101">
        <v>245668.0</v>
      </c>
      <c r="DF40" s="101">
        <v>201599.0</v>
      </c>
      <c r="DG40" s="101">
        <v>168540.0</v>
      </c>
      <c r="DH40" s="101">
        <v>598.0</v>
      </c>
      <c r="DI40" s="101">
        <v>163433.0</v>
      </c>
      <c r="DJ40" s="101">
        <v>26123.0</v>
      </c>
      <c r="DK40" s="101">
        <v>96661.0</v>
      </c>
      <c r="DL40" s="101">
        <v>896504.0</v>
      </c>
      <c r="DM40" s="101">
        <v>856036.0</v>
      </c>
      <c r="DN40" s="101">
        <v>116547.0</v>
      </c>
      <c r="DO40" s="101">
        <v>702560.0</v>
      </c>
      <c r="DP40" s="101">
        <v>0.0</v>
      </c>
      <c r="DQ40" s="101">
        <v>0.0</v>
      </c>
      <c r="DR40" s="101">
        <v>857833.0</v>
      </c>
      <c r="DS40" s="101">
        <v>740211.0</v>
      </c>
      <c r="DT40" s="101">
        <v>43414.0</v>
      </c>
      <c r="DU40" s="101">
        <v>431932.0</v>
      </c>
      <c r="DV40" s="101">
        <v>0.0</v>
      </c>
      <c r="DW40" s="101">
        <v>0.0</v>
      </c>
      <c r="DX40" s="101"/>
      <c r="DY40" s="101"/>
      <c r="DZ40" s="101"/>
      <c r="EA40" s="101"/>
      <c r="EB40" s="101"/>
      <c r="EC40" s="101"/>
      <c r="ED40" s="101">
        <v>649003.0</v>
      </c>
      <c r="EE40" s="101">
        <v>633834.0</v>
      </c>
      <c r="EF40" s="101">
        <v>13443.0</v>
      </c>
      <c r="EG40" s="101">
        <v>625948.0</v>
      </c>
      <c r="EH40" s="101">
        <v>0.0</v>
      </c>
      <c r="EI40" s="101">
        <v>0.0</v>
      </c>
      <c r="EJ40" s="101">
        <v>3540973.0</v>
      </c>
      <c r="EK40" s="101">
        <v>3058809.0</v>
      </c>
      <c r="EL40" s="101">
        <v>177829.0</v>
      </c>
      <c r="EM40" s="101">
        <v>1092407.0</v>
      </c>
      <c r="EN40" s="101">
        <v>0.0</v>
      </c>
      <c r="EO40" s="101">
        <v>0.0</v>
      </c>
      <c r="EP40" s="101">
        <v>167962.0</v>
      </c>
      <c r="EQ40" s="101">
        <v>107480.0</v>
      </c>
      <c r="ER40" s="101">
        <v>6601.0</v>
      </c>
      <c r="ES40" s="101">
        <v>48908.0</v>
      </c>
      <c r="ET40" s="101">
        <v>0.0</v>
      </c>
      <c r="EU40" s="101">
        <v>0.0</v>
      </c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>
        <v>336369.0</v>
      </c>
      <c r="FO40" s="101">
        <v>336202.0</v>
      </c>
      <c r="FP40" s="101">
        <v>55934.0</v>
      </c>
      <c r="FQ40" s="101">
        <v>335607.0</v>
      </c>
      <c r="FR40" s="101">
        <v>6535.0</v>
      </c>
      <c r="FS40" s="101">
        <v>24279.0</v>
      </c>
      <c r="FT40" s="101">
        <v>160868.0</v>
      </c>
      <c r="FU40" s="101">
        <v>160816.0</v>
      </c>
      <c r="FV40" s="101">
        <v>32846.0</v>
      </c>
      <c r="FW40" s="101">
        <v>160349.0</v>
      </c>
      <c r="FX40" s="101">
        <v>0.0</v>
      </c>
      <c r="FY40" s="101">
        <v>0.0</v>
      </c>
      <c r="FZ40" s="136"/>
      <c r="GA40" s="80"/>
    </row>
    <row r="41">
      <c r="A41" s="8">
        <v>44407.0</v>
      </c>
      <c r="B41" s="101">
        <v>405304.0</v>
      </c>
      <c r="C41" s="101">
        <v>372333.0</v>
      </c>
      <c r="D41" s="101">
        <v>0.0</v>
      </c>
      <c r="E41" s="101">
        <v>372103.0</v>
      </c>
      <c r="F41" s="101">
        <v>484.0</v>
      </c>
      <c r="G41" s="101">
        <v>305881.0</v>
      </c>
      <c r="H41" s="101">
        <v>317532.0</v>
      </c>
      <c r="I41" s="101">
        <v>252851.0</v>
      </c>
      <c r="J41" s="101">
        <v>0.0</v>
      </c>
      <c r="K41" s="101">
        <v>252622.0</v>
      </c>
      <c r="L41" s="101">
        <v>215.0</v>
      </c>
      <c r="M41" s="101">
        <v>209667.0</v>
      </c>
      <c r="N41" s="101">
        <v>66039.0</v>
      </c>
      <c r="O41" s="101">
        <v>53705.0</v>
      </c>
      <c r="P41" s="101">
        <v>0.0</v>
      </c>
      <c r="Q41" s="101">
        <v>53662.0</v>
      </c>
      <c r="R41" s="101">
        <v>196.0</v>
      </c>
      <c r="S41" s="101">
        <v>40357.0</v>
      </c>
      <c r="T41" s="101">
        <v>6782.0</v>
      </c>
      <c r="U41" s="101">
        <v>5195.0</v>
      </c>
      <c r="V41" s="101">
        <v>0.0</v>
      </c>
      <c r="W41" s="101">
        <v>5190.0</v>
      </c>
      <c r="X41" s="101">
        <v>2.0</v>
      </c>
      <c r="Y41" s="101">
        <v>14.0</v>
      </c>
      <c r="Z41" s="101">
        <v>201983.0</v>
      </c>
      <c r="AA41" s="101">
        <v>169842.0</v>
      </c>
      <c r="AB41" s="101">
        <v>0.0</v>
      </c>
      <c r="AC41" s="101">
        <v>169488.0</v>
      </c>
      <c r="AD41" s="101">
        <v>894.0</v>
      </c>
      <c r="AE41" s="101">
        <v>138583.0</v>
      </c>
      <c r="AF41" s="101">
        <v>3447276.0</v>
      </c>
      <c r="AG41" s="101">
        <v>3006667.0</v>
      </c>
      <c r="AH41" s="101">
        <v>1075.0</v>
      </c>
      <c r="AI41" s="101">
        <v>2972770.0</v>
      </c>
      <c r="AJ41" s="101">
        <v>2702.0</v>
      </c>
      <c r="AK41" s="101">
        <v>2914361.0</v>
      </c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>
        <v>2020891.0</v>
      </c>
      <c r="BE41" s="101">
        <v>1718851.0</v>
      </c>
      <c r="BF41" s="101">
        <v>2.0</v>
      </c>
      <c r="BG41" s="101">
        <v>1718845.0</v>
      </c>
      <c r="BH41" s="101">
        <v>40.0</v>
      </c>
      <c r="BI41" s="101">
        <v>496.0</v>
      </c>
      <c r="BJ41" s="101">
        <v>2835473.0</v>
      </c>
      <c r="BK41" s="101">
        <v>2377402.0</v>
      </c>
      <c r="BL41" s="101">
        <v>5.0</v>
      </c>
      <c r="BM41" s="101">
        <v>2377390.0</v>
      </c>
      <c r="BN41" s="101">
        <v>60.0</v>
      </c>
      <c r="BO41" s="101">
        <v>979.0</v>
      </c>
      <c r="BP41" s="101">
        <v>3635509.0</v>
      </c>
      <c r="BQ41" s="101">
        <v>2960363.0</v>
      </c>
      <c r="BR41" s="101">
        <v>6.0</v>
      </c>
      <c r="BS41" s="101">
        <v>2960347.0</v>
      </c>
      <c r="BT41" s="101">
        <v>37.0</v>
      </c>
      <c r="BU41" s="101">
        <v>1089.0</v>
      </c>
      <c r="BV41" s="101">
        <v>1115140.0</v>
      </c>
      <c r="BW41" s="101">
        <v>1105677.0</v>
      </c>
      <c r="BX41" s="101">
        <v>7.0</v>
      </c>
      <c r="BY41" s="101">
        <v>1104447.0</v>
      </c>
      <c r="BZ41" s="101">
        <v>714.0</v>
      </c>
      <c r="CA41" s="101">
        <v>67777.0</v>
      </c>
      <c r="CB41" s="101">
        <v>860900.0</v>
      </c>
      <c r="CC41" s="101">
        <v>860050.0</v>
      </c>
      <c r="CD41" s="101">
        <v>0.0</v>
      </c>
      <c r="CE41" s="101">
        <v>860900.0</v>
      </c>
      <c r="CF41" s="101">
        <v>0.0</v>
      </c>
      <c r="CG41" s="101">
        <v>860900.0</v>
      </c>
      <c r="CH41" s="101">
        <v>268896.0</v>
      </c>
      <c r="CI41" s="101">
        <v>268889.0</v>
      </c>
      <c r="CJ41" s="101">
        <v>0.0</v>
      </c>
      <c r="CK41" s="101">
        <v>268863.0</v>
      </c>
      <c r="CL41" s="101">
        <v>0.0</v>
      </c>
      <c r="CM41" s="101">
        <v>268863.0</v>
      </c>
      <c r="CN41" s="101">
        <v>62265.0</v>
      </c>
      <c r="CO41" s="101">
        <v>61265.0</v>
      </c>
      <c r="CP41" s="101">
        <v>0.0</v>
      </c>
      <c r="CQ41" s="101">
        <v>61025.0</v>
      </c>
      <c r="CR41" s="101">
        <v>1.0</v>
      </c>
      <c r="CS41" s="101">
        <v>60867.0</v>
      </c>
      <c r="CT41" s="101">
        <v>237292.0</v>
      </c>
      <c r="CU41" s="101">
        <v>231347.0</v>
      </c>
      <c r="CV41" s="101">
        <v>1588.0</v>
      </c>
      <c r="CW41" s="101">
        <v>227740.0</v>
      </c>
      <c r="CX41" s="101">
        <v>950.0</v>
      </c>
      <c r="CY41" s="101">
        <v>193131.0</v>
      </c>
      <c r="CZ41" s="101">
        <v>314840.0</v>
      </c>
      <c r="DA41" s="101">
        <v>283980.0</v>
      </c>
      <c r="DB41" s="101">
        <v>250.0</v>
      </c>
      <c r="DC41" s="101">
        <v>282273.0</v>
      </c>
      <c r="DD41" s="101">
        <v>10190.0</v>
      </c>
      <c r="DE41" s="101">
        <v>232556.0</v>
      </c>
      <c r="DF41" s="101">
        <v>201736.0</v>
      </c>
      <c r="DG41" s="101">
        <v>168527.0</v>
      </c>
      <c r="DH41" s="101">
        <v>356.0</v>
      </c>
      <c r="DI41" s="101">
        <v>162834.0</v>
      </c>
      <c r="DJ41" s="101">
        <v>12578.0</v>
      </c>
      <c r="DK41" s="101">
        <v>70535.0</v>
      </c>
      <c r="DL41" s="101">
        <v>895081.0</v>
      </c>
      <c r="DM41" s="101">
        <v>854916.0</v>
      </c>
      <c r="DN41" s="101">
        <v>83933.0</v>
      </c>
      <c r="DO41" s="101">
        <v>584513.0</v>
      </c>
      <c r="DP41" s="101">
        <v>0.0</v>
      </c>
      <c r="DQ41" s="101">
        <v>0.0</v>
      </c>
      <c r="DR41" s="101">
        <v>855190.0</v>
      </c>
      <c r="DS41" s="101">
        <v>734825.0</v>
      </c>
      <c r="DT41" s="101">
        <v>34031.0</v>
      </c>
      <c r="DU41" s="101">
        <v>387978.0</v>
      </c>
      <c r="DV41" s="101">
        <v>0.0</v>
      </c>
      <c r="DW41" s="101">
        <v>0.0</v>
      </c>
      <c r="DX41" s="101"/>
      <c r="DY41" s="101"/>
      <c r="DZ41" s="101"/>
      <c r="EA41" s="101"/>
      <c r="EB41" s="101"/>
      <c r="EC41" s="101"/>
      <c r="ED41" s="101">
        <v>648832.0</v>
      </c>
      <c r="EE41" s="101">
        <v>633622.0</v>
      </c>
      <c r="EF41" s="101">
        <v>16932.0</v>
      </c>
      <c r="EG41" s="101">
        <v>612388.0</v>
      </c>
      <c r="EH41" s="101">
        <v>0.0</v>
      </c>
      <c r="EI41" s="101">
        <v>0.0</v>
      </c>
      <c r="EJ41" s="101">
        <v>3541540.0</v>
      </c>
      <c r="EK41" s="101">
        <v>3058467.0</v>
      </c>
      <c r="EL41" s="101">
        <v>105042.0</v>
      </c>
      <c r="EM41" s="101">
        <v>914249.0</v>
      </c>
      <c r="EN41" s="101">
        <v>0.0</v>
      </c>
      <c r="EO41" s="101">
        <v>0.0</v>
      </c>
      <c r="EP41" s="101">
        <v>168132.0</v>
      </c>
      <c r="EQ41" s="101">
        <v>107382.0</v>
      </c>
      <c r="ER41" s="101">
        <v>3997.0</v>
      </c>
      <c r="ES41" s="101">
        <v>42277.0</v>
      </c>
      <c r="ET41" s="101">
        <v>0.0</v>
      </c>
      <c r="EU41" s="101">
        <v>0.0</v>
      </c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>
        <v>280132.0</v>
      </c>
      <c r="FO41" s="101">
        <v>279966.0</v>
      </c>
      <c r="FP41" s="101">
        <v>48653.0</v>
      </c>
      <c r="FQ41" s="101">
        <v>279451.0</v>
      </c>
      <c r="FR41" s="101">
        <v>4823.0</v>
      </c>
      <c r="FS41" s="101">
        <v>17731.0</v>
      </c>
      <c r="FT41" s="101">
        <v>127855.0</v>
      </c>
      <c r="FU41" s="101">
        <v>127801.0</v>
      </c>
      <c r="FV41" s="101">
        <v>29560.0</v>
      </c>
      <c r="FW41" s="101">
        <v>127423.0</v>
      </c>
      <c r="FX41" s="101">
        <v>0.0</v>
      </c>
      <c r="FY41" s="101">
        <v>0.0</v>
      </c>
      <c r="FZ41" s="136"/>
      <c r="GA41" s="80"/>
    </row>
    <row r="42">
      <c r="A42" s="8">
        <v>44406.0</v>
      </c>
      <c r="B42" s="101">
        <v>405555.0</v>
      </c>
      <c r="C42" s="101">
        <v>372335.0</v>
      </c>
      <c r="D42" s="101">
        <v>0.0</v>
      </c>
      <c r="E42" s="101">
        <v>372105.0</v>
      </c>
      <c r="F42" s="101">
        <v>254.0</v>
      </c>
      <c r="G42" s="101">
        <v>305378.0</v>
      </c>
      <c r="H42" s="101">
        <v>318754.0</v>
      </c>
      <c r="I42" s="101">
        <v>252857.0</v>
      </c>
      <c r="J42" s="101">
        <v>0.0</v>
      </c>
      <c r="K42" s="101">
        <v>252623.0</v>
      </c>
      <c r="L42" s="101">
        <v>206.0</v>
      </c>
      <c r="M42" s="101">
        <v>209428.0</v>
      </c>
      <c r="N42" s="101">
        <v>66105.0</v>
      </c>
      <c r="O42" s="101">
        <v>53707.0</v>
      </c>
      <c r="P42" s="101">
        <v>0.0</v>
      </c>
      <c r="Q42" s="101">
        <v>53664.0</v>
      </c>
      <c r="R42" s="101">
        <v>100.0</v>
      </c>
      <c r="S42" s="101">
        <v>40156.0</v>
      </c>
      <c r="T42" s="101">
        <v>6792.0</v>
      </c>
      <c r="U42" s="101">
        <v>5196.0</v>
      </c>
      <c r="V42" s="101">
        <v>0.0</v>
      </c>
      <c r="W42" s="101">
        <v>5191.0</v>
      </c>
      <c r="X42" s="101">
        <v>4.0</v>
      </c>
      <c r="Y42" s="101">
        <v>12.0</v>
      </c>
      <c r="Z42" s="101">
        <v>202149.0</v>
      </c>
      <c r="AA42" s="101">
        <v>169851.0</v>
      </c>
      <c r="AB42" s="101">
        <v>0.0</v>
      </c>
      <c r="AC42" s="101">
        <v>169488.0</v>
      </c>
      <c r="AD42" s="101">
        <v>669.0</v>
      </c>
      <c r="AE42" s="101">
        <v>137670.0</v>
      </c>
      <c r="AF42" s="101">
        <v>3447647.0</v>
      </c>
      <c r="AG42" s="101">
        <v>3005979.0</v>
      </c>
      <c r="AH42" s="101">
        <v>1255.0</v>
      </c>
      <c r="AI42" s="101">
        <v>2971695.0</v>
      </c>
      <c r="AJ42" s="101">
        <v>2735.0</v>
      </c>
      <c r="AK42" s="101">
        <v>2911657.0</v>
      </c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>
        <v>2023138.0</v>
      </c>
      <c r="BE42" s="101">
        <v>1718904.0</v>
      </c>
      <c r="BF42" s="101">
        <v>1.0</v>
      </c>
      <c r="BG42" s="101">
        <v>1718893.0</v>
      </c>
      <c r="BH42" s="101">
        <v>28.0</v>
      </c>
      <c r="BI42" s="101">
        <v>456.0</v>
      </c>
      <c r="BJ42" s="101">
        <v>2839810.0</v>
      </c>
      <c r="BK42" s="101">
        <v>2377498.0</v>
      </c>
      <c r="BL42" s="101">
        <v>0.0</v>
      </c>
      <c r="BM42" s="101">
        <v>2377486.0</v>
      </c>
      <c r="BN42" s="101">
        <v>51.0</v>
      </c>
      <c r="BO42" s="101">
        <v>919.0</v>
      </c>
      <c r="BP42" s="101">
        <v>3644985.0</v>
      </c>
      <c r="BQ42" s="101">
        <v>2960525.0</v>
      </c>
      <c r="BR42" s="101">
        <v>0.0</v>
      </c>
      <c r="BS42" s="101">
        <v>2960507.0</v>
      </c>
      <c r="BT42" s="101">
        <v>36.0</v>
      </c>
      <c r="BU42" s="101">
        <v>1052.0</v>
      </c>
      <c r="BV42" s="101">
        <v>1115324.0</v>
      </c>
      <c r="BW42" s="101">
        <v>1105710.0</v>
      </c>
      <c r="BX42" s="101">
        <v>0.0</v>
      </c>
      <c r="BY42" s="101">
        <v>1104461.0</v>
      </c>
      <c r="BZ42" s="101">
        <v>503.0</v>
      </c>
      <c r="CA42" s="101">
        <v>67053.0</v>
      </c>
      <c r="CB42" s="101">
        <v>860900.0</v>
      </c>
      <c r="CC42" s="101">
        <v>860050.0</v>
      </c>
      <c r="CD42" s="101">
        <v>0.0</v>
      </c>
      <c r="CE42" s="101">
        <v>860900.0</v>
      </c>
      <c r="CF42" s="101">
        <v>0.0</v>
      </c>
      <c r="CG42" s="101">
        <v>860900.0</v>
      </c>
      <c r="CH42" s="101">
        <v>268896.0</v>
      </c>
      <c r="CI42" s="101">
        <v>268890.0</v>
      </c>
      <c r="CJ42" s="101">
        <v>0.0</v>
      </c>
      <c r="CK42" s="101">
        <v>268865.0</v>
      </c>
      <c r="CL42" s="101">
        <v>0.0</v>
      </c>
      <c r="CM42" s="101">
        <v>268865.0</v>
      </c>
      <c r="CN42" s="101">
        <v>62324.0</v>
      </c>
      <c r="CO42" s="101">
        <v>61271.0</v>
      </c>
      <c r="CP42" s="101">
        <v>0.0</v>
      </c>
      <c r="CQ42" s="101">
        <v>61025.0</v>
      </c>
      <c r="CR42" s="101">
        <v>5.0</v>
      </c>
      <c r="CS42" s="101">
        <v>60865.0</v>
      </c>
      <c r="CT42" s="101">
        <v>235995.0</v>
      </c>
      <c r="CU42" s="101">
        <v>230020.0</v>
      </c>
      <c r="CV42" s="101">
        <v>1410.0</v>
      </c>
      <c r="CW42" s="101">
        <v>226146.0</v>
      </c>
      <c r="CX42" s="101">
        <v>887.0</v>
      </c>
      <c r="CY42" s="101">
        <v>192180.0</v>
      </c>
      <c r="CZ42" s="101">
        <v>315059.0</v>
      </c>
      <c r="DA42" s="101">
        <v>283882.0</v>
      </c>
      <c r="DB42" s="101">
        <v>211.0</v>
      </c>
      <c r="DC42" s="101">
        <v>282023.0</v>
      </c>
      <c r="DD42" s="101">
        <v>9766.0</v>
      </c>
      <c r="DE42" s="101">
        <v>222366.0</v>
      </c>
      <c r="DF42" s="101">
        <v>201915.0</v>
      </c>
      <c r="DG42" s="101">
        <v>168526.0</v>
      </c>
      <c r="DH42" s="101">
        <v>415.0</v>
      </c>
      <c r="DI42" s="101">
        <v>162480.0</v>
      </c>
      <c r="DJ42" s="101">
        <v>11800.0</v>
      </c>
      <c r="DK42" s="101">
        <v>57956.0</v>
      </c>
      <c r="DL42" s="101">
        <v>895198.0</v>
      </c>
      <c r="DM42" s="101">
        <v>855283.0</v>
      </c>
      <c r="DN42" s="101">
        <v>190971.0</v>
      </c>
      <c r="DO42" s="101">
        <v>500397.0</v>
      </c>
      <c r="DP42" s="101">
        <v>0.0</v>
      </c>
      <c r="DQ42" s="101">
        <v>0.0</v>
      </c>
      <c r="DR42" s="101">
        <v>853836.0</v>
      </c>
      <c r="DS42" s="101">
        <v>729002.0</v>
      </c>
      <c r="DT42" s="101">
        <v>32537.0</v>
      </c>
      <c r="DU42" s="101">
        <v>353929.0</v>
      </c>
      <c r="DV42" s="101">
        <v>0.0</v>
      </c>
      <c r="DW42" s="101">
        <v>0.0</v>
      </c>
      <c r="DX42" s="101"/>
      <c r="DY42" s="101"/>
      <c r="DZ42" s="101"/>
      <c r="EA42" s="101"/>
      <c r="EB42" s="101"/>
      <c r="EC42" s="101"/>
      <c r="ED42" s="101">
        <v>648807.0</v>
      </c>
      <c r="EE42" s="101">
        <v>633598.0</v>
      </c>
      <c r="EF42" s="101">
        <v>19060.0</v>
      </c>
      <c r="EG42" s="101">
        <v>595446.0</v>
      </c>
      <c r="EH42" s="101">
        <v>0.0</v>
      </c>
      <c r="EI42" s="101">
        <v>0.0</v>
      </c>
      <c r="EJ42" s="101">
        <v>3548057.0</v>
      </c>
      <c r="EK42" s="101">
        <v>3058267.0</v>
      </c>
      <c r="EL42" s="101">
        <v>122223.0</v>
      </c>
      <c r="EM42" s="101">
        <v>808918.0</v>
      </c>
      <c r="EN42" s="101">
        <v>0.0</v>
      </c>
      <c r="EO42" s="101">
        <v>0.0</v>
      </c>
      <c r="EP42" s="101">
        <v>168445.0</v>
      </c>
      <c r="EQ42" s="101">
        <v>107251.0</v>
      </c>
      <c r="ER42" s="101">
        <v>5682.0</v>
      </c>
      <c r="ES42" s="101">
        <v>38246.0</v>
      </c>
      <c r="ET42" s="101">
        <v>0.0</v>
      </c>
      <c r="EU42" s="101">
        <v>0.0</v>
      </c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>
        <v>231170.0</v>
      </c>
      <c r="FO42" s="101">
        <v>231017.0</v>
      </c>
      <c r="FP42" s="101">
        <v>52944.0</v>
      </c>
      <c r="FQ42" s="101">
        <v>230532.0</v>
      </c>
      <c r="FR42" s="101">
        <v>4388.0</v>
      </c>
      <c r="FS42" s="101">
        <v>12896.0</v>
      </c>
      <c r="FT42" s="101">
        <v>98102.0</v>
      </c>
      <c r="FU42" s="101">
        <v>98036.0</v>
      </c>
      <c r="FV42" s="101">
        <v>29378.0</v>
      </c>
      <c r="FW42" s="101">
        <v>97708.0</v>
      </c>
      <c r="FX42" s="101">
        <v>0.0</v>
      </c>
      <c r="FY42" s="101">
        <v>0.0</v>
      </c>
      <c r="FZ42" s="136"/>
      <c r="GA42" s="80"/>
    </row>
    <row r="43">
      <c r="A43" s="8">
        <v>44405.0</v>
      </c>
      <c r="B43" s="101">
        <v>405812.0</v>
      </c>
      <c r="C43" s="101">
        <v>372339.0</v>
      </c>
      <c r="D43" s="101">
        <v>0.0</v>
      </c>
      <c r="E43" s="101">
        <v>372105.0</v>
      </c>
      <c r="F43" s="101">
        <v>495.0</v>
      </c>
      <c r="G43" s="101">
        <v>305113.0</v>
      </c>
      <c r="H43" s="101">
        <v>320379.0</v>
      </c>
      <c r="I43" s="101">
        <v>252867.0</v>
      </c>
      <c r="J43" s="101">
        <v>0.0</v>
      </c>
      <c r="K43" s="101">
        <v>252623.0</v>
      </c>
      <c r="L43" s="101">
        <v>297.0</v>
      </c>
      <c r="M43" s="101">
        <v>209212.0</v>
      </c>
      <c r="N43" s="101">
        <v>66198.0</v>
      </c>
      <c r="O43" s="101">
        <v>53707.0</v>
      </c>
      <c r="P43" s="101">
        <v>0.0</v>
      </c>
      <c r="Q43" s="101">
        <v>53664.0</v>
      </c>
      <c r="R43" s="101">
        <v>273.0</v>
      </c>
      <c r="S43" s="101">
        <v>40036.0</v>
      </c>
      <c r="T43" s="101">
        <v>6797.0</v>
      </c>
      <c r="U43" s="101">
        <v>5196.0</v>
      </c>
      <c r="V43" s="101">
        <v>0.0</v>
      </c>
      <c r="W43" s="101">
        <v>5191.0</v>
      </c>
      <c r="X43" s="101">
        <v>0.0</v>
      </c>
      <c r="Y43" s="101">
        <v>8.0</v>
      </c>
      <c r="Z43" s="101">
        <v>202351.0</v>
      </c>
      <c r="AA43" s="101">
        <v>169854.0</v>
      </c>
      <c r="AB43" s="101">
        <v>0.0</v>
      </c>
      <c r="AC43" s="101">
        <v>169488.0</v>
      </c>
      <c r="AD43" s="101">
        <v>1197.0</v>
      </c>
      <c r="AE43" s="101">
        <v>136993.0</v>
      </c>
      <c r="AF43" s="101">
        <v>3447767.0</v>
      </c>
      <c r="AG43" s="101">
        <v>3005201.0</v>
      </c>
      <c r="AH43" s="101">
        <v>1614.0</v>
      </c>
      <c r="AI43" s="101">
        <v>2970439.0</v>
      </c>
      <c r="AJ43" s="101">
        <v>2387.0</v>
      </c>
      <c r="AK43" s="101">
        <v>2908923.0</v>
      </c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>
        <v>2024853.0</v>
      </c>
      <c r="BE43" s="101">
        <v>1718904.0</v>
      </c>
      <c r="BF43" s="101">
        <v>0.0</v>
      </c>
      <c r="BG43" s="101">
        <v>1718893.0</v>
      </c>
      <c r="BH43" s="101">
        <v>17.0</v>
      </c>
      <c r="BI43" s="101">
        <v>428.0</v>
      </c>
      <c r="BJ43" s="101">
        <v>2842598.0</v>
      </c>
      <c r="BK43" s="101">
        <v>2377498.0</v>
      </c>
      <c r="BL43" s="101">
        <v>1.0</v>
      </c>
      <c r="BM43" s="101">
        <v>2377486.0</v>
      </c>
      <c r="BN43" s="101">
        <v>21.0</v>
      </c>
      <c r="BO43" s="101">
        <v>867.0</v>
      </c>
      <c r="BP43" s="101">
        <v>3650764.0</v>
      </c>
      <c r="BQ43" s="101">
        <v>2960527.0</v>
      </c>
      <c r="BR43" s="101">
        <v>0.0</v>
      </c>
      <c r="BS43" s="101">
        <v>2960508.0</v>
      </c>
      <c r="BT43" s="101">
        <v>28.0</v>
      </c>
      <c r="BU43" s="101">
        <v>1016.0</v>
      </c>
      <c r="BV43" s="101">
        <v>1115476.0</v>
      </c>
      <c r="BW43" s="101">
        <v>1105713.0</v>
      </c>
      <c r="BX43" s="101">
        <v>0.0</v>
      </c>
      <c r="BY43" s="101">
        <v>1104452.0</v>
      </c>
      <c r="BZ43" s="101">
        <v>675.0</v>
      </c>
      <c r="CA43" s="101">
        <v>66540.0</v>
      </c>
      <c r="CB43" s="101">
        <v>860901.0</v>
      </c>
      <c r="CC43" s="101">
        <v>860051.0</v>
      </c>
      <c r="CD43" s="101">
        <v>0.0</v>
      </c>
      <c r="CE43" s="101">
        <v>860901.0</v>
      </c>
      <c r="CF43" s="101">
        <v>0.0</v>
      </c>
      <c r="CG43" s="101">
        <v>860901.0</v>
      </c>
      <c r="CH43" s="101">
        <v>268893.0</v>
      </c>
      <c r="CI43" s="101">
        <v>268888.0</v>
      </c>
      <c r="CJ43" s="101">
        <v>0.0</v>
      </c>
      <c r="CK43" s="101">
        <v>268865.0</v>
      </c>
      <c r="CL43" s="101">
        <v>0.0</v>
      </c>
      <c r="CM43" s="101">
        <v>268865.0</v>
      </c>
      <c r="CN43" s="101">
        <v>62354.0</v>
      </c>
      <c r="CO43" s="101">
        <v>61285.0</v>
      </c>
      <c r="CP43" s="101">
        <v>0.0</v>
      </c>
      <c r="CQ43" s="101">
        <v>61025.0</v>
      </c>
      <c r="CR43" s="101">
        <v>2.0</v>
      </c>
      <c r="CS43" s="101">
        <v>60858.0</v>
      </c>
      <c r="CT43" s="101">
        <v>234819.0</v>
      </c>
      <c r="CU43" s="101">
        <v>228818.0</v>
      </c>
      <c r="CV43" s="101">
        <v>1186.0</v>
      </c>
      <c r="CW43" s="101">
        <v>224720.0</v>
      </c>
      <c r="CX43" s="101">
        <v>832.0</v>
      </c>
      <c r="CY43" s="101">
        <v>191290.0</v>
      </c>
      <c r="CZ43" s="101">
        <v>315348.0</v>
      </c>
      <c r="DA43" s="101">
        <v>283787.0</v>
      </c>
      <c r="DB43" s="101">
        <v>228.0</v>
      </c>
      <c r="DC43" s="101">
        <v>281812.0</v>
      </c>
      <c r="DD43" s="101">
        <v>8264.0</v>
      </c>
      <c r="DE43" s="101">
        <v>212599.0</v>
      </c>
      <c r="DF43" s="101">
        <v>202071.0</v>
      </c>
      <c r="DG43" s="101">
        <v>168490.0</v>
      </c>
      <c r="DH43" s="101">
        <v>622.0</v>
      </c>
      <c r="DI43" s="101">
        <v>162064.0</v>
      </c>
      <c r="DJ43" s="101">
        <v>16032.0</v>
      </c>
      <c r="DK43" s="101">
        <v>46155.0</v>
      </c>
      <c r="DL43" s="101">
        <v>312546.0</v>
      </c>
      <c r="DM43" s="101">
        <v>311466.0</v>
      </c>
      <c r="DN43" s="101">
        <v>388.0</v>
      </c>
      <c r="DO43" s="101">
        <v>309426.0</v>
      </c>
      <c r="DP43" s="101">
        <v>0.0</v>
      </c>
      <c r="DQ43" s="101">
        <v>0.0</v>
      </c>
      <c r="DR43" s="101">
        <v>848350.0</v>
      </c>
      <c r="DS43" s="101">
        <v>722010.0</v>
      </c>
      <c r="DT43" s="101">
        <v>40025.0</v>
      </c>
      <c r="DU43" s="101">
        <v>321221.0</v>
      </c>
      <c r="DV43" s="101">
        <v>0.0</v>
      </c>
      <c r="DW43" s="101">
        <v>0.0</v>
      </c>
      <c r="DX43" s="101"/>
      <c r="DY43" s="101"/>
      <c r="DZ43" s="101"/>
      <c r="EA43" s="101"/>
      <c r="EB43" s="101"/>
      <c r="EC43" s="101"/>
      <c r="ED43" s="101">
        <v>648770.0</v>
      </c>
      <c r="EE43" s="101">
        <v>633546.0</v>
      </c>
      <c r="EF43" s="101">
        <v>25884.0</v>
      </c>
      <c r="EG43" s="101">
        <v>576373.0</v>
      </c>
      <c r="EH43" s="101">
        <v>0.0</v>
      </c>
      <c r="EI43" s="101">
        <v>0.0</v>
      </c>
      <c r="EJ43" s="101">
        <v>3548792.0</v>
      </c>
      <c r="EK43" s="101">
        <v>3057683.0</v>
      </c>
      <c r="EL43" s="101">
        <v>213156.0</v>
      </c>
      <c r="EM43" s="101">
        <v>686036.0</v>
      </c>
      <c r="EN43" s="101">
        <v>0.0</v>
      </c>
      <c r="EO43" s="101">
        <v>0.0</v>
      </c>
      <c r="EP43" s="101">
        <v>168595.0</v>
      </c>
      <c r="EQ43" s="101">
        <v>107100.0</v>
      </c>
      <c r="ER43" s="101">
        <v>10860.0</v>
      </c>
      <c r="ES43" s="101">
        <v>32498.0</v>
      </c>
      <c r="ET43" s="101">
        <v>0.0</v>
      </c>
      <c r="EU43" s="101">
        <v>0.0</v>
      </c>
      <c r="EV43" s="101"/>
      <c r="EW43" s="101"/>
      <c r="EX43" s="101"/>
      <c r="EY43" s="101"/>
      <c r="EZ43" s="101"/>
      <c r="FA43" s="101"/>
      <c r="FB43" s="101"/>
      <c r="FC43" s="101"/>
      <c r="FD43" s="101"/>
      <c r="FE43" s="101"/>
      <c r="FF43" s="101"/>
      <c r="FG43" s="101"/>
      <c r="FH43" s="101"/>
      <c r="FI43" s="101"/>
      <c r="FJ43" s="101"/>
      <c r="FK43" s="101"/>
      <c r="FL43" s="101"/>
      <c r="FM43" s="101"/>
      <c r="FN43" s="101">
        <v>177917.0</v>
      </c>
      <c r="FO43" s="101">
        <v>177776.0</v>
      </c>
      <c r="FP43" s="101">
        <v>30736.0</v>
      </c>
      <c r="FQ43" s="101">
        <v>177385.0</v>
      </c>
      <c r="FR43" s="101">
        <v>4354.0</v>
      </c>
      <c r="FS43" s="101">
        <v>8498.0</v>
      </c>
      <c r="FT43" s="101">
        <v>68540.0</v>
      </c>
      <c r="FU43" s="101">
        <v>68454.0</v>
      </c>
      <c r="FV43" s="101">
        <v>33246.0</v>
      </c>
      <c r="FW43" s="101">
        <v>68246.0</v>
      </c>
      <c r="FX43" s="101">
        <v>0.0</v>
      </c>
      <c r="FY43" s="101">
        <v>0.0</v>
      </c>
      <c r="FZ43" s="136"/>
      <c r="GA43" s="80"/>
    </row>
    <row r="44">
      <c r="A44" s="8">
        <v>44404.0</v>
      </c>
      <c r="B44" s="101">
        <v>405912.0</v>
      </c>
      <c r="C44" s="101">
        <v>372301.0</v>
      </c>
      <c r="D44" s="101">
        <v>0.0</v>
      </c>
      <c r="E44" s="101">
        <v>372105.0</v>
      </c>
      <c r="F44" s="101">
        <v>626.0</v>
      </c>
      <c r="G44" s="101">
        <v>304590.0</v>
      </c>
      <c r="H44" s="101">
        <v>321622.0</v>
      </c>
      <c r="I44" s="101">
        <v>252847.0</v>
      </c>
      <c r="J44" s="101">
        <v>0.0</v>
      </c>
      <c r="K44" s="101">
        <v>252624.0</v>
      </c>
      <c r="L44" s="101">
        <v>325.0</v>
      </c>
      <c r="M44" s="101">
        <v>208904.0</v>
      </c>
      <c r="N44" s="101">
        <v>66267.0</v>
      </c>
      <c r="O44" s="101">
        <v>53700.0</v>
      </c>
      <c r="P44" s="101">
        <v>0.0</v>
      </c>
      <c r="Q44" s="101">
        <v>53653.0</v>
      </c>
      <c r="R44" s="101">
        <v>238.0</v>
      </c>
      <c r="S44" s="101">
        <v>39747.0</v>
      </c>
      <c r="T44" s="101">
        <v>6800.0</v>
      </c>
      <c r="U44" s="101">
        <v>5196.0</v>
      </c>
      <c r="V44" s="101">
        <v>0.0</v>
      </c>
      <c r="W44" s="101">
        <v>5191.0</v>
      </c>
      <c r="X44" s="101">
        <v>0.0</v>
      </c>
      <c r="Y44" s="101">
        <v>8.0</v>
      </c>
      <c r="Z44" s="101">
        <v>202252.0</v>
      </c>
      <c r="AA44" s="101">
        <v>169865.0</v>
      </c>
      <c r="AB44" s="101">
        <v>0.0</v>
      </c>
      <c r="AC44" s="101">
        <v>169494.0</v>
      </c>
      <c r="AD44" s="101">
        <v>1843.0</v>
      </c>
      <c r="AE44" s="101">
        <v>135773.0</v>
      </c>
      <c r="AF44" s="101">
        <v>3448016.0</v>
      </c>
      <c r="AG44" s="101">
        <v>3004477.0</v>
      </c>
      <c r="AH44" s="101">
        <v>790.0</v>
      </c>
      <c r="AI44" s="101">
        <v>2968759.0</v>
      </c>
      <c r="AJ44" s="101">
        <v>1483.0</v>
      </c>
      <c r="AK44" s="101">
        <v>2906533.0</v>
      </c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>
        <v>2026488.0</v>
      </c>
      <c r="BE44" s="101">
        <v>1718857.0</v>
      </c>
      <c r="BF44" s="101">
        <v>0.0</v>
      </c>
      <c r="BG44" s="101">
        <v>1718849.0</v>
      </c>
      <c r="BH44" s="101">
        <v>23.0</v>
      </c>
      <c r="BI44" s="101">
        <v>410.0</v>
      </c>
      <c r="BJ44" s="101">
        <v>2845125.0</v>
      </c>
      <c r="BK44" s="101">
        <v>2377353.0</v>
      </c>
      <c r="BL44" s="101">
        <v>0.0</v>
      </c>
      <c r="BM44" s="101">
        <v>2377342.0</v>
      </c>
      <c r="BN44" s="101">
        <v>33.0</v>
      </c>
      <c r="BO44" s="101">
        <v>846.0</v>
      </c>
      <c r="BP44" s="101">
        <v>3656134.0</v>
      </c>
      <c r="BQ44" s="101">
        <v>2960187.0</v>
      </c>
      <c r="BR44" s="101">
        <v>1.0</v>
      </c>
      <c r="BS44" s="101">
        <v>2960168.0</v>
      </c>
      <c r="BT44" s="101">
        <v>22.0</v>
      </c>
      <c r="BU44" s="101">
        <v>983.0</v>
      </c>
      <c r="BV44" s="101">
        <v>1115662.0</v>
      </c>
      <c r="BW44" s="101">
        <v>1105704.0</v>
      </c>
      <c r="BX44" s="101">
        <v>5.0</v>
      </c>
      <c r="BY44" s="101">
        <v>1104422.0</v>
      </c>
      <c r="BZ44" s="101">
        <v>991.0</v>
      </c>
      <c r="CA44" s="101">
        <v>65849.0</v>
      </c>
      <c r="CB44" s="101">
        <v>860860.0</v>
      </c>
      <c r="CC44" s="101">
        <v>860020.0</v>
      </c>
      <c r="CD44" s="101">
        <v>0.0</v>
      </c>
      <c r="CE44" s="101">
        <v>860860.0</v>
      </c>
      <c r="CF44" s="101">
        <v>0.0</v>
      </c>
      <c r="CG44" s="101">
        <v>860860.0</v>
      </c>
      <c r="CH44" s="101">
        <v>268887.0</v>
      </c>
      <c r="CI44" s="101">
        <v>268882.0</v>
      </c>
      <c r="CJ44" s="101">
        <v>0.0</v>
      </c>
      <c r="CK44" s="101">
        <v>268862.0</v>
      </c>
      <c r="CL44" s="101">
        <v>0.0</v>
      </c>
      <c r="CM44" s="101">
        <v>268862.0</v>
      </c>
      <c r="CN44" s="101">
        <v>62356.0</v>
      </c>
      <c r="CO44" s="101">
        <v>61285.0</v>
      </c>
      <c r="CP44" s="101">
        <v>0.0</v>
      </c>
      <c r="CQ44" s="101">
        <v>61025.0</v>
      </c>
      <c r="CR44" s="101">
        <v>2.0</v>
      </c>
      <c r="CS44" s="101">
        <v>60856.0</v>
      </c>
      <c r="CT44" s="101">
        <v>233259.0</v>
      </c>
      <c r="CU44" s="101">
        <v>227226.0</v>
      </c>
      <c r="CV44" s="101">
        <v>1238.0</v>
      </c>
      <c r="CW44" s="101">
        <v>223473.0</v>
      </c>
      <c r="CX44" s="101">
        <v>833.0</v>
      </c>
      <c r="CY44" s="101">
        <v>190457.0</v>
      </c>
      <c r="CZ44" s="101">
        <v>315421.0</v>
      </c>
      <c r="DA44" s="101">
        <v>283530.0</v>
      </c>
      <c r="DB44" s="101">
        <v>117.0</v>
      </c>
      <c r="DC44" s="101">
        <v>281449.0</v>
      </c>
      <c r="DD44" s="101">
        <v>9843.0</v>
      </c>
      <c r="DE44" s="101">
        <v>204307.0</v>
      </c>
      <c r="DF44" s="101">
        <v>202167.0</v>
      </c>
      <c r="DG44" s="101">
        <v>168309.0</v>
      </c>
      <c r="DH44" s="101">
        <v>421.0</v>
      </c>
      <c r="DI44" s="101">
        <v>161362.0</v>
      </c>
      <c r="DJ44" s="101">
        <v>30108.0</v>
      </c>
      <c r="DK44" s="101">
        <v>30108.0</v>
      </c>
      <c r="DL44" s="101">
        <v>312501.0</v>
      </c>
      <c r="DM44" s="101">
        <v>311329.0</v>
      </c>
      <c r="DN44" s="101">
        <v>238.0</v>
      </c>
      <c r="DO44" s="101">
        <v>308980.0</v>
      </c>
      <c r="DP44" s="101">
        <v>0.0</v>
      </c>
      <c r="DQ44" s="101">
        <v>0.0</v>
      </c>
      <c r="DR44" s="101">
        <v>839589.0</v>
      </c>
      <c r="DS44" s="101">
        <v>708836.0</v>
      </c>
      <c r="DT44" s="101">
        <v>27630.0</v>
      </c>
      <c r="DU44" s="101">
        <v>279143.0</v>
      </c>
      <c r="DV44" s="101">
        <v>0.0</v>
      </c>
      <c r="DW44" s="101">
        <v>0.0</v>
      </c>
      <c r="DX44" s="101"/>
      <c r="DY44" s="101"/>
      <c r="DZ44" s="101"/>
      <c r="EA44" s="101"/>
      <c r="EB44" s="101"/>
      <c r="EC44" s="101"/>
      <c r="ED44" s="101">
        <v>647605.0</v>
      </c>
      <c r="EE44" s="101">
        <v>632361.0</v>
      </c>
      <c r="EF44" s="101">
        <v>20361.0</v>
      </c>
      <c r="EG44" s="101">
        <v>549417.0</v>
      </c>
      <c r="EH44" s="101">
        <v>0.0</v>
      </c>
      <c r="EI44" s="101">
        <v>0.0</v>
      </c>
      <c r="EJ44" s="101">
        <v>3539075.0</v>
      </c>
      <c r="EK44" s="101">
        <v>3045988.0</v>
      </c>
      <c r="EL44" s="101">
        <v>472008.0</v>
      </c>
      <c r="EM44" s="101">
        <v>472008.0</v>
      </c>
      <c r="EN44" s="101">
        <v>0.0</v>
      </c>
      <c r="EO44" s="101">
        <v>0.0</v>
      </c>
      <c r="EP44" s="101">
        <v>168800.0</v>
      </c>
      <c r="EQ44" s="101">
        <v>106952.0</v>
      </c>
      <c r="ER44" s="101">
        <v>21588.0</v>
      </c>
      <c r="ES44" s="101">
        <v>21588.0</v>
      </c>
      <c r="ET44" s="101">
        <v>0.0</v>
      </c>
      <c r="EU44" s="101">
        <v>0.0</v>
      </c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>
        <v>146879.0</v>
      </c>
      <c r="FO44" s="101">
        <v>146738.0</v>
      </c>
      <c r="FP44" s="101">
        <v>34620.0</v>
      </c>
      <c r="FQ44" s="101">
        <v>146363.0</v>
      </c>
      <c r="FR44" s="101">
        <v>4134.0</v>
      </c>
      <c r="FS44" s="101">
        <v>4134.0</v>
      </c>
      <c r="FT44" s="101">
        <v>35132.0</v>
      </c>
      <c r="FU44" s="101">
        <v>35047.0</v>
      </c>
      <c r="FV44" s="101">
        <v>34770.0</v>
      </c>
      <c r="FW44" s="101">
        <v>34770.0</v>
      </c>
      <c r="FX44" s="101">
        <v>0.0</v>
      </c>
      <c r="FY44" s="101">
        <v>0.0</v>
      </c>
      <c r="FZ44" s="136"/>
      <c r="GA44" s="80"/>
    </row>
    <row r="45">
      <c r="A45" s="8">
        <v>44403.0</v>
      </c>
      <c r="B45" s="24">
        <v>406208.0</v>
      </c>
      <c r="C45" s="24">
        <v>372305.0</v>
      </c>
      <c r="D45" s="24">
        <v>0.0</v>
      </c>
      <c r="E45" s="24">
        <v>372104.0</v>
      </c>
      <c r="F45" s="24">
        <v>3.0</v>
      </c>
      <c r="G45" s="24">
        <v>303922.0</v>
      </c>
      <c r="H45" s="24">
        <v>323559.0</v>
      </c>
      <c r="I45" s="24">
        <v>252851.0</v>
      </c>
      <c r="J45" s="24">
        <v>0.0</v>
      </c>
      <c r="K45" s="24">
        <v>252624.0</v>
      </c>
      <c r="L45" s="24">
        <v>8.0</v>
      </c>
      <c r="M45" s="24">
        <v>208545.0</v>
      </c>
      <c r="N45" s="24">
        <v>66376.0</v>
      </c>
      <c r="O45" s="24">
        <v>53701.0</v>
      </c>
      <c r="P45" s="24">
        <v>0.0</v>
      </c>
      <c r="Q45" s="24">
        <v>53653.0</v>
      </c>
      <c r="R45" s="24">
        <v>1.0</v>
      </c>
      <c r="S45" s="24">
        <v>39476.0</v>
      </c>
      <c r="T45" s="24">
        <v>6814.0</v>
      </c>
      <c r="U45" s="24">
        <v>5196.0</v>
      </c>
      <c r="V45" s="24">
        <v>0.0</v>
      </c>
      <c r="W45" s="24">
        <v>5191.0</v>
      </c>
      <c r="X45" s="24">
        <v>0.0</v>
      </c>
      <c r="Y45" s="24">
        <v>8.0</v>
      </c>
      <c r="Z45" s="24">
        <v>202432.0</v>
      </c>
      <c r="AA45" s="24">
        <v>169868.0</v>
      </c>
      <c r="AB45" s="24">
        <v>0.0</v>
      </c>
      <c r="AC45" s="24">
        <v>169494.0</v>
      </c>
      <c r="AD45" s="24">
        <v>27.0</v>
      </c>
      <c r="AE45" s="24">
        <v>133863.0</v>
      </c>
      <c r="AF45" s="24">
        <v>3448051.0</v>
      </c>
      <c r="AG45" s="24">
        <v>3003232.0</v>
      </c>
      <c r="AH45" s="24">
        <v>3.0</v>
      </c>
      <c r="AI45" s="24">
        <v>2967963.0</v>
      </c>
      <c r="AJ45" s="24">
        <v>3.0</v>
      </c>
      <c r="AK45" s="24">
        <v>2905046.0</v>
      </c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>
        <v>2028807.0</v>
      </c>
      <c r="BE45" s="24">
        <v>1718856.0</v>
      </c>
      <c r="BF45" s="24">
        <v>0.0</v>
      </c>
      <c r="BG45" s="24">
        <v>1718849.0</v>
      </c>
      <c r="BH45" s="24">
        <v>0.0</v>
      </c>
      <c r="BI45" s="24">
        <v>387.0</v>
      </c>
      <c r="BJ45" s="24">
        <v>2848623.0</v>
      </c>
      <c r="BK45" s="24">
        <v>2377350.0</v>
      </c>
      <c r="BL45" s="24">
        <v>0.0</v>
      </c>
      <c r="BM45" s="24">
        <v>2377340.0</v>
      </c>
      <c r="BN45" s="24">
        <v>0.0</v>
      </c>
      <c r="BO45" s="24">
        <v>812.0</v>
      </c>
      <c r="BP45" s="24">
        <v>3663034.0</v>
      </c>
      <c r="BQ45" s="24">
        <v>2960185.0</v>
      </c>
      <c r="BR45" s="24">
        <v>0.0</v>
      </c>
      <c r="BS45" s="24">
        <v>2960166.0</v>
      </c>
      <c r="BT45" s="24">
        <v>0.0</v>
      </c>
      <c r="BU45" s="24">
        <v>959.0</v>
      </c>
      <c r="BV45" s="24">
        <v>1115797.0</v>
      </c>
      <c r="BW45" s="24">
        <v>1105698.0</v>
      </c>
      <c r="BX45" s="24">
        <v>0.0</v>
      </c>
      <c r="BY45" s="24">
        <v>1104395.0</v>
      </c>
      <c r="BZ45" s="24">
        <v>15.0</v>
      </c>
      <c r="CA45" s="24">
        <v>64779.0</v>
      </c>
      <c r="CB45" s="24">
        <v>860860.0</v>
      </c>
      <c r="CC45" s="24">
        <v>860020.0</v>
      </c>
      <c r="CD45" s="24">
        <v>0.0</v>
      </c>
      <c r="CE45" s="24">
        <v>860860.0</v>
      </c>
      <c r="CF45" s="24">
        <v>0.0</v>
      </c>
      <c r="CG45" s="24">
        <v>860860.0</v>
      </c>
      <c r="CH45" s="24">
        <v>268888.0</v>
      </c>
      <c r="CI45" s="24">
        <v>268883.0</v>
      </c>
      <c r="CJ45" s="24">
        <v>0.0</v>
      </c>
      <c r="CK45" s="24">
        <v>268862.0</v>
      </c>
      <c r="CL45" s="24">
        <v>0.0</v>
      </c>
      <c r="CM45" s="24">
        <v>268862.0</v>
      </c>
      <c r="CN45" s="24">
        <v>62363.0</v>
      </c>
      <c r="CO45" s="24">
        <v>61290.0</v>
      </c>
      <c r="CP45" s="24">
        <v>0.0</v>
      </c>
      <c r="CQ45" s="24">
        <v>61025.0</v>
      </c>
      <c r="CR45" s="24">
        <v>0.0</v>
      </c>
      <c r="CS45" s="24">
        <v>60854.0</v>
      </c>
      <c r="CT45" s="24">
        <v>232075.0</v>
      </c>
      <c r="CU45" s="24">
        <v>226002.0</v>
      </c>
      <c r="CV45" s="24">
        <v>3.0</v>
      </c>
      <c r="CW45" s="24">
        <v>222177.0</v>
      </c>
      <c r="CX45" s="24">
        <v>0.0</v>
      </c>
      <c r="CY45" s="24">
        <v>189619.0</v>
      </c>
      <c r="CZ45" s="24">
        <v>315740.0</v>
      </c>
      <c r="DA45" s="24">
        <v>283493.0</v>
      </c>
      <c r="DB45" s="24">
        <v>0.0</v>
      </c>
      <c r="DC45" s="24">
        <v>281323.0</v>
      </c>
      <c r="DD45" s="24">
        <v>0.0</v>
      </c>
      <c r="DE45" s="24">
        <v>194459.0</v>
      </c>
      <c r="DF45" s="24">
        <v>202316.0</v>
      </c>
      <c r="DG45" s="24">
        <v>168122.0</v>
      </c>
      <c r="DH45" s="24">
        <v>0.0</v>
      </c>
      <c r="DI45" s="24">
        <v>160939.0</v>
      </c>
      <c r="DJ45" s="24">
        <v>0.0</v>
      </c>
      <c r="DK45" s="24">
        <v>0.0</v>
      </c>
      <c r="DL45" s="24">
        <v>312510.0</v>
      </c>
      <c r="DM45" s="24">
        <v>311155.0</v>
      </c>
      <c r="DN45" s="24">
        <v>0.0</v>
      </c>
      <c r="DO45" s="24">
        <v>308720.0</v>
      </c>
      <c r="DP45" s="24">
        <v>0.0</v>
      </c>
      <c r="DQ45" s="24">
        <v>0.0</v>
      </c>
      <c r="DR45" s="24">
        <v>835405.0</v>
      </c>
      <c r="DS45" s="24">
        <v>694401.0</v>
      </c>
      <c r="DT45" s="24">
        <v>459.0</v>
      </c>
      <c r="DU45" s="24">
        <v>245928.0</v>
      </c>
      <c r="DV45" s="24">
        <v>0.0</v>
      </c>
      <c r="DW45" s="24">
        <v>0.0</v>
      </c>
      <c r="DX45" s="24"/>
      <c r="DY45" s="24"/>
      <c r="DZ45" s="24"/>
      <c r="EA45" s="24"/>
      <c r="EB45" s="24"/>
      <c r="EC45" s="24"/>
      <c r="ED45" s="24">
        <v>647514.0</v>
      </c>
      <c r="EE45" s="24">
        <v>632166.0</v>
      </c>
      <c r="EF45" s="24">
        <v>833.0</v>
      </c>
      <c r="EG45" s="24">
        <v>528909.0</v>
      </c>
      <c r="EH45" s="24">
        <v>0.0</v>
      </c>
      <c r="EI45" s="24">
        <v>0.0</v>
      </c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>
        <v>111965.0</v>
      </c>
      <c r="FO45" s="24">
        <v>111846.0</v>
      </c>
      <c r="FP45" s="24">
        <v>192.0</v>
      </c>
      <c r="FQ45" s="24">
        <v>111669.0</v>
      </c>
      <c r="FR45" s="24">
        <v>0.0</v>
      </c>
      <c r="FS45" s="24">
        <v>0.0</v>
      </c>
      <c r="FT45" s="24"/>
      <c r="FU45" s="24"/>
      <c r="FV45" s="24"/>
      <c r="FW45" s="24"/>
      <c r="FX45" s="24"/>
      <c r="FY45" s="24"/>
      <c r="FZ45" s="136"/>
      <c r="GA45" s="80"/>
    </row>
    <row r="46">
      <c r="A46" s="8">
        <v>44402.0</v>
      </c>
      <c r="B46" s="101">
        <v>406185.0</v>
      </c>
      <c r="C46" s="101">
        <v>372305.0</v>
      </c>
      <c r="D46" s="101">
        <v>0.0</v>
      </c>
      <c r="E46" s="101">
        <v>372104.0</v>
      </c>
      <c r="F46" s="101">
        <v>1326.0</v>
      </c>
      <c r="G46" s="101">
        <v>303919.0</v>
      </c>
      <c r="H46" s="101">
        <v>323625.0</v>
      </c>
      <c r="I46" s="101">
        <v>252851.0</v>
      </c>
      <c r="J46" s="101">
        <v>0.0</v>
      </c>
      <c r="K46" s="101">
        <v>252624.0</v>
      </c>
      <c r="L46" s="101">
        <v>2227.0</v>
      </c>
      <c r="M46" s="101">
        <v>208537.0</v>
      </c>
      <c r="N46" s="101">
        <v>66426.0</v>
      </c>
      <c r="O46" s="101">
        <v>53701.0</v>
      </c>
      <c r="P46" s="101">
        <v>0.0</v>
      </c>
      <c r="Q46" s="101">
        <v>53653.0</v>
      </c>
      <c r="R46" s="101">
        <v>1159.0</v>
      </c>
      <c r="S46" s="101">
        <v>39475.0</v>
      </c>
      <c r="T46" s="101">
        <v>6817.0</v>
      </c>
      <c r="U46" s="101">
        <v>5196.0</v>
      </c>
      <c r="V46" s="101">
        <v>0.0</v>
      </c>
      <c r="W46" s="101">
        <v>5191.0</v>
      </c>
      <c r="X46" s="101">
        <v>0.0</v>
      </c>
      <c r="Y46" s="101">
        <v>8.0</v>
      </c>
      <c r="Z46" s="101">
        <v>202449.0</v>
      </c>
      <c r="AA46" s="101">
        <v>169868.0</v>
      </c>
      <c r="AB46" s="101">
        <v>0.0</v>
      </c>
      <c r="AC46" s="101">
        <v>169494.0</v>
      </c>
      <c r="AD46" s="101">
        <v>1914.0</v>
      </c>
      <c r="AE46" s="101">
        <v>133836.0</v>
      </c>
      <c r="AF46" s="101">
        <v>3448053.0</v>
      </c>
      <c r="AG46" s="101">
        <v>3003228.0</v>
      </c>
      <c r="AH46" s="101">
        <v>147.0</v>
      </c>
      <c r="AI46" s="101">
        <v>2967960.0</v>
      </c>
      <c r="AJ46" s="101">
        <v>93.0</v>
      </c>
      <c r="AK46" s="101">
        <v>2905043.0</v>
      </c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>
        <v>2028803.0</v>
      </c>
      <c r="BE46" s="101">
        <v>1718856.0</v>
      </c>
      <c r="BF46" s="101">
        <v>0.0</v>
      </c>
      <c r="BG46" s="101">
        <v>1718849.0</v>
      </c>
      <c r="BH46" s="101">
        <v>0.0</v>
      </c>
      <c r="BI46" s="101">
        <v>387.0</v>
      </c>
      <c r="BJ46" s="101">
        <v>2848639.0</v>
      </c>
      <c r="BK46" s="101">
        <v>2377350.0</v>
      </c>
      <c r="BL46" s="101">
        <v>0.0</v>
      </c>
      <c r="BM46" s="101">
        <v>2377340.0</v>
      </c>
      <c r="BN46" s="101">
        <v>0.0</v>
      </c>
      <c r="BO46" s="101">
        <v>812.0</v>
      </c>
      <c r="BP46" s="101">
        <v>3663268.0</v>
      </c>
      <c r="BQ46" s="101">
        <v>2960185.0</v>
      </c>
      <c r="BR46" s="101">
        <v>0.0</v>
      </c>
      <c r="BS46" s="101">
        <v>2960166.0</v>
      </c>
      <c r="BT46" s="101">
        <v>0.0</v>
      </c>
      <c r="BU46" s="101">
        <v>959.0</v>
      </c>
      <c r="BV46" s="101">
        <v>1115803.0</v>
      </c>
      <c r="BW46" s="101">
        <v>1105698.0</v>
      </c>
      <c r="BX46" s="101">
        <v>0.0</v>
      </c>
      <c r="BY46" s="101">
        <v>1104395.0</v>
      </c>
      <c r="BZ46" s="101">
        <v>3131.0</v>
      </c>
      <c r="CA46" s="101">
        <v>64764.0</v>
      </c>
      <c r="CB46" s="101">
        <v>860860.0</v>
      </c>
      <c r="CC46" s="101">
        <v>860020.0</v>
      </c>
      <c r="CD46" s="101">
        <v>0.0</v>
      </c>
      <c r="CE46" s="101">
        <v>860860.0</v>
      </c>
      <c r="CF46" s="101">
        <v>0.0</v>
      </c>
      <c r="CG46" s="101">
        <v>860860.0</v>
      </c>
      <c r="CH46" s="101">
        <v>268888.0</v>
      </c>
      <c r="CI46" s="101">
        <v>268883.0</v>
      </c>
      <c r="CJ46" s="101">
        <v>0.0</v>
      </c>
      <c r="CK46" s="101">
        <v>268862.0</v>
      </c>
      <c r="CL46" s="101">
        <v>0.0</v>
      </c>
      <c r="CM46" s="101">
        <v>268862.0</v>
      </c>
      <c r="CN46" s="101">
        <v>62363.0</v>
      </c>
      <c r="CO46" s="101">
        <v>61290.0</v>
      </c>
      <c r="CP46" s="101">
        <v>0.0</v>
      </c>
      <c r="CQ46" s="101">
        <v>61025.0</v>
      </c>
      <c r="CR46" s="101">
        <v>0.0</v>
      </c>
      <c r="CS46" s="101">
        <v>60854.0</v>
      </c>
      <c r="CT46" s="101">
        <v>232021.0</v>
      </c>
      <c r="CU46" s="101">
        <v>225956.0</v>
      </c>
      <c r="CV46" s="101">
        <v>363.0</v>
      </c>
      <c r="CW46" s="101">
        <v>222168.0</v>
      </c>
      <c r="CX46" s="101">
        <v>54.0</v>
      </c>
      <c r="CY46" s="101">
        <v>189619.0</v>
      </c>
      <c r="CZ46" s="101">
        <v>315741.0</v>
      </c>
      <c r="DA46" s="101">
        <v>283492.0</v>
      </c>
      <c r="DB46" s="101">
        <v>51.0</v>
      </c>
      <c r="DC46" s="101">
        <v>281323.0</v>
      </c>
      <c r="DD46" s="101">
        <v>202.0</v>
      </c>
      <c r="DE46" s="101">
        <v>194459.0</v>
      </c>
      <c r="DF46" s="101">
        <v>202316.0</v>
      </c>
      <c r="DG46" s="101">
        <v>168121.0</v>
      </c>
      <c r="DH46" s="101">
        <v>91.0</v>
      </c>
      <c r="DI46" s="101">
        <v>160939.0</v>
      </c>
      <c r="DJ46" s="101">
        <v>0.0</v>
      </c>
      <c r="DK46" s="101">
        <v>0.0</v>
      </c>
      <c r="DL46" s="101">
        <v>312510.0</v>
      </c>
      <c r="DM46" s="101">
        <v>311111.0</v>
      </c>
      <c r="DN46" s="101">
        <v>83.0</v>
      </c>
      <c r="DO46" s="101">
        <v>308720.0</v>
      </c>
      <c r="DP46" s="101">
        <v>0.0</v>
      </c>
      <c r="DQ46" s="101">
        <v>0.0</v>
      </c>
      <c r="DR46" s="101">
        <v>835692.0</v>
      </c>
      <c r="DS46" s="101">
        <v>691974.0</v>
      </c>
      <c r="DT46" s="101">
        <v>14855.0</v>
      </c>
      <c r="DU46" s="101">
        <v>245470.0</v>
      </c>
      <c r="DV46" s="101">
        <v>0.0</v>
      </c>
      <c r="DW46" s="101">
        <v>0.0</v>
      </c>
      <c r="DX46" s="101"/>
      <c r="DY46" s="101"/>
      <c r="DZ46" s="101"/>
      <c r="EA46" s="101"/>
      <c r="EB46" s="101"/>
      <c r="EC46" s="101"/>
      <c r="ED46" s="101">
        <v>647509.0</v>
      </c>
      <c r="EE46" s="101">
        <v>632097.0</v>
      </c>
      <c r="EF46" s="101">
        <v>7530.0</v>
      </c>
      <c r="EG46" s="101">
        <v>528016.0</v>
      </c>
      <c r="EH46" s="101">
        <v>0.0</v>
      </c>
      <c r="EI46" s="101">
        <v>0.0</v>
      </c>
      <c r="EJ46" s="101"/>
      <c r="EK46" s="101"/>
      <c r="EL46" s="101"/>
      <c r="EM46" s="101"/>
      <c r="EN46" s="101"/>
      <c r="EO46" s="101"/>
      <c r="EP46" s="101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L46" s="101"/>
      <c r="FM46" s="101"/>
      <c r="FN46" s="101">
        <v>111775.0</v>
      </c>
      <c r="FO46" s="101">
        <v>111656.0</v>
      </c>
      <c r="FP46" s="101">
        <v>3771.0</v>
      </c>
      <c r="FQ46" s="101">
        <v>111477.0</v>
      </c>
      <c r="FR46" s="101">
        <v>0.0</v>
      </c>
      <c r="FS46" s="101">
        <v>0.0</v>
      </c>
      <c r="FT46" s="101"/>
      <c r="FU46" s="101"/>
      <c r="FV46" s="101"/>
      <c r="FW46" s="101"/>
      <c r="FX46" s="101"/>
      <c r="FY46" s="101"/>
      <c r="FZ46" s="136"/>
      <c r="GA46" s="80"/>
    </row>
    <row r="47">
      <c r="A47" s="8">
        <v>44401.0</v>
      </c>
      <c r="B47" s="24">
        <v>406183.0</v>
      </c>
      <c r="C47" s="24">
        <v>372307.0</v>
      </c>
      <c r="D47" s="24">
        <v>1.0</v>
      </c>
      <c r="E47" s="24">
        <v>372104.0</v>
      </c>
      <c r="F47" s="24">
        <v>5739.0</v>
      </c>
      <c r="G47" s="24">
        <v>302588.0</v>
      </c>
      <c r="H47" s="24">
        <v>323625.0</v>
      </c>
      <c r="I47" s="24">
        <v>252853.0</v>
      </c>
      <c r="J47" s="24" t="s">
        <v>310</v>
      </c>
      <c r="K47" s="24">
        <v>252624.0</v>
      </c>
      <c r="L47" s="24">
        <v>5815.0</v>
      </c>
      <c r="M47" s="24">
        <v>206306.0</v>
      </c>
      <c r="N47" s="24">
        <v>66387.0</v>
      </c>
      <c r="O47" s="24">
        <v>53701.0</v>
      </c>
      <c r="P47" s="24" t="s">
        <v>310</v>
      </c>
      <c r="Q47" s="24">
        <v>53653.0</v>
      </c>
      <c r="R47" s="24">
        <v>3772.0</v>
      </c>
      <c r="S47" s="24">
        <v>38309.0</v>
      </c>
      <c r="T47" s="24">
        <v>6815.0</v>
      </c>
      <c r="U47" s="24">
        <v>5196.0</v>
      </c>
      <c r="V47" s="24" t="s">
        <v>310</v>
      </c>
      <c r="W47" s="24">
        <v>5191.0</v>
      </c>
      <c r="X47" s="24">
        <v>2.0</v>
      </c>
      <c r="Y47" s="24">
        <v>8.0</v>
      </c>
      <c r="Z47" s="24">
        <v>202442.0</v>
      </c>
      <c r="AA47" s="24">
        <v>169889.0</v>
      </c>
      <c r="AB47" s="24" t="s">
        <v>310</v>
      </c>
      <c r="AC47" s="24">
        <v>169494.0</v>
      </c>
      <c r="AD47" s="24">
        <v>8355.0</v>
      </c>
      <c r="AE47" s="24">
        <v>131914.0</v>
      </c>
      <c r="AF47" s="24">
        <v>3448059.0</v>
      </c>
      <c r="AG47" s="24">
        <v>3003216.0</v>
      </c>
      <c r="AH47" s="24">
        <v>1117.0</v>
      </c>
      <c r="AI47" s="24">
        <v>2967813.0</v>
      </c>
      <c r="AJ47" s="24">
        <v>1065.0</v>
      </c>
      <c r="AK47" s="24">
        <v>2904949.0</v>
      </c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>
        <v>2028871.0</v>
      </c>
      <c r="BE47" s="24">
        <v>1718856.0</v>
      </c>
      <c r="BF47" s="24">
        <v>4.0</v>
      </c>
      <c r="BG47" s="24">
        <v>1718849.0</v>
      </c>
      <c r="BH47" s="24">
        <v>50.0</v>
      </c>
      <c r="BI47" s="24">
        <v>387.0</v>
      </c>
      <c r="BJ47" s="24">
        <v>2848760.0</v>
      </c>
      <c r="BK47" s="24">
        <v>2377350.0</v>
      </c>
      <c r="BL47" s="24">
        <v>1.0</v>
      </c>
      <c r="BM47" s="24">
        <v>2377340.0</v>
      </c>
      <c r="BN47" s="24">
        <v>83.0</v>
      </c>
      <c r="BO47" s="24">
        <v>812.0</v>
      </c>
      <c r="BP47" s="24">
        <v>3663336.0</v>
      </c>
      <c r="BQ47" s="24">
        <v>2960185.0</v>
      </c>
      <c r="BR47" s="24">
        <v>10.0</v>
      </c>
      <c r="BS47" s="24">
        <v>2960166.0</v>
      </c>
      <c r="BT47" s="24">
        <v>88.0</v>
      </c>
      <c r="BU47" s="24">
        <v>959.0</v>
      </c>
      <c r="BV47" s="24">
        <v>1115814.0</v>
      </c>
      <c r="BW47" s="24">
        <v>1105700.0</v>
      </c>
      <c r="BX47" s="24">
        <v>15.0</v>
      </c>
      <c r="BY47" s="24">
        <v>1104393.0</v>
      </c>
      <c r="BZ47" s="24">
        <v>7544.0</v>
      </c>
      <c r="CA47" s="24">
        <v>61610.0</v>
      </c>
      <c r="CB47" s="24">
        <v>860860.0</v>
      </c>
      <c r="CC47" s="24">
        <v>860020.0</v>
      </c>
      <c r="CD47" s="24" t="s">
        <v>310</v>
      </c>
      <c r="CE47" s="24">
        <v>860860.0</v>
      </c>
      <c r="CF47" s="24" t="s">
        <v>310</v>
      </c>
      <c r="CG47" s="24">
        <v>860860.0</v>
      </c>
      <c r="CH47" s="24">
        <v>268888.0</v>
      </c>
      <c r="CI47" s="24">
        <v>268884.0</v>
      </c>
      <c r="CJ47" s="24" t="s">
        <v>310</v>
      </c>
      <c r="CK47" s="24">
        <v>268862.0</v>
      </c>
      <c r="CL47" s="24" t="s">
        <v>310</v>
      </c>
      <c r="CM47" s="24">
        <v>268862.0</v>
      </c>
      <c r="CN47" s="24">
        <v>62363.0</v>
      </c>
      <c r="CO47" s="24">
        <v>61290.0</v>
      </c>
      <c r="CP47" s="24" t="s">
        <v>310</v>
      </c>
      <c r="CQ47" s="24">
        <v>61025.0</v>
      </c>
      <c r="CR47" s="24">
        <v>2.0</v>
      </c>
      <c r="CS47" s="24">
        <v>60854.0</v>
      </c>
      <c r="CT47" s="24">
        <v>231751.0</v>
      </c>
      <c r="CU47" s="24">
        <v>225683.0</v>
      </c>
      <c r="CV47" s="24">
        <v>1837.0</v>
      </c>
      <c r="CW47" s="24">
        <v>221799.0</v>
      </c>
      <c r="CX47" s="24">
        <v>693.0</v>
      </c>
      <c r="CY47" s="24">
        <v>189564.0</v>
      </c>
      <c r="CZ47" s="24">
        <v>315754.0</v>
      </c>
      <c r="DA47" s="24">
        <v>283477.0</v>
      </c>
      <c r="DB47" s="24">
        <v>313.0</v>
      </c>
      <c r="DC47" s="24">
        <v>281272.0</v>
      </c>
      <c r="DD47" s="24">
        <v>994.0</v>
      </c>
      <c r="DE47" s="24">
        <v>194257.0</v>
      </c>
      <c r="DF47" s="24">
        <v>202322.0</v>
      </c>
      <c r="DG47" s="24">
        <v>168079.0</v>
      </c>
      <c r="DH47" s="24">
        <v>673.0</v>
      </c>
      <c r="DI47" s="24">
        <v>160848.0</v>
      </c>
      <c r="DJ47" s="24" t="s">
        <v>310</v>
      </c>
      <c r="DK47" s="24" t="s">
        <v>310</v>
      </c>
      <c r="DL47" s="24">
        <v>312510.0</v>
      </c>
      <c r="DM47" s="24">
        <v>311109.0</v>
      </c>
      <c r="DN47" s="24">
        <v>741.0</v>
      </c>
      <c r="DO47" s="24">
        <v>308637.0</v>
      </c>
      <c r="DP47" s="24" t="s">
        <v>310</v>
      </c>
      <c r="DQ47" s="24" t="s">
        <v>310</v>
      </c>
      <c r="DR47" s="24">
        <v>834733.0</v>
      </c>
      <c r="DS47" s="24">
        <v>664093.0</v>
      </c>
      <c r="DT47" s="24">
        <v>31958.0</v>
      </c>
      <c r="DU47" s="24">
        <v>230612.0</v>
      </c>
      <c r="DV47" s="24" t="s">
        <v>310</v>
      </c>
      <c r="DW47" s="24" t="s">
        <v>310</v>
      </c>
      <c r="DX47" s="24"/>
      <c r="DY47" s="24"/>
      <c r="DZ47" s="24"/>
      <c r="EA47" s="24"/>
      <c r="EB47" s="24"/>
      <c r="EC47" s="24"/>
      <c r="ED47" s="24">
        <v>647500.0</v>
      </c>
      <c r="EE47" s="24">
        <v>632161.0</v>
      </c>
      <c r="EF47" s="24">
        <v>96160.0</v>
      </c>
      <c r="EG47" s="24">
        <v>520398.0</v>
      </c>
      <c r="EH47" s="24" t="s">
        <v>310</v>
      </c>
      <c r="EI47" s="24" t="s">
        <v>310</v>
      </c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>
        <v>107971.0</v>
      </c>
      <c r="FO47" s="24">
        <v>107855.0</v>
      </c>
      <c r="FP47" s="24">
        <v>6696.0</v>
      </c>
      <c r="FQ47" s="24">
        <v>107673.0</v>
      </c>
      <c r="FR47" s="24" t="s">
        <v>310</v>
      </c>
      <c r="FS47" s="24" t="s">
        <v>310</v>
      </c>
      <c r="FT47" s="24"/>
      <c r="FU47" s="24"/>
      <c r="FV47" s="24"/>
      <c r="FW47" s="24"/>
      <c r="FX47" s="24"/>
      <c r="FY47" s="24"/>
      <c r="FZ47" s="136"/>
      <c r="GA47" s="80"/>
    </row>
    <row r="48">
      <c r="A48" s="8">
        <v>44400.0</v>
      </c>
      <c r="B48" s="101">
        <v>406251.0</v>
      </c>
      <c r="C48" s="101">
        <v>372318.0</v>
      </c>
      <c r="D48" s="101">
        <v>1.0</v>
      </c>
      <c r="E48" s="101">
        <v>372104.0</v>
      </c>
      <c r="F48" s="101">
        <v>5121.0</v>
      </c>
      <c r="G48" s="101">
        <v>296828.0</v>
      </c>
      <c r="H48" s="101">
        <v>323813.0</v>
      </c>
      <c r="I48" s="101">
        <v>252864.0</v>
      </c>
      <c r="J48" s="101">
        <v>0.0</v>
      </c>
      <c r="K48" s="101">
        <v>252624.0</v>
      </c>
      <c r="L48" s="101">
        <v>4394.0</v>
      </c>
      <c r="M48" s="101">
        <v>200478.0</v>
      </c>
      <c r="N48" s="101">
        <v>66450.0</v>
      </c>
      <c r="O48" s="101">
        <v>53709.0</v>
      </c>
      <c r="P48" s="101">
        <v>0.0</v>
      </c>
      <c r="Q48" s="101">
        <v>53653.0</v>
      </c>
      <c r="R48" s="101">
        <v>3814.0</v>
      </c>
      <c r="S48" s="101">
        <v>34532.0</v>
      </c>
      <c r="T48" s="101">
        <v>6819.0</v>
      </c>
      <c r="U48" s="101">
        <v>5196.0</v>
      </c>
      <c r="V48" s="101">
        <v>0.0</v>
      </c>
      <c r="W48" s="101">
        <v>5191.0</v>
      </c>
      <c r="X48" s="101">
        <v>0.0</v>
      </c>
      <c r="Y48" s="101">
        <v>6.0</v>
      </c>
      <c r="Z48" s="101">
        <v>202509.0</v>
      </c>
      <c r="AA48" s="101">
        <v>169950.0</v>
      </c>
      <c r="AB48" s="101">
        <v>0.0</v>
      </c>
      <c r="AC48" s="101">
        <v>169496.0</v>
      </c>
      <c r="AD48" s="101">
        <v>11504.0</v>
      </c>
      <c r="AE48" s="101">
        <v>123539.0</v>
      </c>
      <c r="AF48" s="101">
        <v>3448004.0</v>
      </c>
      <c r="AG48" s="101">
        <v>3002195.0</v>
      </c>
      <c r="AH48" s="101">
        <v>991.0</v>
      </c>
      <c r="AI48" s="101">
        <v>2966695.0</v>
      </c>
      <c r="AJ48" s="101">
        <v>989.0</v>
      </c>
      <c r="AK48" s="101">
        <v>2903884.0</v>
      </c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>
        <v>2029059.0</v>
      </c>
      <c r="BE48" s="101">
        <v>1718852.0</v>
      </c>
      <c r="BF48" s="101">
        <v>3.0</v>
      </c>
      <c r="BG48" s="101">
        <v>1718844.0</v>
      </c>
      <c r="BH48" s="101">
        <v>19.0</v>
      </c>
      <c r="BI48" s="101">
        <v>337.0</v>
      </c>
      <c r="BJ48" s="101">
        <v>2849032.0</v>
      </c>
      <c r="BK48" s="101">
        <v>2377345.0</v>
      </c>
      <c r="BL48" s="101">
        <v>4.0</v>
      </c>
      <c r="BM48" s="101">
        <v>2377336.0</v>
      </c>
      <c r="BN48" s="101">
        <v>44.0</v>
      </c>
      <c r="BO48" s="101">
        <v>729.0</v>
      </c>
      <c r="BP48" s="101">
        <v>3664098.0</v>
      </c>
      <c r="BQ48" s="101">
        <v>2960172.0</v>
      </c>
      <c r="BR48" s="101">
        <v>10.0</v>
      </c>
      <c r="BS48" s="101">
        <v>2960151.0</v>
      </c>
      <c r="BT48" s="101">
        <v>58.0</v>
      </c>
      <c r="BU48" s="101">
        <v>871.0</v>
      </c>
      <c r="BV48" s="101">
        <v>1116057.0</v>
      </c>
      <c r="BW48" s="101">
        <v>1105719.0</v>
      </c>
      <c r="BX48" s="101">
        <v>6.0</v>
      </c>
      <c r="BY48" s="101">
        <v>1104372.0</v>
      </c>
      <c r="BZ48" s="101">
        <v>6199.0</v>
      </c>
      <c r="CA48" s="101">
        <v>54047.0</v>
      </c>
      <c r="CB48" s="101">
        <v>860860.0</v>
      </c>
      <c r="CC48" s="101">
        <v>860020.0</v>
      </c>
      <c r="CD48" s="101">
        <v>0.0</v>
      </c>
      <c r="CE48" s="101">
        <v>860860.0</v>
      </c>
      <c r="CF48" s="101">
        <v>0.0</v>
      </c>
      <c r="CG48" s="101">
        <v>860860.0</v>
      </c>
      <c r="CH48" s="101">
        <v>268880.0</v>
      </c>
      <c r="CI48" s="101">
        <v>268875.0</v>
      </c>
      <c r="CJ48" s="101">
        <v>0.0</v>
      </c>
      <c r="CK48" s="101">
        <v>268853.0</v>
      </c>
      <c r="CL48" s="101">
        <v>0.0</v>
      </c>
      <c r="CM48" s="101">
        <v>268853.0</v>
      </c>
      <c r="CN48" s="101">
        <v>62366.0</v>
      </c>
      <c r="CO48" s="101">
        <v>61292.0</v>
      </c>
      <c r="CP48" s="101">
        <v>0.0</v>
      </c>
      <c r="CQ48" s="101">
        <v>61025.0</v>
      </c>
      <c r="CR48" s="101">
        <v>0.0</v>
      </c>
      <c r="CS48" s="101">
        <v>60851.0</v>
      </c>
      <c r="CT48" s="101">
        <v>229658.0</v>
      </c>
      <c r="CU48" s="101">
        <v>223548.0</v>
      </c>
      <c r="CV48" s="101">
        <v>1624.0</v>
      </c>
      <c r="CW48" s="101">
        <v>219898.0</v>
      </c>
      <c r="CX48" s="101">
        <v>596.0</v>
      </c>
      <c r="CY48" s="101">
        <v>188870.0</v>
      </c>
      <c r="CZ48" s="101">
        <v>315905.0</v>
      </c>
      <c r="DA48" s="101">
        <v>283082.0</v>
      </c>
      <c r="DB48" s="101">
        <v>194.0</v>
      </c>
      <c r="DC48" s="101">
        <v>280963.0</v>
      </c>
      <c r="DD48" s="101">
        <v>736.0</v>
      </c>
      <c r="DE48" s="101">
        <v>193263.0</v>
      </c>
      <c r="DF48" s="101">
        <v>202350.0</v>
      </c>
      <c r="DG48" s="101">
        <v>167707.0</v>
      </c>
      <c r="DH48" s="101">
        <v>330.0</v>
      </c>
      <c r="DI48" s="101">
        <v>160175.0</v>
      </c>
      <c r="DJ48" s="101">
        <v>0.0</v>
      </c>
      <c r="DK48" s="101">
        <v>0.0</v>
      </c>
      <c r="DL48" s="101">
        <v>312520.0</v>
      </c>
      <c r="DM48" s="101">
        <v>310799.0</v>
      </c>
      <c r="DN48" s="101">
        <v>265.0</v>
      </c>
      <c r="DO48" s="101">
        <v>307895.0</v>
      </c>
      <c r="DP48" s="101">
        <v>0.0</v>
      </c>
      <c r="DQ48" s="101">
        <v>0.0</v>
      </c>
      <c r="DR48" s="101">
        <v>825720.0</v>
      </c>
      <c r="DS48" s="101">
        <v>501946.0</v>
      </c>
      <c r="DT48" s="101">
        <v>32322.0</v>
      </c>
      <c r="DU48" s="101">
        <v>198645.0</v>
      </c>
      <c r="DV48" s="101">
        <v>0.0</v>
      </c>
      <c r="DW48" s="101">
        <v>0.0</v>
      </c>
      <c r="DX48" s="101"/>
      <c r="DY48" s="101"/>
      <c r="DZ48" s="101"/>
      <c r="EA48" s="101"/>
      <c r="EB48" s="101"/>
      <c r="EC48" s="101"/>
      <c r="ED48" s="101">
        <v>647275.0</v>
      </c>
      <c r="EE48" s="101">
        <v>631804.0</v>
      </c>
      <c r="EF48" s="101">
        <v>96942.0</v>
      </c>
      <c r="EG48" s="101">
        <v>424164.0</v>
      </c>
      <c r="EH48" s="101">
        <v>0.0</v>
      </c>
      <c r="EI48" s="101">
        <v>0.0</v>
      </c>
      <c r="EJ48" s="101"/>
      <c r="EK48" s="101"/>
      <c r="EL48" s="101"/>
      <c r="EM48" s="101"/>
      <c r="EN48" s="101"/>
      <c r="EO48" s="101"/>
      <c r="EP48" s="101"/>
      <c r="EQ48" s="101"/>
      <c r="ER48" s="101"/>
      <c r="ES48" s="101"/>
      <c r="ET48" s="101"/>
      <c r="EU48" s="101"/>
      <c r="EV48" s="101"/>
      <c r="EW48" s="101"/>
      <c r="EX48" s="101"/>
      <c r="EY48" s="101"/>
      <c r="EZ48" s="101"/>
      <c r="FA48" s="101"/>
      <c r="FB48" s="101"/>
      <c r="FC48" s="101"/>
      <c r="FD48" s="101"/>
      <c r="FE48" s="101"/>
      <c r="FF48" s="101"/>
      <c r="FG48" s="101"/>
      <c r="FH48" s="101"/>
      <c r="FI48" s="101"/>
      <c r="FJ48" s="101"/>
      <c r="FK48" s="101"/>
      <c r="FL48" s="101"/>
      <c r="FM48" s="101"/>
      <c r="FN48" s="101">
        <v>101207.0</v>
      </c>
      <c r="FO48" s="101">
        <v>101083.0</v>
      </c>
      <c r="FP48" s="101">
        <v>6496.0</v>
      </c>
      <c r="FQ48" s="101">
        <v>100926.0</v>
      </c>
      <c r="FR48" s="101">
        <v>0.0</v>
      </c>
      <c r="FS48" s="101">
        <v>0.0</v>
      </c>
      <c r="FT48" s="101"/>
      <c r="FU48" s="101"/>
      <c r="FV48" s="101"/>
      <c r="FW48" s="101"/>
      <c r="FX48" s="101"/>
      <c r="FY48" s="101"/>
      <c r="FZ48" s="136"/>
      <c r="GA48" s="80"/>
    </row>
    <row r="49">
      <c r="A49" s="8">
        <v>44399.0</v>
      </c>
      <c r="B49" s="24">
        <v>406318.0</v>
      </c>
      <c r="C49" s="24">
        <v>372327.0</v>
      </c>
      <c r="D49" s="24">
        <v>0.0</v>
      </c>
      <c r="E49" s="24">
        <v>372102.0</v>
      </c>
      <c r="F49" s="24">
        <v>1241.0</v>
      </c>
      <c r="G49" s="24">
        <v>291702.0</v>
      </c>
      <c r="H49" s="24">
        <v>323965.0</v>
      </c>
      <c r="I49" s="24">
        <v>252874.0</v>
      </c>
      <c r="J49" s="24">
        <v>0.0</v>
      </c>
      <c r="K49" s="24">
        <v>252624.0</v>
      </c>
      <c r="L49" s="24">
        <v>3260.0</v>
      </c>
      <c r="M49" s="24">
        <v>196079.0</v>
      </c>
      <c r="N49" s="24">
        <v>66479.0</v>
      </c>
      <c r="O49" s="24">
        <v>53715.0</v>
      </c>
      <c r="P49" s="24">
        <v>0.0</v>
      </c>
      <c r="Q49" s="24">
        <v>53654.0</v>
      </c>
      <c r="R49" s="24">
        <v>413.0</v>
      </c>
      <c r="S49" s="24">
        <v>30711.0</v>
      </c>
      <c r="T49" s="24">
        <v>6821.0</v>
      </c>
      <c r="U49" s="24">
        <v>5196.0</v>
      </c>
      <c r="V49" s="24">
        <v>0.0</v>
      </c>
      <c r="W49" s="24">
        <v>5191.0</v>
      </c>
      <c r="X49" s="24">
        <v>0.0</v>
      </c>
      <c r="Y49" s="24">
        <v>6.0</v>
      </c>
      <c r="Z49" s="24">
        <v>202567.0</v>
      </c>
      <c r="AA49" s="24">
        <v>170010.0</v>
      </c>
      <c r="AB49" s="24">
        <v>0.0</v>
      </c>
      <c r="AC49" s="24">
        <v>169496.0</v>
      </c>
      <c r="AD49" s="24">
        <v>3017.0</v>
      </c>
      <c r="AE49" s="24">
        <v>112028.0</v>
      </c>
      <c r="AF49" s="24">
        <v>3447954.0</v>
      </c>
      <c r="AG49" s="24">
        <v>3001199.0</v>
      </c>
      <c r="AH49" s="24">
        <v>1263.0</v>
      </c>
      <c r="AI49" s="24">
        <v>2965707.0</v>
      </c>
      <c r="AJ49" s="24">
        <v>6082.0</v>
      </c>
      <c r="AK49" s="24">
        <v>2902893.0</v>
      </c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>
        <v>2029242.0</v>
      </c>
      <c r="BE49" s="24">
        <v>1718847.0</v>
      </c>
      <c r="BF49" s="24">
        <v>2.0</v>
      </c>
      <c r="BG49" s="24">
        <v>1718837.0</v>
      </c>
      <c r="BH49" s="24">
        <v>16.0</v>
      </c>
      <c r="BI49" s="24">
        <v>317.0</v>
      </c>
      <c r="BJ49" s="24">
        <v>2849300.0</v>
      </c>
      <c r="BK49" s="24">
        <v>2377338.0</v>
      </c>
      <c r="BL49" s="24">
        <v>3.0</v>
      </c>
      <c r="BM49" s="24">
        <v>2377329.0</v>
      </c>
      <c r="BN49" s="24">
        <v>41.0</v>
      </c>
      <c r="BO49" s="24">
        <v>684.0</v>
      </c>
      <c r="BP49" s="24">
        <v>3664633.0</v>
      </c>
      <c r="BQ49" s="24">
        <v>2960162.0</v>
      </c>
      <c r="BR49" s="24">
        <v>3.0</v>
      </c>
      <c r="BS49" s="24">
        <v>2960138.0</v>
      </c>
      <c r="BT49" s="24">
        <v>50.0</v>
      </c>
      <c r="BU49" s="24">
        <v>813.0</v>
      </c>
      <c r="BV49" s="24">
        <v>1116161.0</v>
      </c>
      <c r="BW49" s="24">
        <v>1105739.0</v>
      </c>
      <c r="BX49" s="24">
        <v>19.0</v>
      </c>
      <c r="BY49" s="24">
        <v>1104358.0</v>
      </c>
      <c r="BZ49" s="24">
        <v>775.0</v>
      </c>
      <c r="CA49" s="24">
        <v>47812.0</v>
      </c>
      <c r="CB49" s="24">
        <v>860860.0</v>
      </c>
      <c r="CC49" s="24">
        <v>860020.0</v>
      </c>
      <c r="CD49" s="24">
        <v>0.0</v>
      </c>
      <c r="CE49" s="24">
        <v>860860.0</v>
      </c>
      <c r="CF49" s="24">
        <v>0.0</v>
      </c>
      <c r="CG49" s="24">
        <v>860860.0</v>
      </c>
      <c r="CH49" s="24">
        <v>268877.0</v>
      </c>
      <c r="CI49" s="24">
        <v>268873.0</v>
      </c>
      <c r="CJ49" s="24">
        <v>0.0</v>
      </c>
      <c r="CK49" s="24">
        <v>268853.0</v>
      </c>
      <c r="CL49" s="24">
        <v>0.0</v>
      </c>
      <c r="CM49" s="24">
        <v>268853.0</v>
      </c>
      <c r="CN49" s="24">
        <v>62384.0</v>
      </c>
      <c r="CO49" s="24">
        <v>61299.0</v>
      </c>
      <c r="CP49" s="24">
        <v>0.0</v>
      </c>
      <c r="CQ49" s="24">
        <v>61025.0</v>
      </c>
      <c r="CR49" s="24">
        <v>0.0</v>
      </c>
      <c r="CS49" s="24">
        <v>60849.0</v>
      </c>
      <c r="CT49" s="24">
        <v>228090.0</v>
      </c>
      <c r="CU49" s="24">
        <v>221917.0</v>
      </c>
      <c r="CV49" s="24">
        <v>1503.0</v>
      </c>
      <c r="CW49" s="24">
        <v>218236.0</v>
      </c>
      <c r="CX49" s="24">
        <v>804.0</v>
      </c>
      <c r="CY49" s="24">
        <v>188275.0</v>
      </c>
      <c r="CZ49" s="24">
        <v>315938.0</v>
      </c>
      <c r="DA49" s="24">
        <v>282949.0</v>
      </c>
      <c r="DB49" s="24">
        <v>182.0</v>
      </c>
      <c r="DC49" s="24">
        <v>280769.0</v>
      </c>
      <c r="DD49" s="24">
        <v>1006.0</v>
      </c>
      <c r="DE49" s="24">
        <v>192526.0</v>
      </c>
      <c r="DF49" s="24">
        <v>202376.0</v>
      </c>
      <c r="DG49" s="24">
        <v>167383.0</v>
      </c>
      <c r="DH49" s="24">
        <v>397.0</v>
      </c>
      <c r="DI49" s="24">
        <v>159845.0</v>
      </c>
      <c r="DJ49" s="24">
        <v>0.0</v>
      </c>
      <c r="DK49" s="24">
        <v>0.0</v>
      </c>
      <c r="DL49" s="24">
        <v>312536.0</v>
      </c>
      <c r="DM49" s="24">
        <v>309678.0</v>
      </c>
      <c r="DN49" s="24">
        <v>119.0</v>
      </c>
      <c r="DO49" s="24">
        <v>307629.0</v>
      </c>
      <c r="DP49" s="24">
        <v>0.0</v>
      </c>
      <c r="DQ49" s="24">
        <v>0.0</v>
      </c>
      <c r="DR49" s="24">
        <v>821568.0</v>
      </c>
      <c r="DS49" s="24">
        <v>261930.0</v>
      </c>
      <c r="DT49" s="24">
        <v>28269.0</v>
      </c>
      <c r="DU49" s="24">
        <v>166250.0</v>
      </c>
      <c r="DV49" s="24">
        <v>0.0</v>
      </c>
      <c r="DW49" s="24">
        <v>0.0</v>
      </c>
      <c r="DX49" s="24"/>
      <c r="DY49" s="24"/>
      <c r="DZ49" s="24"/>
      <c r="EA49" s="24"/>
      <c r="EB49" s="24"/>
      <c r="EC49" s="24"/>
      <c r="ED49" s="24">
        <v>647077.0</v>
      </c>
      <c r="EE49" s="24">
        <v>631024.0</v>
      </c>
      <c r="EF49" s="24">
        <v>101778.0</v>
      </c>
      <c r="EG49" s="24">
        <v>327188.0</v>
      </c>
      <c r="EH49" s="24">
        <v>0.0</v>
      </c>
      <c r="EI49" s="24">
        <v>0.0</v>
      </c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>
        <v>94692.0</v>
      </c>
      <c r="FO49" s="24">
        <v>94532.0</v>
      </c>
      <c r="FP49" s="24">
        <v>4873.0</v>
      </c>
      <c r="FQ49" s="24">
        <v>94392.0</v>
      </c>
      <c r="FR49" s="24">
        <v>0.0</v>
      </c>
      <c r="FS49" s="24">
        <v>0.0</v>
      </c>
      <c r="FT49" s="24"/>
      <c r="FU49" s="24"/>
      <c r="FV49" s="24"/>
      <c r="FW49" s="24"/>
      <c r="FX49" s="24"/>
      <c r="FY49" s="24"/>
      <c r="FZ49" s="136"/>
      <c r="GA49" s="80"/>
    </row>
    <row r="50">
      <c r="A50" s="8">
        <v>44398.0</v>
      </c>
      <c r="B50" s="101">
        <v>408574.0</v>
      </c>
      <c r="C50" s="101">
        <v>372350.0</v>
      </c>
      <c r="D50" s="101">
        <v>0.0</v>
      </c>
      <c r="E50" s="101">
        <v>372102.0</v>
      </c>
      <c r="F50" s="101">
        <v>4118.0</v>
      </c>
      <c r="G50" s="101">
        <v>290443.0</v>
      </c>
      <c r="H50" s="101">
        <v>325699.0</v>
      </c>
      <c r="I50" s="101">
        <v>252893.0</v>
      </c>
      <c r="J50" s="101">
        <v>0.0</v>
      </c>
      <c r="K50" s="101">
        <v>252624.0</v>
      </c>
      <c r="L50" s="101">
        <v>6451.0</v>
      </c>
      <c r="M50" s="101">
        <v>192808.0</v>
      </c>
      <c r="N50" s="101">
        <v>67317.0</v>
      </c>
      <c r="O50" s="101">
        <v>53721.0</v>
      </c>
      <c r="P50" s="101">
        <v>0.0</v>
      </c>
      <c r="Q50" s="101">
        <v>53654.0</v>
      </c>
      <c r="R50" s="101">
        <v>5320.0</v>
      </c>
      <c r="S50" s="101">
        <v>30289.0</v>
      </c>
      <c r="T50" s="101">
        <v>6872.0</v>
      </c>
      <c r="U50" s="101">
        <v>5196.0</v>
      </c>
      <c r="V50" s="101">
        <v>0.0</v>
      </c>
      <c r="W50" s="101">
        <v>5191.0</v>
      </c>
      <c r="X50" s="101">
        <v>1.0</v>
      </c>
      <c r="Y50" s="101">
        <v>6.0</v>
      </c>
      <c r="Z50" s="101">
        <v>203793.0</v>
      </c>
      <c r="AA50" s="101">
        <v>170044.0</v>
      </c>
      <c r="AB50" s="101">
        <v>0.0</v>
      </c>
      <c r="AC50" s="101">
        <v>169495.0</v>
      </c>
      <c r="AD50" s="101">
        <v>9309.0</v>
      </c>
      <c r="AE50" s="101">
        <v>108992.0</v>
      </c>
      <c r="AF50" s="101">
        <v>3447971.0</v>
      </c>
      <c r="AG50" s="101">
        <v>3000129.0</v>
      </c>
      <c r="AH50" s="101">
        <v>1367.0</v>
      </c>
      <c r="AI50" s="101">
        <v>2964442.0</v>
      </c>
      <c r="AJ50" s="101">
        <v>4927.0</v>
      </c>
      <c r="AK50" s="101">
        <v>2896810.0</v>
      </c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>
        <v>2029396.0</v>
      </c>
      <c r="BE50" s="101">
        <v>1718843.0</v>
      </c>
      <c r="BF50" s="101">
        <v>7.0</v>
      </c>
      <c r="BG50" s="101">
        <v>1718836.0</v>
      </c>
      <c r="BH50" s="101">
        <v>14.0</v>
      </c>
      <c r="BI50" s="101">
        <v>301.0</v>
      </c>
      <c r="BJ50" s="101">
        <v>2849505.0</v>
      </c>
      <c r="BK50" s="101">
        <v>2377330.0</v>
      </c>
      <c r="BL50" s="101">
        <v>7.0</v>
      </c>
      <c r="BM50" s="101">
        <v>2377323.0</v>
      </c>
      <c r="BN50" s="101">
        <v>32.0</v>
      </c>
      <c r="BO50" s="101">
        <v>642.0</v>
      </c>
      <c r="BP50" s="101">
        <v>3665215.0</v>
      </c>
      <c r="BQ50" s="101">
        <v>2960152.0</v>
      </c>
      <c r="BR50" s="101">
        <v>12.0</v>
      </c>
      <c r="BS50" s="101">
        <v>2960135.0</v>
      </c>
      <c r="BT50" s="101">
        <v>52.0</v>
      </c>
      <c r="BU50" s="101">
        <v>763.0</v>
      </c>
      <c r="BV50" s="101">
        <v>1116251.0</v>
      </c>
      <c r="BW50" s="101">
        <v>1105774.0</v>
      </c>
      <c r="BX50" s="101">
        <v>10.0</v>
      </c>
      <c r="BY50" s="101">
        <v>1104332.0</v>
      </c>
      <c r="BZ50" s="101">
        <v>5692.0</v>
      </c>
      <c r="CA50" s="101">
        <v>47026.0</v>
      </c>
      <c r="CB50" s="101">
        <v>860860.0</v>
      </c>
      <c r="CC50" s="101">
        <v>860020.0</v>
      </c>
      <c r="CD50" s="101">
        <v>0.0</v>
      </c>
      <c r="CE50" s="101">
        <v>860860.0</v>
      </c>
      <c r="CF50" s="101">
        <v>0.0</v>
      </c>
      <c r="CG50" s="101">
        <v>860860.0</v>
      </c>
      <c r="CH50" s="101">
        <v>268873.0</v>
      </c>
      <c r="CI50" s="101">
        <v>268868.0</v>
      </c>
      <c r="CJ50" s="101">
        <v>0.0</v>
      </c>
      <c r="CK50" s="101">
        <v>268851.0</v>
      </c>
      <c r="CL50" s="101">
        <v>0.0</v>
      </c>
      <c r="CM50" s="101">
        <v>268851.0</v>
      </c>
      <c r="CN50" s="101">
        <v>62392.0</v>
      </c>
      <c r="CO50" s="101">
        <v>61302.0</v>
      </c>
      <c r="CP50" s="101">
        <v>0.0</v>
      </c>
      <c r="CQ50" s="101">
        <v>61025.0</v>
      </c>
      <c r="CR50" s="101">
        <v>1.0</v>
      </c>
      <c r="CS50" s="101">
        <v>60849.0</v>
      </c>
      <c r="CT50" s="101">
        <v>226726.0</v>
      </c>
      <c r="CU50" s="101">
        <v>220480.0</v>
      </c>
      <c r="CV50" s="101">
        <v>1851.0</v>
      </c>
      <c r="CW50" s="101">
        <v>216707.0</v>
      </c>
      <c r="CX50" s="101">
        <v>862.0</v>
      </c>
      <c r="CY50" s="101">
        <v>187470.0</v>
      </c>
      <c r="CZ50" s="101">
        <v>315981.0</v>
      </c>
      <c r="DA50" s="101">
        <v>282863.0</v>
      </c>
      <c r="DB50" s="101">
        <v>151.0</v>
      </c>
      <c r="DC50" s="101">
        <v>280587.0</v>
      </c>
      <c r="DD50" s="101">
        <v>1012.0</v>
      </c>
      <c r="DE50" s="101">
        <v>191518.0</v>
      </c>
      <c r="DF50" s="101">
        <v>202415.0</v>
      </c>
      <c r="DG50" s="101">
        <v>167138.0</v>
      </c>
      <c r="DH50" s="101">
        <v>453.0</v>
      </c>
      <c r="DI50" s="101">
        <v>159447.0</v>
      </c>
      <c r="DJ50" s="101">
        <v>0.0</v>
      </c>
      <c r="DK50" s="101">
        <v>0.0</v>
      </c>
      <c r="DL50" s="101">
        <v>310103.0</v>
      </c>
      <c r="DM50" s="101">
        <v>309649.0</v>
      </c>
      <c r="DN50" s="101">
        <v>134.0</v>
      </c>
      <c r="DO50" s="101">
        <v>307509.0</v>
      </c>
      <c r="DP50" s="101">
        <v>0.0</v>
      </c>
      <c r="DQ50" s="101">
        <v>0.0</v>
      </c>
      <c r="DR50" s="101">
        <v>818062.0</v>
      </c>
      <c r="DS50" s="101">
        <v>244639.0</v>
      </c>
      <c r="DT50" s="101">
        <v>28840.0</v>
      </c>
      <c r="DU50" s="101">
        <v>137914.0</v>
      </c>
      <c r="DV50" s="101">
        <v>0.0</v>
      </c>
      <c r="DW50" s="101">
        <v>0.0</v>
      </c>
      <c r="DX50" s="101"/>
      <c r="DY50" s="101"/>
      <c r="DZ50" s="101"/>
      <c r="EA50" s="101"/>
      <c r="EB50" s="101"/>
      <c r="EC50" s="101"/>
      <c r="ED50" s="101">
        <v>646855.0</v>
      </c>
      <c r="EE50" s="101">
        <v>631014.0</v>
      </c>
      <c r="EF50" s="101">
        <v>109891.0</v>
      </c>
      <c r="EG50" s="101">
        <v>224855.0</v>
      </c>
      <c r="EH50" s="101">
        <v>0.0</v>
      </c>
      <c r="EI50" s="101">
        <v>0.0</v>
      </c>
      <c r="EJ50" s="101"/>
      <c r="EK50" s="101"/>
      <c r="EL50" s="101"/>
      <c r="EM50" s="101"/>
      <c r="EN50" s="101"/>
      <c r="EO50" s="101"/>
      <c r="EP50" s="101"/>
      <c r="EQ50" s="101"/>
      <c r="ER50" s="101"/>
      <c r="ES50" s="101"/>
      <c r="ET50" s="101"/>
      <c r="EU50" s="101"/>
      <c r="EV50" s="101"/>
      <c r="EW50" s="101"/>
      <c r="EX50" s="101"/>
      <c r="EY50" s="101"/>
      <c r="EZ50" s="101"/>
      <c r="FA50" s="101"/>
      <c r="FB50" s="101"/>
      <c r="FC50" s="101"/>
      <c r="FD50" s="101"/>
      <c r="FE50" s="101"/>
      <c r="FF50" s="101"/>
      <c r="FG50" s="101"/>
      <c r="FH50" s="101"/>
      <c r="FI50" s="101"/>
      <c r="FJ50" s="101"/>
      <c r="FK50" s="101"/>
      <c r="FL50" s="101"/>
      <c r="FM50" s="101"/>
      <c r="FN50" s="101">
        <v>89761.0</v>
      </c>
      <c r="FO50" s="101">
        <v>89603.0</v>
      </c>
      <c r="FP50" s="101">
        <v>6265.0</v>
      </c>
      <c r="FQ50" s="101">
        <v>89451.0</v>
      </c>
      <c r="FR50" s="101">
        <v>0.0</v>
      </c>
      <c r="FS50" s="101">
        <v>0.0</v>
      </c>
      <c r="FT50" s="101"/>
      <c r="FU50" s="101"/>
      <c r="FV50" s="101"/>
      <c r="FW50" s="101"/>
      <c r="FX50" s="101"/>
      <c r="FY50" s="101"/>
      <c r="FZ50" s="136"/>
      <c r="GA50" s="80"/>
    </row>
    <row r="51">
      <c r="A51" s="8">
        <v>44397.0</v>
      </c>
      <c r="B51" s="101">
        <v>407531.0</v>
      </c>
      <c r="C51" s="101">
        <v>372365.0</v>
      </c>
      <c r="D51" s="101">
        <v>0.0</v>
      </c>
      <c r="E51" s="101">
        <v>372103.0</v>
      </c>
      <c r="F51" s="101">
        <v>4847.0</v>
      </c>
      <c r="G51" s="101">
        <v>286294.0</v>
      </c>
      <c r="H51" s="101">
        <v>324984.0</v>
      </c>
      <c r="I51" s="101">
        <v>252911.0</v>
      </c>
      <c r="J51" s="101">
        <v>0.0</v>
      </c>
      <c r="K51" s="101">
        <v>252625.0</v>
      </c>
      <c r="L51" s="101">
        <v>4512.0</v>
      </c>
      <c r="M51" s="101">
        <v>186317.0</v>
      </c>
      <c r="N51" s="101">
        <v>68344.0</v>
      </c>
      <c r="O51" s="101">
        <v>53723.0</v>
      </c>
      <c r="P51" s="101">
        <v>0.0</v>
      </c>
      <c r="Q51" s="101">
        <v>53654.0</v>
      </c>
      <c r="R51" s="101">
        <v>4226.0</v>
      </c>
      <c r="S51" s="101">
        <v>24936.0</v>
      </c>
      <c r="T51" s="101">
        <v>6909.0</v>
      </c>
      <c r="U51" s="101">
        <v>5196.0</v>
      </c>
      <c r="V51" s="101">
        <v>0.0</v>
      </c>
      <c r="W51" s="101">
        <v>5191.0</v>
      </c>
      <c r="X51" s="101">
        <v>0.0</v>
      </c>
      <c r="Y51" s="101">
        <v>5.0</v>
      </c>
      <c r="Z51" s="101">
        <v>204239.0</v>
      </c>
      <c r="AA51" s="101">
        <v>170089.0</v>
      </c>
      <c r="AB51" s="101">
        <v>0.0</v>
      </c>
      <c r="AC51" s="101">
        <v>169496.0</v>
      </c>
      <c r="AD51" s="101">
        <v>12339.0</v>
      </c>
      <c r="AE51" s="101">
        <v>99658.0</v>
      </c>
      <c r="AF51" s="101">
        <v>3447973.0</v>
      </c>
      <c r="AG51" s="101">
        <v>2998950.0</v>
      </c>
      <c r="AH51" s="101">
        <v>1945.0</v>
      </c>
      <c r="AI51" s="101">
        <v>2963067.0</v>
      </c>
      <c r="AJ51" s="101">
        <v>5375.0</v>
      </c>
      <c r="AK51" s="101">
        <v>2891880.0</v>
      </c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>
        <v>2029619.0</v>
      </c>
      <c r="BE51" s="101">
        <v>1718840.0</v>
      </c>
      <c r="BF51" s="101">
        <v>0.0</v>
      </c>
      <c r="BG51" s="101">
        <v>1718825.0</v>
      </c>
      <c r="BH51" s="101">
        <v>13.0</v>
      </c>
      <c r="BI51" s="101">
        <v>286.0</v>
      </c>
      <c r="BJ51" s="101">
        <v>2849901.0</v>
      </c>
      <c r="BK51" s="101">
        <v>2377328.0</v>
      </c>
      <c r="BL51" s="101">
        <v>6.0</v>
      </c>
      <c r="BM51" s="101">
        <v>2377315.0</v>
      </c>
      <c r="BN51" s="101">
        <v>47.0</v>
      </c>
      <c r="BO51" s="101">
        <v>610.0</v>
      </c>
      <c r="BP51" s="101">
        <v>3666139.0</v>
      </c>
      <c r="BQ51" s="101">
        <v>2960135.0</v>
      </c>
      <c r="BR51" s="101">
        <v>4.0</v>
      </c>
      <c r="BS51" s="101">
        <v>2960117.0</v>
      </c>
      <c r="BT51" s="101">
        <v>55.0</v>
      </c>
      <c r="BU51" s="101">
        <v>711.0</v>
      </c>
      <c r="BV51" s="101">
        <v>1116330.0</v>
      </c>
      <c r="BW51" s="101">
        <v>1105802.0</v>
      </c>
      <c r="BX51" s="101">
        <v>3.0</v>
      </c>
      <c r="BY51" s="101">
        <v>1104308.0</v>
      </c>
      <c r="BZ51" s="101">
        <v>5768.0</v>
      </c>
      <c r="CA51" s="101">
        <v>41308.0</v>
      </c>
      <c r="CB51" s="101">
        <v>860860.0</v>
      </c>
      <c r="CC51" s="101">
        <v>860020.0</v>
      </c>
      <c r="CD51" s="101">
        <v>0.0</v>
      </c>
      <c r="CE51" s="101">
        <v>860860.0</v>
      </c>
      <c r="CF51" s="101">
        <v>0.0</v>
      </c>
      <c r="CG51" s="101">
        <v>860860.0</v>
      </c>
      <c r="CH51" s="101">
        <v>268867.0</v>
      </c>
      <c r="CI51" s="101">
        <v>268864.0</v>
      </c>
      <c r="CJ51" s="101">
        <v>0.0</v>
      </c>
      <c r="CK51" s="101">
        <v>268846.0</v>
      </c>
      <c r="CL51" s="101">
        <v>0.0</v>
      </c>
      <c r="CM51" s="101">
        <v>268846.0</v>
      </c>
      <c r="CN51" s="101">
        <v>62403.0</v>
      </c>
      <c r="CO51" s="101">
        <v>61305.0</v>
      </c>
      <c r="CP51" s="101">
        <v>0.0</v>
      </c>
      <c r="CQ51" s="101">
        <v>61024.0</v>
      </c>
      <c r="CR51" s="101">
        <v>0.0</v>
      </c>
      <c r="CS51" s="101">
        <v>60846.0</v>
      </c>
      <c r="CT51" s="101">
        <v>224599.0</v>
      </c>
      <c r="CU51" s="101">
        <v>218290.0</v>
      </c>
      <c r="CV51" s="101">
        <v>2094.0</v>
      </c>
      <c r="CW51" s="101">
        <v>214676.0</v>
      </c>
      <c r="CX51" s="101">
        <v>1362.0</v>
      </c>
      <c r="CY51" s="101">
        <v>186605.0</v>
      </c>
      <c r="CZ51" s="101">
        <v>315988.0</v>
      </c>
      <c r="DA51" s="101">
        <v>282769.0</v>
      </c>
      <c r="DB51" s="101">
        <v>266.0</v>
      </c>
      <c r="DC51" s="101">
        <v>280440.0</v>
      </c>
      <c r="DD51" s="101">
        <v>1725.0</v>
      </c>
      <c r="DE51" s="101">
        <v>190500.0</v>
      </c>
      <c r="DF51" s="101">
        <v>202442.0</v>
      </c>
      <c r="DG51" s="101">
        <v>166831.0</v>
      </c>
      <c r="DH51" s="101">
        <v>901.0</v>
      </c>
      <c r="DI51" s="101">
        <v>158993.0</v>
      </c>
      <c r="DJ51" s="101">
        <v>0.0</v>
      </c>
      <c r="DK51" s="101">
        <v>0.0</v>
      </c>
      <c r="DL51" s="101">
        <v>310110.0</v>
      </c>
      <c r="DM51" s="101">
        <v>309645.0</v>
      </c>
      <c r="DN51" s="101">
        <v>242.0</v>
      </c>
      <c r="DO51" s="101">
        <v>307372.0</v>
      </c>
      <c r="DP51" s="101">
        <v>0.0</v>
      </c>
      <c r="DQ51" s="101">
        <v>0.0</v>
      </c>
      <c r="DR51" s="101">
        <v>287643.0</v>
      </c>
      <c r="DS51" s="101">
        <v>228196.0</v>
      </c>
      <c r="DT51" s="101">
        <v>30882.0</v>
      </c>
      <c r="DU51" s="101">
        <v>108995.0</v>
      </c>
      <c r="DV51" s="101">
        <v>0.0</v>
      </c>
      <c r="DW51" s="101">
        <v>0.0</v>
      </c>
      <c r="DX51" s="101"/>
      <c r="DY51" s="101"/>
      <c r="DZ51" s="101"/>
      <c r="EA51" s="101"/>
      <c r="EB51" s="101"/>
      <c r="EC51" s="101"/>
      <c r="ED51" s="101">
        <v>646284.0</v>
      </c>
      <c r="EE51" s="101">
        <v>627772.0</v>
      </c>
      <c r="EF51" s="101">
        <v>114500.0</v>
      </c>
      <c r="EG51" s="101">
        <v>114500.0</v>
      </c>
      <c r="EH51" s="101">
        <v>0.0</v>
      </c>
      <c r="EI51" s="101">
        <v>0.0</v>
      </c>
      <c r="EJ51" s="101"/>
      <c r="EK51" s="101"/>
      <c r="EL51" s="101"/>
      <c r="EM51" s="101"/>
      <c r="EN51" s="101"/>
      <c r="EO51" s="101"/>
      <c r="EP51" s="101"/>
      <c r="EQ51" s="101"/>
      <c r="ER51" s="101"/>
      <c r="ES51" s="101"/>
      <c r="ET51" s="101"/>
      <c r="EU51" s="101"/>
      <c r="EV51" s="101"/>
      <c r="EW51" s="101"/>
      <c r="EX51" s="101"/>
      <c r="EY51" s="101"/>
      <c r="EZ51" s="101"/>
      <c r="FA51" s="101"/>
      <c r="FB51" s="101"/>
      <c r="FC51" s="101"/>
      <c r="FD51" s="101"/>
      <c r="FE51" s="101"/>
      <c r="FF51" s="101"/>
      <c r="FG51" s="101"/>
      <c r="FH51" s="101"/>
      <c r="FI51" s="101"/>
      <c r="FJ51" s="101"/>
      <c r="FK51" s="101"/>
      <c r="FL51" s="101"/>
      <c r="FM51" s="101"/>
      <c r="FN51" s="101">
        <v>83374.0</v>
      </c>
      <c r="FO51" s="101">
        <v>83228.0</v>
      </c>
      <c r="FP51" s="101">
        <v>6220.0</v>
      </c>
      <c r="FQ51" s="101">
        <v>83071.0</v>
      </c>
      <c r="FR51" s="101">
        <v>0.0</v>
      </c>
      <c r="FS51" s="101">
        <v>0.0</v>
      </c>
      <c r="FT51" s="101"/>
      <c r="FU51" s="101"/>
      <c r="FV51" s="101"/>
      <c r="FW51" s="101"/>
      <c r="FX51" s="101"/>
      <c r="FY51" s="101"/>
      <c r="FZ51" s="136"/>
      <c r="GA51" s="80"/>
    </row>
    <row r="52">
      <c r="A52" s="8">
        <v>44396.0</v>
      </c>
      <c r="B52" s="101">
        <v>407582.0</v>
      </c>
      <c r="C52" s="101">
        <v>372382.0</v>
      </c>
      <c r="D52" s="101">
        <v>0.0</v>
      </c>
      <c r="E52" s="101">
        <v>372103.0</v>
      </c>
      <c r="F52" s="101">
        <v>16.0</v>
      </c>
      <c r="G52" s="101">
        <v>281403.0</v>
      </c>
      <c r="H52" s="101">
        <v>325100.0</v>
      </c>
      <c r="I52" s="101">
        <v>252917.0</v>
      </c>
      <c r="J52" s="101">
        <v>0.0</v>
      </c>
      <c r="K52" s="101">
        <v>252621.0</v>
      </c>
      <c r="L52" s="101">
        <v>254.0</v>
      </c>
      <c r="M52" s="101">
        <v>181764.0</v>
      </c>
      <c r="N52" s="101">
        <v>68376.0</v>
      </c>
      <c r="O52" s="101">
        <v>53725.0</v>
      </c>
      <c r="P52" s="101">
        <v>0.0</v>
      </c>
      <c r="Q52" s="101">
        <v>53653.0</v>
      </c>
      <c r="R52" s="101">
        <v>11.0</v>
      </c>
      <c r="S52" s="101">
        <v>20710.0</v>
      </c>
      <c r="T52" s="101">
        <v>6909.0</v>
      </c>
      <c r="U52" s="101">
        <v>5196.0</v>
      </c>
      <c r="V52" s="101">
        <v>0.0</v>
      </c>
      <c r="W52" s="101">
        <v>5191.0</v>
      </c>
      <c r="X52" s="101">
        <v>0.0</v>
      </c>
      <c r="Y52" s="101">
        <v>5.0</v>
      </c>
      <c r="Z52" s="101">
        <v>204290.0</v>
      </c>
      <c r="AA52" s="101">
        <v>170151.0</v>
      </c>
      <c r="AB52" s="101">
        <v>0.0</v>
      </c>
      <c r="AC52" s="101">
        <v>169498.0</v>
      </c>
      <c r="AD52" s="101">
        <v>83.0</v>
      </c>
      <c r="AE52" s="101">
        <v>87314.0</v>
      </c>
      <c r="AF52" s="101">
        <v>3447964.0</v>
      </c>
      <c r="AG52" s="101">
        <v>2997444.0</v>
      </c>
      <c r="AH52" s="101">
        <v>3.0</v>
      </c>
      <c r="AI52" s="101">
        <v>2961123.0</v>
      </c>
      <c r="AJ52" s="101">
        <v>1.0</v>
      </c>
      <c r="AK52" s="101">
        <v>2886505.0</v>
      </c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>
        <v>2029807.0</v>
      </c>
      <c r="BE52" s="101">
        <v>1718837.0</v>
      </c>
      <c r="BF52" s="101">
        <v>0.0</v>
      </c>
      <c r="BG52" s="101">
        <v>1718822.0</v>
      </c>
      <c r="BH52" s="101">
        <v>0.0</v>
      </c>
      <c r="BI52" s="101">
        <v>273.0</v>
      </c>
      <c r="BJ52" s="101">
        <v>2850401.0</v>
      </c>
      <c r="BK52" s="101">
        <v>2377324.0</v>
      </c>
      <c r="BL52" s="101">
        <v>0.0</v>
      </c>
      <c r="BM52" s="101">
        <v>2377310.0</v>
      </c>
      <c r="BN52" s="101">
        <v>0.0</v>
      </c>
      <c r="BO52" s="101">
        <v>561.0</v>
      </c>
      <c r="BP52" s="101">
        <v>3667160.0</v>
      </c>
      <c r="BQ52" s="101">
        <v>2960127.0</v>
      </c>
      <c r="BR52" s="101">
        <v>0.0</v>
      </c>
      <c r="BS52" s="101">
        <v>2960110.0</v>
      </c>
      <c r="BT52" s="101">
        <v>0.0</v>
      </c>
      <c r="BU52" s="101">
        <v>655.0</v>
      </c>
      <c r="BV52" s="101">
        <v>1120016.0</v>
      </c>
      <c r="BW52" s="101">
        <v>1105803.0</v>
      </c>
      <c r="BX52" s="101">
        <v>0.0</v>
      </c>
      <c r="BY52" s="101">
        <v>1104286.0</v>
      </c>
      <c r="BZ52" s="101">
        <v>79.0</v>
      </c>
      <c r="CA52" s="101">
        <v>35522.0</v>
      </c>
      <c r="CB52" s="101">
        <v>860860.0</v>
      </c>
      <c r="CC52" s="101">
        <v>860020.0</v>
      </c>
      <c r="CD52" s="101">
        <v>0.0</v>
      </c>
      <c r="CE52" s="101">
        <v>860860.0</v>
      </c>
      <c r="CF52" s="101">
        <v>0.0</v>
      </c>
      <c r="CG52" s="101">
        <v>860860.0</v>
      </c>
      <c r="CH52" s="101">
        <v>268862.0</v>
      </c>
      <c r="CI52" s="101">
        <v>268857.0</v>
      </c>
      <c r="CJ52" s="101">
        <v>0.0</v>
      </c>
      <c r="CK52" s="101">
        <v>268845.0</v>
      </c>
      <c r="CL52" s="101">
        <v>0.0</v>
      </c>
      <c r="CM52" s="101">
        <v>268845.0</v>
      </c>
      <c r="CN52" s="101">
        <v>62406.0</v>
      </c>
      <c r="CO52" s="101">
        <v>61306.0</v>
      </c>
      <c r="CP52" s="101">
        <v>0.0</v>
      </c>
      <c r="CQ52" s="101">
        <v>61024.0</v>
      </c>
      <c r="CR52" s="101">
        <v>0.0</v>
      </c>
      <c r="CS52" s="101">
        <v>60846.0</v>
      </c>
      <c r="CT52" s="101">
        <v>222573.0</v>
      </c>
      <c r="CU52" s="101">
        <v>216217.0</v>
      </c>
      <c r="CV52" s="101">
        <v>18.0</v>
      </c>
      <c r="CW52" s="101">
        <v>212545.0</v>
      </c>
      <c r="CX52" s="101">
        <v>0.0</v>
      </c>
      <c r="CY52" s="101">
        <v>185243.0</v>
      </c>
      <c r="CZ52" s="101">
        <v>316017.0</v>
      </c>
      <c r="DA52" s="101">
        <v>282647.0</v>
      </c>
      <c r="DB52" s="101">
        <v>5.0</v>
      </c>
      <c r="DC52" s="101">
        <v>280173.0</v>
      </c>
      <c r="DD52" s="101">
        <v>1.0</v>
      </c>
      <c r="DE52" s="101">
        <v>188775.0</v>
      </c>
      <c r="DF52" s="101">
        <v>202478.0</v>
      </c>
      <c r="DG52" s="101">
        <v>166388.0</v>
      </c>
      <c r="DH52" s="101">
        <v>1.0</v>
      </c>
      <c r="DI52" s="101">
        <v>158092.0</v>
      </c>
      <c r="DJ52" s="101">
        <v>0.0</v>
      </c>
      <c r="DK52" s="101">
        <v>0.0</v>
      </c>
      <c r="DL52" s="101">
        <v>310117.0</v>
      </c>
      <c r="DM52" s="101">
        <v>309631.0</v>
      </c>
      <c r="DN52" s="101">
        <v>5.0</v>
      </c>
      <c r="DO52" s="101">
        <v>307121.0</v>
      </c>
      <c r="DP52" s="101">
        <v>0.0</v>
      </c>
      <c r="DQ52" s="101">
        <v>0.0</v>
      </c>
      <c r="DR52" s="101">
        <v>285591.0</v>
      </c>
      <c r="DS52" s="101">
        <v>207777.0</v>
      </c>
      <c r="DT52" s="101">
        <v>2130.0</v>
      </c>
      <c r="DU52" s="101">
        <v>78050.0</v>
      </c>
      <c r="DV52" s="101">
        <v>0.0</v>
      </c>
      <c r="DW52" s="101">
        <v>0.0</v>
      </c>
      <c r="DX52" s="101"/>
      <c r="DY52" s="101"/>
      <c r="DZ52" s="101"/>
      <c r="EA52" s="101"/>
      <c r="EB52" s="101"/>
      <c r="EC52" s="101"/>
      <c r="ED52" s="101"/>
      <c r="EE52" s="101"/>
      <c r="EF52" s="101"/>
      <c r="EG52" s="101"/>
      <c r="EH52" s="101"/>
      <c r="EI52" s="101"/>
      <c r="EJ52" s="101"/>
      <c r="EK52" s="101"/>
      <c r="EL52" s="101"/>
      <c r="EM52" s="101"/>
      <c r="EN52" s="101"/>
      <c r="EO52" s="101"/>
      <c r="EP52" s="101"/>
      <c r="EQ52" s="101"/>
      <c r="ER52" s="101"/>
      <c r="ES52" s="101"/>
      <c r="ET52" s="101"/>
      <c r="EU52" s="101"/>
      <c r="EV52" s="101"/>
      <c r="EW52" s="101"/>
      <c r="EX52" s="101"/>
      <c r="EY52" s="101"/>
      <c r="EZ52" s="101"/>
      <c r="FA52" s="101"/>
      <c r="FB52" s="101"/>
      <c r="FC52" s="101"/>
      <c r="FD52" s="101"/>
      <c r="FE52" s="101"/>
      <c r="FF52" s="101"/>
      <c r="FG52" s="101"/>
      <c r="FH52" s="101"/>
      <c r="FI52" s="101"/>
      <c r="FJ52" s="101"/>
      <c r="FK52" s="101"/>
      <c r="FL52" s="101"/>
      <c r="FM52" s="101"/>
      <c r="FN52" s="101">
        <v>77043.0</v>
      </c>
      <c r="FO52" s="101">
        <v>76892.0</v>
      </c>
      <c r="FP52" s="101">
        <v>196.0</v>
      </c>
      <c r="FQ52" s="101">
        <v>76729.0</v>
      </c>
      <c r="FR52" s="101">
        <v>0.0</v>
      </c>
      <c r="FS52" s="101">
        <v>0.0</v>
      </c>
      <c r="FT52" s="101"/>
      <c r="FU52" s="101"/>
      <c r="FV52" s="101"/>
      <c r="FW52" s="101"/>
      <c r="FX52" s="101"/>
      <c r="FY52" s="101"/>
      <c r="FZ52" s="136"/>
      <c r="GA52" s="80"/>
    </row>
    <row r="53">
      <c r="A53" s="8">
        <v>44395.0</v>
      </c>
      <c r="B53" s="101">
        <v>420025.0</v>
      </c>
      <c r="C53" s="101">
        <v>372382.0</v>
      </c>
      <c r="D53" s="101">
        <v>0.0</v>
      </c>
      <c r="E53" s="101">
        <v>372103.0</v>
      </c>
      <c r="F53" s="101">
        <v>3049.0</v>
      </c>
      <c r="G53" s="101">
        <v>281386.0</v>
      </c>
      <c r="H53" s="101">
        <v>335224.0</v>
      </c>
      <c r="I53" s="101">
        <v>252917.0</v>
      </c>
      <c r="J53" s="101">
        <v>0.0</v>
      </c>
      <c r="K53" s="101">
        <v>252621.0</v>
      </c>
      <c r="L53" s="101">
        <v>16453.0</v>
      </c>
      <c r="M53" s="101">
        <v>181498.0</v>
      </c>
      <c r="N53" s="101">
        <v>71742.0</v>
      </c>
      <c r="O53" s="101">
        <v>53725.0</v>
      </c>
      <c r="P53" s="101">
        <v>0.0</v>
      </c>
      <c r="Q53" s="101">
        <v>53653.0</v>
      </c>
      <c r="R53" s="101">
        <v>1184.0</v>
      </c>
      <c r="S53" s="101">
        <v>20698.0</v>
      </c>
      <c r="T53" s="101">
        <v>7110.0</v>
      </c>
      <c r="U53" s="101">
        <v>5196.0</v>
      </c>
      <c r="V53" s="101">
        <v>0.0</v>
      </c>
      <c r="W53" s="101">
        <v>5191.0</v>
      </c>
      <c r="X53" s="101">
        <v>0.0</v>
      </c>
      <c r="Y53" s="101">
        <v>5.0</v>
      </c>
      <c r="Z53" s="101">
        <v>211230.0</v>
      </c>
      <c r="AA53" s="101">
        <v>170153.0</v>
      </c>
      <c r="AB53" s="101">
        <v>0.0</v>
      </c>
      <c r="AC53" s="101">
        <v>169498.0</v>
      </c>
      <c r="AD53" s="101">
        <v>2902.0</v>
      </c>
      <c r="AE53" s="101">
        <v>87230.0</v>
      </c>
      <c r="AF53" s="101">
        <v>3447968.0</v>
      </c>
      <c r="AG53" s="101">
        <v>2997440.0</v>
      </c>
      <c r="AH53" s="101">
        <v>315.0</v>
      </c>
      <c r="AI53" s="101">
        <v>2961118.0</v>
      </c>
      <c r="AJ53" s="101">
        <v>1023.0</v>
      </c>
      <c r="AK53" s="101">
        <v>2886504.0</v>
      </c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>
        <v>2029813.0</v>
      </c>
      <c r="BE53" s="101">
        <v>1718837.0</v>
      </c>
      <c r="BF53" s="101">
        <v>0.0</v>
      </c>
      <c r="BG53" s="101">
        <v>1718822.0</v>
      </c>
      <c r="BH53" s="101">
        <v>0.0</v>
      </c>
      <c r="BI53" s="101">
        <v>273.0</v>
      </c>
      <c r="BJ53" s="101">
        <v>2850411.0</v>
      </c>
      <c r="BK53" s="101">
        <v>2377324.0</v>
      </c>
      <c r="BL53" s="101">
        <v>0.0</v>
      </c>
      <c r="BM53" s="101">
        <v>2377310.0</v>
      </c>
      <c r="BN53" s="101">
        <v>1.0</v>
      </c>
      <c r="BO53" s="101">
        <v>561.0</v>
      </c>
      <c r="BP53" s="101">
        <v>3667181.0</v>
      </c>
      <c r="BQ53" s="101">
        <v>2960127.0</v>
      </c>
      <c r="BR53" s="101">
        <v>0.0</v>
      </c>
      <c r="BS53" s="101">
        <v>2960110.0</v>
      </c>
      <c r="BT53" s="101">
        <v>0.0</v>
      </c>
      <c r="BU53" s="101">
        <v>655.0</v>
      </c>
      <c r="BV53" s="101">
        <v>1120017.0</v>
      </c>
      <c r="BW53" s="101">
        <v>1105803.0</v>
      </c>
      <c r="BX53" s="101">
        <v>0.0</v>
      </c>
      <c r="BY53" s="101">
        <v>1104286.0</v>
      </c>
      <c r="BZ53" s="101">
        <v>2976.0</v>
      </c>
      <c r="CA53" s="101">
        <v>35440.0</v>
      </c>
      <c r="CB53" s="101">
        <v>860860.0</v>
      </c>
      <c r="CC53" s="101">
        <v>860020.0</v>
      </c>
      <c r="CD53" s="101">
        <v>0.0</v>
      </c>
      <c r="CE53" s="101">
        <v>860860.0</v>
      </c>
      <c r="CF53" s="101">
        <v>0.0</v>
      </c>
      <c r="CG53" s="101">
        <v>860860.0</v>
      </c>
      <c r="CH53" s="101">
        <v>268862.0</v>
      </c>
      <c r="CI53" s="101">
        <v>268857.0</v>
      </c>
      <c r="CJ53" s="101">
        <v>0.0</v>
      </c>
      <c r="CK53" s="101">
        <v>268847.0</v>
      </c>
      <c r="CL53" s="101">
        <v>0.0</v>
      </c>
      <c r="CM53" s="101">
        <v>268847.0</v>
      </c>
      <c r="CN53" s="101">
        <v>62406.0</v>
      </c>
      <c r="CO53" s="101">
        <v>61306.0</v>
      </c>
      <c r="CP53" s="101">
        <v>0.0</v>
      </c>
      <c r="CQ53" s="101">
        <v>61024.0</v>
      </c>
      <c r="CR53" s="101">
        <v>0.0</v>
      </c>
      <c r="CS53" s="101">
        <v>60846.0</v>
      </c>
      <c r="CT53" s="101">
        <v>222498.0</v>
      </c>
      <c r="CU53" s="101">
        <v>216142.0</v>
      </c>
      <c r="CV53" s="101">
        <v>494.0</v>
      </c>
      <c r="CW53" s="101">
        <v>212502.0</v>
      </c>
      <c r="CX53" s="101">
        <v>140.0</v>
      </c>
      <c r="CY53" s="101">
        <v>185242.0</v>
      </c>
      <c r="CZ53" s="101">
        <v>316012.0</v>
      </c>
      <c r="DA53" s="101">
        <v>282646.0</v>
      </c>
      <c r="DB53" s="101">
        <v>1537.0</v>
      </c>
      <c r="DC53" s="101">
        <v>280168.0</v>
      </c>
      <c r="DD53" s="101">
        <v>8444.0</v>
      </c>
      <c r="DE53" s="101">
        <v>188771.0</v>
      </c>
      <c r="DF53" s="101">
        <v>202480.0</v>
      </c>
      <c r="DG53" s="101">
        <v>166388.0</v>
      </c>
      <c r="DH53" s="101">
        <v>3486.0</v>
      </c>
      <c r="DI53" s="101">
        <v>158091.0</v>
      </c>
      <c r="DJ53" s="101">
        <v>0.0</v>
      </c>
      <c r="DK53" s="101">
        <v>0.0</v>
      </c>
      <c r="DL53" s="101">
        <v>310117.0</v>
      </c>
      <c r="DM53" s="101">
        <v>309631.0</v>
      </c>
      <c r="DN53" s="101">
        <v>12241.0</v>
      </c>
      <c r="DO53" s="101">
        <v>307115.0</v>
      </c>
      <c r="DP53" s="101">
        <v>0.0</v>
      </c>
      <c r="DQ53" s="101">
        <v>0.0</v>
      </c>
      <c r="DR53" s="101">
        <v>285480.0</v>
      </c>
      <c r="DS53" s="101">
        <v>205550.0</v>
      </c>
      <c r="DT53" s="101">
        <v>11278.0</v>
      </c>
      <c r="DU53" s="101">
        <v>75919.0</v>
      </c>
      <c r="DV53" s="101">
        <v>0.0</v>
      </c>
      <c r="DW53" s="101">
        <v>0.0</v>
      </c>
      <c r="DX53" s="101"/>
      <c r="DY53" s="101"/>
      <c r="DZ53" s="101"/>
      <c r="EA53" s="101"/>
      <c r="EB53" s="101"/>
      <c r="EC53" s="101"/>
      <c r="ED53" s="101"/>
      <c r="EE53" s="101"/>
      <c r="EF53" s="101"/>
      <c r="EG53" s="101"/>
      <c r="EH53" s="101"/>
      <c r="EI53" s="101"/>
      <c r="EJ53" s="101"/>
      <c r="EK53" s="101"/>
      <c r="EL53" s="101"/>
      <c r="EM53" s="101"/>
      <c r="EN53" s="101"/>
      <c r="EO53" s="101"/>
      <c r="EP53" s="101"/>
      <c r="EQ53" s="101"/>
      <c r="ER53" s="101"/>
      <c r="ES53" s="101"/>
      <c r="ET53" s="101"/>
      <c r="EU53" s="101"/>
      <c r="EV53" s="101"/>
      <c r="EW53" s="101"/>
      <c r="EX53" s="101"/>
      <c r="EY53" s="101"/>
      <c r="EZ53" s="101"/>
      <c r="FA53" s="101"/>
      <c r="FB53" s="101"/>
      <c r="FC53" s="101"/>
      <c r="FD53" s="101"/>
      <c r="FE53" s="101"/>
      <c r="FF53" s="101"/>
      <c r="FG53" s="101"/>
      <c r="FH53" s="101"/>
      <c r="FI53" s="101"/>
      <c r="FJ53" s="101"/>
      <c r="FK53" s="101"/>
      <c r="FL53" s="101"/>
      <c r="FM53" s="101"/>
      <c r="FN53" s="101">
        <v>76823.0</v>
      </c>
      <c r="FO53" s="101">
        <v>76672.0</v>
      </c>
      <c r="FP53" s="101">
        <v>4952.0</v>
      </c>
      <c r="FQ53" s="101">
        <v>76516.0</v>
      </c>
      <c r="FR53" s="101">
        <v>0.0</v>
      </c>
      <c r="FS53" s="101">
        <v>0.0</v>
      </c>
      <c r="FT53" s="101"/>
      <c r="FU53" s="101"/>
      <c r="FV53" s="101"/>
      <c r="FW53" s="101"/>
      <c r="FX53" s="101"/>
      <c r="FY53" s="101"/>
      <c r="FZ53" s="136"/>
      <c r="GA53" s="80"/>
    </row>
    <row r="54">
      <c r="A54" s="8">
        <v>44394.0</v>
      </c>
      <c r="B54" s="101">
        <v>420093.0</v>
      </c>
      <c r="C54" s="101">
        <v>372365.0</v>
      </c>
      <c r="D54" s="101">
        <v>0.0</v>
      </c>
      <c r="E54" s="101">
        <v>372103.0</v>
      </c>
      <c r="F54" s="101">
        <v>24540.0</v>
      </c>
      <c r="G54" s="101">
        <v>278322.0</v>
      </c>
      <c r="H54" s="101">
        <v>335343.0</v>
      </c>
      <c r="I54" s="101">
        <v>252927.0</v>
      </c>
      <c r="J54" s="101">
        <v>0.0</v>
      </c>
      <c r="K54" s="101">
        <v>252618.0</v>
      </c>
      <c r="L54" s="101">
        <v>48452.0</v>
      </c>
      <c r="M54" s="101">
        <v>164985.0</v>
      </c>
      <c r="N54" s="101">
        <v>71761.0</v>
      </c>
      <c r="O54" s="101">
        <v>53725.0</v>
      </c>
      <c r="P54" s="101">
        <v>1.0</v>
      </c>
      <c r="Q54" s="101">
        <v>53652.0</v>
      </c>
      <c r="R54" s="101">
        <v>3490.0</v>
      </c>
      <c r="S54" s="101">
        <v>19492.0</v>
      </c>
      <c r="T54" s="101">
        <v>7111.0</v>
      </c>
      <c r="U54" s="101">
        <v>5196.0</v>
      </c>
      <c r="V54" s="101">
        <v>0.0</v>
      </c>
      <c r="W54" s="101">
        <v>5191.0</v>
      </c>
      <c r="X54" s="101">
        <v>1.0</v>
      </c>
      <c r="Y54" s="101">
        <v>5.0</v>
      </c>
      <c r="Z54" s="101">
        <v>211248.0</v>
      </c>
      <c r="AA54" s="101">
        <v>170166.0</v>
      </c>
      <c r="AB54" s="101">
        <v>0.0</v>
      </c>
      <c r="AC54" s="101">
        <v>169499.0</v>
      </c>
      <c r="AD54" s="101">
        <v>17368.0</v>
      </c>
      <c r="AE54" s="101">
        <v>84307.0</v>
      </c>
      <c r="AF54" s="101">
        <v>3447974.0</v>
      </c>
      <c r="AG54" s="101">
        <v>2997412.0</v>
      </c>
      <c r="AH54" s="101">
        <v>2328.0</v>
      </c>
      <c r="AI54" s="101">
        <v>2960803.0</v>
      </c>
      <c r="AJ54" s="101">
        <v>4868.0</v>
      </c>
      <c r="AK54" s="101">
        <v>2885481.0</v>
      </c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>
        <v>2029924.0</v>
      </c>
      <c r="BE54" s="101">
        <v>1718837.0</v>
      </c>
      <c r="BF54" s="101">
        <v>7.0</v>
      </c>
      <c r="BG54" s="101">
        <v>1718822.0</v>
      </c>
      <c r="BH54" s="101">
        <v>55.0</v>
      </c>
      <c r="BI54" s="101">
        <v>273.0</v>
      </c>
      <c r="BJ54" s="101">
        <v>2850577.0</v>
      </c>
      <c r="BK54" s="101">
        <v>2377322.0</v>
      </c>
      <c r="BL54" s="101">
        <v>3.0</v>
      </c>
      <c r="BM54" s="101">
        <v>2377310.0</v>
      </c>
      <c r="BN54" s="101">
        <v>93.0</v>
      </c>
      <c r="BO54" s="101">
        <v>559.0</v>
      </c>
      <c r="BP54" s="101">
        <v>3667537.0</v>
      </c>
      <c r="BQ54" s="101">
        <v>2960126.0</v>
      </c>
      <c r="BR54" s="101">
        <v>11.0</v>
      </c>
      <c r="BS54" s="101">
        <v>2960110.0</v>
      </c>
      <c r="BT54" s="101">
        <v>119.0</v>
      </c>
      <c r="BU54" s="101">
        <v>655.0</v>
      </c>
      <c r="BV54" s="101">
        <v>1120202.0</v>
      </c>
      <c r="BW54" s="101">
        <v>1105815.0</v>
      </c>
      <c r="BX54" s="101">
        <v>20.0</v>
      </c>
      <c r="BY54" s="101">
        <v>1104285.0</v>
      </c>
      <c r="BZ54" s="101">
        <v>8718.0</v>
      </c>
      <c r="CA54" s="101">
        <v>32448.0</v>
      </c>
      <c r="CB54" s="101">
        <v>860860.0</v>
      </c>
      <c r="CC54" s="101">
        <v>860020.0</v>
      </c>
      <c r="CD54" s="101">
        <v>0.0</v>
      </c>
      <c r="CE54" s="101">
        <v>860860.0</v>
      </c>
      <c r="CF54" s="101">
        <v>0.0</v>
      </c>
      <c r="CG54" s="101">
        <v>860860.0</v>
      </c>
      <c r="CH54" s="101">
        <v>268864.0</v>
      </c>
      <c r="CI54" s="101">
        <v>268859.0</v>
      </c>
      <c r="CJ54" s="101">
        <v>0.0</v>
      </c>
      <c r="CK54" s="101">
        <v>268847.0</v>
      </c>
      <c r="CL54" s="101">
        <v>0.0</v>
      </c>
      <c r="CM54" s="101">
        <v>268847.0</v>
      </c>
      <c r="CN54" s="101">
        <v>62407.0</v>
      </c>
      <c r="CO54" s="101">
        <v>61307.0</v>
      </c>
      <c r="CP54" s="101">
        <v>0.0</v>
      </c>
      <c r="CQ54" s="101">
        <v>61024.0</v>
      </c>
      <c r="CR54" s="101">
        <v>1.0</v>
      </c>
      <c r="CS54" s="101">
        <v>60845.0</v>
      </c>
      <c r="CT54" s="101">
        <v>221945.0</v>
      </c>
      <c r="CU54" s="101">
        <v>215584.0</v>
      </c>
      <c r="CV54" s="101">
        <v>1818.0</v>
      </c>
      <c r="CW54" s="101">
        <v>211986.0</v>
      </c>
      <c r="CX54" s="101">
        <v>1125.0</v>
      </c>
      <c r="CY54" s="101">
        <v>185102.0</v>
      </c>
      <c r="CZ54" s="101">
        <v>317038.0</v>
      </c>
      <c r="DA54" s="101">
        <v>282672.0</v>
      </c>
      <c r="DB54" s="101">
        <v>7832.0</v>
      </c>
      <c r="DC54" s="101">
        <v>278638.0</v>
      </c>
      <c r="DD54" s="101">
        <v>30893.0</v>
      </c>
      <c r="DE54" s="101">
        <v>180327.0</v>
      </c>
      <c r="DF54" s="101">
        <v>202592.0</v>
      </c>
      <c r="DG54" s="101">
        <v>166401.0</v>
      </c>
      <c r="DH54" s="101">
        <v>16006.0</v>
      </c>
      <c r="DI54" s="101">
        <v>154666.0</v>
      </c>
      <c r="DJ54" s="101">
        <v>0.0</v>
      </c>
      <c r="DK54" s="101">
        <v>0.0</v>
      </c>
      <c r="DL54" s="101">
        <v>310133.0</v>
      </c>
      <c r="DM54" s="101">
        <v>309644.0</v>
      </c>
      <c r="DN54" s="101">
        <v>78368.0</v>
      </c>
      <c r="DO54" s="101">
        <v>294866.0</v>
      </c>
      <c r="DP54" s="101">
        <v>0.0</v>
      </c>
      <c r="DQ54" s="101">
        <v>0.0</v>
      </c>
      <c r="DR54" s="101">
        <v>284575.0</v>
      </c>
      <c r="DS54" s="101">
        <v>193732.0</v>
      </c>
      <c r="DT54" s="101">
        <v>17370.0</v>
      </c>
      <c r="DU54" s="101">
        <v>64623.0</v>
      </c>
      <c r="DV54" s="101">
        <v>0.0</v>
      </c>
      <c r="DW54" s="101">
        <v>0.0</v>
      </c>
      <c r="DX54" s="101"/>
      <c r="DY54" s="101"/>
      <c r="DZ54" s="101"/>
      <c r="EA54" s="101"/>
      <c r="EB54" s="101"/>
      <c r="EC54" s="101"/>
      <c r="ED54" s="101"/>
      <c r="EE54" s="101"/>
      <c r="EF54" s="101"/>
      <c r="EG54" s="101"/>
      <c r="EH54" s="101"/>
      <c r="EI54" s="101"/>
      <c r="EJ54" s="101"/>
      <c r="EK54" s="101"/>
      <c r="EL54" s="101"/>
      <c r="EM54" s="101"/>
      <c r="EN54" s="101"/>
      <c r="EO54" s="101"/>
      <c r="EP54" s="101"/>
      <c r="EQ54" s="101"/>
      <c r="ER54" s="101"/>
      <c r="ES54" s="101"/>
      <c r="ET54" s="101"/>
      <c r="EU54" s="101"/>
      <c r="EV54" s="101"/>
      <c r="EW54" s="101"/>
      <c r="EX54" s="101"/>
      <c r="EY54" s="101"/>
      <c r="EZ54" s="101"/>
      <c r="FA54" s="101"/>
      <c r="FB54" s="101"/>
      <c r="FC54" s="101"/>
      <c r="FD54" s="101"/>
      <c r="FE54" s="101"/>
      <c r="FF54" s="101"/>
      <c r="FG54" s="101"/>
      <c r="FH54" s="101"/>
      <c r="FI54" s="101"/>
      <c r="FJ54" s="101"/>
      <c r="FK54" s="101"/>
      <c r="FL54" s="101"/>
      <c r="FM54" s="101"/>
      <c r="FN54" s="101">
        <v>71825.0</v>
      </c>
      <c r="FO54" s="101">
        <v>71671.0</v>
      </c>
      <c r="FP54" s="101">
        <v>9790.0</v>
      </c>
      <c r="FQ54" s="101">
        <v>71511.0</v>
      </c>
      <c r="FR54" s="101">
        <v>0.0</v>
      </c>
      <c r="FS54" s="101">
        <v>0.0</v>
      </c>
      <c r="FT54" s="101"/>
      <c r="FU54" s="101"/>
      <c r="FV54" s="101"/>
      <c r="FW54" s="101"/>
      <c r="FX54" s="101"/>
      <c r="FY54" s="101"/>
      <c r="FZ54" s="136"/>
      <c r="GA54" s="80"/>
    </row>
    <row r="55">
      <c r="A55" s="8">
        <v>44393.0</v>
      </c>
      <c r="B55" s="101">
        <v>420294.0</v>
      </c>
      <c r="C55" s="101">
        <v>372403.0</v>
      </c>
      <c r="D55" s="101">
        <v>0.0</v>
      </c>
      <c r="E55" s="101">
        <v>372102.0</v>
      </c>
      <c r="F55" s="101">
        <v>22334.0</v>
      </c>
      <c r="G55" s="101">
        <v>253747.0</v>
      </c>
      <c r="H55" s="101">
        <v>335643.0</v>
      </c>
      <c r="I55" s="101">
        <v>252987.0</v>
      </c>
      <c r="J55" s="101">
        <v>0.0</v>
      </c>
      <c r="K55" s="101">
        <v>252614.0</v>
      </c>
      <c r="L55" s="101">
        <v>31295.0</v>
      </c>
      <c r="M55" s="101">
        <v>116484.0</v>
      </c>
      <c r="N55" s="101">
        <v>71809.0</v>
      </c>
      <c r="O55" s="101">
        <v>53728.0</v>
      </c>
      <c r="P55" s="101">
        <v>0.0</v>
      </c>
      <c r="Q55" s="101">
        <v>53651.0</v>
      </c>
      <c r="R55" s="101">
        <v>3970.0</v>
      </c>
      <c r="S55" s="101">
        <v>16000.0</v>
      </c>
      <c r="T55" s="101">
        <v>7115.0</v>
      </c>
      <c r="U55" s="101">
        <v>5196.0</v>
      </c>
      <c r="V55" s="101">
        <v>0.0</v>
      </c>
      <c r="W55" s="101">
        <v>5191.0</v>
      </c>
      <c r="X55" s="101">
        <v>2.0</v>
      </c>
      <c r="Y55" s="101">
        <v>4.0</v>
      </c>
      <c r="Z55" s="101">
        <v>211306.0</v>
      </c>
      <c r="AA55" s="101">
        <v>170224.0</v>
      </c>
      <c r="AB55" s="101">
        <v>0.0</v>
      </c>
      <c r="AC55" s="101">
        <v>169497.0</v>
      </c>
      <c r="AD55" s="101">
        <v>18770.0</v>
      </c>
      <c r="AE55" s="101">
        <v>66920.0</v>
      </c>
      <c r="AF55" s="101">
        <v>3447913.0</v>
      </c>
      <c r="AG55" s="101">
        <v>2996078.0</v>
      </c>
      <c r="AH55" s="101">
        <v>2966.0</v>
      </c>
      <c r="AI55" s="101">
        <v>2958474.0</v>
      </c>
      <c r="AJ55" s="101">
        <v>3660.0</v>
      </c>
      <c r="AK55" s="101">
        <v>2880612.0</v>
      </c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>
        <v>2030178.0</v>
      </c>
      <c r="BE55" s="101">
        <v>1718830.0</v>
      </c>
      <c r="BF55" s="101">
        <v>3.0</v>
      </c>
      <c r="BG55" s="101">
        <v>1718815.0</v>
      </c>
      <c r="BH55" s="101">
        <v>20.0</v>
      </c>
      <c r="BI55" s="101">
        <v>217.0</v>
      </c>
      <c r="BJ55" s="101">
        <v>2850999.0</v>
      </c>
      <c r="BK55" s="101">
        <v>2377308.0</v>
      </c>
      <c r="BL55" s="101">
        <v>7.0</v>
      </c>
      <c r="BM55" s="101">
        <v>2377300.0</v>
      </c>
      <c r="BN55" s="101">
        <v>48.0</v>
      </c>
      <c r="BO55" s="101">
        <v>464.0</v>
      </c>
      <c r="BP55" s="101">
        <v>3668481.0</v>
      </c>
      <c r="BQ55" s="101">
        <v>2960113.0</v>
      </c>
      <c r="BR55" s="101">
        <v>14.0</v>
      </c>
      <c r="BS55" s="101">
        <v>2960095.0</v>
      </c>
      <c r="BT55" s="101">
        <v>82.0</v>
      </c>
      <c r="BU55" s="101">
        <v>535.0</v>
      </c>
      <c r="BV55" s="101">
        <v>1120360.0</v>
      </c>
      <c r="BW55" s="101">
        <v>1105812.0</v>
      </c>
      <c r="BX55" s="101">
        <v>50.0</v>
      </c>
      <c r="BY55" s="101">
        <v>1104243.0</v>
      </c>
      <c r="BZ55" s="101">
        <v>4993.0</v>
      </c>
      <c r="CA55" s="101">
        <v>23689.0</v>
      </c>
      <c r="CB55" s="101">
        <v>860860.0</v>
      </c>
      <c r="CC55" s="101">
        <v>860020.0</v>
      </c>
      <c r="CD55" s="101">
        <v>0.0</v>
      </c>
      <c r="CE55" s="101">
        <v>860860.0</v>
      </c>
      <c r="CF55" s="101">
        <v>0.0</v>
      </c>
      <c r="CG55" s="101">
        <v>860860.0</v>
      </c>
      <c r="CH55" s="101">
        <v>268856.0</v>
      </c>
      <c r="CI55" s="101">
        <v>268852.0</v>
      </c>
      <c r="CJ55" s="101">
        <v>0.0</v>
      </c>
      <c r="CK55" s="101">
        <v>268842.0</v>
      </c>
      <c r="CL55" s="101">
        <v>0.0</v>
      </c>
      <c r="CM55" s="101">
        <v>268842.0</v>
      </c>
      <c r="CN55" s="101">
        <v>62410.0</v>
      </c>
      <c r="CO55" s="101">
        <v>61309.0</v>
      </c>
      <c r="CP55" s="101">
        <v>0.0</v>
      </c>
      <c r="CQ55" s="101">
        <v>61024.0</v>
      </c>
      <c r="CR55" s="101">
        <v>0.0</v>
      </c>
      <c r="CS55" s="101">
        <v>60841.0</v>
      </c>
      <c r="CT55" s="101">
        <v>220530.0</v>
      </c>
      <c r="CU55" s="101">
        <v>214112.0</v>
      </c>
      <c r="CV55" s="101">
        <v>1769.0</v>
      </c>
      <c r="CW55" s="101">
        <v>210020.0</v>
      </c>
      <c r="CX55" s="101">
        <v>1043.0</v>
      </c>
      <c r="CY55" s="101">
        <v>183975.0</v>
      </c>
      <c r="CZ55" s="101">
        <v>317318.0</v>
      </c>
      <c r="DA55" s="101">
        <v>282155.0</v>
      </c>
      <c r="DB55" s="101">
        <v>5258.0</v>
      </c>
      <c r="DC55" s="101">
        <v>270801.0</v>
      </c>
      <c r="DD55" s="101">
        <v>20495.0</v>
      </c>
      <c r="DE55" s="101">
        <v>149428.0</v>
      </c>
      <c r="DF55" s="101">
        <v>202586.0</v>
      </c>
      <c r="DG55" s="101">
        <v>165666.0</v>
      </c>
      <c r="DH55" s="101">
        <v>8823.0</v>
      </c>
      <c r="DI55" s="101">
        <v>138596.0</v>
      </c>
      <c r="DJ55" s="101">
        <v>0.0</v>
      </c>
      <c r="DK55" s="101">
        <v>0.0</v>
      </c>
      <c r="DL55" s="101">
        <v>310187.0</v>
      </c>
      <c r="DM55" s="101">
        <v>309718.0</v>
      </c>
      <c r="DN55" s="101">
        <v>75472.0</v>
      </c>
      <c r="DO55" s="101">
        <v>216483.0</v>
      </c>
      <c r="DP55" s="101">
        <v>0.0</v>
      </c>
      <c r="DQ55" s="101">
        <v>0.0</v>
      </c>
      <c r="DR55" s="101">
        <v>283360.0</v>
      </c>
      <c r="DS55" s="101">
        <v>165533.0</v>
      </c>
      <c r="DT55" s="101">
        <v>18797.0</v>
      </c>
      <c r="DU55" s="101">
        <v>46732.0</v>
      </c>
      <c r="DV55" s="101">
        <v>0.0</v>
      </c>
      <c r="DW55" s="101">
        <v>0.0</v>
      </c>
      <c r="DX55" s="101"/>
      <c r="DY55" s="101"/>
      <c r="DZ55" s="101"/>
      <c r="EA55" s="101"/>
      <c r="EB55" s="101"/>
      <c r="EC55" s="101"/>
      <c r="ED55" s="101"/>
      <c r="EE55" s="101"/>
      <c r="EF55" s="101"/>
      <c r="EG55" s="101"/>
      <c r="EH55" s="101"/>
      <c r="EI55" s="101"/>
      <c r="EJ55" s="101"/>
      <c r="EK55" s="101"/>
      <c r="EL55" s="101"/>
      <c r="EM55" s="101"/>
      <c r="EN55" s="101"/>
      <c r="EO55" s="101"/>
      <c r="EP55" s="101"/>
      <c r="EQ55" s="101"/>
      <c r="ER55" s="101"/>
      <c r="ES55" s="101"/>
      <c r="ET55" s="101"/>
      <c r="EU55" s="101"/>
      <c r="EV55" s="101"/>
      <c r="EW55" s="101"/>
      <c r="EX55" s="101"/>
      <c r="EY55" s="101"/>
      <c r="EZ55" s="101"/>
      <c r="FA55" s="101"/>
      <c r="FB55" s="101"/>
      <c r="FC55" s="101"/>
      <c r="FD55" s="101"/>
      <c r="FE55" s="101"/>
      <c r="FF55" s="101"/>
      <c r="FG55" s="101"/>
      <c r="FH55" s="101"/>
      <c r="FI55" s="101"/>
      <c r="FJ55" s="101"/>
      <c r="FK55" s="101"/>
      <c r="FL55" s="101"/>
      <c r="FM55" s="101"/>
      <c r="FN55" s="101">
        <v>61895.0</v>
      </c>
      <c r="FO55" s="101">
        <v>61760.0</v>
      </c>
      <c r="FP55" s="101">
        <v>8460.0</v>
      </c>
      <c r="FQ55" s="101">
        <v>61618.0</v>
      </c>
      <c r="FR55" s="101">
        <v>0.0</v>
      </c>
      <c r="FS55" s="101">
        <v>0.0</v>
      </c>
      <c r="FT55" s="101"/>
      <c r="FU55" s="101"/>
      <c r="FV55" s="101"/>
      <c r="FW55" s="101"/>
      <c r="FX55" s="101"/>
      <c r="FY55" s="101"/>
      <c r="FZ55" s="136"/>
      <c r="GA55" s="80"/>
    </row>
    <row r="56">
      <c r="A56" s="8">
        <v>44392.0</v>
      </c>
      <c r="B56" s="78">
        <v>420579.0</v>
      </c>
      <c r="C56" s="78">
        <v>372439.0</v>
      </c>
      <c r="D56" s="78">
        <v>0.0</v>
      </c>
      <c r="E56" s="78">
        <v>372101.0</v>
      </c>
      <c r="F56" s="78">
        <v>13873.0</v>
      </c>
      <c r="G56" s="78">
        <v>231327.0</v>
      </c>
      <c r="H56" s="78">
        <v>335914.0</v>
      </c>
      <c r="I56" s="78">
        <v>253041.0</v>
      </c>
      <c r="J56" s="78">
        <v>0.0</v>
      </c>
      <c r="K56" s="78">
        <v>252612.0</v>
      </c>
      <c r="L56" s="78">
        <v>31930.0</v>
      </c>
      <c r="M56" s="78">
        <v>85051.0</v>
      </c>
      <c r="N56" s="78">
        <v>71880.0</v>
      </c>
      <c r="O56" s="78">
        <v>53738.0</v>
      </c>
      <c r="P56" s="78">
        <v>0.0</v>
      </c>
      <c r="Q56" s="78">
        <v>53651.0</v>
      </c>
      <c r="R56" s="78">
        <v>3598.0</v>
      </c>
      <c r="S56" s="78">
        <v>12006.0</v>
      </c>
      <c r="T56" s="78">
        <v>7120.0</v>
      </c>
      <c r="U56" s="78">
        <v>5196.0</v>
      </c>
      <c r="V56" s="78">
        <v>0.0</v>
      </c>
      <c r="W56" s="78">
        <v>5191.0</v>
      </c>
      <c r="X56" s="78">
        <v>0.0</v>
      </c>
      <c r="Y56" s="78">
        <v>2.0</v>
      </c>
      <c r="Z56" s="78">
        <v>211390.0</v>
      </c>
      <c r="AA56" s="78">
        <v>170277.0</v>
      </c>
      <c r="AB56" s="78">
        <v>0.0</v>
      </c>
      <c r="AC56" s="78">
        <v>169495.0</v>
      </c>
      <c r="AD56" s="78">
        <v>17359.0</v>
      </c>
      <c r="AE56" s="78">
        <v>48110.0</v>
      </c>
      <c r="AF56" s="78">
        <v>3447884.0</v>
      </c>
      <c r="AG56" s="78">
        <v>2994631.0</v>
      </c>
      <c r="AH56" s="78">
        <v>3234.0</v>
      </c>
      <c r="AI56" s="78">
        <v>2955508.0</v>
      </c>
      <c r="AJ56" s="78">
        <v>3836.0</v>
      </c>
      <c r="AK56" s="78">
        <v>2876948.0</v>
      </c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>
        <v>2030673.0</v>
      </c>
      <c r="BE56" s="78">
        <v>1718825.0</v>
      </c>
      <c r="BF56" s="78">
        <v>7.0</v>
      </c>
      <c r="BG56" s="78">
        <v>1718812.0</v>
      </c>
      <c r="BH56" s="78">
        <v>19.0</v>
      </c>
      <c r="BI56" s="78">
        <v>191.0</v>
      </c>
      <c r="BJ56" s="78">
        <v>2852065.0</v>
      </c>
      <c r="BK56" s="78">
        <v>2377299.0</v>
      </c>
      <c r="BL56" s="78">
        <v>4.0</v>
      </c>
      <c r="BM56" s="78">
        <v>2377292.0</v>
      </c>
      <c r="BN56" s="78">
        <v>39.0</v>
      </c>
      <c r="BO56" s="78">
        <v>411.0</v>
      </c>
      <c r="BP56" s="78">
        <v>3673197.0</v>
      </c>
      <c r="BQ56" s="78">
        <v>2960092.0</v>
      </c>
      <c r="BR56" s="78">
        <v>17.0</v>
      </c>
      <c r="BS56" s="78">
        <v>2960078.0</v>
      </c>
      <c r="BT56" s="78">
        <v>54.0</v>
      </c>
      <c r="BU56" s="78">
        <v>450.0</v>
      </c>
      <c r="BV56" s="78">
        <v>1120459.0</v>
      </c>
      <c r="BW56" s="78">
        <v>1105795.0</v>
      </c>
      <c r="BX56" s="78">
        <v>24.0</v>
      </c>
      <c r="BY56" s="78">
        <v>1104176.0</v>
      </c>
      <c r="BZ56" s="78">
        <v>3300.0</v>
      </c>
      <c r="CA56" s="78">
        <v>18618.0</v>
      </c>
      <c r="CB56" s="78">
        <v>860860.0</v>
      </c>
      <c r="CC56" s="78">
        <v>860020.0</v>
      </c>
      <c r="CD56" s="78">
        <v>0.0</v>
      </c>
      <c r="CE56" s="78">
        <v>860860.0</v>
      </c>
      <c r="CF56" s="78">
        <v>0.0</v>
      </c>
      <c r="CG56" s="78">
        <v>860860.0</v>
      </c>
      <c r="CH56" s="78">
        <v>268846.0</v>
      </c>
      <c r="CI56" s="78">
        <v>268844.0</v>
      </c>
      <c r="CJ56" s="78">
        <v>0.0</v>
      </c>
      <c r="CK56" s="78">
        <v>268827.0</v>
      </c>
      <c r="CL56" s="78">
        <v>0.0</v>
      </c>
      <c r="CM56" s="78">
        <v>268827.0</v>
      </c>
      <c r="CN56" s="78">
        <v>62415.0</v>
      </c>
      <c r="CO56" s="78">
        <v>61310.0</v>
      </c>
      <c r="CP56" s="78">
        <v>0.0</v>
      </c>
      <c r="CQ56" s="78">
        <v>61025.0</v>
      </c>
      <c r="CR56" s="78">
        <v>0.0</v>
      </c>
      <c r="CS56" s="78">
        <v>60841.0</v>
      </c>
      <c r="CT56" s="78">
        <v>218797.0</v>
      </c>
      <c r="CU56" s="78">
        <v>212299.0</v>
      </c>
      <c r="CV56" s="78">
        <v>1878.0</v>
      </c>
      <c r="CW56" s="78">
        <v>208106.0</v>
      </c>
      <c r="CX56" s="78">
        <v>919.0</v>
      </c>
      <c r="CY56" s="78">
        <v>182931.0</v>
      </c>
      <c r="CZ56" s="78">
        <v>317359.0</v>
      </c>
      <c r="DA56" s="78">
        <v>281967.0</v>
      </c>
      <c r="DB56" s="78">
        <v>4293.0</v>
      </c>
      <c r="DC56" s="78">
        <v>265538.0</v>
      </c>
      <c r="DD56" s="78">
        <v>16992.0</v>
      </c>
      <c r="DE56" s="78">
        <v>128929.0</v>
      </c>
      <c r="DF56" s="78">
        <v>202642.0</v>
      </c>
      <c r="DG56" s="78">
        <v>164829.0</v>
      </c>
      <c r="DH56" s="78">
        <v>5427.0</v>
      </c>
      <c r="DI56" s="78">
        <v>129772.0</v>
      </c>
      <c r="DJ56" s="78">
        <v>0.0</v>
      </c>
      <c r="DK56" s="78">
        <v>0.0</v>
      </c>
      <c r="DL56" s="78">
        <v>310220.0</v>
      </c>
      <c r="DM56" s="78">
        <v>309797.0</v>
      </c>
      <c r="DN56" s="78">
        <v>68943.0</v>
      </c>
      <c r="DO56" s="78">
        <v>141008.0</v>
      </c>
      <c r="DP56" s="78">
        <v>0.0</v>
      </c>
      <c r="DQ56" s="78">
        <v>0.0</v>
      </c>
      <c r="DR56" s="78">
        <v>276900.0</v>
      </c>
      <c r="DS56" s="78">
        <v>112308.0</v>
      </c>
      <c r="DT56" s="78">
        <v>18081.0</v>
      </c>
      <c r="DU56" s="78">
        <v>27353.0</v>
      </c>
      <c r="DV56" s="78">
        <v>0.0</v>
      </c>
      <c r="DW56" s="78">
        <v>0.0</v>
      </c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>
        <v>53298.0</v>
      </c>
      <c r="FO56" s="78">
        <v>53185.0</v>
      </c>
      <c r="FP56" s="78">
        <v>7845.0</v>
      </c>
      <c r="FQ56" s="78">
        <v>53058.0</v>
      </c>
      <c r="FR56" s="78">
        <v>0.0</v>
      </c>
      <c r="FS56" s="78">
        <v>0.0</v>
      </c>
      <c r="FT56" s="78"/>
      <c r="FU56" s="78"/>
      <c r="FV56" s="78"/>
      <c r="FW56" s="78"/>
      <c r="FX56" s="78"/>
      <c r="FY56" s="78"/>
      <c r="FZ56" s="136"/>
      <c r="GA56" s="80"/>
    </row>
    <row r="57">
      <c r="A57" s="8">
        <v>44391.0</v>
      </c>
      <c r="B57" s="78">
        <v>423885.0</v>
      </c>
      <c r="C57" s="78">
        <v>372635.0</v>
      </c>
      <c r="D57" s="78">
        <v>1.0</v>
      </c>
      <c r="E57" s="78">
        <v>372100.0</v>
      </c>
      <c r="F57" s="78">
        <v>11800.0</v>
      </c>
      <c r="G57" s="78">
        <v>217415.0</v>
      </c>
      <c r="H57" s="78">
        <v>336756.0</v>
      </c>
      <c r="I57" s="78">
        <v>253102.0</v>
      </c>
      <c r="J57" s="78">
        <v>0.0</v>
      </c>
      <c r="K57" s="78">
        <v>252603.0</v>
      </c>
      <c r="L57" s="78">
        <v>23510.0</v>
      </c>
      <c r="M57" s="78">
        <v>53039.0</v>
      </c>
      <c r="N57" s="78">
        <v>73266.0</v>
      </c>
      <c r="O57" s="78">
        <v>53821.0</v>
      </c>
      <c r="P57" s="78">
        <v>0.0</v>
      </c>
      <c r="Q57" s="78">
        <v>53651.0</v>
      </c>
      <c r="R57" s="78">
        <v>4391.0</v>
      </c>
      <c r="S57" s="78">
        <v>8400.0</v>
      </c>
      <c r="T57" s="78">
        <v>7374.0</v>
      </c>
      <c r="U57" s="78">
        <v>5215.0</v>
      </c>
      <c r="V57" s="78">
        <v>0.0</v>
      </c>
      <c r="W57" s="78">
        <v>5191.0</v>
      </c>
      <c r="X57" s="78">
        <v>1.0</v>
      </c>
      <c r="Y57" s="78">
        <v>2.0</v>
      </c>
      <c r="Z57" s="78">
        <v>211650.0</v>
      </c>
      <c r="AA57" s="78">
        <v>170336.0</v>
      </c>
      <c r="AB57" s="78">
        <v>0.0</v>
      </c>
      <c r="AC57" s="78">
        <v>169491.0</v>
      </c>
      <c r="AD57" s="78">
        <v>15794.0</v>
      </c>
      <c r="AE57" s="78">
        <v>30714.0</v>
      </c>
      <c r="AF57" s="78">
        <v>3447877.0</v>
      </c>
      <c r="AG57" s="78">
        <v>2993086.0</v>
      </c>
      <c r="AH57" s="78">
        <v>3156.0</v>
      </c>
      <c r="AI57" s="78">
        <v>2952274.0</v>
      </c>
      <c r="AJ57" s="78">
        <v>3892.0</v>
      </c>
      <c r="AK57" s="78">
        <v>2873111.0</v>
      </c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>
        <v>2053789.0</v>
      </c>
      <c r="BE57" s="78">
        <v>1718862.0</v>
      </c>
      <c r="BF57" s="78">
        <v>19.0</v>
      </c>
      <c r="BG57" s="78">
        <v>1718804.0</v>
      </c>
      <c r="BH57" s="78">
        <v>8.0</v>
      </c>
      <c r="BI57" s="78">
        <v>172.0</v>
      </c>
      <c r="BJ57" s="78">
        <v>2878642.0</v>
      </c>
      <c r="BK57" s="78">
        <v>2377338.0</v>
      </c>
      <c r="BL57" s="78">
        <v>6.0</v>
      </c>
      <c r="BM57" s="78">
        <v>2377288.0</v>
      </c>
      <c r="BN57" s="78">
        <v>12.0</v>
      </c>
      <c r="BO57" s="78">
        <v>371.0</v>
      </c>
      <c r="BP57" s="78">
        <v>3699135.0</v>
      </c>
      <c r="BQ57" s="78">
        <v>2960118.0</v>
      </c>
      <c r="BR57" s="78">
        <v>19.0</v>
      </c>
      <c r="BS57" s="78">
        <v>2960057.0</v>
      </c>
      <c r="BT57" s="78">
        <v>19.0</v>
      </c>
      <c r="BU57" s="78">
        <v>396.0</v>
      </c>
      <c r="BV57" s="78">
        <v>1122987.0</v>
      </c>
      <c r="BW57" s="78">
        <v>1105786.0</v>
      </c>
      <c r="BX57" s="78">
        <v>18.0</v>
      </c>
      <c r="BY57" s="78">
        <v>1104141.0</v>
      </c>
      <c r="BZ57" s="78">
        <v>2638.0</v>
      </c>
      <c r="CA57" s="78">
        <v>15209.0</v>
      </c>
      <c r="CB57" s="78">
        <v>860860.0</v>
      </c>
      <c r="CC57" s="78">
        <v>860020.0</v>
      </c>
      <c r="CD57" s="78">
        <v>0.0</v>
      </c>
      <c r="CE57" s="78">
        <v>860860.0</v>
      </c>
      <c r="CF57" s="78">
        <v>0.0</v>
      </c>
      <c r="CG57" s="78">
        <v>860860.0</v>
      </c>
      <c r="CH57" s="78">
        <v>268833.0</v>
      </c>
      <c r="CI57" s="78">
        <v>268830.0</v>
      </c>
      <c r="CJ57" s="78">
        <v>0.0</v>
      </c>
      <c r="CK57" s="78">
        <v>268829.0</v>
      </c>
      <c r="CL57" s="78">
        <v>0.0</v>
      </c>
      <c r="CM57" s="78">
        <v>268829.0</v>
      </c>
      <c r="CN57" s="78">
        <v>62418.0</v>
      </c>
      <c r="CO57" s="78">
        <v>61310.0</v>
      </c>
      <c r="CP57" s="78">
        <v>0.0</v>
      </c>
      <c r="CQ57" s="78">
        <v>61025.0</v>
      </c>
      <c r="CR57" s="78">
        <v>0.0</v>
      </c>
      <c r="CS57" s="78">
        <v>60839.0</v>
      </c>
      <c r="CT57" s="78">
        <v>217172.0</v>
      </c>
      <c r="CU57" s="78">
        <v>210626.0</v>
      </c>
      <c r="CV57" s="78">
        <v>1887.0</v>
      </c>
      <c r="CW57" s="78">
        <v>206199.0</v>
      </c>
      <c r="CX57" s="78">
        <v>990.0</v>
      </c>
      <c r="CY57" s="78">
        <v>182011.0</v>
      </c>
      <c r="CZ57" s="78">
        <v>317379.0</v>
      </c>
      <c r="DA57" s="78">
        <v>281671.0</v>
      </c>
      <c r="DB57" s="78">
        <v>3978.0</v>
      </c>
      <c r="DC57" s="78">
        <v>261242.0</v>
      </c>
      <c r="DD57" s="78">
        <v>17983.0</v>
      </c>
      <c r="DE57" s="78">
        <v>111937.0</v>
      </c>
      <c r="DF57" s="78">
        <v>202934.0</v>
      </c>
      <c r="DG57" s="78">
        <v>164238.0</v>
      </c>
      <c r="DH57" s="78">
        <v>7459.0</v>
      </c>
      <c r="DI57" s="78">
        <v>124344.0</v>
      </c>
      <c r="DJ57" s="78">
        <v>0.0</v>
      </c>
      <c r="DK57" s="78">
        <v>0.0</v>
      </c>
      <c r="DL57" s="78">
        <v>310330.0</v>
      </c>
      <c r="DM57" s="78">
        <v>310109.0</v>
      </c>
      <c r="DN57" s="78">
        <v>72057.0</v>
      </c>
      <c r="DO57" s="78">
        <v>72057.0</v>
      </c>
      <c r="DP57" s="78">
        <v>0.0</v>
      </c>
      <c r="DQ57" s="78">
        <v>0.0</v>
      </c>
      <c r="DR57" s="114">
        <v>276942.0</v>
      </c>
      <c r="DS57" s="114">
        <v>53700.0</v>
      </c>
      <c r="DT57" s="114">
        <v>8627.0</v>
      </c>
      <c r="DU57" s="114">
        <v>8627.0</v>
      </c>
      <c r="DV57" s="114">
        <v>0.0</v>
      </c>
      <c r="DW57" s="114">
        <v>0.0</v>
      </c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>
        <v>45359.0</v>
      </c>
      <c r="FO57" s="114">
        <v>45259.0</v>
      </c>
      <c r="FP57" s="114">
        <v>7367.0</v>
      </c>
      <c r="FQ57" s="114">
        <v>45153.0</v>
      </c>
      <c r="FR57" s="114">
        <v>0.0</v>
      </c>
      <c r="FS57" s="114">
        <v>0.0</v>
      </c>
      <c r="FT57" s="114"/>
      <c r="FU57" s="114"/>
      <c r="FV57" s="114"/>
      <c r="FW57" s="114"/>
      <c r="FX57" s="114"/>
      <c r="FY57" s="114"/>
      <c r="FZ57" s="80"/>
      <c r="GA57" s="80"/>
    </row>
    <row r="58">
      <c r="A58" s="8">
        <v>44390.0</v>
      </c>
      <c r="B58" s="101">
        <v>424559.0</v>
      </c>
      <c r="C58" s="101">
        <v>372651.0</v>
      </c>
      <c r="D58" s="101">
        <v>0.0</v>
      </c>
      <c r="E58" s="101">
        <v>372093.0</v>
      </c>
      <c r="F58" s="101">
        <v>9200.0</v>
      </c>
      <c r="G58" s="101">
        <v>205474.0</v>
      </c>
      <c r="H58" s="101">
        <v>337044.0</v>
      </c>
      <c r="I58" s="101">
        <v>253140.0</v>
      </c>
      <c r="J58" s="101">
        <v>0.0</v>
      </c>
      <c r="K58" s="101">
        <v>252593.0</v>
      </c>
      <c r="L58" s="101">
        <v>14735.0</v>
      </c>
      <c r="M58" s="101">
        <v>29431.0</v>
      </c>
      <c r="N58" s="101">
        <v>73440.0</v>
      </c>
      <c r="O58" s="101">
        <v>53827.0</v>
      </c>
      <c r="P58" s="101">
        <v>0.0</v>
      </c>
      <c r="Q58" s="101">
        <v>53650.0</v>
      </c>
      <c r="R58" s="101">
        <v>2988.0</v>
      </c>
      <c r="S58" s="101">
        <v>3982.0</v>
      </c>
      <c r="T58" s="101">
        <v>7382.0</v>
      </c>
      <c r="U58" s="101">
        <v>5215.0</v>
      </c>
      <c r="V58" s="101">
        <v>0.0</v>
      </c>
      <c r="W58" s="101">
        <v>5191.0</v>
      </c>
      <c r="X58" s="101">
        <v>1.0</v>
      </c>
      <c r="Y58" s="101">
        <v>1.0</v>
      </c>
      <c r="Z58" s="101">
        <v>211859.0</v>
      </c>
      <c r="AA58" s="101">
        <v>170359.0</v>
      </c>
      <c r="AB58" s="101">
        <v>0.0</v>
      </c>
      <c r="AC58" s="101">
        <v>169492.0</v>
      </c>
      <c r="AD58" s="101">
        <v>14667.0</v>
      </c>
      <c r="AE58" s="101">
        <v>14847.0</v>
      </c>
      <c r="AF58" s="101">
        <v>3447787.0</v>
      </c>
      <c r="AG58" s="101">
        <v>2991283.0</v>
      </c>
      <c r="AH58" s="101">
        <v>4607.0</v>
      </c>
      <c r="AI58" s="101">
        <v>2949118.0</v>
      </c>
      <c r="AJ58" s="101">
        <v>4765.0</v>
      </c>
      <c r="AK58" s="101">
        <v>2869216.0</v>
      </c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>
        <v>2054115.0</v>
      </c>
      <c r="BE58" s="101">
        <v>1718844.0</v>
      </c>
      <c r="BF58" s="101">
        <v>5.0</v>
      </c>
      <c r="BG58" s="101">
        <v>1718785.0</v>
      </c>
      <c r="BH58" s="101">
        <v>18.0</v>
      </c>
      <c r="BI58" s="101">
        <v>163.0</v>
      </c>
      <c r="BJ58" s="101">
        <v>2879110.0</v>
      </c>
      <c r="BK58" s="101">
        <v>2377334.0</v>
      </c>
      <c r="BL58" s="101">
        <v>6.0</v>
      </c>
      <c r="BM58" s="101">
        <v>2377280.0</v>
      </c>
      <c r="BN58" s="101">
        <v>28.0</v>
      </c>
      <c r="BO58" s="101">
        <v>358.0</v>
      </c>
      <c r="BP58" s="101">
        <v>3700351.0</v>
      </c>
      <c r="BQ58" s="101">
        <v>2960109.0</v>
      </c>
      <c r="BR58" s="101">
        <v>10.0</v>
      </c>
      <c r="BS58" s="101">
        <v>2960036.0</v>
      </c>
      <c r="BT58" s="101">
        <v>46.0</v>
      </c>
      <c r="BU58" s="101">
        <v>376.0</v>
      </c>
      <c r="BV58" s="101">
        <v>1124128.0</v>
      </c>
      <c r="BW58" s="101">
        <v>1105773.0</v>
      </c>
      <c r="BX58" s="101">
        <v>3.0</v>
      </c>
      <c r="BY58" s="101">
        <v>1104114.0</v>
      </c>
      <c r="BZ58" s="101">
        <v>2290.0</v>
      </c>
      <c r="CA58" s="101">
        <v>12508.0</v>
      </c>
      <c r="CB58" s="101">
        <v>860860.0</v>
      </c>
      <c r="CC58" s="101">
        <v>860020.0</v>
      </c>
      <c r="CD58" s="101">
        <v>0.0</v>
      </c>
      <c r="CE58" s="101">
        <v>860860.0</v>
      </c>
      <c r="CF58" s="101">
        <v>0.0</v>
      </c>
      <c r="CG58" s="101">
        <v>860860.0</v>
      </c>
      <c r="CH58" s="101">
        <v>268829.0</v>
      </c>
      <c r="CI58" s="101">
        <v>268828.0</v>
      </c>
      <c r="CJ58" s="101">
        <v>0.0</v>
      </c>
      <c r="CK58" s="101">
        <v>268828.0</v>
      </c>
      <c r="CL58" s="101">
        <v>0.0</v>
      </c>
      <c r="CM58" s="101">
        <v>268828.0</v>
      </c>
      <c r="CN58" s="101">
        <v>62246.0</v>
      </c>
      <c r="CO58" s="101">
        <v>61284.0</v>
      </c>
      <c r="CP58" s="101">
        <v>0.0</v>
      </c>
      <c r="CQ58" s="101">
        <v>61024.0</v>
      </c>
      <c r="CR58" s="101">
        <v>1.0</v>
      </c>
      <c r="CS58" s="101">
        <v>60837.0</v>
      </c>
      <c r="CT58" s="101">
        <v>215463.0</v>
      </c>
      <c r="CU58" s="101">
        <v>208889.0</v>
      </c>
      <c r="CV58" s="101">
        <v>1292.0</v>
      </c>
      <c r="CW58" s="101">
        <v>204309.0</v>
      </c>
      <c r="CX58" s="101">
        <v>990.0</v>
      </c>
      <c r="CY58" s="101">
        <v>181019.0</v>
      </c>
      <c r="CZ58" s="101">
        <v>318000.0</v>
      </c>
      <c r="DA58" s="101">
        <v>281517.0</v>
      </c>
      <c r="DB58" s="101">
        <v>5408.0</v>
      </c>
      <c r="DC58" s="101">
        <v>257262.0</v>
      </c>
      <c r="DD58" s="101">
        <v>8488.0</v>
      </c>
      <c r="DE58" s="101">
        <v>93953.0</v>
      </c>
      <c r="DF58" s="101">
        <v>202992.0</v>
      </c>
      <c r="DG58" s="101">
        <v>163878.0</v>
      </c>
      <c r="DH58" s="101">
        <v>9558.0</v>
      </c>
      <c r="DI58" s="101">
        <v>116880.0</v>
      </c>
      <c r="DJ58" s="101">
        <v>0.0</v>
      </c>
      <c r="DK58" s="101">
        <v>0.0</v>
      </c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L58" s="101"/>
      <c r="FM58" s="101"/>
      <c r="FN58" s="101">
        <v>37894.0</v>
      </c>
      <c r="FO58" s="101">
        <v>37797.0</v>
      </c>
      <c r="FP58" s="101">
        <v>6703.0</v>
      </c>
      <c r="FQ58" s="101">
        <v>37673.0</v>
      </c>
      <c r="FR58" s="101">
        <v>0.0</v>
      </c>
      <c r="FS58" s="101">
        <v>0.0</v>
      </c>
      <c r="FT58" s="101"/>
      <c r="FU58" s="101"/>
      <c r="FV58" s="101"/>
      <c r="FW58" s="101"/>
      <c r="FX58" s="101"/>
      <c r="FY58" s="101"/>
      <c r="FZ58" s="80"/>
      <c r="GA58" s="80"/>
    </row>
    <row r="59">
      <c r="A59" s="8">
        <v>44389.0</v>
      </c>
      <c r="B59" s="101">
        <v>425025.0</v>
      </c>
      <c r="C59" s="101">
        <v>372703.0</v>
      </c>
      <c r="D59" s="101">
        <v>0.0</v>
      </c>
      <c r="E59" s="101">
        <v>372091.0</v>
      </c>
      <c r="F59" s="101">
        <v>53.0</v>
      </c>
      <c r="G59" s="101">
        <v>196149.0</v>
      </c>
      <c r="H59" s="101">
        <v>337353.0</v>
      </c>
      <c r="I59" s="101">
        <v>253175.0</v>
      </c>
      <c r="J59" s="101">
        <v>0.0</v>
      </c>
      <c r="K59" s="101">
        <v>252590.0</v>
      </c>
      <c r="L59" s="101">
        <v>829.0</v>
      </c>
      <c r="M59" s="101">
        <v>14670.0</v>
      </c>
      <c r="N59" s="101">
        <v>73467.0</v>
      </c>
      <c r="O59" s="101">
        <v>53852.0</v>
      </c>
      <c r="P59" s="101">
        <v>0.0</v>
      </c>
      <c r="Q59" s="101">
        <v>53650.0</v>
      </c>
      <c r="R59" s="101">
        <v>12.0</v>
      </c>
      <c r="S59" s="101">
        <v>993.0</v>
      </c>
      <c r="T59" s="101">
        <v>7384.0</v>
      </c>
      <c r="U59" s="101">
        <v>5215.0</v>
      </c>
      <c r="V59" s="101">
        <v>0.0</v>
      </c>
      <c r="W59" s="101">
        <v>5191.0</v>
      </c>
      <c r="X59" s="101"/>
      <c r="Y59" s="101"/>
      <c r="Z59" s="101">
        <v>212008.0</v>
      </c>
      <c r="AA59" s="101">
        <v>170397.0</v>
      </c>
      <c r="AB59" s="101">
        <v>0.0</v>
      </c>
      <c r="AC59" s="101">
        <v>169489.0</v>
      </c>
      <c r="AD59" s="101">
        <v>2.0</v>
      </c>
      <c r="AE59" s="101">
        <v>177.0</v>
      </c>
      <c r="AF59" s="101">
        <v>3447755.0</v>
      </c>
      <c r="AG59" s="101">
        <v>2989335.0</v>
      </c>
      <c r="AH59" s="101">
        <v>4.0</v>
      </c>
      <c r="AI59" s="101">
        <v>2944510.0</v>
      </c>
      <c r="AJ59" s="101">
        <v>0.0</v>
      </c>
      <c r="AK59" s="101">
        <v>2864451.0</v>
      </c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>
        <v>2054579.0</v>
      </c>
      <c r="BE59" s="101">
        <v>1718822.0</v>
      </c>
      <c r="BF59" s="101">
        <v>0.0</v>
      </c>
      <c r="BG59" s="101">
        <v>1718779.0</v>
      </c>
      <c r="BH59" s="101">
        <v>0.0</v>
      </c>
      <c r="BI59" s="101">
        <v>144.0</v>
      </c>
      <c r="BJ59" s="101">
        <v>2880120.0</v>
      </c>
      <c r="BK59" s="101">
        <v>2377317.0</v>
      </c>
      <c r="BL59" s="101">
        <v>0.0</v>
      </c>
      <c r="BM59" s="101">
        <v>2377273.0</v>
      </c>
      <c r="BN59" s="101">
        <v>0.0</v>
      </c>
      <c r="BO59" s="101">
        <v>329.0</v>
      </c>
      <c r="BP59" s="101">
        <v>3703036.0</v>
      </c>
      <c r="BQ59" s="101">
        <v>2960073.0</v>
      </c>
      <c r="BR59" s="101">
        <v>0.0</v>
      </c>
      <c r="BS59" s="101">
        <v>2960023.0</v>
      </c>
      <c r="BT59" s="101">
        <v>0.0</v>
      </c>
      <c r="BU59" s="101">
        <v>330.0</v>
      </c>
      <c r="BV59" s="101">
        <v>1126367.0</v>
      </c>
      <c r="BW59" s="101">
        <v>1105822.0</v>
      </c>
      <c r="BX59" s="101">
        <v>0.0</v>
      </c>
      <c r="BY59" s="101">
        <v>1104101.0</v>
      </c>
      <c r="BZ59" s="101">
        <v>33.0</v>
      </c>
      <c r="CA59" s="101">
        <v>10200.0</v>
      </c>
      <c r="CB59" s="101">
        <v>863538.0</v>
      </c>
      <c r="CC59" s="101">
        <v>862689.0</v>
      </c>
      <c r="CD59" s="101">
        <v>0.0</v>
      </c>
      <c r="CE59" s="101">
        <v>860860.0</v>
      </c>
      <c r="CF59" s="101">
        <v>0.0</v>
      </c>
      <c r="CG59" s="101">
        <v>860860.0</v>
      </c>
      <c r="CH59" s="101">
        <v>269953.0</v>
      </c>
      <c r="CI59" s="101">
        <v>269952.0</v>
      </c>
      <c r="CJ59" s="101">
        <v>0.0</v>
      </c>
      <c r="CK59" s="101">
        <v>268826.0</v>
      </c>
      <c r="CL59" s="101">
        <v>0.0</v>
      </c>
      <c r="CM59" s="101">
        <v>268826.0</v>
      </c>
      <c r="CN59" s="101">
        <v>62263.0</v>
      </c>
      <c r="CO59" s="101">
        <v>61286.0</v>
      </c>
      <c r="CP59" s="101">
        <v>0.0</v>
      </c>
      <c r="CQ59" s="101">
        <v>61024.0</v>
      </c>
      <c r="CR59" s="101">
        <v>0.0</v>
      </c>
      <c r="CS59" s="101">
        <v>60836.0</v>
      </c>
      <c r="CT59" s="101">
        <v>213602.0</v>
      </c>
      <c r="CU59" s="101">
        <v>206944.0</v>
      </c>
      <c r="CV59" s="101">
        <v>3.0</v>
      </c>
      <c r="CW59" s="101">
        <v>203011.0</v>
      </c>
      <c r="CX59" s="101">
        <v>4.0</v>
      </c>
      <c r="CY59" s="101">
        <v>180029.0</v>
      </c>
      <c r="CZ59" s="101">
        <v>318005.0</v>
      </c>
      <c r="DA59" s="101">
        <v>281424.0</v>
      </c>
      <c r="DB59" s="101">
        <v>146.0</v>
      </c>
      <c r="DC59" s="101">
        <v>251853.0</v>
      </c>
      <c r="DD59" s="101">
        <v>168.0</v>
      </c>
      <c r="DE59" s="101">
        <v>85465.0</v>
      </c>
      <c r="DF59" s="101">
        <v>203036.0</v>
      </c>
      <c r="DG59" s="101">
        <v>163169.0</v>
      </c>
      <c r="DH59" s="101">
        <v>121.0</v>
      </c>
      <c r="DI59" s="101">
        <v>107314.0</v>
      </c>
      <c r="DJ59" s="101">
        <v>0.0</v>
      </c>
      <c r="DK59" s="101">
        <v>0.0</v>
      </c>
      <c r="DL59" s="101"/>
      <c r="DM59" s="101"/>
      <c r="DN59" s="101"/>
      <c r="DO59" s="101"/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  <c r="EB59" s="101"/>
      <c r="EC59" s="101"/>
      <c r="ED59" s="101"/>
      <c r="EE59" s="101"/>
      <c r="EF59" s="101"/>
      <c r="EG59" s="101"/>
      <c r="EH59" s="101"/>
      <c r="EI59" s="101"/>
      <c r="EJ59" s="101"/>
      <c r="EK59" s="101"/>
      <c r="EL59" s="101"/>
      <c r="EM59" s="101"/>
      <c r="EN59" s="101"/>
      <c r="EO59" s="101"/>
      <c r="EP59" s="101"/>
      <c r="EQ59" s="101"/>
      <c r="ER59" s="101"/>
      <c r="ES59" s="101"/>
      <c r="ET59" s="101"/>
      <c r="EU59" s="101"/>
      <c r="EV59" s="101"/>
      <c r="EW59" s="101"/>
      <c r="EX59" s="101"/>
      <c r="EY59" s="101"/>
      <c r="EZ59" s="101"/>
      <c r="FA59" s="101"/>
      <c r="FB59" s="101"/>
      <c r="FC59" s="101"/>
      <c r="FD59" s="101"/>
      <c r="FE59" s="101"/>
      <c r="FF59" s="101"/>
      <c r="FG59" s="101"/>
      <c r="FH59" s="101"/>
      <c r="FI59" s="101"/>
      <c r="FJ59" s="101"/>
      <c r="FK59" s="101"/>
      <c r="FL59" s="101"/>
      <c r="FM59" s="101"/>
      <c r="FN59" s="101">
        <v>31080.0</v>
      </c>
      <c r="FO59" s="101">
        <v>30982.0</v>
      </c>
      <c r="FP59" s="101">
        <v>196.0</v>
      </c>
      <c r="FQ59" s="101">
        <v>30886.0</v>
      </c>
      <c r="FR59" s="101">
        <v>0.0</v>
      </c>
      <c r="FS59" s="101">
        <v>0.0</v>
      </c>
      <c r="FT59" s="101"/>
      <c r="FU59" s="101"/>
      <c r="FV59" s="101"/>
      <c r="FW59" s="101"/>
      <c r="FX59" s="101"/>
      <c r="FY59" s="101"/>
      <c r="FZ59" s="80"/>
      <c r="GA59" s="80"/>
    </row>
    <row r="60">
      <c r="A60" s="8">
        <v>44388.0</v>
      </c>
      <c r="B60" s="101">
        <v>441770.0</v>
      </c>
      <c r="C60" s="101">
        <v>372703.0</v>
      </c>
      <c r="D60" s="101">
        <v>0.0</v>
      </c>
      <c r="E60" s="101">
        <v>372091.0</v>
      </c>
      <c r="F60" s="101">
        <v>23787.0</v>
      </c>
      <c r="G60" s="101">
        <v>196085.0</v>
      </c>
      <c r="H60" s="101">
        <v>344702.0</v>
      </c>
      <c r="I60" s="101">
        <v>253176.0</v>
      </c>
      <c r="J60" s="101">
        <v>0.0</v>
      </c>
      <c r="K60" s="101">
        <v>252589.0</v>
      </c>
      <c r="L60" s="101">
        <v>5397.0</v>
      </c>
      <c r="M60" s="101">
        <v>13840.0</v>
      </c>
      <c r="N60" s="101">
        <v>77684.0</v>
      </c>
      <c r="O60" s="101">
        <v>53852.0</v>
      </c>
      <c r="P60" s="101">
        <v>0.0</v>
      </c>
      <c r="Q60" s="101">
        <v>53650.0</v>
      </c>
      <c r="R60" s="101">
        <v>357.0</v>
      </c>
      <c r="S60" s="101">
        <v>981.0</v>
      </c>
      <c r="T60" s="101">
        <v>7756.0</v>
      </c>
      <c r="U60" s="101">
        <v>5215.0</v>
      </c>
      <c r="V60" s="101">
        <v>0.0</v>
      </c>
      <c r="W60" s="101">
        <v>5191.0</v>
      </c>
      <c r="X60" s="101"/>
      <c r="Y60" s="101"/>
      <c r="Z60" s="101">
        <v>219019.0</v>
      </c>
      <c r="AA60" s="101">
        <v>170397.0</v>
      </c>
      <c r="AB60" s="101">
        <v>0.0</v>
      </c>
      <c r="AC60" s="101">
        <v>169489.0</v>
      </c>
      <c r="AD60" s="101">
        <v>76.0</v>
      </c>
      <c r="AE60" s="101">
        <v>175.0</v>
      </c>
      <c r="AF60" s="101">
        <v>3447756.0</v>
      </c>
      <c r="AG60" s="101">
        <v>2989329.0</v>
      </c>
      <c r="AH60" s="101">
        <v>173.0</v>
      </c>
      <c r="AI60" s="101">
        <v>2944506.0</v>
      </c>
      <c r="AJ60" s="101">
        <v>633.0</v>
      </c>
      <c r="AK60" s="101">
        <v>2864451.0</v>
      </c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>
        <v>2071129.0</v>
      </c>
      <c r="BE60" s="101">
        <v>1721920.0</v>
      </c>
      <c r="BF60" s="101">
        <v>0.0</v>
      </c>
      <c r="BG60" s="101">
        <v>1718779.0</v>
      </c>
      <c r="BH60" s="101">
        <v>1.0</v>
      </c>
      <c r="BI60" s="101">
        <v>144.0</v>
      </c>
      <c r="BJ60" s="101">
        <v>2905072.0</v>
      </c>
      <c r="BK60" s="101">
        <v>2381386.0</v>
      </c>
      <c r="BL60" s="101">
        <v>0.0</v>
      </c>
      <c r="BM60" s="101">
        <v>2377273.0</v>
      </c>
      <c r="BN60" s="101">
        <v>1.0</v>
      </c>
      <c r="BO60" s="101">
        <v>329.0</v>
      </c>
      <c r="BP60" s="101">
        <v>3750828.0</v>
      </c>
      <c r="BQ60" s="101">
        <v>2965628.0</v>
      </c>
      <c r="BR60" s="101">
        <v>0.0</v>
      </c>
      <c r="BS60" s="101">
        <v>2960023.0</v>
      </c>
      <c r="BT60" s="101">
        <v>1.0</v>
      </c>
      <c r="BU60" s="101">
        <v>330.0</v>
      </c>
      <c r="BV60" s="101">
        <v>1126945.0</v>
      </c>
      <c r="BW60" s="101">
        <v>1106115.0</v>
      </c>
      <c r="BX60" s="101">
        <v>0.0</v>
      </c>
      <c r="BY60" s="101">
        <v>1104103.0</v>
      </c>
      <c r="BZ60" s="101">
        <v>1217.0</v>
      </c>
      <c r="CA60" s="101">
        <v>10167.0</v>
      </c>
      <c r="CB60" s="101">
        <v>863538.0</v>
      </c>
      <c r="CC60" s="101">
        <v>862690.0</v>
      </c>
      <c r="CD60" s="101">
        <v>0.0</v>
      </c>
      <c r="CE60" s="101">
        <v>860860.0</v>
      </c>
      <c r="CF60" s="101">
        <v>0.0</v>
      </c>
      <c r="CG60" s="101">
        <v>860860.0</v>
      </c>
      <c r="CH60" s="101">
        <v>269959.0</v>
      </c>
      <c r="CI60" s="101">
        <v>269958.0</v>
      </c>
      <c r="CJ60" s="101">
        <v>0.0</v>
      </c>
      <c r="CK60" s="101">
        <v>268826.0</v>
      </c>
      <c r="CL60" s="101">
        <v>0.0</v>
      </c>
      <c r="CM60" s="101">
        <v>268826.0</v>
      </c>
      <c r="CN60" s="101">
        <v>62263.0</v>
      </c>
      <c r="CO60" s="101">
        <v>61286.0</v>
      </c>
      <c r="CP60" s="101">
        <v>0.0</v>
      </c>
      <c r="CQ60" s="101">
        <v>61024.0</v>
      </c>
      <c r="CR60" s="101">
        <v>0.0</v>
      </c>
      <c r="CS60" s="101">
        <v>60836.0</v>
      </c>
      <c r="CT60" s="101">
        <v>213590.0</v>
      </c>
      <c r="CU60" s="101">
        <v>206933.0</v>
      </c>
      <c r="CV60" s="101">
        <v>148.0</v>
      </c>
      <c r="CW60" s="101">
        <v>203005.0</v>
      </c>
      <c r="CX60" s="101">
        <v>190.0</v>
      </c>
      <c r="CY60" s="101">
        <v>180024.0</v>
      </c>
      <c r="CZ60" s="101">
        <v>318002.0</v>
      </c>
      <c r="DA60" s="101">
        <v>281443.0</v>
      </c>
      <c r="DB60" s="101">
        <v>1591.0</v>
      </c>
      <c r="DC60" s="101">
        <v>251707.0</v>
      </c>
      <c r="DD60" s="101">
        <v>7008.0</v>
      </c>
      <c r="DE60" s="101">
        <v>85296.0</v>
      </c>
      <c r="DF60" s="101">
        <v>203043.0</v>
      </c>
      <c r="DG60" s="101">
        <v>163225.0</v>
      </c>
      <c r="DH60" s="101">
        <v>6335.0</v>
      </c>
      <c r="DI60" s="101">
        <v>107193.0</v>
      </c>
      <c r="DJ60" s="101">
        <v>0.0</v>
      </c>
      <c r="DK60" s="101">
        <v>0.0</v>
      </c>
      <c r="DL60" s="101"/>
      <c r="DM60" s="101"/>
      <c r="DN60" s="101"/>
      <c r="DO60" s="101"/>
      <c r="DP60" s="101"/>
      <c r="DQ60" s="101"/>
      <c r="DR60" s="101"/>
      <c r="DS60" s="101"/>
      <c r="DT60" s="101"/>
      <c r="DU60" s="101"/>
      <c r="DV60" s="101"/>
      <c r="DW60" s="101"/>
      <c r="DX60" s="101"/>
      <c r="DY60" s="101"/>
      <c r="DZ60" s="101"/>
      <c r="EA60" s="101"/>
      <c r="EB60" s="101"/>
      <c r="EC60" s="101"/>
      <c r="ED60" s="101"/>
      <c r="EE60" s="101"/>
      <c r="EF60" s="101"/>
      <c r="EG60" s="101"/>
      <c r="EH60" s="101"/>
      <c r="EI60" s="101"/>
      <c r="EJ60" s="101"/>
      <c r="EK60" s="101"/>
      <c r="EL60" s="101"/>
      <c r="EM60" s="101"/>
      <c r="EN60" s="101"/>
      <c r="EO60" s="101"/>
      <c r="EP60" s="101"/>
      <c r="EQ60" s="101"/>
      <c r="ER60" s="101"/>
      <c r="ES60" s="101"/>
      <c r="ET60" s="101"/>
      <c r="EU60" s="101"/>
      <c r="EV60" s="101"/>
      <c r="EW60" s="101"/>
      <c r="EX60" s="101"/>
      <c r="EY60" s="101"/>
      <c r="EZ60" s="101"/>
      <c r="FA60" s="101"/>
      <c r="FB60" s="101"/>
      <c r="FC60" s="101"/>
      <c r="FD60" s="101"/>
      <c r="FE60" s="101"/>
      <c r="FF60" s="101"/>
      <c r="FG60" s="101"/>
      <c r="FH60" s="101"/>
      <c r="FI60" s="101"/>
      <c r="FJ60" s="101"/>
      <c r="FK60" s="101"/>
      <c r="FL60" s="101"/>
      <c r="FM60" s="101"/>
      <c r="FN60" s="101">
        <v>30874.0</v>
      </c>
      <c r="FO60" s="101">
        <v>30776.0</v>
      </c>
      <c r="FP60" s="101">
        <v>4495.0</v>
      </c>
      <c r="FQ60" s="101">
        <v>30680.0</v>
      </c>
      <c r="FR60" s="101">
        <v>0.0</v>
      </c>
      <c r="FS60" s="101">
        <v>0.0</v>
      </c>
      <c r="FT60" s="101"/>
      <c r="FU60" s="101"/>
      <c r="FV60" s="101"/>
      <c r="FW60" s="101"/>
      <c r="FX60" s="101"/>
      <c r="FY60" s="101"/>
      <c r="FZ60" s="80"/>
      <c r="GA60" s="80"/>
    </row>
    <row r="61">
      <c r="A61" s="8">
        <v>44387.0</v>
      </c>
      <c r="B61" s="101">
        <v>441788.0</v>
      </c>
      <c r="C61" s="101">
        <v>372749.0</v>
      </c>
      <c r="D61" s="101">
        <v>2.0</v>
      </c>
      <c r="E61" s="101">
        <v>372084.0</v>
      </c>
      <c r="F61" s="101">
        <v>57607.0</v>
      </c>
      <c r="G61" s="101">
        <v>172170.0</v>
      </c>
      <c r="H61" s="101">
        <v>344853.0</v>
      </c>
      <c r="I61" s="101">
        <v>253178.0</v>
      </c>
      <c r="J61" s="101">
        <v>0.0</v>
      </c>
      <c r="K61" s="101">
        <v>252587.0</v>
      </c>
      <c r="L61" s="101">
        <v>3594.0</v>
      </c>
      <c r="M61" s="101">
        <v>8433.0</v>
      </c>
      <c r="N61" s="101">
        <v>77710.0</v>
      </c>
      <c r="O61" s="101">
        <v>53851.0</v>
      </c>
      <c r="P61" s="101">
        <v>1.0</v>
      </c>
      <c r="Q61" s="101">
        <v>53649.0</v>
      </c>
      <c r="R61" s="101">
        <v>243.0</v>
      </c>
      <c r="S61" s="101">
        <v>624.0</v>
      </c>
      <c r="T61" s="101">
        <v>7756.0</v>
      </c>
      <c r="U61" s="101">
        <v>5215.0</v>
      </c>
      <c r="V61" s="101">
        <v>0.0</v>
      </c>
      <c r="W61" s="101">
        <v>5191.0</v>
      </c>
      <c r="X61" s="101"/>
      <c r="Y61" s="101"/>
      <c r="Z61" s="101">
        <v>219032.0</v>
      </c>
      <c r="AA61" s="101">
        <v>170402.0</v>
      </c>
      <c r="AB61" s="101">
        <v>0.0</v>
      </c>
      <c r="AC61" s="101">
        <v>169489.0</v>
      </c>
      <c r="AD61" s="101">
        <v>54.0</v>
      </c>
      <c r="AE61" s="101">
        <v>99.0</v>
      </c>
      <c r="AF61" s="101">
        <v>3447768.0</v>
      </c>
      <c r="AG61" s="101">
        <v>2989300.0</v>
      </c>
      <c r="AH61" s="101">
        <v>2996.0</v>
      </c>
      <c r="AI61" s="101">
        <v>2944333.0</v>
      </c>
      <c r="AJ61" s="101">
        <v>4897.0</v>
      </c>
      <c r="AK61" s="101">
        <v>2863818.0</v>
      </c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>
        <v>2071228.0</v>
      </c>
      <c r="BE61" s="101">
        <v>1721928.0</v>
      </c>
      <c r="BF61" s="101">
        <v>3.0</v>
      </c>
      <c r="BG61" s="101">
        <v>1718779.0</v>
      </c>
      <c r="BH61" s="101">
        <v>25.0</v>
      </c>
      <c r="BI61" s="101">
        <v>143.0</v>
      </c>
      <c r="BJ61" s="101">
        <v>2905216.0</v>
      </c>
      <c r="BK61" s="101">
        <v>2381395.0</v>
      </c>
      <c r="BL61" s="101">
        <v>18.0</v>
      </c>
      <c r="BM61" s="101">
        <v>2377271.0</v>
      </c>
      <c r="BN61" s="101">
        <v>81.0</v>
      </c>
      <c r="BO61" s="101">
        <v>328.0</v>
      </c>
      <c r="BP61" s="101">
        <v>3751091.0</v>
      </c>
      <c r="BQ61" s="101">
        <v>2965642.0</v>
      </c>
      <c r="BR61" s="101">
        <v>15.0</v>
      </c>
      <c r="BS61" s="101">
        <v>2960021.0</v>
      </c>
      <c r="BT61" s="101">
        <v>129.0</v>
      </c>
      <c r="BU61" s="101">
        <v>329.0</v>
      </c>
      <c r="BV61" s="101">
        <v>1126954.0</v>
      </c>
      <c r="BW61" s="101">
        <v>1106115.0</v>
      </c>
      <c r="BX61" s="101">
        <v>23.0</v>
      </c>
      <c r="BY61" s="101">
        <v>1104102.0</v>
      </c>
      <c r="BZ61" s="101">
        <v>2380.0</v>
      </c>
      <c r="CA61" s="101">
        <v>8947.0</v>
      </c>
      <c r="CB61" s="101">
        <v>863538.0</v>
      </c>
      <c r="CC61" s="101">
        <v>862693.0</v>
      </c>
      <c r="CD61" s="101">
        <v>0.0</v>
      </c>
      <c r="CE61" s="101">
        <v>860860.0</v>
      </c>
      <c r="CF61" s="101">
        <v>0.0</v>
      </c>
      <c r="CG61" s="101">
        <v>860860.0</v>
      </c>
      <c r="CH61" s="101">
        <v>269960.0</v>
      </c>
      <c r="CI61" s="101">
        <v>269959.0</v>
      </c>
      <c r="CJ61" s="101">
        <v>0.0</v>
      </c>
      <c r="CK61" s="101">
        <v>268826.0</v>
      </c>
      <c r="CL61" s="101">
        <v>0.0</v>
      </c>
      <c r="CM61" s="101">
        <v>268826.0</v>
      </c>
      <c r="CN61" s="101">
        <v>62506.0</v>
      </c>
      <c r="CO61" s="101">
        <v>61327.0</v>
      </c>
      <c r="CP61" s="101">
        <v>1.0</v>
      </c>
      <c r="CQ61" s="101">
        <v>61024.0</v>
      </c>
      <c r="CR61" s="101">
        <v>3.0</v>
      </c>
      <c r="CS61" s="101">
        <v>60835.0</v>
      </c>
      <c r="CT61" s="101">
        <v>213380.0</v>
      </c>
      <c r="CU61" s="101">
        <v>206723.0</v>
      </c>
      <c r="CV61" s="101">
        <v>1552.0</v>
      </c>
      <c r="CW61" s="101">
        <v>202856.0</v>
      </c>
      <c r="CX61" s="101">
        <v>1324.0</v>
      </c>
      <c r="CY61" s="101">
        <v>179834.0</v>
      </c>
      <c r="CZ61" s="101">
        <v>318011.0</v>
      </c>
      <c r="DA61" s="101">
        <v>281472.0</v>
      </c>
      <c r="DB61" s="101">
        <v>12957.0</v>
      </c>
      <c r="DC61" s="101">
        <v>250117.0</v>
      </c>
      <c r="DD61" s="101">
        <v>29304.0</v>
      </c>
      <c r="DE61" s="101">
        <v>78288.0</v>
      </c>
      <c r="DF61" s="101">
        <v>203045.0</v>
      </c>
      <c r="DG61" s="101">
        <v>163105.0</v>
      </c>
      <c r="DH61" s="101">
        <v>26578.0</v>
      </c>
      <c r="DI61" s="101">
        <v>100858.0</v>
      </c>
      <c r="DJ61" s="101">
        <v>0.0</v>
      </c>
      <c r="DK61" s="101">
        <v>0.0</v>
      </c>
      <c r="DL61" s="101"/>
      <c r="DM61" s="101"/>
      <c r="DN61" s="101"/>
      <c r="DO61" s="101"/>
      <c r="DP61" s="101"/>
      <c r="DQ61" s="101"/>
      <c r="DR61" s="101"/>
      <c r="DS61" s="101"/>
      <c r="DT61" s="101"/>
      <c r="DU61" s="101"/>
      <c r="DV61" s="101"/>
      <c r="DW61" s="101"/>
      <c r="DX61" s="101"/>
      <c r="DY61" s="101"/>
      <c r="DZ61" s="101"/>
      <c r="EA61" s="101"/>
      <c r="EB61" s="101"/>
      <c r="EC61" s="101"/>
      <c r="ED61" s="101"/>
      <c r="EE61" s="101"/>
      <c r="EF61" s="101"/>
      <c r="EG61" s="101"/>
      <c r="EH61" s="101"/>
      <c r="EI61" s="101"/>
      <c r="EJ61" s="101"/>
      <c r="EK61" s="101"/>
      <c r="EL61" s="101"/>
      <c r="EM61" s="101"/>
      <c r="EN61" s="101"/>
      <c r="EO61" s="101"/>
      <c r="EP61" s="101"/>
      <c r="EQ61" s="101"/>
      <c r="ER61" s="101"/>
      <c r="ES61" s="101"/>
      <c r="ET61" s="101"/>
      <c r="EU61" s="101"/>
      <c r="EV61" s="101"/>
      <c r="EW61" s="101"/>
      <c r="EX61" s="101"/>
      <c r="EY61" s="101"/>
      <c r="EZ61" s="101"/>
      <c r="FA61" s="101"/>
      <c r="FB61" s="101"/>
      <c r="FC61" s="101"/>
      <c r="FD61" s="101"/>
      <c r="FE61" s="101"/>
      <c r="FF61" s="101"/>
      <c r="FG61" s="101"/>
      <c r="FH61" s="101"/>
      <c r="FI61" s="101"/>
      <c r="FJ61" s="101"/>
      <c r="FK61" s="101"/>
      <c r="FL61" s="101"/>
      <c r="FM61" s="101"/>
      <c r="FN61" s="101">
        <v>26338.0</v>
      </c>
      <c r="FO61" s="101">
        <v>26236.0</v>
      </c>
      <c r="FP61" s="101">
        <v>7008.0</v>
      </c>
      <c r="FQ61" s="101">
        <v>26151.0</v>
      </c>
      <c r="FR61" s="101">
        <v>0.0</v>
      </c>
      <c r="FS61" s="101">
        <v>0.0</v>
      </c>
      <c r="FT61" s="101"/>
      <c r="FU61" s="101"/>
      <c r="FV61" s="101"/>
      <c r="FW61" s="101"/>
      <c r="FX61" s="101"/>
      <c r="FY61" s="101"/>
      <c r="FZ61" s="80"/>
      <c r="GA61" s="80"/>
    </row>
    <row r="62">
      <c r="A62" s="8">
        <v>44386.0</v>
      </c>
      <c r="B62" s="101">
        <v>441850.0</v>
      </c>
      <c r="C62" s="101">
        <v>372845.0</v>
      </c>
      <c r="D62" s="101">
        <v>1.0</v>
      </c>
      <c r="E62" s="101">
        <v>372066.0</v>
      </c>
      <c r="F62" s="101">
        <v>30681.0</v>
      </c>
      <c r="G62" s="101">
        <v>114383.0</v>
      </c>
      <c r="H62" s="101">
        <v>345026.0</v>
      </c>
      <c r="I62" s="101">
        <v>253188.0</v>
      </c>
      <c r="J62" s="101">
        <v>0.0</v>
      </c>
      <c r="K62" s="101">
        <v>252582.0</v>
      </c>
      <c r="L62" s="101">
        <v>2555.0</v>
      </c>
      <c r="M62" s="101">
        <v>4818.0</v>
      </c>
      <c r="N62" s="101">
        <v>77750.0</v>
      </c>
      <c r="O62" s="101">
        <v>53851.0</v>
      </c>
      <c r="P62" s="101">
        <v>0.0</v>
      </c>
      <c r="Q62" s="101">
        <v>53648.0</v>
      </c>
      <c r="R62" s="101">
        <v>217.0</v>
      </c>
      <c r="S62" s="101">
        <v>376.0</v>
      </c>
      <c r="T62" s="101">
        <v>7757.0</v>
      </c>
      <c r="U62" s="101">
        <v>5215.0</v>
      </c>
      <c r="V62" s="101">
        <v>0.0</v>
      </c>
      <c r="W62" s="101">
        <v>5191.0</v>
      </c>
      <c r="X62" s="101"/>
      <c r="Y62" s="101"/>
      <c r="Z62" s="101">
        <v>219075.0</v>
      </c>
      <c r="AA62" s="101">
        <v>170425.0</v>
      </c>
      <c r="AB62" s="101">
        <v>0.0</v>
      </c>
      <c r="AC62" s="101">
        <v>169488.0</v>
      </c>
      <c r="AD62" s="101">
        <v>1.0</v>
      </c>
      <c r="AE62" s="101">
        <v>45.0</v>
      </c>
      <c r="AF62" s="101">
        <v>3447776.0</v>
      </c>
      <c r="AG62" s="101">
        <v>2987137.0</v>
      </c>
      <c r="AH62" s="101">
        <v>2606.0</v>
      </c>
      <c r="AI62" s="101">
        <v>2941337.0</v>
      </c>
      <c r="AJ62" s="101">
        <v>5608.0</v>
      </c>
      <c r="AK62" s="101">
        <v>2858917.0</v>
      </c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>
        <v>2071436.0</v>
      </c>
      <c r="BE62" s="101">
        <v>1721971.0</v>
      </c>
      <c r="BF62" s="101">
        <v>7.0</v>
      </c>
      <c r="BG62" s="101">
        <v>1718773.0</v>
      </c>
      <c r="BH62" s="101">
        <v>21.0</v>
      </c>
      <c r="BI62" s="101">
        <v>118.0</v>
      </c>
      <c r="BJ62" s="101">
        <v>2905515.0</v>
      </c>
      <c r="BK62" s="101">
        <v>2381430.0</v>
      </c>
      <c r="BL62" s="101">
        <v>8.0</v>
      </c>
      <c r="BM62" s="101">
        <v>2377247.0</v>
      </c>
      <c r="BN62" s="101">
        <v>21.0</v>
      </c>
      <c r="BO62" s="101">
        <v>247.0</v>
      </c>
      <c r="BP62" s="101">
        <v>3751616.0</v>
      </c>
      <c r="BQ62" s="101">
        <v>2965701.0</v>
      </c>
      <c r="BR62" s="101">
        <v>12.0</v>
      </c>
      <c r="BS62" s="101">
        <v>2960003.0</v>
      </c>
      <c r="BT62" s="101">
        <v>67.0</v>
      </c>
      <c r="BU62" s="101">
        <v>200.0</v>
      </c>
      <c r="BV62" s="101">
        <v>1126973.0</v>
      </c>
      <c r="BW62" s="101">
        <v>1106091.0</v>
      </c>
      <c r="BX62" s="101">
        <v>17.0</v>
      </c>
      <c r="BY62" s="101">
        <v>1104059.0</v>
      </c>
      <c r="BZ62" s="101">
        <v>1465.0</v>
      </c>
      <c r="CA62" s="101">
        <v>6544.0</v>
      </c>
      <c r="CB62" s="101">
        <v>900656.0</v>
      </c>
      <c r="CC62" s="101">
        <v>862706.0</v>
      </c>
      <c r="CD62" s="101">
        <v>0.0</v>
      </c>
      <c r="CE62" s="101">
        <v>860860.0</v>
      </c>
      <c r="CF62" s="101">
        <v>0.0</v>
      </c>
      <c r="CG62" s="101">
        <v>860860.0</v>
      </c>
      <c r="CH62" s="101">
        <v>270170.0</v>
      </c>
      <c r="CI62" s="101">
        <v>269952.0</v>
      </c>
      <c r="CJ62" s="101">
        <v>0.0</v>
      </c>
      <c r="CK62" s="101">
        <v>268816.0</v>
      </c>
      <c r="CL62" s="101">
        <v>0.0</v>
      </c>
      <c r="CM62" s="101">
        <v>268816.0</v>
      </c>
      <c r="CN62" s="101">
        <v>62550.0</v>
      </c>
      <c r="CO62" s="101">
        <v>61340.0</v>
      </c>
      <c r="CP62" s="101">
        <v>3.0</v>
      </c>
      <c r="CQ62" s="101">
        <v>61023.0</v>
      </c>
      <c r="CR62" s="101">
        <v>1.0</v>
      </c>
      <c r="CS62" s="101">
        <v>60830.0</v>
      </c>
      <c r="CT62" s="101">
        <v>212422.0</v>
      </c>
      <c r="CU62" s="101">
        <v>205734.0</v>
      </c>
      <c r="CV62" s="101">
        <v>914.0</v>
      </c>
      <c r="CW62" s="101">
        <v>201281.0</v>
      </c>
      <c r="CX62" s="101">
        <v>1040.0</v>
      </c>
      <c r="CY62" s="101">
        <v>178508.0</v>
      </c>
      <c r="CZ62" s="101">
        <v>317992.0</v>
      </c>
      <c r="DA62" s="101">
        <v>281207.0</v>
      </c>
      <c r="DB62" s="101">
        <v>10555.0</v>
      </c>
      <c r="DC62" s="101">
        <v>237160.0</v>
      </c>
      <c r="DD62" s="101">
        <v>18787.0</v>
      </c>
      <c r="DE62" s="101">
        <v>48984.0</v>
      </c>
      <c r="DF62" s="101">
        <v>202604.0</v>
      </c>
      <c r="DG62" s="101">
        <v>159673.0</v>
      </c>
      <c r="DH62" s="101">
        <v>12827.0</v>
      </c>
      <c r="DI62" s="101">
        <v>74280.0</v>
      </c>
      <c r="DJ62" s="101">
        <v>0.0</v>
      </c>
      <c r="DK62" s="101">
        <v>0.0</v>
      </c>
      <c r="DL62" s="101"/>
      <c r="DM62" s="101"/>
      <c r="DN62" s="101"/>
      <c r="DO62" s="101"/>
      <c r="DP62" s="101"/>
      <c r="DQ62" s="101"/>
      <c r="DR62" s="101"/>
      <c r="DS62" s="101"/>
      <c r="DT62" s="101"/>
      <c r="DU62" s="101"/>
      <c r="DV62" s="101"/>
      <c r="DW62" s="101"/>
      <c r="DX62" s="101"/>
      <c r="DY62" s="101"/>
      <c r="DZ62" s="101"/>
      <c r="EA62" s="101"/>
      <c r="EB62" s="101"/>
      <c r="EC62" s="101"/>
      <c r="ED62" s="101"/>
      <c r="EE62" s="101"/>
      <c r="EF62" s="101"/>
      <c r="EG62" s="101"/>
      <c r="EH62" s="101"/>
      <c r="EI62" s="101"/>
      <c r="EJ62" s="101"/>
      <c r="EK62" s="101"/>
      <c r="EL62" s="101"/>
      <c r="EM62" s="101"/>
      <c r="EN62" s="101"/>
      <c r="EO62" s="101"/>
      <c r="EP62" s="101"/>
      <c r="EQ62" s="101"/>
      <c r="ER62" s="101"/>
      <c r="ES62" s="101"/>
      <c r="ET62" s="101"/>
      <c r="EU62" s="101"/>
      <c r="EV62" s="101"/>
      <c r="EW62" s="101"/>
      <c r="EX62" s="101"/>
      <c r="EY62" s="101"/>
      <c r="EZ62" s="101"/>
      <c r="FA62" s="101"/>
      <c r="FB62" s="101"/>
      <c r="FC62" s="101"/>
      <c r="FD62" s="101"/>
      <c r="FE62" s="101"/>
      <c r="FF62" s="101"/>
      <c r="FG62" s="101"/>
      <c r="FH62" s="101"/>
      <c r="FI62" s="101"/>
      <c r="FJ62" s="101"/>
      <c r="FK62" s="101"/>
      <c r="FL62" s="101"/>
      <c r="FM62" s="101"/>
      <c r="FN62" s="101">
        <v>19255.0</v>
      </c>
      <c r="FO62" s="101">
        <v>19165.0</v>
      </c>
      <c r="FP62" s="101">
        <v>5182.0</v>
      </c>
      <c r="FQ62" s="101">
        <v>19088.0</v>
      </c>
      <c r="FR62" s="101">
        <v>0.0</v>
      </c>
      <c r="FS62" s="101">
        <v>0.0</v>
      </c>
      <c r="FT62" s="101"/>
      <c r="FU62" s="101"/>
      <c r="FV62" s="101"/>
      <c r="FW62" s="101"/>
      <c r="FX62" s="101"/>
      <c r="FY62" s="101"/>
      <c r="FZ62" s="80"/>
      <c r="GA62" s="80"/>
    </row>
    <row r="63">
      <c r="A63" s="8">
        <v>44385.0</v>
      </c>
      <c r="B63" s="101">
        <v>441899.0</v>
      </c>
      <c r="C63" s="101">
        <v>372922.0</v>
      </c>
      <c r="D63" s="101">
        <v>1.0</v>
      </c>
      <c r="E63" s="101">
        <v>372044.0</v>
      </c>
      <c r="F63" s="101">
        <v>27088.0</v>
      </c>
      <c r="G63" s="101">
        <v>83693.0</v>
      </c>
      <c r="H63" s="101">
        <v>345152.0</v>
      </c>
      <c r="I63" s="101">
        <v>253194.0</v>
      </c>
      <c r="J63" s="101">
        <v>0.0</v>
      </c>
      <c r="K63" s="101">
        <v>252581.0</v>
      </c>
      <c r="L63" s="101">
        <v>1532.0</v>
      </c>
      <c r="M63" s="101">
        <v>2261.0</v>
      </c>
      <c r="N63" s="101">
        <v>77783.0</v>
      </c>
      <c r="O63" s="101">
        <v>53855.0</v>
      </c>
      <c r="P63" s="101">
        <v>0.0</v>
      </c>
      <c r="Q63" s="101">
        <v>53648.0</v>
      </c>
      <c r="R63" s="101">
        <v>85.0</v>
      </c>
      <c r="S63" s="101">
        <v>159.0</v>
      </c>
      <c r="T63" s="101">
        <v>7759.0</v>
      </c>
      <c r="U63" s="101">
        <v>5215.0</v>
      </c>
      <c r="V63" s="101">
        <v>0.0</v>
      </c>
      <c r="W63" s="101">
        <v>5191.0</v>
      </c>
      <c r="X63" s="101"/>
      <c r="Y63" s="101"/>
      <c r="Z63" s="101">
        <v>219102.0</v>
      </c>
      <c r="AA63" s="101">
        <v>170435.0</v>
      </c>
      <c r="AB63" s="101">
        <v>0.0</v>
      </c>
      <c r="AC63" s="101">
        <v>169487.0</v>
      </c>
      <c r="AD63" s="101">
        <v>0.0</v>
      </c>
      <c r="AE63" s="101">
        <v>44.0</v>
      </c>
      <c r="AF63" s="101">
        <v>3447452.0</v>
      </c>
      <c r="AG63" s="101">
        <v>2983260.0</v>
      </c>
      <c r="AH63" s="101">
        <v>2557.0</v>
      </c>
      <c r="AI63" s="101">
        <v>2938732.0</v>
      </c>
      <c r="AJ63" s="101">
        <v>4646.0</v>
      </c>
      <c r="AK63" s="101">
        <v>2853306.0</v>
      </c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>
        <v>2071625.0</v>
      </c>
      <c r="BE63" s="101">
        <v>1722004.0</v>
      </c>
      <c r="BF63" s="101">
        <v>4.0</v>
      </c>
      <c r="BG63" s="101">
        <v>1718763.0</v>
      </c>
      <c r="BH63" s="101">
        <v>14.0</v>
      </c>
      <c r="BI63" s="101">
        <v>97.0</v>
      </c>
      <c r="BJ63" s="101">
        <v>2905791.0</v>
      </c>
      <c r="BK63" s="101">
        <v>2381454.0</v>
      </c>
      <c r="BL63" s="101">
        <v>7.0</v>
      </c>
      <c r="BM63" s="101">
        <v>2377237.0</v>
      </c>
      <c r="BN63" s="101">
        <v>26.0</v>
      </c>
      <c r="BO63" s="101">
        <v>224.0</v>
      </c>
      <c r="BP63" s="101">
        <v>3752166.0</v>
      </c>
      <c r="BQ63" s="101">
        <v>2965741.0</v>
      </c>
      <c r="BR63" s="101">
        <v>18.0</v>
      </c>
      <c r="BS63" s="101">
        <v>2959978.0</v>
      </c>
      <c r="BT63" s="101">
        <v>62.0</v>
      </c>
      <c r="BU63" s="101">
        <v>133.0</v>
      </c>
      <c r="BV63" s="101">
        <v>1127547.0</v>
      </c>
      <c r="BW63" s="101">
        <v>1106073.0</v>
      </c>
      <c r="BX63" s="101">
        <v>13.0</v>
      </c>
      <c r="BY63" s="101">
        <v>1104033.0</v>
      </c>
      <c r="BZ63" s="101">
        <v>1265.0</v>
      </c>
      <c r="CA63" s="101">
        <v>5041.0</v>
      </c>
      <c r="CB63" s="101">
        <v>900670.0</v>
      </c>
      <c r="CC63" s="101">
        <v>862714.0</v>
      </c>
      <c r="CD63" s="101">
        <v>0.0</v>
      </c>
      <c r="CE63" s="101">
        <v>860857.0</v>
      </c>
      <c r="CF63" s="101">
        <v>0.0</v>
      </c>
      <c r="CG63" s="101">
        <v>860857.0</v>
      </c>
      <c r="CH63" s="101">
        <v>270166.0</v>
      </c>
      <c r="CI63" s="101">
        <v>269948.0</v>
      </c>
      <c r="CJ63" s="101">
        <v>0.0</v>
      </c>
      <c r="CK63" s="101">
        <v>268613.0</v>
      </c>
      <c r="CL63" s="101">
        <v>0.0</v>
      </c>
      <c r="CM63" s="101">
        <v>268613.0</v>
      </c>
      <c r="CN63" s="101">
        <v>62550.0</v>
      </c>
      <c r="CO63" s="101">
        <v>61338.0</v>
      </c>
      <c r="CP63" s="101">
        <v>2.0</v>
      </c>
      <c r="CQ63" s="101">
        <v>61018.0</v>
      </c>
      <c r="CR63" s="101">
        <v>3.0</v>
      </c>
      <c r="CS63" s="101">
        <v>60829.0</v>
      </c>
      <c r="CT63" s="101">
        <v>211395.0</v>
      </c>
      <c r="CU63" s="101">
        <v>204581.0</v>
      </c>
      <c r="CV63" s="101">
        <v>957.0</v>
      </c>
      <c r="CW63" s="101">
        <v>200111.0</v>
      </c>
      <c r="CX63" s="101">
        <v>872.0</v>
      </c>
      <c r="CY63" s="101">
        <v>177474.0</v>
      </c>
      <c r="CZ63" s="101">
        <v>318052.0</v>
      </c>
      <c r="DA63" s="101">
        <v>281049.0</v>
      </c>
      <c r="DB63" s="101">
        <v>10340.0</v>
      </c>
      <c r="DC63" s="101">
        <v>226611.0</v>
      </c>
      <c r="DD63" s="101">
        <v>14223.0</v>
      </c>
      <c r="DE63" s="101">
        <v>30197.0</v>
      </c>
      <c r="DF63" s="101">
        <v>202620.0</v>
      </c>
      <c r="DG63" s="101">
        <v>158146.0</v>
      </c>
      <c r="DH63" s="101">
        <v>12179.0</v>
      </c>
      <c r="DI63" s="101">
        <v>61452.0</v>
      </c>
      <c r="DJ63" s="101">
        <v>0.0</v>
      </c>
      <c r="DK63" s="101">
        <v>0.0</v>
      </c>
      <c r="DL63" s="101"/>
      <c r="DM63" s="101"/>
      <c r="DN63" s="101"/>
      <c r="DO63" s="101"/>
      <c r="DP63" s="101"/>
      <c r="DQ63" s="101"/>
      <c r="DR63" s="101"/>
      <c r="DS63" s="101"/>
      <c r="DT63" s="101"/>
      <c r="DU63" s="101"/>
      <c r="DV63" s="101"/>
      <c r="DW63" s="101"/>
      <c r="DX63" s="101"/>
      <c r="DY63" s="101"/>
      <c r="DZ63" s="101"/>
      <c r="EA63" s="101"/>
      <c r="EB63" s="101"/>
      <c r="EC63" s="101"/>
      <c r="ED63" s="101"/>
      <c r="EE63" s="101"/>
      <c r="EF63" s="101"/>
      <c r="EG63" s="101"/>
      <c r="EH63" s="101"/>
      <c r="EI63" s="101"/>
      <c r="EJ63" s="101"/>
      <c r="EK63" s="101"/>
      <c r="EL63" s="101"/>
      <c r="EM63" s="101"/>
      <c r="EN63" s="101"/>
      <c r="EO63" s="101"/>
      <c r="EP63" s="101"/>
      <c r="EQ63" s="101"/>
      <c r="ER63" s="101"/>
      <c r="ES63" s="101"/>
      <c r="ET63" s="101"/>
      <c r="EU63" s="101"/>
      <c r="EV63" s="101"/>
      <c r="EW63" s="101"/>
      <c r="EX63" s="101"/>
      <c r="EY63" s="101"/>
      <c r="EZ63" s="101"/>
      <c r="FA63" s="101"/>
      <c r="FB63" s="101"/>
      <c r="FC63" s="101"/>
      <c r="FD63" s="101"/>
      <c r="FE63" s="101"/>
      <c r="FF63" s="101"/>
      <c r="FG63" s="101"/>
      <c r="FH63" s="101"/>
      <c r="FI63" s="101"/>
      <c r="FJ63" s="101"/>
      <c r="FK63" s="101"/>
      <c r="FL63" s="101"/>
      <c r="FM63" s="101"/>
      <c r="FN63" s="101">
        <v>14015.0</v>
      </c>
      <c r="FO63" s="101">
        <v>13931.0</v>
      </c>
      <c r="FP63" s="101">
        <v>4687.0</v>
      </c>
      <c r="FQ63" s="101">
        <v>13884.0</v>
      </c>
      <c r="FR63" s="101">
        <v>0.0</v>
      </c>
      <c r="FS63" s="101">
        <v>0.0</v>
      </c>
      <c r="FT63" s="101"/>
      <c r="FU63" s="101"/>
      <c r="FV63" s="101"/>
      <c r="FW63" s="101"/>
      <c r="FX63" s="101"/>
      <c r="FY63" s="101"/>
      <c r="FZ63" s="80"/>
      <c r="GA63" s="80"/>
    </row>
    <row r="64">
      <c r="A64" s="8">
        <v>44384.0</v>
      </c>
      <c r="B64" s="24">
        <v>441950.0</v>
      </c>
      <c r="C64" s="24">
        <v>372969.0</v>
      </c>
      <c r="D64" s="24">
        <v>0.0</v>
      </c>
      <c r="E64" s="24">
        <v>372035.0</v>
      </c>
      <c r="F64" s="24">
        <v>29277.0</v>
      </c>
      <c r="G64" s="24">
        <v>56464.0</v>
      </c>
      <c r="H64" s="24">
        <v>345286.0</v>
      </c>
      <c r="I64" s="24">
        <v>253199.0</v>
      </c>
      <c r="J64" s="24">
        <v>0.0</v>
      </c>
      <c r="K64" s="24">
        <v>252579.0</v>
      </c>
      <c r="L64" s="24">
        <v>462.0</v>
      </c>
      <c r="M64" s="24">
        <v>726.0</v>
      </c>
      <c r="N64" s="24">
        <v>77800.0</v>
      </c>
      <c r="O64" s="24">
        <v>53856.0</v>
      </c>
      <c r="P64" s="24">
        <v>0.0</v>
      </c>
      <c r="Q64" s="24">
        <v>53648.0</v>
      </c>
      <c r="R64" s="24">
        <v>36.0</v>
      </c>
      <c r="S64" s="24">
        <v>74.0</v>
      </c>
      <c r="T64" s="24">
        <v>7760.0</v>
      </c>
      <c r="U64" s="24">
        <v>5215.0</v>
      </c>
      <c r="V64" s="24">
        <v>0.0</v>
      </c>
      <c r="W64" s="24">
        <v>5191.0</v>
      </c>
      <c r="X64" s="24"/>
      <c r="Y64" s="24"/>
      <c r="Z64" s="24">
        <v>219142.0</v>
      </c>
      <c r="AA64" s="24">
        <v>170441.0</v>
      </c>
      <c r="AB64" s="24">
        <v>0.0</v>
      </c>
      <c r="AC64" s="24">
        <v>169487.0</v>
      </c>
      <c r="AD64" s="24">
        <v>7.0</v>
      </c>
      <c r="AE64" s="24">
        <v>44.0</v>
      </c>
      <c r="AF64" s="24">
        <v>3476061.0</v>
      </c>
      <c r="AG64" s="24">
        <v>3039561.0</v>
      </c>
      <c r="AH64" s="24">
        <v>2215.0</v>
      </c>
      <c r="AI64" s="24">
        <v>2936173.0</v>
      </c>
      <c r="AJ64" s="24">
        <v>5209.0</v>
      </c>
      <c r="AK64" s="24">
        <v>2848660.0</v>
      </c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>
        <v>2071802.0</v>
      </c>
      <c r="BE64" s="24">
        <v>1722020.0</v>
      </c>
      <c r="BF64" s="24">
        <v>23.0</v>
      </c>
      <c r="BG64" s="24">
        <v>1718757.0</v>
      </c>
      <c r="BH64" s="24">
        <v>6.0</v>
      </c>
      <c r="BI64" s="24">
        <v>82.0</v>
      </c>
      <c r="BJ64" s="24">
        <v>2906044.0</v>
      </c>
      <c r="BK64" s="24">
        <v>2381469.0</v>
      </c>
      <c r="BL64" s="24">
        <v>32.0</v>
      </c>
      <c r="BM64" s="24">
        <v>2377229.0</v>
      </c>
      <c r="BN64" s="24">
        <v>10.0</v>
      </c>
      <c r="BO64" s="24">
        <v>197.0</v>
      </c>
      <c r="BP64" s="24">
        <v>3752583.0</v>
      </c>
      <c r="BQ64" s="24">
        <v>2965762.0</v>
      </c>
      <c r="BR64" s="24">
        <v>86.0</v>
      </c>
      <c r="BS64" s="24">
        <v>2959948.0</v>
      </c>
      <c r="BT64" s="24">
        <v>38.0</v>
      </c>
      <c r="BU64" s="24">
        <v>71.0</v>
      </c>
      <c r="BV64" s="24">
        <v>1127417.0</v>
      </c>
      <c r="BW64" s="24">
        <v>1106064.0</v>
      </c>
      <c r="BX64" s="24">
        <v>24.0</v>
      </c>
      <c r="BY64" s="24">
        <v>1104008.0</v>
      </c>
      <c r="BZ64" s="24">
        <v>1102.0</v>
      </c>
      <c r="CA64" s="24">
        <v>3763.0</v>
      </c>
      <c r="CB64" s="24">
        <v>900687.0</v>
      </c>
      <c r="CC64" s="24">
        <v>862727.0</v>
      </c>
      <c r="CD64" s="24">
        <v>0.0</v>
      </c>
      <c r="CE64" s="24">
        <v>860857.0</v>
      </c>
      <c r="CF64" s="24">
        <v>0.0</v>
      </c>
      <c r="CG64" s="24">
        <v>860857.0</v>
      </c>
      <c r="CH64" s="24">
        <v>269964.0</v>
      </c>
      <c r="CI64" s="24">
        <v>269746.0</v>
      </c>
      <c r="CJ64" s="24">
        <v>0.0</v>
      </c>
      <c r="CK64" s="24">
        <v>268609.0</v>
      </c>
      <c r="CL64" s="24">
        <v>0.0</v>
      </c>
      <c r="CM64" s="24">
        <v>268609.0</v>
      </c>
      <c r="CN64" s="24">
        <v>62555.0</v>
      </c>
      <c r="CO64" s="24">
        <v>61339.0</v>
      </c>
      <c r="CP64" s="24">
        <v>3.0</v>
      </c>
      <c r="CQ64" s="24">
        <v>61015.0</v>
      </c>
      <c r="CR64" s="24">
        <v>0.0</v>
      </c>
      <c r="CS64" s="24">
        <v>60821.0</v>
      </c>
      <c r="CT64" s="24">
        <v>210211.0</v>
      </c>
      <c r="CU64" s="24">
        <v>203968.0</v>
      </c>
      <c r="CV64" s="24">
        <v>874.0</v>
      </c>
      <c r="CW64" s="24">
        <v>198937.0</v>
      </c>
      <c r="CX64" s="24">
        <v>836.0</v>
      </c>
      <c r="CY64" s="24">
        <v>176601.0</v>
      </c>
      <c r="CZ64" s="24">
        <v>317893.0</v>
      </c>
      <c r="DA64" s="24">
        <v>280622.0</v>
      </c>
      <c r="DB64" s="24">
        <v>8769.0</v>
      </c>
      <c r="DC64" s="24">
        <v>216270.0</v>
      </c>
      <c r="DD64" s="24">
        <v>15964.0</v>
      </c>
      <c r="DE64" s="24">
        <v>15971.0</v>
      </c>
      <c r="DF64" s="24">
        <v>196762.0</v>
      </c>
      <c r="DG64" s="24">
        <v>158225.0</v>
      </c>
      <c r="DH64" s="24">
        <v>16622.0</v>
      </c>
      <c r="DI64" s="24">
        <v>49272.0</v>
      </c>
      <c r="DJ64" s="24">
        <v>0.0</v>
      </c>
      <c r="DK64" s="24">
        <v>0.0</v>
      </c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>
        <v>9286.0</v>
      </c>
      <c r="FO64" s="24">
        <v>9205.0</v>
      </c>
      <c r="FP64" s="24">
        <v>4695.0</v>
      </c>
      <c r="FQ64" s="24">
        <v>9153.0</v>
      </c>
      <c r="FR64" s="24">
        <v>0.0</v>
      </c>
      <c r="FS64" s="24">
        <v>0.0</v>
      </c>
      <c r="FT64" s="24"/>
      <c r="FU64" s="24"/>
      <c r="FV64" s="24"/>
      <c r="FW64" s="24"/>
      <c r="FX64" s="24"/>
      <c r="FY64" s="24"/>
      <c r="FZ64" s="80"/>
      <c r="GA64" s="80"/>
    </row>
    <row r="65">
      <c r="A65" s="8">
        <v>44383.0</v>
      </c>
      <c r="B65" s="101">
        <v>441998.0</v>
      </c>
      <c r="C65" s="101">
        <v>373006.0</v>
      </c>
      <c r="D65" s="101">
        <v>0.0</v>
      </c>
      <c r="E65" s="101">
        <v>372025.0</v>
      </c>
      <c r="F65" s="101">
        <v>26974.0</v>
      </c>
      <c r="G65" s="101">
        <v>27097.0</v>
      </c>
      <c r="H65" s="101">
        <v>345422.0</v>
      </c>
      <c r="I65" s="101">
        <v>253208.0</v>
      </c>
      <c r="J65" s="101">
        <v>0.0</v>
      </c>
      <c r="K65" s="101">
        <v>252578.0</v>
      </c>
      <c r="L65" s="101">
        <v>137.0</v>
      </c>
      <c r="M65" s="101">
        <v>263.0</v>
      </c>
      <c r="N65" s="101">
        <v>77822.0</v>
      </c>
      <c r="O65" s="101">
        <v>53856.0</v>
      </c>
      <c r="P65" s="101">
        <v>0.0</v>
      </c>
      <c r="Q65" s="101">
        <v>53648.0</v>
      </c>
      <c r="R65" s="101">
        <v>21.0</v>
      </c>
      <c r="S65" s="101">
        <v>37.0</v>
      </c>
      <c r="T65" s="101">
        <v>7761.0</v>
      </c>
      <c r="U65" s="101">
        <v>5215.0</v>
      </c>
      <c r="V65" s="101">
        <v>0.0</v>
      </c>
      <c r="W65" s="101">
        <v>5191.0</v>
      </c>
      <c r="X65" s="101"/>
      <c r="Y65" s="101"/>
      <c r="Z65" s="101">
        <v>219165.0</v>
      </c>
      <c r="AA65" s="101">
        <v>170444.0</v>
      </c>
      <c r="AB65" s="101">
        <v>1.0</v>
      </c>
      <c r="AC65" s="101">
        <v>169488.0</v>
      </c>
      <c r="AD65" s="101">
        <v>2.0</v>
      </c>
      <c r="AE65" s="101">
        <v>37.0</v>
      </c>
      <c r="AF65" s="101">
        <v>3476017.0</v>
      </c>
      <c r="AG65" s="101">
        <v>3037089.0</v>
      </c>
      <c r="AH65" s="101">
        <v>1316.0</v>
      </c>
      <c r="AI65" s="101">
        <v>2933956.0</v>
      </c>
      <c r="AJ65" s="101">
        <v>5725.0</v>
      </c>
      <c r="AK65" s="101">
        <v>2843449.0</v>
      </c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>
        <v>2071999.0</v>
      </c>
      <c r="BE65" s="101">
        <v>1722041.0</v>
      </c>
      <c r="BF65" s="101">
        <v>7.0</v>
      </c>
      <c r="BG65" s="101">
        <v>1718731.0</v>
      </c>
      <c r="BH65" s="101">
        <v>9.0</v>
      </c>
      <c r="BI65" s="101">
        <v>76.0</v>
      </c>
      <c r="BJ65" s="101">
        <v>2906272.0</v>
      </c>
      <c r="BK65" s="101">
        <v>2381512.0</v>
      </c>
      <c r="BL65" s="101">
        <v>10.0</v>
      </c>
      <c r="BM65" s="101">
        <v>2377197.0</v>
      </c>
      <c r="BN65" s="101">
        <v>21.0</v>
      </c>
      <c r="BO65" s="101">
        <v>185.0</v>
      </c>
      <c r="BP65" s="101">
        <v>3752964.0</v>
      </c>
      <c r="BQ65" s="101">
        <v>2965805.0</v>
      </c>
      <c r="BR65" s="101">
        <v>16.0</v>
      </c>
      <c r="BS65" s="101">
        <v>2959860.0</v>
      </c>
      <c r="BT65" s="101">
        <v>33.0</v>
      </c>
      <c r="BU65" s="101">
        <v>33.0</v>
      </c>
      <c r="BV65" s="101">
        <v>1127416.0</v>
      </c>
      <c r="BW65" s="101">
        <v>1106035.0</v>
      </c>
      <c r="BX65" s="101">
        <v>21.0</v>
      </c>
      <c r="BY65" s="101">
        <v>1103959.0</v>
      </c>
      <c r="BZ65" s="101">
        <v>910.0</v>
      </c>
      <c r="CA65" s="101">
        <v>2644.0</v>
      </c>
      <c r="CB65" s="101">
        <v>900699.0</v>
      </c>
      <c r="CC65" s="101">
        <v>862731.0</v>
      </c>
      <c r="CD65" s="101">
        <v>0.0</v>
      </c>
      <c r="CE65" s="101">
        <v>860856.0</v>
      </c>
      <c r="CF65" s="101">
        <v>0.0</v>
      </c>
      <c r="CG65" s="101">
        <v>860856.0</v>
      </c>
      <c r="CH65" s="101">
        <v>269974.0</v>
      </c>
      <c r="CI65" s="101">
        <v>269754.0</v>
      </c>
      <c r="CJ65" s="101">
        <v>0.0</v>
      </c>
      <c r="CK65" s="101">
        <v>268592.0</v>
      </c>
      <c r="CL65" s="101">
        <v>0.0</v>
      </c>
      <c r="CM65" s="101">
        <v>268592.0</v>
      </c>
      <c r="CN65" s="101">
        <v>62560.0</v>
      </c>
      <c r="CO65" s="101">
        <v>61340.0</v>
      </c>
      <c r="CP65" s="101">
        <v>1.0</v>
      </c>
      <c r="CQ65" s="101">
        <v>61012.0</v>
      </c>
      <c r="CR65" s="101">
        <v>3.0</v>
      </c>
      <c r="CS65" s="101">
        <v>60819.0</v>
      </c>
      <c r="CT65" s="101">
        <v>208757.0</v>
      </c>
      <c r="CU65" s="101">
        <v>202473.0</v>
      </c>
      <c r="CV65" s="101">
        <v>893.0</v>
      </c>
      <c r="CW65" s="101">
        <v>198056.0</v>
      </c>
      <c r="CX65" s="101">
        <v>679.0</v>
      </c>
      <c r="CY65" s="101">
        <v>175745.0</v>
      </c>
      <c r="CZ65" s="101">
        <v>317537.0</v>
      </c>
      <c r="DA65" s="101">
        <v>280089.0</v>
      </c>
      <c r="DB65" s="101">
        <v>11073.0</v>
      </c>
      <c r="DC65" s="101">
        <v>207499.0</v>
      </c>
      <c r="DD65" s="101">
        <v>6.0</v>
      </c>
      <c r="DE65" s="101">
        <v>9.0</v>
      </c>
      <c r="DF65" s="101">
        <v>196782.0</v>
      </c>
      <c r="DG65" s="101">
        <v>158276.0</v>
      </c>
      <c r="DH65" s="101">
        <v>32645.0</v>
      </c>
      <c r="DI65" s="101">
        <v>32650.0</v>
      </c>
      <c r="DJ65" s="101">
        <v>0.0</v>
      </c>
      <c r="DK65" s="101">
        <v>0.0</v>
      </c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>
        <v>4476.0</v>
      </c>
      <c r="FO65" s="101">
        <v>4458.0</v>
      </c>
      <c r="FP65" s="101">
        <v>4433.0</v>
      </c>
      <c r="FQ65" s="101">
        <v>4433.0</v>
      </c>
      <c r="FR65" s="101">
        <v>0.0</v>
      </c>
      <c r="FS65" s="101">
        <v>0.0</v>
      </c>
      <c r="FT65" s="101"/>
      <c r="FU65" s="101"/>
      <c r="FV65" s="101"/>
      <c r="FW65" s="101"/>
      <c r="FX65" s="101"/>
      <c r="FY65" s="101"/>
      <c r="FZ65" s="80"/>
      <c r="GA65" s="80"/>
    </row>
    <row r="66">
      <c r="A66" s="8">
        <v>44382.0</v>
      </c>
      <c r="B66" s="101">
        <v>442034.0</v>
      </c>
      <c r="C66" s="101">
        <v>373051.0</v>
      </c>
      <c r="D66" s="101">
        <v>0.0</v>
      </c>
      <c r="E66" s="101">
        <v>372013.0</v>
      </c>
      <c r="F66" s="101">
        <v>0.0</v>
      </c>
      <c r="G66" s="101">
        <v>121.0</v>
      </c>
      <c r="H66" s="101">
        <v>345579.0</v>
      </c>
      <c r="I66" s="101">
        <v>253222.0</v>
      </c>
      <c r="J66" s="101">
        <v>0.0</v>
      </c>
      <c r="K66" s="101">
        <v>252575.0</v>
      </c>
      <c r="L66" s="101">
        <v>0.0</v>
      </c>
      <c r="M66" s="101">
        <v>124.0</v>
      </c>
      <c r="N66" s="101">
        <v>77841.0</v>
      </c>
      <c r="O66" s="101">
        <v>53856.0</v>
      </c>
      <c r="P66" s="101">
        <v>0.0</v>
      </c>
      <c r="Q66" s="101">
        <v>53648.0</v>
      </c>
      <c r="R66" s="101">
        <v>0.0</v>
      </c>
      <c r="S66" s="101">
        <v>15.0</v>
      </c>
      <c r="T66" s="101">
        <v>7762.0</v>
      </c>
      <c r="U66" s="101">
        <v>5215.0</v>
      </c>
      <c r="V66" s="101">
        <v>0.0</v>
      </c>
      <c r="W66" s="101">
        <v>5191.0</v>
      </c>
      <c r="X66" s="101"/>
      <c r="Y66" s="101"/>
      <c r="Z66" s="101">
        <v>219187.0</v>
      </c>
      <c r="AA66" s="101">
        <v>170448.0</v>
      </c>
      <c r="AB66" s="101">
        <v>0.0</v>
      </c>
      <c r="AC66" s="101">
        <v>169484.0</v>
      </c>
      <c r="AD66" s="101">
        <v>0.0</v>
      </c>
      <c r="AE66" s="101">
        <v>35.0</v>
      </c>
      <c r="AF66" s="24">
        <v>3475993.0</v>
      </c>
      <c r="AG66" s="24">
        <v>3033630.0</v>
      </c>
      <c r="AH66" s="24">
        <v>0.0</v>
      </c>
      <c r="AI66" s="24">
        <v>2932638.0</v>
      </c>
      <c r="AJ66" s="24">
        <v>624.0</v>
      </c>
      <c r="AK66" s="24">
        <v>2837722.0</v>
      </c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>
        <v>2072196.0</v>
      </c>
      <c r="BE66" s="101">
        <v>1722070.0</v>
      </c>
      <c r="BF66" s="101">
        <v>0.0</v>
      </c>
      <c r="BG66" s="101">
        <v>1718721.0</v>
      </c>
      <c r="BH66" s="101">
        <v>0.0</v>
      </c>
      <c r="BI66" s="101">
        <v>66.0</v>
      </c>
      <c r="BJ66" s="101">
        <v>2906503.0</v>
      </c>
      <c r="BK66" s="101">
        <v>2381553.0</v>
      </c>
      <c r="BL66" s="101">
        <v>0.0</v>
      </c>
      <c r="BM66" s="101">
        <v>2377184.0</v>
      </c>
      <c r="BN66" s="101">
        <v>0.0</v>
      </c>
      <c r="BO66" s="101">
        <v>160.0</v>
      </c>
      <c r="BP66" s="101">
        <v>3753311.0</v>
      </c>
      <c r="BQ66" s="101">
        <v>2965832.0</v>
      </c>
      <c r="BR66" s="101">
        <v>0.0</v>
      </c>
      <c r="BS66" s="101">
        <v>2959841.0</v>
      </c>
      <c r="BT66" s="101"/>
      <c r="BU66" s="101"/>
      <c r="BV66" s="101">
        <v>1127414.0</v>
      </c>
      <c r="BW66" s="101">
        <v>1106001.0</v>
      </c>
      <c r="BX66" s="101">
        <v>0.0</v>
      </c>
      <c r="BY66" s="101">
        <v>1103914.0</v>
      </c>
      <c r="BZ66" s="101">
        <v>0.0</v>
      </c>
      <c r="CA66" s="101">
        <v>1702.0</v>
      </c>
      <c r="CB66" s="101">
        <v>900708.0</v>
      </c>
      <c r="CC66" s="101">
        <v>862730.0</v>
      </c>
      <c r="CD66" s="101">
        <v>0.0</v>
      </c>
      <c r="CE66" s="101">
        <v>860851.0</v>
      </c>
      <c r="CF66" s="101">
        <v>0.0</v>
      </c>
      <c r="CG66" s="101">
        <v>860851.0</v>
      </c>
      <c r="CH66" s="101">
        <v>269958.0</v>
      </c>
      <c r="CI66" s="101">
        <v>269739.0</v>
      </c>
      <c r="CJ66" s="101">
        <v>0.0</v>
      </c>
      <c r="CK66" s="101">
        <v>268588.0</v>
      </c>
      <c r="CL66" s="101">
        <v>0.0</v>
      </c>
      <c r="CM66" s="101">
        <v>268588.0</v>
      </c>
      <c r="CN66" s="24">
        <v>62563.0</v>
      </c>
      <c r="CO66" s="24">
        <v>61343.0</v>
      </c>
      <c r="CP66" s="24">
        <v>0.0</v>
      </c>
      <c r="CQ66" s="24">
        <v>61011.0</v>
      </c>
      <c r="CR66" s="24">
        <v>0.0</v>
      </c>
      <c r="CS66" s="24">
        <v>60816.0</v>
      </c>
      <c r="CT66" s="24">
        <v>207736.0</v>
      </c>
      <c r="CU66" s="24">
        <v>201363.0</v>
      </c>
      <c r="CV66" s="24">
        <v>0.0</v>
      </c>
      <c r="CW66" s="24">
        <v>197148.0</v>
      </c>
      <c r="CX66" s="24">
        <v>1.0</v>
      </c>
      <c r="CY66" s="24">
        <v>175065.0</v>
      </c>
      <c r="CZ66" s="24">
        <v>197418.0</v>
      </c>
      <c r="DA66" s="24">
        <v>197418.0</v>
      </c>
      <c r="DB66" s="24">
        <v>0.0</v>
      </c>
      <c r="DC66" s="24">
        <v>196424.0</v>
      </c>
      <c r="DD66" s="24">
        <v>0.0</v>
      </c>
      <c r="DE66" s="24">
        <v>3.0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80"/>
      <c r="GA66" s="80"/>
    </row>
    <row r="67">
      <c r="A67" s="8">
        <v>44381.0</v>
      </c>
      <c r="B67" s="101">
        <v>442034.0</v>
      </c>
      <c r="C67" s="101">
        <v>373051.0</v>
      </c>
      <c r="D67" s="101">
        <v>0.0</v>
      </c>
      <c r="E67" s="101">
        <v>372013.0</v>
      </c>
      <c r="F67" s="101">
        <v>3.0</v>
      </c>
      <c r="G67" s="101">
        <v>121.0</v>
      </c>
      <c r="H67" s="101">
        <v>345579.0</v>
      </c>
      <c r="I67" s="101">
        <v>253222.0</v>
      </c>
      <c r="J67" s="101">
        <v>0.0</v>
      </c>
      <c r="K67" s="101">
        <v>252575.0</v>
      </c>
      <c r="L67" s="101">
        <v>2.0</v>
      </c>
      <c r="M67" s="101">
        <v>124.0</v>
      </c>
      <c r="N67" s="101">
        <v>77841.0</v>
      </c>
      <c r="O67" s="101">
        <v>53856.0</v>
      </c>
      <c r="P67" s="101">
        <v>0.0</v>
      </c>
      <c r="Q67" s="101">
        <v>53648.0</v>
      </c>
      <c r="R67" s="101">
        <v>0.0</v>
      </c>
      <c r="S67" s="101">
        <v>15.0</v>
      </c>
      <c r="T67" s="101">
        <v>7762.0</v>
      </c>
      <c r="U67" s="101">
        <v>5215.0</v>
      </c>
      <c r="V67" s="101">
        <v>0.0</v>
      </c>
      <c r="W67" s="101">
        <v>5191.0</v>
      </c>
      <c r="X67" s="101"/>
      <c r="Y67" s="101"/>
      <c r="Z67" s="101">
        <v>219187.0</v>
      </c>
      <c r="AA67" s="101">
        <v>170448.0</v>
      </c>
      <c r="AB67" s="101">
        <v>0.0</v>
      </c>
      <c r="AC67" s="101">
        <v>169484.0</v>
      </c>
      <c r="AD67" s="101">
        <v>1.0</v>
      </c>
      <c r="AE67" s="101">
        <v>35.0</v>
      </c>
      <c r="AF67" s="24">
        <v>3475993.0</v>
      </c>
      <c r="AG67" s="24">
        <v>3033623.0</v>
      </c>
      <c r="AH67" s="24">
        <v>74.0</v>
      </c>
      <c r="AI67" s="24">
        <v>2932638.0</v>
      </c>
      <c r="AJ67" s="24">
        <v>15747.0</v>
      </c>
      <c r="AK67" s="24">
        <v>2837098.0</v>
      </c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>
        <v>2072195.0</v>
      </c>
      <c r="BE67" s="101">
        <v>1722070.0</v>
      </c>
      <c r="BF67" s="101">
        <v>0.0</v>
      </c>
      <c r="BG67" s="101">
        <v>1718721.0</v>
      </c>
      <c r="BH67" s="101">
        <v>0.0</v>
      </c>
      <c r="BI67" s="101">
        <v>66.0</v>
      </c>
      <c r="BJ67" s="101">
        <v>2906503.0</v>
      </c>
      <c r="BK67" s="101">
        <v>2381553.0</v>
      </c>
      <c r="BL67" s="101">
        <v>0.0</v>
      </c>
      <c r="BM67" s="101">
        <v>2377184.0</v>
      </c>
      <c r="BN67" s="101">
        <v>0.0</v>
      </c>
      <c r="BO67" s="101">
        <v>160.0</v>
      </c>
      <c r="BP67" s="101">
        <v>3753311.0</v>
      </c>
      <c r="BQ67" s="101">
        <v>2965831.0</v>
      </c>
      <c r="BR67" s="101">
        <v>0.0</v>
      </c>
      <c r="BS67" s="101">
        <v>2959841.0</v>
      </c>
      <c r="BT67" s="101"/>
      <c r="BU67" s="101"/>
      <c r="BV67" s="101">
        <v>1127415.0</v>
      </c>
      <c r="BW67" s="101">
        <v>1106001.0</v>
      </c>
      <c r="BX67" s="101">
        <v>1.0</v>
      </c>
      <c r="BY67" s="101">
        <v>1103914.0</v>
      </c>
      <c r="BZ67" s="101">
        <v>1.0</v>
      </c>
      <c r="CA67" s="101">
        <v>1702.0</v>
      </c>
      <c r="CB67" s="101">
        <v>900708.0</v>
      </c>
      <c r="CC67" s="101">
        <v>862730.0</v>
      </c>
      <c r="CD67" s="101">
        <v>0.0</v>
      </c>
      <c r="CE67" s="101">
        <v>860851.0</v>
      </c>
      <c r="CF67" s="101">
        <v>0.0</v>
      </c>
      <c r="CG67" s="101">
        <v>860851.0</v>
      </c>
      <c r="CH67" s="101">
        <v>269959.0</v>
      </c>
      <c r="CI67" s="101">
        <v>269739.0</v>
      </c>
      <c r="CJ67" s="101">
        <v>0.0</v>
      </c>
      <c r="CK67" s="101">
        <v>268588.0</v>
      </c>
      <c r="CL67" s="101">
        <v>0.0</v>
      </c>
      <c r="CM67" s="101">
        <v>268588.0</v>
      </c>
      <c r="CN67" s="24">
        <v>62563.0</v>
      </c>
      <c r="CO67" s="24">
        <v>61343.0</v>
      </c>
      <c r="CP67" s="24">
        <v>0.0</v>
      </c>
      <c r="CQ67" s="24">
        <v>61011.0</v>
      </c>
      <c r="CR67" s="24">
        <v>0.0</v>
      </c>
      <c r="CS67" s="24">
        <v>60816.0</v>
      </c>
      <c r="CT67" s="24">
        <v>207736.0</v>
      </c>
      <c r="CU67" s="24">
        <v>201363.0</v>
      </c>
      <c r="CV67" s="24">
        <v>294.0</v>
      </c>
      <c r="CW67" s="24">
        <v>197148.0</v>
      </c>
      <c r="CX67" s="24">
        <v>222.0</v>
      </c>
      <c r="CY67" s="24">
        <v>175064.0</v>
      </c>
      <c r="CZ67" s="24">
        <v>197418.0</v>
      </c>
      <c r="DA67" s="24">
        <v>197418.0</v>
      </c>
      <c r="DB67" s="24">
        <v>18.0</v>
      </c>
      <c r="DC67" s="24">
        <v>196424.0</v>
      </c>
      <c r="DD67" s="24">
        <v>0.0</v>
      </c>
      <c r="DE67" s="24">
        <v>3.0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80"/>
      <c r="GA67" s="80"/>
    </row>
    <row r="68">
      <c r="A68" s="8">
        <v>44380.0</v>
      </c>
      <c r="B68" s="101">
        <v>442035.0</v>
      </c>
      <c r="C68" s="101">
        <v>373053.0</v>
      </c>
      <c r="D68" s="101">
        <v>1.0</v>
      </c>
      <c r="E68" s="101">
        <v>372013.0</v>
      </c>
      <c r="F68" s="101">
        <v>7.0</v>
      </c>
      <c r="G68" s="101">
        <v>118.0</v>
      </c>
      <c r="H68" s="101">
        <v>345584.0</v>
      </c>
      <c r="I68" s="101">
        <v>253224.0</v>
      </c>
      <c r="J68" s="101">
        <v>0.0</v>
      </c>
      <c r="K68" s="101">
        <v>252576.0</v>
      </c>
      <c r="L68" s="101">
        <v>12.0</v>
      </c>
      <c r="M68" s="101">
        <v>122.0</v>
      </c>
      <c r="N68" s="101">
        <v>77841.0</v>
      </c>
      <c r="O68" s="101">
        <v>53856.0</v>
      </c>
      <c r="P68" s="101">
        <v>0.0</v>
      </c>
      <c r="Q68" s="101">
        <v>53648.0</v>
      </c>
      <c r="R68" s="101">
        <v>3.0</v>
      </c>
      <c r="S68" s="101">
        <v>15.0</v>
      </c>
      <c r="T68" s="101">
        <v>7762.0</v>
      </c>
      <c r="U68" s="101">
        <v>5215.0</v>
      </c>
      <c r="V68" s="101">
        <v>0.0</v>
      </c>
      <c r="W68" s="101">
        <v>5191.0</v>
      </c>
      <c r="X68" s="101"/>
      <c r="Y68" s="101"/>
      <c r="Z68" s="101">
        <v>219187.0</v>
      </c>
      <c r="AA68" s="101">
        <v>170450.0</v>
      </c>
      <c r="AB68" s="101">
        <v>0.0</v>
      </c>
      <c r="AC68" s="101">
        <v>169485.0</v>
      </c>
      <c r="AD68" s="101">
        <v>2.0</v>
      </c>
      <c r="AE68" s="101">
        <v>34.0</v>
      </c>
      <c r="AF68" s="101">
        <v>3475992.0</v>
      </c>
      <c r="AG68" s="101">
        <v>3033614.0</v>
      </c>
      <c r="AH68" s="101">
        <v>616.0</v>
      </c>
      <c r="AI68" s="101">
        <v>2932564.0</v>
      </c>
      <c r="AJ68" s="101">
        <v>63273.0</v>
      </c>
      <c r="AK68" s="101">
        <v>2821351.0</v>
      </c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>
        <v>2072196.0</v>
      </c>
      <c r="BE68" s="101">
        <v>1722068.0</v>
      </c>
      <c r="BF68" s="101">
        <v>19.0</v>
      </c>
      <c r="BG68" s="101">
        <v>1718714.0</v>
      </c>
      <c r="BH68" s="101">
        <v>16.0</v>
      </c>
      <c r="BI68" s="101">
        <v>66.0</v>
      </c>
      <c r="BJ68" s="101">
        <v>2906505.0</v>
      </c>
      <c r="BK68" s="101">
        <v>2381552.0</v>
      </c>
      <c r="BL68" s="101">
        <v>25.0</v>
      </c>
      <c r="BM68" s="101">
        <v>2377182.0</v>
      </c>
      <c r="BN68" s="101">
        <v>44.0</v>
      </c>
      <c r="BO68" s="101">
        <v>160.0</v>
      </c>
      <c r="BP68" s="101">
        <v>3753312.0</v>
      </c>
      <c r="BQ68" s="101">
        <v>2965841.0</v>
      </c>
      <c r="BR68" s="101">
        <v>43.0</v>
      </c>
      <c r="BS68" s="101">
        <v>2959837.0</v>
      </c>
      <c r="BT68" s="101"/>
      <c r="BU68" s="101"/>
      <c r="BV68" s="101">
        <v>1127415.0</v>
      </c>
      <c r="BW68" s="101">
        <v>1106000.0</v>
      </c>
      <c r="BX68" s="101">
        <v>34.0</v>
      </c>
      <c r="BY68" s="101">
        <v>1103912.0</v>
      </c>
      <c r="BZ68" s="101">
        <v>272.0</v>
      </c>
      <c r="CA68" s="101">
        <v>1701.0</v>
      </c>
      <c r="CB68" s="101">
        <v>900708.0</v>
      </c>
      <c r="CC68" s="101">
        <v>862730.0</v>
      </c>
      <c r="CD68" s="101">
        <v>0.0</v>
      </c>
      <c r="CE68" s="101">
        <v>860851.0</v>
      </c>
      <c r="CF68" s="101">
        <v>0.0</v>
      </c>
      <c r="CG68" s="101">
        <v>860851.0</v>
      </c>
      <c r="CH68" s="101">
        <v>269957.0</v>
      </c>
      <c r="CI68" s="101">
        <v>269737.0</v>
      </c>
      <c r="CJ68" s="101">
        <v>347.0</v>
      </c>
      <c r="CK68" s="101">
        <v>268585.0</v>
      </c>
      <c r="CL68" s="101">
        <v>347.0</v>
      </c>
      <c r="CM68" s="101">
        <v>268585.0</v>
      </c>
      <c r="CN68" s="101">
        <v>62563.0</v>
      </c>
      <c r="CO68" s="101">
        <v>61343.0</v>
      </c>
      <c r="CP68" s="101">
        <v>0.0</v>
      </c>
      <c r="CQ68" s="101">
        <v>61011.0</v>
      </c>
      <c r="CR68" s="101">
        <v>0.0</v>
      </c>
      <c r="CS68" s="101">
        <v>60816.0</v>
      </c>
      <c r="CT68" s="101">
        <v>207614.0</v>
      </c>
      <c r="CU68" s="101">
        <v>201241.0</v>
      </c>
      <c r="CV68" s="101">
        <v>989.0</v>
      </c>
      <c r="CW68" s="101">
        <v>196856.0</v>
      </c>
      <c r="CX68" s="101">
        <v>1807.0</v>
      </c>
      <c r="CY68" s="101">
        <v>174842.0</v>
      </c>
      <c r="CZ68" s="101">
        <v>197418.0</v>
      </c>
      <c r="DA68" s="101">
        <v>197418.0</v>
      </c>
      <c r="DB68" s="101">
        <v>79.0</v>
      </c>
      <c r="DC68" s="101">
        <v>196406.0</v>
      </c>
      <c r="DD68" s="101">
        <v>1.0</v>
      </c>
      <c r="DE68" s="101">
        <v>3.0</v>
      </c>
      <c r="DF68" s="101"/>
      <c r="DG68" s="101"/>
      <c r="DH68" s="101"/>
      <c r="DI68" s="101"/>
      <c r="DJ68" s="101"/>
      <c r="DK68" s="101"/>
      <c r="DL68" s="101"/>
      <c r="DM68" s="101"/>
      <c r="DN68" s="101"/>
      <c r="DO68" s="101"/>
      <c r="DP68" s="101"/>
      <c r="DQ68" s="101"/>
      <c r="DR68" s="101"/>
      <c r="DS68" s="101"/>
      <c r="DT68" s="101"/>
      <c r="DU68" s="101"/>
      <c r="DV68" s="101"/>
      <c r="DW68" s="101"/>
      <c r="DX68" s="101"/>
      <c r="DY68" s="101"/>
      <c r="DZ68" s="101"/>
      <c r="EA68" s="101"/>
      <c r="EB68" s="101"/>
      <c r="EC68" s="101"/>
      <c r="ED68" s="101"/>
      <c r="EE68" s="101"/>
      <c r="EF68" s="101"/>
      <c r="EG68" s="101"/>
      <c r="EH68" s="101"/>
      <c r="EI68" s="101"/>
      <c r="EJ68" s="101"/>
      <c r="EK68" s="101"/>
      <c r="EL68" s="101"/>
      <c r="EM68" s="101"/>
      <c r="EN68" s="101"/>
      <c r="EO68" s="101"/>
      <c r="EP68" s="101"/>
      <c r="EQ68" s="101"/>
      <c r="ER68" s="101"/>
      <c r="ES68" s="101"/>
      <c r="ET68" s="101"/>
      <c r="EU68" s="101"/>
      <c r="EV68" s="101"/>
      <c r="EW68" s="101"/>
      <c r="EX68" s="101"/>
      <c r="EY68" s="101"/>
      <c r="EZ68" s="101"/>
      <c r="FA68" s="101"/>
      <c r="FB68" s="101"/>
      <c r="FC68" s="101"/>
      <c r="FD68" s="101"/>
      <c r="FE68" s="101"/>
      <c r="FF68" s="101"/>
      <c r="FG68" s="101"/>
      <c r="FH68" s="101"/>
      <c r="FI68" s="101"/>
      <c r="FJ68" s="101"/>
      <c r="FK68" s="101"/>
      <c r="FL68" s="101"/>
      <c r="FM68" s="101"/>
      <c r="FN68" s="101"/>
      <c r="FO68" s="101"/>
      <c r="FP68" s="101"/>
      <c r="FQ68" s="101"/>
      <c r="FR68" s="101"/>
      <c r="FS68" s="101"/>
      <c r="FT68" s="101"/>
      <c r="FU68" s="101"/>
      <c r="FV68" s="101"/>
      <c r="FW68" s="101"/>
      <c r="FX68" s="101"/>
      <c r="FY68" s="101"/>
      <c r="FZ68" s="80"/>
      <c r="GA68" s="80"/>
    </row>
    <row r="69">
      <c r="A69" s="8">
        <v>44379.0</v>
      </c>
      <c r="B69" s="101">
        <v>442048.0</v>
      </c>
      <c r="C69" s="101">
        <v>373068.0</v>
      </c>
      <c r="D69" s="101">
        <v>1.0</v>
      </c>
      <c r="E69" s="101">
        <v>372010.0</v>
      </c>
      <c r="F69" s="101">
        <v>1.0</v>
      </c>
      <c r="G69" s="101">
        <v>110.0</v>
      </c>
      <c r="H69" s="101">
        <v>345603.0</v>
      </c>
      <c r="I69" s="101">
        <v>253230.0</v>
      </c>
      <c r="J69" s="101">
        <v>1.0</v>
      </c>
      <c r="K69" s="101">
        <v>252577.0</v>
      </c>
      <c r="L69" s="101">
        <v>2.0</v>
      </c>
      <c r="M69" s="101">
        <v>108.0</v>
      </c>
      <c r="N69" s="101">
        <v>77855.0</v>
      </c>
      <c r="O69" s="101">
        <v>53857.0</v>
      </c>
      <c r="P69" s="101">
        <v>2.0</v>
      </c>
      <c r="Q69" s="101">
        <v>53648.0</v>
      </c>
      <c r="R69" s="101">
        <v>1.0</v>
      </c>
      <c r="S69" s="101">
        <v>12.0</v>
      </c>
      <c r="T69" s="101">
        <v>7762.0</v>
      </c>
      <c r="U69" s="101">
        <v>5216.0</v>
      </c>
      <c r="V69" s="101">
        <v>0.0</v>
      </c>
      <c r="W69" s="101">
        <v>5191.0</v>
      </c>
      <c r="X69" s="101"/>
      <c r="Y69" s="101"/>
      <c r="Z69" s="101">
        <v>219203.0</v>
      </c>
      <c r="AA69" s="101">
        <v>170455.0</v>
      </c>
      <c r="AB69" s="101">
        <v>1.0</v>
      </c>
      <c r="AC69" s="101">
        <v>169484.0</v>
      </c>
      <c r="AD69" s="101">
        <v>1.0</v>
      </c>
      <c r="AE69" s="101">
        <v>32.0</v>
      </c>
      <c r="AF69" s="101">
        <v>3476081.0</v>
      </c>
      <c r="AG69" s="101">
        <v>3032815.0</v>
      </c>
      <c r="AH69" s="101">
        <v>754.0</v>
      </c>
      <c r="AI69" s="101">
        <v>2931946.0</v>
      </c>
      <c r="AJ69" s="101">
        <v>71650.0</v>
      </c>
      <c r="AK69" s="101">
        <v>2758074.0</v>
      </c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>
        <v>2072297.0</v>
      </c>
      <c r="BE69" s="101">
        <v>1722104.0</v>
      </c>
      <c r="BF69" s="101">
        <v>11.0</v>
      </c>
      <c r="BG69" s="101">
        <v>1718692.0</v>
      </c>
      <c r="BH69" s="101">
        <v>7.0</v>
      </c>
      <c r="BI69" s="101">
        <v>50.0</v>
      </c>
      <c r="BJ69" s="101">
        <v>2907093.0</v>
      </c>
      <c r="BK69" s="101">
        <v>2381590.0</v>
      </c>
      <c r="BL69" s="101">
        <v>12.0</v>
      </c>
      <c r="BM69" s="101">
        <v>2377152.0</v>
      </c>
      <c r="BN69" s="101">
        <v>16.0</v>
      </c>
      <c r="BO69" s="101">
        <v>114.0</v>
      </c>
      <c r="BP69" s="101">
        <v>3754535.0</v>
      </c>
      <c r="BQ69" s="101">
        <v>2965892.0</v>
      </c>
      <c r="BR69" s="101">
        <v>26.0</v>
      </c>
      <c r="BS69" s="101">
        <v>2959790.0</v>
      </c>
      <c r="BT69" s="101"/>
      <c r="BU69" s="101"/>
      <c r="BV69" s="101">
        <v>1127386.0</v>
      </c>
      <c r="BW69" s="101">
        <v>1105971.0</v>
      </c>
      <c r="BX69" s="101">
        <v>44.0</v>
      </c>
      <c r="BY69" s="101">
        <v>1103859.0</v>
      </c>
      <c r="BZ69" s="101">
        <v>187.0</v>
      </c>
      <c r="CA69" s="101">
        <v>1427.0</v>
      </c>
      <c r="CB69" s="101">
        <v>900602.0</v>
      </c>
      <c r="CC69" s="101">
        <v>862734.0</v>
      </c>
      <c r="CD69" s="101">
        <v>5.0</v>
      </c>
      <c r="CE69" s="101">
        <v>860734.0</v>
      </c>
      <c r="CF69" s="101">
        <v>5.0</v>
      </c>
      <c r="CG69" s="101">
        <v>860734.0</v>
      </c>
      <c r="CH69" s="101">
        <v>269751.0</v>
      </c>
      <c r="CI69" s="101">
        <v>269467.0</v>
      </c>
      <c r="CJ69" s="101">
        <v>496.0</v>
      </c>
      <c r="CK69" s="101">
        <v>268228.0</v>
      </c>
      <c r="CL69" s="101">
        <v>496.0</v>
      </c>
      <c r="CM69" s="101">
        <v>268228.0</v>
      </c>
      <c r="CN69" s="101">
        <v>62567.0</v>
      </c>
      <c r="CO69" s="101">
        <v>61344.0</v>
      </c>
      <c r="CP69" s="101">
        <v>0.0</v>
      </c>
      <c r="CQ69" s="101">
        <v>61011.0</v>
      </c>
      <c r="CR69" s="101">
        <v>0.0</v>
      </c>
      <c r="CS69" s="101">
        <v>60815.0</v>
      </c>
      <c r="CT69" s="101">
        <v>206920.0</v>
      </c>
      <c r="CU69" s="101">
        <v>200535.0</v>
      </c>
      <c r="CV69" s="101">
        <v>1125.0</v>
      </c>
      <c r="CW69" s="101">
        <v>195862.0</v>
      </c>
      <c r="CX69" s="101">
        <v>1237.0</v>
      </c>
      <c r="CY69" s="101">
        <v>173033.0</v>
      </c>
      <c r="CZ69" s="101">
        <v>197423.0</v>
      </c>
      <c r="DA69" s="101">
        <v>197423.0</v>
      </c>
      <c r="DB69" s="101">
        <v>49.0</v>
      </c>
      <c r="DC69" s="101">
        <v>196331.0</v>
      </c>
      <c r="DD69" s="101">
        <v>0.0</v>
      </c>
      <c r="DE69" s="101">
        <v>4.0</v>
      </c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80"/>
      <c r="GA69" s="80"/>
    </row>
    <row r="70">
      <c r="A70" s="8">
        <v>44378.0</v>
      </c>
      <c r="B70" s="101">
        <v>442052.0</v>
      </c>
      <c r="C70" s="101">
        <v>373074.0</v>
      </c>
      <c r="D70" s="101">
        <v>2.0</v>
      </c>
      <c r="E70" s="101">
        <v>372007.0</v>
      </c>
      <c r="F70" s="101">
        <v>2.0</v>
      </c>
      <c r="G70" s="101">
        <v>108.0</v>
      </c>
      <c r="H70" s="101">
        <v>345612.0</v>
      </c>
      <c r="I70" s="101">
        <v>253230.0</v>
      </c>
      <c r="J70" s="101">
        <v>3.0</v>
      </c>
      <c r="K70" s="101">
        <v>252574.0</v>
      </c>
      <c r="L70" s="101">
        <v>0.0</v>
      </c>
      <c r="M70" s="101">
        <v>106.0</v>
      </c>
      <c r="N70" s="101">
        <v>77859.0</v>
      </c>
      <c r="O70" s="101">
        <v>53858.0</v>
      </c>
      <c r="P70" s="101">
        <v>0.0</v>
      </c>
      <c r="Q70" s="101">
        <v>53645.0</v>
      </c>
      <c r="R70" s="101">
        <v>0.0</v>
      </c>
      <c r="S70" s="101">
        <v>11.0</v>
      </c>
      <c r="T70" s="101">
        <v>7763.0</v>
      </c>
      <c r="U70" s="101">
        <v>5216.0</v>
      </c>
      <c r="V70" s="101">
        <v>0.0</v>
      </c>
      <c r="W70" s="101">
        <v>5191.0</v>
      </c>
      <c r="X70" s="101"/>
      <c r="Y70" s="101"/>
      <c r="Z70" s="101">
        <v>219210.0</v>
      </c>
      <c r="AA70" s="101">
        <v>170453.0</v>
      </c>
      <c r="AB70" s="101">
        <v>1.0</v>
      </c>
      <c r="AC70" s="101">
        <v>169480.0</v>
      </c>
      <c r="AD70" s="101">
        <v>3.0</v>
      </c>
      <c r="AE70" s="101">
        <v>31.0</v>
      </c>
      <c r="AF70" s="101">
        <v>3476136.0</v>
      </c>
      <c r="AG70" s="101">
        <v>3032206.0</v>
      </c>
      <c r="AH70" s="101">
        <v>6087.0</v>
      </c>
      <c r="AI70" s="101">
        <v>2931189.0</v>
      </c>
      <c r="AJ70" s="101">
        <v>93572.0</v>
      </c>
      <c r="AK70" s="101">
        <v>2686423.0</v>
      </c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>
        <v>2072311.0</v>
      </c>
      <c r="BE70" s="101">
        <v>1722111.0</v>
      </c>
      <c r="BF70" s="101">
        <v>6.0</v>
      </c>
      <c r="BG70" s="101">
        <v>1718673.0</v>
      </c>
      <c r="BH70" s="101">
        <v>15.0</v>
      </c>
      <c r="BI70" s="101">
        <v>42.0</v>
      </c>
      <c r="BJ70" s="101">
        <v>2907123.0</v>
      </c>
      <c r="BK70" s="101">
        <v>2381595.0</v>
      </c>
      <c r="BL70" s="101">
        <v>8.0</v>
      </c>
      <c r="BM70" s="101">
        <v>2377133.0</v>
      </c>
      <c r="BN70" s="101">
        <v>23.0</v>
      </c>
      <c r="BO70" s="101">
        <v>96.0</v>
      </c>
      <c r="BP70" s="101">
        <v>3754574.0</v>
      </c>
      <c r="BQ70" s="101">
        <v>2965911.0</v>
      </c>
      <c r="BR70" s="101">
        <v>16.0</v>
      </c>
      <c r="BS70" s="101">
        <v>2959752.0</v>
      </c>
      <c r="BT70" s="101"/>
      <c r="BU70" s="101"/>
      <c r="BV70" s="101">
        <v>1127333.0</v>
      </c>
      <c r="BW70" s="101">
        <v>1105917.0</v>
      </c>
      <c r="BX70" s="101">
        <v>61.0</v>
      </c>
      <c r="BY70" s="101">
        <v>1103795.0</v>
      </c>
      <c r="BZ70" s="101">
        <v>164.0</v>
      </c>
      <c r="CA70" s="101">
        <v>1212.0</v>
      </c>
      <c r="CB70" s="101">
        <v>900605.0</v>
      </c>
      <c r="CC70" s="101">
        <v>862733.0</v>
      </c>
      <c r="CD70" s="101">
        <v>0.0</v>
      </c>
      <c r="CE70" s="101">
        <v>860726.0</v>
      </c>
      <c r="CF70" s="101">
        <v>0.0</v>
      </c>
      <c r="CG70" s="101">
        <v>860726.0</v>
      </c>
      <c r="CH70" s="101">
        <v>269357.0</v>
      </c>
      <c r="CI70" s="101">
        <v>268851.0</v>
      </c>
      <c r="CJ70" s="101">
        <v>675.0</v>
      </c>
      <c r="CK70" s="101">
        <v>267718.0</v>
      </c>
      <c r="CL70" s="101">
        <v>675.0</v>
      </c>
      <c r="CM70" s="101">
        <v>267718.0</v>
      </c>
      <c r="CN70" s="101">
        <v>62579.0</v>
      </c>
      <c r="CO70" s="101">
        <v>61344.0</v>
      </c>
      <c r="CP70" s="101">
        <v>0.0</v>
      </c>
      <c r="CQ70" s="101">
        <v>61011.0</v>
      </c>
      <c r="CR70" s="101">
        <v>0.0</v>
      </c>
      <c r="CS70" s="101">
        <v>60815.0</v>
      </c>
      <c r="CT70" s="101">
        <v>206296.0</v>
      </c>
      <c r="CU70" s="101">
        <v>199901.0</v>
      </c>
      <c r="CV70" s="101">
        <v>1190.0</v>
      </c>
      <c r="CW70" s="101">
        <v>194735.0</v>
      </c>
      <c r="CX70" s="101">
        <v>1942.0</v>
      </c>
      <c r="CY70" s="101">
        <v>171795.0</v>
      </c>
      <c r="CZ70" s="101">
        <v>197420.0</v>
      </c>
      <c r="DA70" s="101">
        <v>197420.0</v>
      </c>
      <c r="DB70" s="101">
        <v>169.0</v>
      </c>
      <c r="DC70" s="101">
        <v>196278.0</v>
      </c>
      <c r="DD70" s="101">
        <v>0.0</v>
      </c>
      <c r="DE70" s="101">
        <v>2.0</v>
      </c>
      <c r="DF70" s="101"/>
      <c r="DG70" s="101"/>
      <c r="DH70" s="101"/>
      <c r="DI70" s="101"/>
      <c r="DJ70" s="101"/>
      <c r="DK70" s="101"/>
      <c r="DL70" s="10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  <c r="EC70" s="101"/>
      <c r="ED70" s="101"/>
      <c r="EE70" s="101"/>
      <c r="EF70" s="101"/>
      <c r="EG70" s="101"/>
      <c r="EH70" s="101"/>
      <c r="EI70" s="101"/>
      <c r="EJ70" s="101"/>
      <c r="EK70" s="101"/>
      <c r="EL70" s="101"/>
      <c r="EM70" s="101"/>
      <c r="EN70" s="101"/>
      <c r="EO70" s="101"/>
      <c r="EP70" s="101"/>
      <c r="EQ70" s="101"/>
      <c r="ER70" s="101"/>
      <c r="ES70" s="101"/>
      <c r="ET70" s="101"/>
      <c r="EU70" s="101"/>
      <c r="EV70" s="101"/>
      <c r="EW70" s="101"/>
      <c r="EX70" s="101"/>
      <c r="EY70" s="101"/>
      <c r="EZ70" s="101"/>
      <c r="FA70" s="101"/>
      <c r="FB70" s="101"/>
      <c r="FC70" s="101"/>
      <c r="FD70" s="101"/>
      <c r="FE70" s="101"/>
      <c r="FF70" s="101"/>
      <c r="FG70" s="101"/>
      <c r="FH70" s="101"/>
      <c r="FI70" s="101"/>
      <c r="FJ70" s="101"/>
      <c r="FK70" s="101"/>
      <c r="FL70" s="101"/>
      <c r="FM70" s="101"/>
      <c r="FN70" s="101"/>
      <c r="FO70" s="101"/>
      <c r="FP70" s="101"/>
      <c r="FQ70" s="101"/>
      <c r="FR70" s="101"/>
      <c r="FS70" s="101"/>
      <c r="FT70" s="101"/>
      <c r="FU70" s="101"/>
      <c r="FV70" s="101"/>
      <c r="FW70" s="101"/>
      <c r="FX70" s="101"/>
      <c r="FY70" s="101"/>
      <c r="FZ70" s="80"/>
      <c r="GA70" s="80"/>
    </row>
    <row r="71">
      <c r="A71" s="8">
        <v>44377.0</v>
      </c>
      <c r="B71" s="101">
        <v>442068.0</v>
      </c>
      <c r="C71" s="101">
        <v>373080.0</v>
      </c>
      <c r="D71" s="101">
        <v>0.0</v>
      </c>
      <c r="E71" s="101">
        <v>372005.0</v>
      </c>
      <c r="F71" s="101">
        <v>50.0</v>
      </c>
      <c r="G71" s="101">
        <v>105.0</v>
      </c>
      <c r="H71" s="101">
        <v>345621.0</v>
      </c>
      <c r="I71" s="101">
        <v>253227.0</v>
      </c>
      <c r="J71" s="101">
        <v>3.0</v>
      </c>
      <c r="K71" s="101">
        <v>252570.0</v>
      </c>
      <c r="L71" s="101">
        <v>9.0</v>
      </c>
      <c r="M71" s="101">
        <v>106.0</v>
      </c>
      <c r="N71" s="101">
        <v>77860.0</v>
      </c>
      <c r="O71" s="101">
        <v>53857.0</v>
      </c>
      <c r="P71" s="101">
        <v>0.0</v>
      </c>
      <c r="Q71" s="101">
        <v>53645.0</v>
      </c>
      <c r="R71" s="101">
        <v>0.0</v>
      </c>
      <c r="S71" s="101">
        <v>11.0</v>
      </c>
      <c r="T71" s="101">
        <v>7764.0</v>
      </c>
      <c r="U71" s="101">
        <v>5216.0</v>
      </c>
      <c r="V71" s="101">
        <v>0.0</v>
      </c>
      <c r="W71" s="101">
        <v>5191.0</v>
      </c>
      <c r="X71" s="101"/>
      <c r="Y71" s="101"/>
      <c r="Z71" s="101">
        <v>219219.0</v>
      </c>
      <c r="AA71" s="101">
        <v>170456.0</v>
      </c>
      <c r="AB71" s="101">
        <v>0.0</v>
      </c>
      <c r="AC71" s="101">
        <v>169479.0</v>
      </c>
      <c r="AD71" s="101">
        <v>4.0</v>
      </c>
      <c r="AE71" s="101">
        <v>28.0</v>
      </c>
      <c r="AF71" s="24">
        <v>3476175.0</v>
      </c>
      <c r="AG71" s="24">
        <v>3031199.0</v>
      </c>
      <c r="AH71" s="24">
        <v>5128.0</v>
      </c>
      <c r="AI71" s="24">
        <v>2925100.0</v>
      </c>
      <c r="AJ71" s="24">
        <v>102738.0</v>
      </c>
      <c r="AK71" s="24">
        <v>2592848.0</v>
      </c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>
        <v>2072329.0</v>
      </c>
      <c r="BE71" s="101">
        <v>1722127.0</v>
      </c>
      <c r="BF71" s="101">
        <v>20.0</v>
      </c>
      <c r="BG71" s="101">
        <v>1718665.0</v>
      </c>
      <c r="BH71" s="101">
        <v>6.0</v>
      </c>
      <c r="BI71" s="101">
        <v>26.0</v>
      </c>
      <c r="BJ71" s="101">
        <v>2907154.0</v>
      </c>
      <c r="BK71" s="101">
        <v>2381600.0</v>
      </c>
      <c r="BL71" s="101">
        <v>18.0</v>
      </c>
      <c r="BM71" s="101">
        <v>2377118.0</v>
      </c>
      <c r="BN71" s="101">
        <v>29.0</v>
      </c>
      <c r="BO71" s="101">
        <v>71.0</v>
      </c>
      <c r="BP71" s="101">
        <v>3754635.0</v>
      </c>
      <c r="BQ71" s="101">
        <v>2965943.0</v>
      </c>
      <c r="BR71" s="101">
        <v>51.0</v>
      </c>
      <c r="BS71" s="101">
        <v>2959729.0</v>
      </c>
      <c r="BT71" s="101"/>
      <c r="BU71" s="101"/>
      <c r="BV71" s="101">
        <v>1127289.0</v>
      </c>
      <c r="BW71" s="101">
        <v>1105853.0</v>
      </c>
      <c r="BX71" s="101">
        <v>72.0</v>
      </c>
      <c r="BY71" s="101">
        <v>1103705.0</v>
      </c>
      <c r="BZ71" s="101">
        <v>135.0</v>
      </c>
      <c r="CA71" s="101">
        <v>1036.0</v>
      </c>
      <c r="CB71" s="101">
        <v>900557.0</v>
      </c>
      <c r="CC71" s="101">
        <v>862740.0</v>
      </c>
      <c r="CD71" s="101">
        <v>71.0</v>
      </c>
      <c r="CE71" s="101">
        <v>860667.0</v>
      </c>
      <c r="CF71" s="101">
        <v>71.0</v>
      </c>
      <c r="CG71" s="101">
        <v>860667.0</v>
      </c>
      <c r="CH71" s="101">
        <v>268907.0</v>
      </c>
      <c r="CI71" s="101">
        <v>268170.0</v>
      </c>
      <c r="CJ71" s="101">
        <v>589.0</v>
      </c>
      <c r="CK71" s="101">
        <v>267027.0</v>
      </c>
      <c r="CL71" s="101">
        <v>589.0</v>
      </c>
      <c r="CM71" s="101">
        <v>267027.0</v>
      </c>
      <c r="CN71" s="24">
        <v>62593.0</v>
      </c>
      <c r="CO71" s="24">
        <v>61353.0</v>
      </c>
      <c r="CP71" s="24">
        <v>0.0</v>
      </c>
      <c r="CQ71" s="24">
        <v>61011.0</v>
      </c>
      <c r="CR71" s="24">
        <v>0.0</v>
      </c>
      <c r="CS71" s="24">
        <v>60815.0</v>
      </c>
      <c r="CT71" s="24">
        <v>205698.0</v>
      </c>
      <c r="CU71" s="24">
        <v>199280.0</v>
      </c>
      <c r="CV71" s="24">
        <v>1205.0</v>
      </c>
      <c r="CW71" s="24">
        <v>193530.0</v>
      </c>
      <c r="CX71" s="24">
        <v>1286.0</v>
      </c>
      <c r="CY71" s="24">
        <v>169851.0</v>
      </c>
      <c r="CZ71" s="24">
        <v>197425.0</v>
      </c>
      <c r="DA71" s="24">
        <v>197425.0</v>
      </c>
      <c r="DB71" s="24">
        <v>115.0</v>
      </c>
      <c r="DC71" s="24">
        <v>196113.0</v>
      </c>
      <c r="DD71" s="24">
        <v>2.0</v>
      </c>
      <c r="DE71" s="24">
        <v>4.0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80"/>
      <c r="GA71" s="80"/>
    </row>
    <row r="72">
      <c r="A72" s="8">
        <v>44376.0</v>
      </c>
      <c r="B72" s="101">
        <v>442088.0</v>
      </c>
      <c r="C72" s="101">
        <v>373084.0</v>
      </c>
      <c r="D72" s="101">
        <v>1.0</v>
      </c>
      <c r="E72" s="101">
        <v>372005.0</v>
      </c>
      <c r="F72" s="101">
        <v>2.0</v>
      </c>
      <c r="G72" s="101">
        <v>53.0</v>
      </c>
      <c r="H72" s="101">
        <v>345642.0</v>
      </c>
      <c r="I72" s="101">
        <v>253228.0</v>
      </c>
      <c r="J72" s="101">
        <v>1.0</v>
      </c>
      <c r="K72" s="101">
        <v>252565.0</v>
      </c>
      <c r="L72" s="101">
        <v>0.0</v>
      </c>
      <c r="M72" s="101">
        <v>94.0</v>
      </c>
      <c r="N72" s="101">
        <v>77864.0</v>
      </c>
      <c r="O72" s="101">
        <v>53860.0</v>
      </c>
      <c r="P72" s="101">
        <v>0.0</v>
      </c>
      <c r="Q72" s="101">
        <v>53645.0</v>
      </c>
      <c r="R72" s="101">
        <v>1.0</v>
      </c>
      <c r="S72" s="101">
        <v>11.0</v>
      </c>
      <c r="T72" s="101">
        <v>7762.0</v>
      </c>
      <c r="U72" s="101">
        <v>5216.0</v>
      </c>
      <c r="V72" s="101">
        <v>1.0</v>
      </c>
      <c r="W72" s="101">
        <v>5191.0</v>
      </c>
      <c r="X72" s="101"/>
      <c r="Y72" s="101"/>
      <c r="Z72" s="101">
        <v>219227.0</v>
      </c>
      <c r="AA72" s="101">
        <v>170462.0</v>
      </c>
      <c r="AB72" s="101">
        <v>0.0</v>
      </c>
      <c r="AC72" s="101">
        <v>169480.0</v>
      </c>
      <c r="AD72" s="101">
        <v>0.0</v>
      </c>
      <c r="AE72" s="101">
        <v>24.0</v>
      </c>
      <c r="AF72" s="101">
        <v>3476211.0</v>
      </c>
      <c r="AG72" s="101">
        <v>3029847.0</v>
      </c>
      <c r="AH72" s="101">
        <v>5290.0</v>
      </c>
      <c r="AI72" s="101">
        <v>2919966.0</v>
      </c>
      <c r="AJ72" s="101">
        <v>102531.0</v>
      </c>
      <c r="AK72" s="101">
        <v>2490110.0</v>
      </c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>
        <v>2072362.0</v>
      </c>
      <c r="BE72" s="101">
        <v>1722129.0</v>
      </c>
      <c r="BF72" s="101">
        <v>7.0</v>
      </c>
      <c r="BG72" s="101">
        <v>1718641.0</v>
      </c>
      <c r="BH72" s="101">
        <v>5.0</v>
      </c>
      <c r="BI72" s="101">
        <v>19.0</v>
      </c>
      <c r="BJ72" s="101">
        <v>2907202.0</v>
      </c>
      <c r="BK72" s="101">
        <v>2381619.0</v>
      </c>
      <c r="BL72" s="101">
        <v>16.0</v>
      </c>
      <c r="BM72" s="101">
        <v>2377092.0</v>
      </c>
      <c r="BN72" s="101">
        <v>12.0</v>
      </c>
      <c r="BO72" s="101">
        <v>41.0</v>
      </c>
      <c r="BP72" s="101">
        <v>3754715.0</v>
      </c>
      <c r="BQ72" s="101">
        <v>2965960.0</v>
      </c>
      <c r="BR72" s="101">
        <v>29.0</v>
      </c>
      <c r="BS72" s="101">
        <v>2959670.0</v>
      </c>
      <c r="BT72" s="101"/>
      <c r="BU72" s="101"/>
      <c r="BV72" s="101">
        <v>1127220.0</v>
      </c>
      <c r="BW72" s="101">
        <v>1105753.0</v>
      </c>
      <c r="BX72" s="101">
        <v>69.0</v>
      </c>
      <c r="BY72" s="101">
        <v>1103582.0</v>
      </c>
      <c r="BZ72" s="101">
        <v>98.0</v>
      </c>
      <c r="CA72" s="101">
        <v>887.0</v>
      </c>
      <c r="CB72" s="101">
        <v>900442.0</v>
      </c>
      <c r="CC72" s="101">
        <v>862743.0</v>
      </c>
      <c r="CD72" s="101">
        <v>1.0</v>
      </c>
      <c r="CE72" s="101">
        <v>860541.0</v>
      </c>
      <c r="CF72" s="101">
        <v>1.0</v>
      </c>
      <c r="CG72" s="101">
        <v>860541.0</v>
      </c>
      <c r="CH72" s="101">
        <v>268327.0</v>
      </c>
      <c r="CI72" s="101">
        <v>267558.0</v>
      </c>
      <c r="CJ72" s="101">
        <v>457.0</v>
      </c>
      <c r="CK72" s="101">
        <v>266428.0</v>
      </c>
      <c r="CL72" s="101">
        <v>457.0</v>
      </c>
      <c r="CM72" s="101">
        <v>266428.0</v>
      </c>
      <c r="CN72" s="101">
        <v>62593.0</v>
      </c>
      <c r="CO72" s="101">
        <v>61353.0</v>
      </c>
      <c r="CP72" s="101">
        <v>0.0</v>
      </c>
      <c r="CQ72" s="101">
        <v>61011.0</v>
      </c>
      <c r="CR72" s="101">
        <v>0.0</v>
      </c>
      <c r="CS72" s="101">
        <v>60814.0</v>
      </c>
      <c r="CT72" s="101">
        <v>203886.0</v>
      </c>
      <c r="CU72" s="101">
        <v>197437.0</v>
      </c>
      <c r="CV72" s="101">
        <v>1652.0</v>
      </c>
      <c r="CW72" s="101">
        <v>192321.0</v>
      </c>
      <c r="CX72" s="101">
        <v>1712.0</v>
      </c>
      <c r="CY72" s="101">
        <v>168564.0</v>
      </c>
      <c r="CZ72" s="101">
        <v>197422.0</v>
      </c>
      <c r="DA72" s="101">
        <v>197422.0</v>
      </c>
      <c r="DB72" s="101">
        <v>147.0</v>
      </c>
      <c r="DC72" s="101">
        <v>195993.0</v>
      </c>
      <c r="DD72" s="101">
        <v>2.0</v>
      </c>
      <c r="DE72" s="101">
        <v>2.0</v>
      </c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80"/>
      <c r="GA72" s="80"/>
    </row>
    <row r="73">
      <c r="A73" s="8">
        <v>44375.0</v>
      </c>
      <c r="B73" s="24">
        <v>442094.0</v>
      </c>
      <c r="C73" s="24">
        <v>373089.0</v>
      </c>
      <c r="D73" s="24">
        <v>0.0</v>
      </c>
      <c r="E73" s="24">
        <v>372001.0</v>
      </c>
      <c r="F73" s="24">
        <v>0.0</v>
      </c>
      <c r="G73" s="24">
        <v>49.0</v>
      </c>
      <c r="H73" s="24">
        <v>345640.0</v>
      </c>
      <c r="I73" s="24">
        <v>253234.0</v>
      </c>
      <c r="J73" s="24">
        <v>0.0</v>
      </c>
      <c r="K73" s="24">
        <v>252558.0</v>
      </c>
      <c r="L73" s="24">
        <v>0.0</v>
      </c>
      <c r="M73" s="24">
        <v>90.0</v>
      </c>
      <c r="N73" s="24">
        <v>77869.0</v>
      </c>
      <c r="O73" s="24">
        <v>53860.0</v>
      </c>
      <c r="P73" s="24">
        <v>0.0</v>
      </c>
      <c r="Q73" s="24">
        <v>53645.0</v>
      </c>
      <c r="R73" s="24">
        <v>0.0</v>
      </c>
      <c r="S73" s="24">
        <v>10.0</v>
      </c>
      <c r="T73" s="24">
        <v>7763.0</v>
      </c>
      <c r="U73" s="24">
        <v>5216.0</v>
      </c>
      <c r="V73" s="24">
        <v>0.0</v>
      </c>
      <c r="W73" s="24">
        <v>5190.0</v>
      </c>
      <c r="X73" s="24"/>
      <c r="Y73" s="24"/>
      <c r="Z73" s="24">
        <v>219235.0</v>
      </c>
      <c r="AA73" s="24">
        <v>170469.0</v>
      </c>
      <c r="AB73" s="24">
        <v>0.0</v>
      </c>
      <c r="AC73" s="24">
        <v>169479.0</v>
      </c>
      <c r="AD73" s="24">
        <v>0.0</v>
      </c>
      <c r="AE73" s="24">
        <v>24.0</v>
      </c>
      <c r="AF73" s="24">
        <v>3476255.0</v>
      </c>
      <c r="AG73" s="24">
        <v>3027821.0</v>
      </c>
      <c r="AH73" s="24">
        <v>0.0</v>
      </c>
      <c r="AI73" s="24">
        <v>2914669.0</v>
      </c>
      <c r="AJ73" s="24">
        <v>733.0</v>
      </c>
      <c r="AK73" s="24">
        <v>2387575.0</v>
      </c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>
        <v>2072386.0</v>
      </c>
      <c r="BE73" s="24">
        <v>1722170.0</v>
      </c>
      <c r="BF73" s="24">
        <v>0.0</v>
      </c>
      <c r="BG73" s="24">
        <v>1718634.0</v>
      </c>
      <c r="BH73" s="24">
        <v>0.0</v>
      </c>
      <c r="BI73" s="24">
        <v>12.0</v>
      </c>
      <c r="BJ73" s="24">
        <v>2907233.0</v>
      </c>
      <c r="BK73" s="24">
        <v>2381677.0</v>
      </c>
      <c r="BL73" s="24">
        <v>0.0</v>
      </c>
      <c r="BM73" s="24">
        <v>2377075.0</v>
      </c>
      <c r="BN73" s="24">
        <v>0.0</v>
      </c>
      <c r="BO73" s="24">
        <v>26.0</v>
      </c>
      <c r="BP73" s="24">
        <v>3754765.0</v>
      </c>
      <c r="BQ73" s="24">
        <v>2966018.0</v>
      </c>
      <c r="BR73" s="24">
        <v>0.0</v>
      </c>
      <c r="BS73" s="24">
        <v>2959635.0</v>
      </c>
      <c r="BT73" s="24"/>
      <c r="BU73" s="24"/>
      <c r="BV73" s="24">
        <v>1127123.0</v>
      </c>
      <c r="BW73" s="24">
        <v>1105685.0</v>
      </c>
      <c r="BX73" s="24">
        <v>0.0</v>
      </c>
      <c r="BY73" s="24">
        <v>1103478.0</v>
      </c>
      <c r="BZ73" s="24">
        <v>0.0</v>
      </c>
      <c r="CA73" s="24">
        <v>758.0</v>
      </c>
      <c r="CB73" s="24">
        <v>900451.0</v>
      </c>
      <c r="CC73" s="24">
        <v>862744.0</v>
      </c>
      <c r="CD73" s="24">
        <v>0.0</v>
      </c>
      <c r="CE73" s="24">
        <v>860537.0</v>
      </c>
      <c r="CF73" s="24">
        <v>0.0</v>
      </c>
      <c r="CG73" s="24">
        <v>860537.0</v>
      </c>
      <c r="CH73" s="24">
        <v>267984.0</v>
      </c>
      <c r="CI73" s="24">
        <v>267056.0</v>
      </c>
      <c r="CJ73" s="24">
        <v>6.0</v>
      </c>
      <c r="CK73" s="24">
        <v>265940.0</v>
      </c>
      <c r="CL73" s="24">
        <v>6.0</v>
      </c>
      <c r="CM73" s="24">
        <v>265940.0</v>
      </c>
      <c r="CN73" s="24">
        <v>62623.0</v>
      </c>
      <c r="CO73" s="24">
        <v>61369.0</v>
      </c>
      <c r="CP73" s="24">
        <v>0.0</v>
      </c>
      <c r="CQ73" s="24">
        <v>61011.0</v>
      </c>
      <c r="CR73" s="24">
        <v>0.0</v>
      </c>
      <c r="CS73" s="24">
        <v>60814.0</v>
      </c>
      <c r="CT73" s="24">
        <v>202414.0</v>
      </c>
      <c r="CU73" s="24">
        <v>195931.0</v>
      </c>
      <c r="CV73" s="24">
        <v>0.0</v>
      </c>
      <c r="CW73" s="24">
        <v>190660.0</v>
      </c>
      <c r="CX73" s="24">
        <v>1.0</v>
      </c>
      <c r="CY73" s="24">
        <v>166849.0</v>
      </c>
      <c r="CZ73" s="24">
        <v>197422.0</v>
      </c>
      <c r="DA73" s="24">
        <v>197422.0</v>
      </c>
      <c r="DB73" s="24">
        <v>0.0</v>
      </c>
      <c r="DC73" s="24">
        <v>195842.0</v>
      </c>
      <c r="DD73" s="24">
        <v>0.0</v>
      </c>
      <c r="DE73" s="24">
        <v>0.0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80"/>
      <c r="GA73" s="80"/>
    </row>
    <row r="74">
      <c r="A74" s="8">
        <v>44374.0</v>
      </c>
      <c r="B74" s="145">
        <v>442094.0</v>
      </c>
      <c r="C74" s="145">
        <v>373089.0</v>
      </c>
      <c r="D74" s="145">
        <v>0.0</v>
      </c>
      <c r="E74" s="145">
        <v>372001.0</v>
      </c>
      <c r="F74" s="145">
        <v>0.0</v>
      </c>
      <c r="G74" s="145">
        <v>49.0</v>
      </c>
      <c r="H74" s="145">
        <v>345640.0</v>
      </c>
      <c r="I74" s="145">
        <v>253234.0</v>
      </c>
      <c r="J74" s="145">
        <v>0.0</v>
      </c>
      <c r="K74" s="145">
        <v>252558.0</v>
      </c>
      <c r="L74" s="145">
        <v>0.0</v>
      </c>
      <c r="M74" s="145">
        <v>90.0</v>
      </c>
      <c r="N74" s="145">
        <v>77869.0</v>
      </c>
      <c r="O74" s="145">
        <v>53860.0</v>
      </c>
      <c r="P74" s="145">
        <v>0.0</v>
      </c>
      <c r="Q74" s="145">
        <v>53645.0</v>
      </c>
      <c r="R74" s="145">
        <v>0.0</v>
      </c>
      <c r="S74" s="145">
        <v>10.0</v>
      </c>
      <c r="T74" s="145">
        <v>7763.0</v>
      </c>
      <c r="U74" s="145">
        <v>5216.0</v>
      </c>
      <c r="V74" s="145">
        <v>0.0</v>
      </c>
      <c r="W74" s="145">
        <v>5190.0</v>
      </c>
      <c r="X74" s="145"/>
      <c r="Y74" s="145"/>
      <c r="Z74" s="145">
        <v>219235.0</v>
      </c>
      <c r="AA74" s="145">
        <v>170469.0</v>
      </c>
      <c r="AB74" s="145">
        <v>0.0</v>
      </c>
      <c r="AC74" s="145">
        <v>169479.0</v>
      </c>
      <c r="AD74" s="145">
        <v>0.0</v>
      </c>
      <c r="AE74" s="145">
        <v>24.0</v>
      </c>
      <c r="AF74" s="139">
        <v>3476254.0</v>
      </c>
      <c r="AG74" s="139">
        <v>3027737.0</v>
      </c>
      <c r="AH74" s="139">
        <v>1045.0</v>
      </c>
      <c r="AI74" s="139">
        <v>2914669.0</v>
      </c>
      <c r="AJ74" s="139">
        <v>22064.0</v>
      </c>
      <c r="AK74" s="139">
        <v>2386842.0</v>
      </c>
      <c r="AL74" s="145"/>
      <c r="AM74" s="145"/>
      <c r="AN74" s="145"/>
      <c r="AO74" s="145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5"/>
      <c r="BB74" s="145"/>
      <c r="BC74" s="145"/>
      <c r="BD74" s="145">
        <v>2072387.0</v>
      </c>
      <c r="BE74" s="145">
        <v>1722171.0</v>
      </c>
      <c r="BF74" s="145">
        <v>0.0</v>
      </c>
      <c r="BG74" s="145">
        <v>1718634.0</v>
      </c>
      <c r="BH74" s="145">
        <v>0.0</v>
      </c>
      <c r="BI74" s="145">
        <v>12.0</v>
      </c>
      <c r="BJ74" s="145">
        <v>2907234.0</v>
      </c>
      <c r="BK74" s="145">
        <v>2381679.0</v>
      </c>
      <c r="BL74" s="145">
        <v>0.0</v>
      </c>
      <c r="BM74" s="145">
        <v>2377075.0</v>
      </c>
      <c r="BN74" s="145">
        <v>0.0</v>
      </c>
      <c r="BO74" s="145">
        <v>26.0</v>
      </c>
      <c r="BP74" s="145">
        <v>3754766.0</v>
      </c>
      <c r="BQ74" s="145">
        <v>2966023.0</v>
      </c>
      <c r="BR74" s="145">
        <v>9.0</v>
      </c>
      <c r="BS74" s="145">
        <v>2959635.0</v>
      </c>
      <c r="BT74" s="145"/>
      <c r="BU74" s="145"/>
      <c r="BV74" s="145">
        <v>1127122.0</v>
      </c>
      <c r="BW74" s="145">
        <v>1105685.0</v>
      </c>
      <c r="BX74" s="145">
        <v>1.0</v>
      </c>
      <c r="BY74" s="145">
        <v>1103478.0</v>
      </c>
      <c r="BZ74" s="145">
        <v>0.0</v>
      </c>
      <c r="CA74" s="145">
        <v>758.0</v>
      </c>
      <c r="CB74" s="145">
        <v>900456.0</v>
      </c>
      <c r="CC74" s="145">
        <v>862744.0</v>
      </c>
      <c r="CD74" s="145">
        <v>0.0</v>
      </c>
      <c r="CE74" s="145">
        <v>860537.0</v>
      </c>
      <c r="CF74" s="145">
        <v>0.0</v>
      </c>
      <c r="CG74" s="145">
        <v>860537.0</v>
      </c>
      <c r="CH74" s="145">
        <v>267978.0</v>
      </c>
      <c r="CI74" s="145">
        <v>267050.0</v>
      </c>
      <c r="CJ74" s="145">
        <v>87.0</v>
      </c>
      <c r="CK74" s="145">
        <v>265934.0</v>
      </c>
      <c r="CL74" s="145">
        <v>87.0</v>
      </c>
      <c r="CM74" s="145">
        <v>265934.0</v>
      </c>
      <c r="CN74" s="139">
        <v>62623.0</v>
      </c>
      <c r="CO74" s="139">
        <v>61369.0</v>
      </c>
      <c r="CP74" s="139">
        <v>0.0</v>
      </c>
      <c r="CQ74" s="139">
        <v>61011.0</v>
      </c>
      <c r="CR74" s="139">
        <v>0.0</v>
      </c>
      <c r="CS74" s="139">
        <v>60814.0</v>
      </c>
      <c r="CT74" s="139">
        <v>202415.0</v>
      </c>
      <c r="CU74" s="139">
        <v>195932.0</v>
      </c>
      <c r="CV74" s="139">
        <v>215.0</v>
      </c>
      <c r="CW74" s="139">
        <v>190659.0</v>
      </c>
      <c r="CX74" s="139">
        <v>228.0</v>
      </c>
      <c r="CY74" s="139">
        <v>166848.0</v>
      </c>
      <c r="CZ74" s="139">
        <v>305332.0</v>
      </c>
      <c r="DA74" s="139">
        <v>263129.0</v>
      </c>
      <c r="DB74" s="139">
        <v>9078.0</v>
      </c>
      <c r="DC74" s="139">
        <v>195842.0</v>
      </c>
      <c r="DD74" s="101">
        <v>0.0</v>
      </c>
      <c r="DE74" s="101">
        <v>0.0</v>
      </c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1"/>
      <c r="EP74" s="101"/>
      <c r="EQ74" s="101"/>
      <c r="ER74" s="101"/>
      <c r="ES74" s="101"/>
      <c r="ET74" s="101"/>
      <c r="EU74" s="101"/>
      <c r="EV74" s="101"/>
      <c r="EW74" s="101"/>
      <c r="EX74" s="101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1"/>
      <c r="FU74" s="101"/>
      <c r="FV74" s="101"/>
      <c r="FW74" s="101"/>
      <c r="FX74" s="101"/>
      <c r="FY74" s="101"/>
      <c r="FZ74" s="80"/>
      <c r="GA74" s="80"/>
    </row>
    <row r="75">
      <c r="A75" s="8">
        <v>44373.0</v>
      </c>
      <c r="B75" s="101">
        <v>442097.0</v>
      </c>
      <c r="C75" s="101">
        <v>373090.0</v>
      </c>
      <c r="D75" s="101">
        <v>2.0</v>
      </c>
      <c r="E75" s="101">
        <v>371996.0</v>
      </c>
      <c r="F75" s="101">
        <v>5.0</v>
      </c>
      <c r="G75" s="101">
        <v>49.0</v>
      </c>
      <c r="H75" s="101">
        <v>345645.0</v>
      </c>
      <c r="I75" s="101">
        <v>253233.0</v>
      </c>
      <c r="J75" s="101">
        <v>5.0</v>
      </c>
      <c r="K75" s="101">
        <v>252558.0</v>
      </c>
      <c r="L75" s="101">
        <v>7.0</v>
      </c>
      <c r="M75" s="101">
        <v>90.0</v>
      </c>
      <c r="N75" s="101">
        <v>77869.0</v>
      </c>
      <c r="O75" s="101">
        <v>53860.0</v>
      </c>
      <c r="P75" s="101">
        <v>1.0</v>
      </c>
      <c r="Q75" s="101">
        <v>53645.0</v>
      </c>
      <c r="R75" s="101">
        <v>0.0</v>
      </c>
      <c r="S75" s="101">
        <v>10.0</v>
      </c>
      <c r="T75" s="101">
        <v>7763.0</v>
      </c>
      <c r="U75" s="101">
        <v>5216.0</v>
      </c>
      <c r="V75" s="101">
        <v>1.0</v>
      </c>
      <c r="W75" s="101">
        <v>5190.0</v>
      </c>
      <c r="X75" s="101"/>
      <c r="Y75" s="101"/>
      <c r="Z75" s="101">
        <v>219240.0</v>
      </c>
      <c r="AA75" s="101">
        <v>170469.0</v>
      </c>
      <c r="AB75" s="101">
        <v>9.0</v>
      </c>
      <c r="AC75" s="101">
        <v>169480.0</v>
      </c>
      <c r="AD75" s="101">
        <v>4.0</v>
      </c>
      <c r="AE75" s="101">
        <v>24.0</v>
      </c>
      <c r="AF75" s="101">
        <v>3476253.0</v>
      </c>
      <c r="AG75" s="101">
        <v>3027713.0</v>
      </c>
      <c r="AH75" s="101">
        <v>4220.0</v>
      </c>
      <c r="AI75" s="101">
        <v>2913624.0</v>
      </c>
      <c r="AJ75" s="101">
        <v>81758.0</v>
      </c>
      <c r="AK75" s="101">
        <v>2364778.0</v>
      </c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>
        <v>2072390.0</v>
      </c>
      <c r="BE75" s="101">
        <v>1722172.0</v>
      </c>
      <c r="BF75" s="101">
        <v>18.0</v>
      </c>
      <c r="BG75" s="101">
        <v>1718634.0</v>
      </c>
      <c r="BH75" s="101">
        <v>5.0</v>
      </c>
      <c r="BI75" s="101">
        <v>12.0</v>
      </c>
      <c r="BJ75" s="101">
        <v>2907239.0</v>
      </c>
      <c r="BK75" s="101">
        <v>2381674.0</v>
      </c>
      <c r="BL75" s="101">
        <v>28.0</v>
      </c>
      <c r="BM75" s="101">
        <v>2377074.0</v>
      </c>
      <c r="BN75" s="101">
        <v>20.0</v>
      </c>
      <c r="BO75" s="101">
        <v>26.0</v>
      </c>
      <c r="BP75" s="101">
        <v>3754777.0</v>
      </c>
      <c r="BQ75" s="101">
        <v>2966023.0</v>
      </c>
      <c r="BR75" s="101">
        <v>44.0</v>
      </c>
      <c r="BS75" s="101">
        <v>2959624.0</v>
      </c>
      <c r="BT75" s="101"/>
      <c r="BU75" s="101"/>
      <c r="BV75" s="101">
        <v>1127126.0</v>
      </c>
      <c r="BW75" s="101">
        <v>1105687.0</v>
      </c>
      <c r="BX75" s="101">
        <v>87.0</v>
      </c>
      <c r="BY75" s="101">
        <v>1103476.0</v>
      </c>
      <c r="BZ75" s="101">
        <v>186.0</v>
      </c>
      <c r="CA75" s="101">
        <v>758.0</v>
      </c>
      <c r="CB75" s="101">
        <v>900456.0</v>
      </c>
      <c r="CC75" s="101">
        <v>862744.0</v>
      </c>
      <c r="CD75" s="101">
        <v>0.0</v>
      </c>
      <c r="CE75" s="101">
        <v>860535.0</v>
      </c>
      <c r="CF75" s="101">
        <v>0.0</v>
      </c>
      <c r="CG75" s="101">
        <v>860535.0</v>
      </c>
      <c r="CH75" s="101">
        <v>267884.0</v>
      </c>
      <c r="CI75" s="101">
        <v>266952.0</v>
      </c>
      <c r="CJ75" s="101">
        <v>418.0</v>
      </c>
      <c r="CK75" s="101">
        <v>265831.0</v>
      </c>
      <c r="CL75" s="101">
        <v>418.0</v>
      </c>
      <c r="CM75" s="101">
        <v>265831.0</v>
      </c>
      <c r="CN75" s="101">
        <v>62623.0</v>
      </c>
      <c r="CO75" s="101">
        <v>61369.0</v>
      </c>
      <c r="CP75" s="101">
        <v>1.0</v>
      </c>
      <c r="CQ75" s="101">
        <v>61009.0</v>
      </c>
      <c r="CR75" s="101">
        <v>0.0</v>
      </c>
      <c r="CS75" s="101">
        <v>60814.0</v>
      </c>
      <c r="CT75" s="101">
        <v>202162.0</v>
      </c>
      <c r="CU75" s="101">
        <v>195679.0</v>
      </c>
      <c r="CV75" s="101">
        <v>1070.0</v>
      </c>
      <c r="CW75" s="101">
        <v>190444.0</v>
      </c>
      <c r="CX75" s="101">
        <v>1466.0</v>
      </c>
      <c r="CY75" s="101">
        <v>166618.0</v>
      </c>
      <c r="CZ75" s="101">
        <v>305328.0</v>
      </c>
      <c r="DA75" s="101">
        <v>263124.0</v>
      </c>
      <c r="DB75" s="101">
        <v>29058.0</v>
      </c>
      <c r="DC75" s="101">
        <v>186764.0</v>
      </c>
      <c r="DD75" s="101">
        <v>0.0</v>
      </c>
      <c r="DE75" s="101">
        <v>0.0</v>
      </c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80"/>
      <c r="GA75" s="80"/>
    </row>
    <row r="76">
      <c r="A76" s="8">
        <v>44372.0</v>
      </c>
      <c r="B76" s="24">
        <v>442122.0</v>
      </c>
      <c r="C76" s="24">
        <v>373105.0</v>
      </c>
      <c r="D76" s="24">
        <v>3.0</v>
      </c>
      <c r="E76" s="24">
        <v>371989.0</v>
      </c>
      <c r="F76" s="24">
        <v>1.0</v>
      </c>
      <c r="G76" s="24">
        <v>42.0</v>
      </c>
      <c r="H76" s="24">
        <v>345675.0</v>
      </c>
      <c r="I76" s="24">
        <v>253240.0</v>
      </c>
      <c r="J76" s="24">
        <v>5.0</v>
      </c>
      <c r="K76" s="24">
        <v>252551.0</v>
      </c>
      <c r="L76" s="24">
        <v>0.0</v>
      </c>
      <c r="M76" s="24">
        <v>80.0</v>
      </c>
      <c r="N76" s="24">
        <v>77874.0</v>
      </c>
      <c r="O76" s="24">
        <v>53864.0</v>
      </c>
      <c r="P76" s="24">
        <v>0.0</v>
      </c>
      <c r="Q76" s="24">
        <v>53644.0</v>
      </c>
      <c r="R76" s="24">
        <v>0.0</v>
      </c>
      <c r="S76" s="24">
        <v>10.0</v>
      </c>
      <c r="T76" s="24">
        <v>7762.0</v>
      </c>
      <c r="U76" s="24">
        <v>5216.0</v>
      </c>
      <c r="V76" s="24">
        <v>0.0</v>
      </c>
      <c r="W76" s="24">
        <v>5189.0</v>
      </c>
      <c r="X76" s="24"/>
      <c r="Y76" s="24"/>
      <c r="Z76" s="24">
        <v>219257.0</v>
      </c>
      <c r="AA76" s="24">
        <v>170478.0</v>
      </c>
      <c r="AB76" s="24">
        <v>1.0</v>
      </c>
      <c r="AC76" s="24">
        <v>169469.0</v>
      </c>
      <c r="AD76" s="24">
        <v>0.0</v>
      </c>
      <c r="AE76" s="24">
        <v>20.0</v>
      </c>
      <c r="AF76" s="24">
        <v>3476273.0</v>
      </c>
      <c r="AG76" s="24">
        <v>3025962.0</v>
      </c>
      <c r="AH76" s="24">
        <v>3178.0</v>
      </c>
      <c r="AI76" s="24">
        <v>2909399.0</v>
      </c>
      <c r="AJ76" s="24">
        <v>92599.0</v>
      </c>
      <c r="AK76" s="24">
        <v>2283013.0</v>
      </c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>
        <v>2072416.0</v>
      </c>
      <c r="BE76" s="24">
        <v>1722238.0</v>
      </c>
      <c r="BF76" s="24">
        <v>44.0</v>
      </c>
      <c r="BG76" s="24">
        <v>1718613.0</v>
      </c>
      <c r="BH76" s="24">
        <v>4.0</v>
      </c>
      <c r="BI76" s="24">
        <v>4.0</v>
      </c>
      <c r="BJ76" s="24">
        <v>2907296.0</v>
      </c>
      <c r="BK76" s="24">
        <v>2381749.0</v>
      </c>
      <c r="BL76" s="24">
        <v>60.0</v>
      </c>
      <c r="BM76" s="24">
        <v>2377039.0</v>
      </c>
      <c r="BN76" s="24">
        <v>5.0</v>
      </c>
      <c r="BO76" s="24">
        <v>5.0</v>
      </c>
      <c r="BP76" s="24">
        <v>3754846.0</v>
      </c>
      <c r="BQ76" s="24">
        <v>2966112.0</v>
      </c>
      <c r="BR76" s="24">
        <v>98.0</v>
      </c>
      <c r="BS76" s="24">
        <v>2959574.0</v>
      </c>
      <c r="BT76" s="24"/>
      <c r="BU76" s="24"/>
      <c r="BV76" s="24">
        <v>1127156.0</v>
      </c>
      <c r="BW76" s="24">
        <v>1105554.0</v>
      </c>
      <c r="BX76" s="24">
        <v>103.0</v>
      </c>
      <c r="BY76" s="24">
        <v>1103319.0</v>
      </c>
      <c r="BZ76" s="24">
        <v>42.0</v>
      </c>
      <c r="CA76" s="24">
        <v>555.0</v>
      </c>
      <c r="CB76" s="24">
        <v>900473.0</v>
      </c>
      <c r="CC76" s="24">
        <v>862783.0</v>
      </c>
      <c r="CD76" s="24">
        <v>1.0</v>
      </c>
      <c r="CE76" s="24">
        <v>860533.0</v>
      </c>
      <c r="CF76" s="24">
        <v>1.0</v>
      </c>
      <c r="CG76" s="24">
        <v>860533.0</v>
      </c>
      <c r="CH76" s="24">
        <v>266810.0</v>
      </c>
      <c r="CI76" s="24">
        <v>266516.0</v>
      </c>
      <c r="CJ76" s="24">
        <v>490.0</v>
      </c>
      <c r="CK76" s="24">
        <v>265387.0</v>
      </c>
      <c r="CL76" s="24">
        <v>490.0</v>
      </c>
      <c r="CM76" s="24">
        <v>265387.0</v>
      </c>
      <c r="CN76" s="24">
        <v>62719.0</v>
      </c>
      <c r="CO76" s="24">
        <v>61463.0</v>
      </c>
      <c r="CP76" s="24">
        <v>0.0</v>
      </c>
      <c r="CQ76" s="24">
        <v>61006.0</v>
      </c>
      <c r="CR76" s="24">
        <v>0.0</v>
      </c>
      <c r="CS76" s="24">
        <v>60813.0</v>
      </c>
      <c r="CT76" s="24">
        <v>201394.0</v>
      </c>
      <c r="CU76" s="24">
        <v>194874.0</v>
      </c>
      <c r="CV76" s="24">
        <v>1186.0</v>
      </c>
      <c r="CW76" s="24">
        <v>189364.0</v>
      </c>
      <c r="CX76" s="24">
        <v>1048.0</v>
      </c>
      <c r="CY76" s="24">
        <v>165142.0</v>
      </c>
      <c r="CZ76" s="24">
        <v>305301.0</v>
      </c>
      <c r="DA76" s="24">
        <v>263110.0</v>
      </c>
      <c r="DB76" s="24">
        <v>20734.0</v>
      </c>
      <c r="DC76" s="24">
        <v>157705.0</v>
      </c>
      <c r="DD76" s="24">
        <v>0.0</v>
      </c>
      <c r="DE76" s="24">
        <v>0.0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80"/>
      <c r="GA76" s="80"/>
    </row>
    <row r="77">
      <c r="A77" s="8">
        <v>44371.0</v>
      </c>
      <c r="B77" s="101">
        <v>442151.0</v>
      </c>
      <c r="C77" s="101">
        <v>373138.0</v>
      </c>
      <c r="D77" s="101">
        <v>0.0</v>
      </c>
      <c r="E77" s="101">
        <v>371982.0</v>
      </c>
      <c r="F77" s="101">
        <v>7.0</v>
      </c>
      <c r="G77" s="101">
        <v>41.0</v>
      </c>
      <c r="H77" s="101">
        <v>345679.0</v>
      </c>
      <c r="I77" s="101">
        <v>253268.0</v>
      </c>
      <c r="J77" s="101">
        <v>1.0</v>
      </c>
      <c r="K77" s="101">
        <v>252538.0</v>
      </c>
      <c r="L77" s="101">
        <v>4.0</v>
      </c>
      <c r="M77" s="101">
        <v>80.0</v>
      </c>
      <c r="N77" s="101">
        <v>77879.0</v>
      </c>
      <c r="O77" s="101">
        <v>53869.0</v>
      </c>
      <c r="P77" s="101">
        <v>1.0</v>
      </c>
      <c r="Q77" s="101">
        <v>53644.0</v>
      </c>
      <c r="R77" s="101">
        <v>0.0</v>
      </c>
      <c r="S77" s="101">
        <v>10.0</v>
      </c>
      <c r="T77" s="101">
        <v>7761.0</v>
      </c>
      <c r="U77" s="101">
        <v>5216.0</v>
      </c>
      <c r="V77" s="101">
        <v>0.0</v>
      </c>
      <c r="W77" s="101">
        <v>5189.0</v>
      </c>
      <c r="X77" s="101"/>
      <c r="Y77" s="101"/>
      <c r="Z77" s="101">
        <v>219268.0</v>
      </c>
      <c r="AA77" s="101">
        <v>170502.0</v>
      </c>
      <c r="AB77" s="101">
        <v>2.0</v>
      </c>
      <c r="AC77" s="101">
        <v>169466.0</v>
      </c>
      <c r="AD77" s="101">
        <v>0.0</v>
      </c>
      <c r="AE77" s="101">
        <v>20.0</v>
      </c>
      <c r="AF77" s="133">
        <v>3476348.0</v>
      </c>
      <c r="AG77" s="133">
        <v>3023795.0</v>
      </c>
      <c r="AH77" s="133">
        <v>3490.0</v>
      </c>
      <c r="AI77" s="133">
        <v>2906217.0</v>
      </c>
      <c r="AJ77" s="133">
        <v>102186.0</v>
      </c>
      <c r="AK77" s="133">
        <v>2190410.0</v>
      </c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>
        <v>2072453.0</v>
      </c>
      <c r="BE77" s="101">
        <v>1722306.0</v>
      </c>
      <c r="BF77" s="101">
        <v>9.0</v>
      </c>
      <c r="BG77" s="101">
        <v>1718564.0</v>
      </c>
      <c r="BH77" s="101"/>
      <c r="BI77" s="101"/>
      <c r="BJ77" s="101">
        <v>2907361.0</v>
      </c>
      <c r="BK77" s="101">
        <v>2381850.0</v>
      </c>
      <c r="BL77" s="101">
        <v>8.0</v>
      </c>
      <c r="BM77" s="101">
        <v>2376974.0</v>
      </c>
      <c r="BN77" s="101"/>
      <c r="BO77" s="101"/>
      <c r="BP77" s="101">
        <v>3754957.0</v>
      </c>
      <c r="BQ77" s="101">
        <v>2966259.0</v>
      </c>
      <c r="BR77" s="101">
        <v>32.0</v>
      </c>
      <c r="BS77" s="101">
        <v>2959447.0</v>
      </c>
      <c r="BT77" s="101"/>
      <c r="BU77" s="101"/>
      <c r="BV77" s="101">
        <v>1127047.0</v>
      </c>
      <c r="BW77" s="101">
        <v>1105386.0</v>
      </c>
      <c r="BX77" s="101">
        <v>60.0</v>
      </c>
      <c r="BY77" s="101">
        <v>1103119.0</v>
      </c>
      <c r="BZ77" s="101">
        <v>34.0</v>
      </c>
      <c r="CA77" s="101">
        <v>510.0</v>
      </c>
      <c r="CB77" s="101">
        <v>900480.0</v>
      </c>
      <c r="CC77" s="101">
        <v>862797.0</v>
      </c>
      <c r="CD77" s="101">
        <v>0.0</v>
      </c>
      <c r="CE77" s="101">
        <v>860530.0</v>
      </c>
      <c r="CF77" s="101">
        <v>0.0</v>
      </c>
      <c r="CG77" s="101">
        <v>860530.0</v>
      </c>
      <c r="CH77" s="101">
        <v>266309.0</v>
      </c>
      <c r="CI77" s="101">
        <v>265993.0</v>
      </c>
      <c r="CJ77" s="101">
        <v>1028.0</v>
      </c>
      <c r="CK77" s="101">
        <v>264831.0</v>
      </c>
      <c r="CL77" s="101">
        <v>1028.0</v>
      </c>
      <c r="CM77" s="101">
        <v>264831.0</v>
      </c>
      <c r="CN77" s="133">
        <v>62739.0</v>
      </c>
      <c r="CO77" s="133">
        <v>61463.0</v>
      </c>
      <c r="CP77" s="133">
        <v>0.0</v>
      </c>
      <c r="CQ77" s="133">
        <v>61006.0</v>
      </c>
      <c r="CR77" s="133">
        <v>0.0</v>
      </c>
      <c r="CS77" s="133">
        <v>60812.0</v>
      </c>
      <c r="CT77" s="133">
        <v>200606.0</v>
      </c>
      <c r="CU77" s="133">
        <v>194050.0</v>
      </c>
      <c r="CV77" s="133">
        <v>1253.0</v>
      </c>
      <c r="CW77" s="133">
        <v>188155.0</v>
      </c>
      <c r="CX77" s="133">
        <v>1098.0</v>
      </c>
      <c r="CY77" s="133">
        <v>164092.0</v>
      </c>
      <c r="CZ77" s="133">
        <v>263485.0</v>
      </c>
      <c r="DA77" s="133">
        <v>263113.0</v>
      </c>
      <c r="DB77" s="133">
        <v>17696.0</v>
      </c>
      <c r="DC77" s="133">
        <v>136970.0</v>
      </c>
      <c r="DD77" s="133">
        <v>0.0</v>
      </c>
      <c r="DE77" s="133">
        <v>0.0</v>
      </c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80"/>
      <c r="GA77" s="80"/>
    </row>
    <row r="78">
      <c r="A78" s="8">
        <v>44370.0</v>
      </c>
      <c r="B78" s="24">
        <v>442186.0</v>
      </c>
      <c r="C78" s="24">
        <v>373221.0</v>
      </c>
      <c r="D78" s="24">
        <v>0.0</v>
      </c>
      <c r="E78" s="24">
        <v>371978.0</v>
      </c>
      <c r="F78" s="24">
        <v>0.0</v>
      </c>
      <c r="G78" s="24">
        <v>34.0</v>
      </c>
      <c r="H78" s="24">
        <v>345702.0</v>
      </c>
      <c r="I78" s="24">
        <v>253308.0</v>
      </c>
      <c r="J78" s="24">
        <v>2.0</v>
      </c>
      <c r="K78" s="24">
        <v>252525.0</v>
      </c>
      <c r="L78" s="24">
        <v>2.0</v>
      </c>
      <c r="M78" s="24">
        <v>76.0</v>
      </c>
      <c r="N78" s="24">
        <v>77898.0</v>
      </c>
      <c r="O78" s="24">
        <v>53896.0</v>
      </c>
      <c r="P78" s="24">
        <v>0.0</v>
      </c>
      <c r="Q78" s="24">
        <v>53642.0</v>
      </c>
      <c r="R78" s="24">
        <v>1.0</v>
      </c>
      <c r="S78" s="24">
        <v>10.0</v>
      </c>
      <c r="T78" s="24">
        <v>7763.0</v>
      </c>
      <c r="U78" s="24">
        <v>5219.0</v>
      </c>
      <c r="V78" s="24">
        <v>0.0</v>
      </c>
      <c r="W78" s="24">
        <v>5189.0</v>
      </c>
      <c r="X78" s="24"/>
      <c r="Y78" s="24"/>
      <c r="Z78" s="24">
        <v>219273.0</v>
      </c>
      <c r="AA78" s="24">
        <v>170553.0</v>
      </c>
      <c r="AB78" s="24">
        <v>3.0</v>
      </c>
      <c r="AC78" s="24">
        <v>169457.0</v>
      </c>
      <c r="AD78" s="24">
        <v>0.0</v>
      </c>
      <c r="AE78" s="24">
        <v>20.0</v>
      </c>
      <c r="AF78" s="24">
        <v>3476489.0</v>
      </c>
      <c r="AG78" s="24">
        <v>3021495.0</v>
      </c>
      <c r="AH78" s="24">
        <v>3252.0</v>
      </c>
      <c r="AI78" s="24">
        <v>2902721.0</v>
      </c>
      <c r="AJ78" s="24">
        <v>104286.0</v>
      </c>
      <c r="AK78" s="24">
        <v>2088221.0</v>
      </c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>
        <v>2072527.0</v>
      </c>
      <c r="BE78" s="24">
        <v>1722508.0</v>
      </c>
      <c r="BF78" s="24">
        <v>24.0</v>
      </c>
      <c r="BG78" s="24">
        <v>1718557.0</v>
      </c>
      <c r="BH78" s="24"/>
      <c r="BI78" s="24"/>
      <c r="BJ78" s="24">
        <v>2907643.0</v>
      </c>
      <c r="BK78" s="24">
        <v>2382137.0</v>
      </c>
      <c r="BL78" s="24">
        <v>32.0</v>
      </c>
      <c r="BM78" s="24">
        <v>2376955.0</v>
      </c>
      <c r="BN78" s="24"/>
      <c r="BO78" s="24"/>
      <c r="BP78" s="24">
        <v>3755431.0</v>
      </c>
      <c r="BQ78" s="24">
        <v>2966722.0</v>
      </c>
      <c r="BR78" s="24">
        <v>58.0</v>
      </c>
      <c r="BS78" s="24">
        <v>2959406.0</v>
      </c>
      <c r="BT78" s="24"/>
      <c r="BU78" s="24"/>
      <c r="BV78" s="24">
        <v>1127007.0</v>
      </c>
      <c r="BW78" s="24">
        <v>1105243.0</v>
      </c>
      <c r="BX78" s="24">
        <v>114.0</v>
      </c>
      <c r="BY78" s="24">
        <v>1102914.0</v>
      </c>
      <c r="BZ78" s="24">
        <v>13.0</v>
      </c>
      <c r="CA78" s="24">
        <v>474.0</v>
      </c>
      <c r="CB78" s="24">
        <v>900243.0</v>
      </c>
      <c r="CC78" s="24">
        <v>862837.0</v>
      </c>
      <c r="CD78" s="24">
        <v>13.0</v>
      </c>
      <c r="CE78" s="24">
        <v>860275.0</v>
      </c>
      <c r="CF78" s="24">
        <v>13.0</v>
      </c>
      <c r="CG78" s="24">
        <v>860275.0</v>
      </c>
      <c r="CH78" s="24">
        <v>265347.0</v>
      </c>
      <c r="CI78" s="24">
        <v>264844.0</v>
      </c>
      <c r="CJ78" s="24">
        <v>2351.0</v>
      </c>
      <c r="CK78" s="24">
        <v>263681.0</v>
      </c>
      <c r="CL78" s="24">
        <v>2351.0</v>
      </c>
      <c r="CM78" s="24">
        <v>263681.0</v>
      </c>
      <c r="CN78" s="24">
        <v>62743.0</v>
      </c>
      <c r="CO78" s="24">
        <v>61464.0</v>
      </c>
      <c r="CP78" s="24">
        <v>0.0</v>
      </c>
      <c r="CQ78" s="24">
        <v>61005.0</v>
      </c>
      <c r="CR78" s="24">
        <v>0.0</v>
      </c>
      <c r="CS78" s="24">
        <v>60812.0</v>
      </c>
      <c r="CT78" s="24">
        <v>199814.0</v>
      </c>
      <c r="CU78" s="24">
        <v>193235.0</v>
      </c>
      <c r="CV78" s="24">
        <v>1344.0</v>
      </c>
      <c r="CW78" s="24">
        <v>186907.0</v>
      </c>
      <c r="CX78" s="24">
        <v>1003.0</v>
      </c>
      <c r="CY78" s="24">
        <v>162995.0</v>
      </c>
      <c r="CZ78" s="24">
        <v>263480.0</v>
      </c>
      <c r="DA78" s="24">
        <v>263108.0</v>
      </c>
      <c r="DB78" s="24">
        <v>19810.0</v>
      </c>
      <c r="DC78" s="24">
        <v>119274.0</v>
      </c>
      <c r="DD78" s="24">
        <v>0.0</v>
      </c>
      <c r="DE78" s="24">
        <v>0.0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80"/>
      <c r="GA78" s="80"/>
    </row>
    <row r="79">
      <c r="A79" s="8">
        <v>44369.0</v>
      </c>
      <c r="B79" s="24">
        <v>445570.0</v>
      </c>
      <c r="C79" s="24">
        <v>373206.0</v>
      </c>
      <c r="D79" s="24">
        <v>1.0</v>
      </c>
      <c r="E79" s="24">
        <v>371976.0</v>
      </c>
      <c r="F79" s="24">
        <v>2.0</v>
      </c>
      <c r="G79" s="24">
        <v>34.0</v>
      </c>
      <c r="H79" s="24">
        <v>348077.0</v>
      </c>
      <c r="I79" s="24">
        <v>253317.0</v>
      </c>
      <c r="J79" s="24">
        <v>1.0</v>
      </c>
      <c r="K79" s="24">
        <v>252512.0</v>
      </c>
      <c r="L79" s="24">
        <v>2.0</v>
      </c>
      <c r="M79" s="24">
        <v>74.0</v>
      </c>
      <c r="N79" s="24">
        <v>78826.0</v>
      </c>
      <c r="O79" s="24">
        <v>53907.0</v>
      </c>
      <c r="P79" s="24">
        <v>0.0</v>
      </c>
      <c r="Q79" s="24">
        <v>53642.0</v>
      </c>
      <c r="R79" s="24">
        <v>0.0</v>
      </c>
      <c r="S79" s="24">
        <v>9.0</v>
      </c>
      <c r="T79" s="24">
        <v>8018.0</v>
      </c>
      <c r="U79" s="24">
        <v>5220.0</v>
      </c>
      <c r="V79" s="24">
        <v>0.0</v>
      </c>
      <c r="W79" s="24">
        <v>5188.0</v>
      </c>
      <c r="X79" s="24"/>
      <c r="Y79" s="24"/>
      <c r="Z79" s="24">
        <v>220512.0</v>
      </c>
      <c r="AA79" s="24">
        <v>170570.0</v>
      </c>
      <c r="AB79" s="24">
        <v>16.0</v>
      </c>
      <c r="AC79" s="24">
        <v>169453.0</v>
      </c>
      <c r="AD79" s="24">
        <v>1.0</v>
      </c>
      <c r="AE79" s="24">
        <v>20.0</v>
      </c>
      <c r="AF79" s="24">
        <v>3476662.0</v>
      </c>
      <c r="AG79" s="24">
        <v>3019102.0</v>
      </c>
      <c r="AH79" s="24">
        <v>4319.0</v>
      </c>
      <c r="AI79" s="24">
        <v>2899462.0</v>
      </c>
      <c r="AJ79" s="24">
        <v>97999.0</v>
      </c>
      <c r="AK79" s="24">
        <v>1983934.0</v>
      </c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>
        <v>2103323.0</v>
      </c>
      <c r="BE79" s="24">
        <v>1722808.0</v>
      </c>
      <c r="BF79" s="24">
        <v>21.0</v>
      </c>
      <c r="BG79" s="24">
        <v>1718508.0</v>
      </c>
      <c r="BH79" s="24"/>
      <c r="BI79" s="24"/>
      <c r="BJ79" s="24">
        <v>2960841.0</v>
      </c>
      <c r="BK79" s="24">
        <v>2382596.0</v>
      </c>
      <c r="BL79" s="24">
        <v>28.0</v>
      </c>
      <c r="BM79" s="24">
        <v>2376888.0</v>
      </c>
      <c r="BN79" s="24"/>
      <c r="BO79" s="24"/>
      <c r="BP79" s="24">
        <v>3859653.0</v>
      </c>
      <c r="BQ79" s="24">
        <v>2967554.0</v>
      </c>
      <c r="BR79" s="24">
        <v>60.0</v>
      </c>
      <c r="BS79" s="24">
        <v>2959286.0</v>
      </c>
      <c r="BT79" s="24"/>
      <c r="BU79" s="24"/>
      <c r="BV79" s="24">
        <v>1127169.0</v>
      </c>
      <c r="BW79" s="24">
        <v>1105011.0</v>
      </c>
      <c r="BX79" s="24">
        <v>178.0</v>
      </c>
      <c r="BY79" s="24">
        <v>1102577.0</v>
      </c>
      <c r="BZ79" s="24">
        <v>9.0</v>
      </c>
      <c r="CA79" s="24">
        <v>452.0</v>
      </c>
      <c r="CB79" s="24">
        <v>900254.0</v>
      </c>
      <c r="CC79" s="24">
        <v>862872.0</v>
      </c>
      <c r="CD79" s="24">
        <v>14.0</v>
      </c>
      <c r="CE79" s="24">
        <v>860254.0</v>
      </c>
      <c r="CF79" s="24">
        <v>14.0</v>
      </c>
      <c r="CG79" s="24">
        <v>860254.0</v>
      </c>
      <c r="CH79" s="24">
        <v>262654.0</v>
      </c>
      <c r="CI79" s="24">
        <v>262289.0</v>
      </c>
      <c r="CJ79" s="24">
        <v>3136.0</v>
      </c>
      <c r="CK79" s="24">
        <v>261075.0</v>
      </c>
      <c r="CL79" s="24">
        <v>3136.0</v>
      </c>
      <c r="CM79" s="24">
        <v>261075.0</v>
      </c>
      <c r="CN79" s="24">
        <v>62754.0</v>
      </c>
      <c r="CO79" s="24">
        <v>61469.0</v>
      </c>
      <c r="CP79" s="24">
        <v>0.0</v>
      </c>
      <c r="CQ79" s="24">
        <v>61004.0</v>
      </c>
      <c r="CR79" s="24">
        <v>0.0</v>
      </c>
      <c r="CS79" s="24">
        <v>60812.0</v>
      </c>
      <c r="CT79" s="24">
        <v>198082.0</v>
      </c>
      <c r="CU79" s="24">
        <v>191460.0</v>
      </c>
      <c r="CV79" s="24">
        <v>1442.0</v>
      </c>
      <c r="CW79" s="24">
        <v>185563.0</v>
      </c>
      <c r="CX79" s="24">
        <v>1403.0</v>
      </c>
      <c r="CY79" s="24">
        <v>161991.0</v>
      </c>
      <c r="CZ79" s="24">
        <v>263482.0</v>
      </c>
      <c r="DA79" s="24">
        <v>263110.0</v>
      </c>
      <c r="DB79" s="24">
        <v>8634.0</v>
      </c>
      <c r="DC79" s="24">
        <v>99459.0</v>
      </c>
      <c r="DD79" s="24">
        <v>0.0</v>
      </c>
      <c r="DE79" s="24">
        <v>0.0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80"/>
      <c r="GA79" s="80"/>
    </row>
    <row r="80">
      <c r="A80" s="8">
        <v>44368.0</v>
      </c>
      <c r="B80" s="24">
        <v>445617.0</v>
      </c>
      <c r="C80" s="24">
        <v>373222.0</v>
      </c>
      <c r="D80" s="24">
        <v>0.0</v>
      </c>
      <c r="E80" s="24">
        <v>371954.0</v>
      </c>
      <c r="F80" s="24">
        <v>0.0</v>
      </c>
      <c r="G80" s="24">
        <v>32.0</v>
      </c>
      <c r="H80" s="24">
        <v>348144.0</v>
      </c>
      <c r="I80" s="24">
        <v>253354.0</v>
      </c>
      <c r="J80" s="24">
        <v>0.0</v>
      </c>
      <c r="K80" s="24">
        <v>252488.0</v>
      </c>
      <c r="L80" s="24">
        <v>0.0</v>
      </c>
      <c r="M80" s="24">
        <v>69.0</v>
      </c>
      <c r="N80" s="24">
        <v>78837.0</v>
      </c>
      <c r="O80" s="24">
        <v>53912.0</v>
      </c>
      <c r="P80" s="24">
        <v>0.0</v>
      </c>
      <c r="Q80" s="24">
        <v>53642.0</v>
      </c>
      <c r="R80" s="24">
        <v>0.0</v>
      </c>
      <c r="S80" s="24">
        <v>9.0</v>
      </c>
      <c r="T80" s="24">
        <v>8021.0</v>
      </c>
      <c r="U80" s="24">
        <v>5222.0</v>
      </c>
      <c r="V80" s="24">
        <v>0.0</v>
      </c>
      <c r="W80" s="24">
        <v>5187.0</v>
      </c>
      <c r="X80" s="24"/>
      <c r="Y80" s="24"/>
      <c r="Z80" s="24">
        <v>220549.0</v>
      </c>
      <c r="AA80" s="24">
        <v>170580.0</v>
      </c>
      <c r="AB80" s="24">
        <v>0.0</v>
      </c>
      <c r="AC80" s="24">
        <v>169430.0</v>
      </c>
      <c r="AD80" s="24">
        <v>0.0</v>
      </c>
      <c r="AE80" s="24">
        <v>19.0</v>
      </c>
      <c r="AF80" s="24">
        <v>3476850.0</v>
      </c>
      <c r="AG80" s="24">
        <v>3016422.0</v>
      </c>
      <c r="AH80" s="24">
        <v>0.0</v>
      </c>
      <c r="AI80" s="24">
        <v>2895135.0</v>
      </c>
      <c r="AJ80" s="24">
        <v>713.0</v>
      </c>
      <c r="AK80" s="24">
        <v>1885933.0</v>
      </c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>
        <v>2103561.0</v>
      </c>
      <c r="BE80" s="24">
        <v>1722952.0</v>
      </c>
      <c r="BF80" s="24">
        <v>0.0</v>
      </c>
      <c r="BG80" s="24">
        <v>1718393.0</v>
      </c>
      <c r="BH80" s="24"/>
      <c r="BI80" s="24"/>
      <c r="BJ80" s="24">
        <v>2961414.0</v>
      </c>
      <c r="BK80" s="24">
        <v>2382911.0</v>
      </c>
      <c r="BL80" s="24">
        <v>0.0</v>
      </c>
      <c r="BM80" s="24">
        <v>2376698.0</v>
      </c>
      <c r="BN80" s="24"/>
      <c r="BO80" s="24"/>
      <c r="BP80" s="24">
        <v>3861119.0</v>
      </c>
      <c r="BQ80" s="24">
        <v>2968311.0</v>
      </c>
      <c r="BR80" s="24">
        <v>0.0</v>
      </c>
      <c r="BS80" s="24">
        <v>2958806.0</v>
      </c>
      <c r="BT80" s="24"/>
      <c r="BU80" s="24"/>
      <c r="BV80" s="24">
        <v>1126092.0</v>
      </c>
      <c r="BW80" s="24">
        <v>1104098.0</v>
      </c>
      <c r="BX80" s="24">
        <v>0.0</v>
      </c>
      <c r="BY80" s="24">
        <v>1101361.0</v>
      </c>
      <c r="BZ80" s="24">
        <v>0.0</v>
      </c>
      <c r="CA80" s="24">
        <v>431.0</v>
      </c>
      <c r="CB80" s="24">
        <v>900234.0</v>
      </c>
      <c r="CC80" s="24">
        <v>862912.0</v>
      </c>
      <c r="CD80" s="24">
        <v>1.0</v>
      </c>
      <c r="CE80" s="24">
        <v>860190.0</v>
      </c>
      <c r="CF80" s="24">
        <v>1.0</v>
      </c>
      <c r="CG80" s="24">
        <v>860190.0</v>
      </c>
      <c r="CH80" s="24">
        <v>257373.0</v>
      </c>
      <c r="CI80" s="24">
        <v>257093.0</v>
      </c>
      <c r="CJ80" s="24">
        <v>323.0</v>
      </c>
      <c r="CK80" s="24">
        <v>255674.0</v>
      </c>
      <c r="CL80" s="24">
        <v>323.0</v>
      </c>
      <c r="CM80" s="24">
        <v>255674.0</v>
      </c>
      <c r="CN80" s="24">
        <v>62771.0</v>
      </c>
      <c r="CO80" s="24">
        <v>61482.0</v>
      </c>
      <c r="CP80" s="24">
        <v>0.0</v>
      </c>
      <c r="CQ80" s="24">
        <v>61004.0</v>
      </c>
      <c r="CR80" s="24">
        <v>0.0</v>
      </c>
      <c r="CS80" s="24">
        <v>60812.0</v>
      </c>
      <c r="CT80" s="24">
        <v>197021.0</v>
      </c>
      <c r="CU80" s="24">
        <v>190365.0</v>
      </c>
      <c r="CV80" s="24">
        <v>5.0</v>
      </c>
      <c r="CW80" s="24">
        <v>184094.0</v>
      </c>
      <c r="CX80" s="24">
        <v>1.0</v>
      </c>
      <c r="CY80" s="24">
        <v>160586.0</v>
      </c>
      <c r="CZ80" s="24">
        <v>263503.0</v>
      </c>
      <c r="DA80" s="24">
        <v>263131.0</v>
      </c>
      <c r="DB80" s="24">
        <v>176.0</v>
      </c>
      <c r="DC80" s="24">
        <v>90826.0</v>
      </c>
      <c r="DD80" s="24">
        <v>0.0</v>
      </c>
      <c r="DE80" s="24">
        <v>0.0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80"/>
      <c r="GA80" s="80"/>
    </row>
    <row r="81">
      <c r="A81" s="8">
        <v>44367.0</v>
      </c>
      <c r="B81" s="101">
        <v>445617.0</v>
      </c>
      <c r="C81" s="101">
        <v>373228.0</v>
      </c>
      <c r="D81" s="101">
        <v>1991.0</v>
      </c>
      <c r="E81" s="101">
        <v>371944.0</v>
      </c>
      <c r="F81" s="101">
        <v>0.0</v>
      </c>
      <c r="G81" s="101">
        <v>32.0</v>
      </c>
      <c r="H81" s="101">
        <v>348150.0</v>
      </c>
      <c r="I81" s="101">
        <v>253355.0</v>
      </c>
      <c r="J81" s="101">
        <v>2110.0</v>
      </c>
      <c r="K81" s="101">
        <v>252483.0</v>
      </c>
      <c r="L81" s="101">
        <v>0.0</v>
      </c>
      <c r="M81" s="101">
        <v>69.0</v>
      </c>
      <c r="N81" s="101">
        <v>78837.0</v>
      </c>
      <c r="O81" s="101">
        <v>53912.0</v>
      </c>
      <c r="P81" s="101">
        <v>326.0</v>
      </c>
      <c r="Q81" s="101">
        <v>53642.0</v>
      </c>
      <c r="R81" s="101">
        <v>0.0</v>
      </c>
      <c r="S81" s="101">
        <v>9.0</v>
      </c>
      <c r="T81" s="101">
        <v>8021.0</v>
      </c>
      <c r="U81" s="101">
        <v>5222.0</v>
      </c>
      <c r="V81" s="101">
        <v>56.0</v>
      </c>
      <c r="W81" s="101">
        <v>5187.0</v>
      </c>
      <c r="X81" s="101"/>
      <c r="Y81" s="101"/>
      <c r="Z81" s="101">
        <v>220550.0</v>
      </c>
      <c r="AA81" s="101">
        <v>170581.0</v>
      </c>
      <c r="AB81" s="101">
        <v>714.0</v>
      </c>
      <c r="AC81" s="101">
        <v>169428.0</v>
      </c>
      <c r="AD81" s="101">
        <v>0.0</v>
      </c>
      <c r="AE81" s="101">
        <v>19.0</v>
      </c>
      <c r="AF81" s="24">
        <v>3476849.0</v>
      </c>
      <c r="AG81" s="24">
        <v>3016462.0</v>
      </c>
      <c r="AH81" s="24">
        <v>568.0</v>
      </c>
      <c r="AI81" s="24">
        <v>2895135.0</v>
      </c>
      <c r="AJ81" s="24">
        <v>14703.0</v>
      </c>
      <c r="AK81" s="24">
        <v>1885220.0</v>
      </c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>
        <v>2103565.0</v>
      </c>
      <c r="BE81" s="101">
        <v>1722964.0</v>
      </c>
      <c r="BF81" s="101">
        <v>16158.0</v>
      </c>
      <c r="BG81" s="101">
        <v>1718383.0</v>
      </c>
      <c r="BH81" s="101"/>
      <c r="BI81" s="101"/>
      <c r="BJ81" s="101">
        <v>2961417.0</v>
      </c>
      <c r="BK81" s="101">
        <v>2382927.0</v>
      </c>
      <c r="BL81" s="101">
        <v>36482.0</v>
      </c>
      <c r="BM81" s="101">
        <v>2376658.0</v>
      </c>
      <c r="BN81" s="101"/>
      <c r="BO81" s="101"/>
      <c r="BP81" s="101">
        <v>3861131.0</v>
      </c>
      <c r="BQ81" s="101">
        <v>2968351.0</v>
      </c>
      <c r="BR81" s="101">
        <v>105184.0</v>
      </c>
      <c r="BS81" s="101">
        <v>2958675.0</v>
      </c>
      <c r="BT81" s="101"/>
      <c r="BU81" s="101"/>
      <c r="BV81" s="101">
        <v>1126072.0</v>
      </c>
      <c r="BW81" s="101">
        <v>1104096.0</v>
      </c>
      <c r="BX81" s="101">
        <v>23847.0</v>
      </c>
      <c r="BY81" s="101">
        <v>1101321.0</v>
      </c>
      <c r="BZ81" s="101">
        <v>0.0</v>
      </c>
      <c r="CA81" s="101">
        <v>431.0</v>
      </c>
      <c r="CB81" s="101">
        <v>900234.0</v>
      </c>
      <c r="CC81" s="101">
        <v>862916.0</v>
      </c>
      <c r="CD81" s="101">
        <v>109.0</v>
      </c>
      <c r="CE81" s="101">
        <v>860189.0</v>
      </c>
      <c r="CF81" s="101">
        <v>109.0</v>
      </c>
      <c r="CG81" s="101">
        <v>860189.0</v>
      </c>
      <c r="CH81" s="101">
        <v>256888.0</v>
      </c>
      <c r="CI81" s="101">
        <v>256608.0</v>
      </c>
      <c r="CJ81" s="101">
        <v>16700.0</v>
      </c>
      <c r="CK81" s="101">
        <v>255154.0</v>
      </c>
      <c r="CL81" s="101">
        <v>16700.0</v>
      </c>
      <c r="CM81" s="101">
        <v>255154.0</v>
      </c>
      <c r="CN81" s="24">
        <v>62771.0</v>
      </c>
      <c r="CO81" s="24">
        <v>61482.0</v>
      </c>
      <c r="CP81" s="24">
        <v>0.0</v>
      </c>
      <c r="CQ81" s="24">
        <v>61004.0</v>
      </c>
      <c r="CR81" s="24">
        <v>0.0</v>
      </c>
      <c r="CS81" s="24">
        <v>60812.0</v>
      </c>
      <c r="CT81" s="24">
        <v>197010.0</v>
      </c>
      <c r="CU81" s="24">
        <v>190354.0</v>
      </c>
      <c r="CV81" s="24">
        <v>265.0</v>
      </c>
      <c r="CW81" s="24">
        <v>184089.0</v>
      </c>
      <c r="CX81" s="24">
        <v>441.0</v>
      </c>
      <c r="CY81" s="24">
        <v>160585.0</v>
      </c>
      <c r="CZ81" s="24">
        <v>263503.0</v>
      </c>
      <c r="DA81" s="24">
        <v>263131.0</v>
      </c>
      <c r="DB81" s="24">
        <v>7394.0</v>
      </c>
      <c r="DC81" s="24">
        <v>90650.0</v>
      </c>
      <c r="DD81" s="24">
        <v>0.0</v>
      </c>
      <c r="DE81" s="24">
        <v>0.0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80"/>
      <c r="GA81" s="80"/>
    </row>
    <row r="82">
      <c r="A82" s="8">
        <v>44366.0</v>
      </c>
      <c r="B82" s="101">
        <v>445720.0</v>
      </c>
      <c r="C82" s="101">
        <v>313328.0</v>
      </c>
      <c r="D82" s="101">
        <v>7157.0</v>
      </c>
      <c r="E82" s="101">
        <v>369949.0</v>
      </c>
      <c r="F82" s="101">
        <v>5.0</v>
      </c>
      <c r="G82" s="101">
        <v>32.0</v>
      </c>
      <c r="H82" s="101">
        <v>348321.0</v>
      </c>
      <c r="I82" s="101">
        <v>253494.0</v>
      </c>
      <c r="J82" s="101">
        <v>3921.0</v>
      </c>
      <c r="K82" s="101">
        <v>250355.0</v>
      </c>
      <c r="L82" s="101">
        <v>6.0</v>
      </c>
      <c r="M82" s="101">
        <v>69.0</v>
      </c>
      <c r="N82" s="101">
        <v>78861.0</v>
      </c>
      <c r="O82" s="101">
        <v>53949.0</v>
      </c>
      <c r="P82" s="101">
        <v>760.0</v>
      </c>
      <c r="Q82" s="101">
        <v>53313.0</v>
      </c>
      <c r="R82" s="101">
        <v>4.0</v>
      </c>
      <c r="S82" s="101">
        <v>9.0</v>
      </c>
      <c r="T82" s="101">
        <v>8026.0</v>
      </c>
      <c r="U82" s="101">
        <v>5230.0</v>
      </c>
      <c r="V82" s="101">
        <v>173.0</v>
      </c>
      <c r="W82" s="101">
        <v>5131.0</v>
      </c>
      <c r="X82" s="101"/>
      <c r="Y82" s="101"/>
      <c r="Z82" s="101">
        <v>220590.0</v>
      </c>
      <c r="AA82" s="101">
        <v>170627.0</v>
      </c>
      <c r="AB82" s="101">
        <v>2702.0</v>
      </c>
      <c r="AC82" s="101">
        <v>168709.0</v>
      </c>
      <c r="AD82" s="101">
        <v>3.0</v>
      </c>
      <c r="AE82" s="101">
        <v>19.0</v>
      </c>
      <c r="AF82" s="101">
        <v>3476850.0</v>
      </c>
      <c r="AG82" s="101">
        <v>3016451.0</v>
      </c>
      <c r="AH82" s="101">
        <v>3846.0</v>
      </c>
      <c r="AI82" s="101">
        <v>2894567.0</v>
      </c>
      <c r="AJ82" s="101">
        <v>73472.0</v>
      </c>
      <c r="AK82" s="101">
        <v>1870516.0</v>
      </c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>
        <v>2104457.0</v>
      </c>
      <c r="BE82" s="101">
        <v>1723685.0</v>
      </c>
      <c r="BF82" s="101">
        <v>49471.0</v>
      </c>
      <c r="BG82" s="101">
        <v>1702109.0</v>
      </c>
      <c r="BH82" s="101"/>
      <c r="BI82" s="101"/>
      <c r="BJ82" s="101">
        <v>2963270.0</v>
      </c>
      <c r="BK82" s="101">
        <v>2384107.0</v>
      </c>
      <c r="BL82" s="101">
        <v>99992.0</v>
      </c>
      <c r="BM82" s="101">
        <v>2339978.0</v>
      </c>
      <c r="BN82" s="101"/>
      <c r="BO82" s="101"/>
      <c r="BP82" s="101">
        <v>3865604.0</v>
      </c>
      <c r="BQ82" s="101">
        <v>2971014.0</v>
      </c>
      <c r="BR82" s="101">
        <v>229558.0</v>
      </c>
      <c r="BS82" s="101">
        <v>2853095.0</v>
      </c>
      <c r="BT82" s="101"/>
      <c r="BU82" s="101"/>
      <c r="BV82" s="101">
        <v>1102732.0</v>
      </c>
      <c r="BW82" s="101">
        <v>1080425.0</v>
      </c>
      <c r="BX82" s="101">
        <v>45296.0</v>
      </c>
      <c r="BY82" s="101">
        <v>1077258.0</v>
      </c>
      <c r="BZ82" s="101">
        <v>41.0</v>
      </c>
      <c r="CA82" s="101">
        <v>431.0</v>
      </c>
      <c r="CB82" s="101">
        <v>900268.0</v>
      </c>
      <c r="CC82" s="101">
        <v>862892.0</v>
      </c>
      <c r="CD82" s="101">
        <v>150.0</v>
      </c>
      <c r="CE82" s="101">
        <v>860076.0</v>
      </c>
      <c r="CF82" s="101">
        <v>150.0</v>
      </c>
      <c r="CG82" s="101">
        <v>860076.0</v>
      </c>
      <c r="CH82" s="101">
        <v>239879.0</v>
      </c>
      <c r="CI82" s="101">
        <v>239396.0</v>
      </c>
      <c r="CJ82" s="101">
        <v>29927.0</v>
      </c>
      <c r="CK82" s="101">
        <v>238175.0</v>
      </c>
      <c r="CL82" s="101">
        <v>29927.0</v>
      </c>
      <c r="CM82" s="101">
        <v>238175.0</v>
      </c>
      <c r="CN82" s="101">
        <v>62771.0</v>
      </c>
      <c r="CO82" s="101">
        <v>61482.0</v>
      </c>
      <c r="CP82" s="101">
        <v>0.0</v>
      </c>
      <c r="CQ82" s="101">
        <v>61004.0</v>
      </c>
      <c r="CR82" s="101">
        <v>1.0</v>
      </c>
      <c r="CS82" s="101">
        <v>60812.0</v>
      </c>
      <c r="CT82" s="101">
        <v>196766.0</v>
      </c>
      <c r="CU82" s="101">
        <v>190110.0</v>
      </c>
      <c r="CV82" s="101">
        <v>1602.0</v>
      </c>
      <c r="CW82" s="101">
        <v>183828.0</v>
      </c>
      <c r="CX82" s="101">
        <v>2082.0</v>
      </c>
      <c r="CY82" s="101">
        <v>160144.0</v>
      </c>
      <c r="CZ82" s="101">
        <v>263504.0</v>
      </c>
      <c r="DA82" s="101">
        <v>263132.0</v>
      </c>
      <c r="DB82" s="101">
        <v>29379.0</v>
      </c>
      <c r="DC82" s="101">
        <v>83256.0</v>
      </c>
      <c r="DD82" s="101">
        <v>0.0</v>
      </c>
      <c r="DE82" s="101">
        <v>0.0</v>
      </c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  <c r="EC82" s="101"/>
      <c r="ED82" s="101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1"/>
      <c r="EP82" s="101"/>
      <c r="EQ82" s="101"/>
      <c r="ER82" s="101"/>
      <c r="ES82" s="101"/>
      <c r="ET82" s="101"/>
      <c r="EU82" s="101"/>
      <c r="EV82" s="101"/>
      <c r="EW82" s="101"/>
      <c r="EX82" s="101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1"/>
      <c r="FU82" s="101"/>
      <c r="FV82" s="101"/>
      <c r="FW82" s="101"/>
      <c r="FX82" s="101"/>
      <c r="FY82" s="101"/>
      <c r="FZ82" s="80"/>
      <c r="GA82" s="80"/>
    </row>
    <row r="83">
      <c r="A83" s="8">
        <v>44365.0</v>
      </c>
      <c r="B83" s="101">
        <v>446107.0</v>
      </c>
      <c r="C83" s="101">
        <v>373830.0</v>
      </c>
      <c r="D83" s="101">
        <v>6468.0</v>
      </c>
      <c r="E83" s="101">
        <v>362780.0</v>
      </c>
      <c r="F83" s="101">
        <v>3.0</v>
      </c>
      <c r="G83" s="101">
        <v>27.0</v>
      </c>
      <c r="H83" s="101">
        <v>348676.0</v>
      </c>
      <c r="I83" s="101">
        <v>253872.0</v>
      </c>
      <c r="J83" s="101">
        <v>2933.0</v>
      </c>
      <c r="K83" s="101">
        <v>246401.0</v>
      </c>
      <c r="L83" s="101">
        <v>3.0</v>
      </c>
      <c r="M83" s="101">
        <v>62.0</v>
      </c>
      <c r="N83" s="101">
        <v>78929.0</v>
      </c>
      <c r="O83" s="101">
        <v>54068.0</v>
      </c>
      <c r="P83" s="101">
        <v>912.0</v>
      </c>
      <c r="Q83" s="101">
        <v>52553.0</v>
      </c>
      <c r="R83" s="101">
        <v>0.0</v>
      </c>
      <c r="S83" s="101">
        <v>5.0</v>
      </c>
      <c r="T83" s="101">
        <v>8038.0</v>
      </c>
      <c r="U83" s="101">
        <v>5270.0</v>
      </c>
      <c r="V83" s="101">
        <v>143.0</v>
      </c>
      <c r="W83" s="101">
        <v>4957.0</v>
      </c>
      <c r="X83" s="101"/>
      <c r="Y83" s="101"/>
      <c r="Z83" s="101">
        <v>220712.0</v>
      </c>
      <c r="AA83" s="101">
        <v>170784.0</v>
      </c>
      <c r="AB83" s="101">
        <v>2859.0</v>
      </c>
      <c r="AC83" s="101">
        <v>165971.0</v>
      </c>
      <c r="AD83" s="101">
        <v>2.0</v>
      </c>
      <c r="AE83" s="101">
        <v>16.0</v>
      </c>
      <c r="AF83" s="101">
        <v>3477069.0</v>
      </c>
      <c r="AG83" s="101">
        <v>3014537.0</v>
      </c>
      <c r="AH83" s="101">
        <v>4852.0</v>
      </c>
      <c r="AI83" s="101">
        <v>2890714.0</v>
      </c>
      <c r="AJ83" s="101">
        <v>80137.0</v>
      </c>
      <c r="AK83" s="101">
        <v>1797037.0</v>
      </c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>
        <v>2107352.0</v>
      </c>
      <c r="BE83" s="101">
        <v>1726844.0</v>
      </c>
      <c r="BF83" s="101">
        <v>46792.0</v>
      </c>
      <c r="BG83" s="101">
        <v>1652519.0</v>
      </c>
      <c r="BH83" s="101"/>
      <c r="BI83" s="101"/>
      <c r="BJ83" s="101">
        <v>2968922.0</v>
      </c>
      <c r="BK83" s="101">
        <v>2389734.0</v>
      </c>
      <c r="BL83" s="101">
        <v>85649.0</v>
      </c>
      <c r="BM83" s="101">
        <v>2239793.0</v>
      </c>
      <c r="BN83" s="101"/>
      <c r="BO83" s="101"/>
      <c r="BP83" s="101">
        <v>3878211.0</v>
      </c>
      <c r="BQ83" s="101">
        <v>2982272.0</v>
      </c>
      <c r="BR83" s="101">
        <v>176547.0</v>
      </c>
      <c r="BS83" s="101">
        <v>2623123.0</v>
      </c>
      <c r="BT83" s="101"/>
      <c r="BU83" s="101"/>
      <c r="BV83" s="101">
        <v>1058739.0</v>
      </c>
      <c r="BW83" s="101">
        <v>1036251.0</v>
      </c>
      <c r="BX83" s="101">
        <v>35800.0</v>
      </c>
      <c r="BY83" s="101">
        <v>1031402.0</v>
      </c>
      <c r="BZ83" s="101">
        <v>20.0</v>
      </c>
      <c r="CA83" s="101">
        <v>387.0</v>
      </c>
      <c r="CB83" s="101">
        <v>900205.0</v>
      </c>
      <c r="CC83" s="101">
        <v>862849.0</v>
      </c>
      <c r="CD83" s="101">
        <v>126.0</v>
      </c>
      <c r="CE83" s="101">
        <v>859764.0</v>
      </c>
      <c r="CF83" s="101">
        <v>126.0</v>
      </c>
      <c r="CG83" s="101">
        <v>859764.0</v>
      </c>
      <c r="CH83" s="101">
        <v>209113.0</v>
      </c>
      <c r="CI83" s="101">
        <v>208791.0</v>
      </c>
      <c r="CJ83" s="101">
        <v>25057.0</v>
      </c>
      <c r="CK83" s="101">
        <v>207702.0</v>
      </c>
      <c r="CL83" s="101">
        <v>25057.0</v>
      </c>
      <c r="CM83" s="101">
        <v>207702.0</v>
      </c>
      <c r="CN83" s="101">
        <v>62841.0</v>
      </c>
      <c r="CO83" s="101">
        <v>61493.0</v>
      </c>
      <c r="CP83" s="101">
        <v>0.0</v>
      </c>
      <c r="CQ83" s="101">
        <v>61002.0</v>
      </c>
      <c r="CR83" s="101">
        <v>0.0</v>
      </c>
      <c r="CS83" s="101">
        <v>60811.0</v>
      </c>
      <c r="CT83" s="101">
        <v>195322.0</v>
      </c>
      <c r="CU83" s="101">
        <v>188632.0</v>
      </c>
      <c r="CV83" s="101">
        <v>1480.0</v>
      </c>
      <c r="CW83" s="101">
        <v>182227.0</v>
      </c>
      <c r="CX83" s="101">
        <v>1272.0</v>
      </c>
      <c r="CY83" s="101">
        <v>158073.0</v>
      </c>
      <c r="CZ83" s="101">
        <v>263504.0</v>
      </c>
      <c r="DA83" s="101">
        <v>263132.0</v>
      </c>
      <c r="DB83" s="101">
        <v>19943.0</v>
      </c>
      <c r="DC83" s="101">
        <v>53877.0</v>
      </c>
      <c r="DD83" s="101">
        <v>0.0</v>
      </c>
      <c r="DE83" s="101">
        <v>0.0</v>
      </c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80"/>
      <c r="GA83" s="80"/>
    </row>
    <row r="84">
      <c r="A84" s="8">
        <v>44364.0</v>
      </c>
      <c r="B84" s="101">
        <v>446434.0</v>
      </c>
      <c r="C84" s="101">
        <v>374626.0</v>
      </c>
      <c r="D84" s="101">
        <v>4365.0</v>
      </c>
      <c r="E84" s="101">
        <v>356301.0</v>
      </c>
      <c r="F84" s="101">
        <v>1.0</v>
      </c>
      <c r="G84" s="101">
        <v>23.0</v>
      </c>
      <c r="H84" s="101">
        <v>349011.0</v>
      </c>
      <c r="I84" s="101">
        <v>254401.0</v>
      </c>
      <c r="J84" s="101">
        <v>3205.0</v>
      </c>
      <c r="K84" s="101">
        <v>243457.0</v>
      </c>
      <c r="L84" s="101">
        <v>5.0</v>
      </c>
      <c r="M84" s="101">
        <v>58.0</v>
      </c>
      <c r="N84" s="101">
        <v>79010.0</v>
      </c>
      <c r="O84" s="101">
        <v>54254.0</v>
      </c>
      <c r="P84" s="101">
        <v>794.0</v>
      </c>
      <c r="Q84" s="101">
        <v>51629.0</v>
      </c>
      <c r="R84" s="101">
        <v>1.0</v>
      </c>
      <c r="S84" s="101">
        <v>5.0</v>
      </c>
      <c r="T84" s="101">
        <v>8059.0</v>
      </c>
      <c r="U84" s="101">
        <v>5313.0</v>
      </c>
      <c r="V84" s="101">
        <v>163.0</v>
      </c>
      <c r="W84" s="101">
        <v>4814.0</v>
      </c>
      <c r="X84" s="101"/>
      <c r="Y84" s="101"/>
      <c r="Z84" s="101">
        <v>220835.0</v>
      </c>
      <c r="AA84" s="101">
        <v>171099.0</v>
      </c>
      <c r="AB84" s="101">
        <v>2264.0</v>
      </c>
      <c r="AC84" s="101">
        <v>163101.0</v>
      </c>
      <c r="AD84" s="101">
        <v>0.0</v>
      </c>
      <c r="AE84" s="101">
        <v>14.0</v>
      </c>
      <c r="AF84" s="101">
        <v>3477369.0</v>
      </c>
      <c r="AG84" s="101">
        <v>3012157.0</v>
      </c>
      <c r="AH84" s="101">
        <v>3849.0</v>
      </c>
      <c r="AI84" s="101">
        <v>2885856.0</v>
      </c>
      <c r="AJ84" s="101">
        <v>80321.0</v>
      </c>
      <c r="AK84" s="101">
        <v>1716897.0</v>
      </c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>
        <v>2109939.0</v>
      </c>
      <c r="BE84" s="101">
        <v>1732987.0</v>
      </c>
      <c r="BF84" s="101">
        <v>44934.0</v>
      </c>
      <c r="BG84" s="101">
        <v>1605616.0</v>
      </c>
      <c r="BH84" s="101"/>
      <c r="BI84" s="101"/>
      <c r="BJ84" s="101">
        <v>2973560.0</v>
      </c>
      <c r="BK84" s="101">
        <v>2400853.0</v>
      </c>
      <c r="BL84" s="101">
        <v>81929.0</v>
      </c>
      <c r="BM84" s="101">
        <v>2153930.0</v>
      </c>
      <c r="BN84" s="101"/>
      <c r="BO84" s="101"/>
      <c r="BP84" s="101">
        <v>3888178.0</v>
      </c>
      <c r="BQ84" s="101">
        <v>3005959.0</v>
      </c>
      <c r="BR84" s="101">
        <v>171091.0</v>
      </c>
      <c r="BS84" s="101">
        <v>2446197.0</v>
      </c>
      <c r="BT84" s="101"/>
      <c r="BU84" s="101"/>
      <c r="BV84" s="101">
        <v>1025343.0</v>
      </c>
      <c r="BW84" s="101">
        <v>1002513.0</v>
      </c>
      <c r="BX84" s="101">
        <v>30231.0</v>
      </c>
      <c r="BY84" s="101">
        <v>994874.0</v>
      </c>
      <c r="BZ84" s="101">
        <v>18.0</v>
      </c>
      <c r="CA84" s="101">
        <v>361.0</v>
      </c>
      <c r="CB84" s="101">
        <v>900262.0</v>
      </c>
      <c r="CC84" s="101">
        <v>862773.0</v>
      </c>
      <c r="CD84" s="101">
        <v>131697.0</v>
      </c>
      <c r="CE84" s="101">
        <v>859466.0</v>
      </c>
      <c r="CF84" s="101">
        <v>131697.0</v>
      </c>
      <c r="CG84" s="101">
        <v>859466.0</v>
      </c>
      <c r="CH84" s="101">
        <v>183318.0</v>
      </c>
      <c r="CI84" s="101">
        <v>183103.0</v>
      </c>
      <c r="CJ84" s="101">
        <v>45221.0</v>
      </c>
      <c r="CK84" s="101">
        <v>182046.0</v>
      </c>
      <c r="CL84" s="101">
        <v>45221.0</v>
      </c>
      <c r="CM84" s="101">
        <v>182046.0</v>
      </c>
      <c r="CN84" s="101">
        <v>62846.0</v>
      </c>
      <c r="CO84" s="101">
        <v>61496.0</v>
      </c>
      <c r="CP84" s="101">
        <v>0.0</v>
      </c>
      <c r="CQ84" s="101">
        <v>61003.0</v>
      </c>
      <c r="CR84" s="101">
        <v>1.0</v>
      </c>
      <c r="CS84" s="101">
        <v>60811.0</v>
      </c>
      <c r="CT84" s="101">
        <v>194118.0</v>
      </c>
      <c r="CU84" s="101">
        <v>187302.0</v>
      </c>
      <c r="CV84" s="101">
        <v>1320.0</v>
      </c>
      <c r="CW84" s="101">
        <v>180721.0</v>
      </c>
      <c r="CX84" s="101">
        <v>1890.0</v>
      </c>
      <c r="CY84" s="101">
        <v>156799.0</v>
      </c>
      <c r="CZ84" s="101">
        <v>263487.0</v>
      </c>
      <c r="DA84" s="101">
        <v>263058.0</v>
      </c>
      <c r="DB84" s="101">
        <v>15771.0</v>
      </c>
      <c r="DC84" s="101">
        <v>33930.0</v>
      </c>
      <c r="DD84" s="101">
        <v>0.0</v>
      </c>
      <c r="DE84" s="101">
        <v>0.0</v>
      </c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80"/>
      <c r="GA84" s="80"/>
    </row>
    <row r="85">
      <c r="A85" s="8">
        <v>44363.0</v>
      </c>
      <c r="B85" s="101">
        <v>446820.0</v>
      </c>
      <c r="C85" s="101">
        <v>375500.0</v>
      </c>
      <c r="D85" s="101">
        <v>5344.0</v>
      </c>
      <c r="E85" s="101">
        <v>351928.0</v>
      </c>
      <c r="F85" s="101">
        <v>1.0</v>
      </c>
      <c r="G85" s="101">
        <v>22.0</v>
      </c>
      <c r="H85" s="101">
        <v>349682.0</v>
      </c>
      <c r="I85" s="101">
        <v>255176.0</v>
      </c>
      <c r="J85" s="101">
        <v>3227.0</v>
      </c>
      <c r="K85" s="101">
        <v>240247.0</v>
      </c>
      <c r="L85" s="101">
        <v>2.0</v>
      </c>
      <c r="M85" s="101">
        <v>53.0</v>
      </c>
      <c r="N85" s="101">
        <v>79103.0</v>
      </c>
      <c r="O85" s="101">
        <v>54463.0</v>
      </c>
      <c r="P85" s="101">
        <v>1200.0</v>
      </c>
      <c r="Q85" s="101">
        <v>50834.0</v>
      </c>
      <c r="R85" s="101">
        <v>0.0</v>
      </c>
      <c r="S85" s="101">
        <v>4.0</v>
      </c>
      <c r="T85" s="101">
        <v>8065.0</v>
      </c>
      <c r="U85" s="101">
        <v>5376.0</v>
      </c>
      <c r="V85" s="101">
        <v>228.0</v>
      </c>
      <c r="W85" s="101">
        <v>4651.0</v>
      </c>
      <c r="X85" s="101"/>
      <c r="Y85" s="101"/>
      <c r="Z85" s="101">
        <v>220934.0</v>
      </c>
      <c r="AA85" s="101">
        <v>171379.0</v>
      </c>
      <c r="AB85" s="101">
        <v>2876.0</v>
      </c>
      <c r="AC85" s="101">
        <v>160831.0</v>
      </c>
      <c r="AD85" s="101">
        <v>1.0</v>
      </c>
      <c r="AE85" s="101">
        <v>14.0</v>
      </c>
      <c r="AF85" s="101">
        <v>3477884.0</v>
      </c>
      <c r="AG85" s="101">
        <v>3009388.0</v>
      </c>
      <c r="AH85" s="101">
        <v>3838.0</v>
      </c>
      <c r="AI85" s="101">
        <v>2882000.0</v>
      </c>
      <c r="AJ85" s="101">
        <v>69987.0</v>
      </c>
      <c r="AK85" s="101">
        <v>1636572.0</v>
      </c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>
        <v>2112769.0</v>
      </c>
      <c r="BE85" s="101">
        <v>1740074.0</v>
      </c>
      <c r="BF85" s="101">
        <v>69558.0</v>
      </c>
      <c r="BG85" s="101">
        <v>1560586.0</v>
      </c>
      <c r="BH85" s="101"/>
      <c r="BI85" s="101"/>
      <c r="BJ85" s="101">
        <v>2978734.0</v>
      </c>
      <c r="BK85" s="101">
        <v>2414800.0</v>
      </c>
      <c r="BL85" s="101">
        <v>120698.0</v>
      </c>
      <c r="BM85" s="101">
        <v>2071841.0</v>
      </c>
      <c r="BN85" s="101"/>
      <c r="BO85" s="101"/>
      <c r="BP85" s="101">
        <v>3899098.0</v>
      </c>
      <c r="BQ85" s="101">
        <v>3036250.0</v>
      </c>
      <c r="BR85" s="101">
        <v>239985.0</v>
      </c>
      <c r="BS85" s="101">
        <v>2274742.0</v>
      </c>
      <c r="BT85" s="101"/>
      <c r="BU85" s="101"/>
      <c r="BV85" s="101">
        <v>997705.0</v>
      </c>
      <c r="BW85" s="101">
        <v>974560.0</v>
      </c>
      <c r="BX85" s="101">
        <v>35767.0</v>
      </c>
      <c r="BY85" s="101">
        <v>963931.0</v>
      </c>
      <c r="BZ85" s="101">
        <v>16.0</v>
      </c>
      <c r="CA85" s="101">
        <v>334.0</v>
      </c>
      <c r="CB85" s="101">
        <v>900393.0</v>
      </c>
      <c r="CC85" s="101">
        <v>866389.0</v>
      </c>
      <c r="CD85" s="101">
        <v>79762.0</v>
      </c>
      <c r="CE85" s="101">
        <v>727675.0</v>
      </c>
      <c r="CF85" s="101">
        <v>79762.0</v>
      </c>
      <c r="CG85" s="101">
        <v>727675.0</v>
      </c>
      <c r="CH85" s="101">
        <v>137262.0</v>
      </c>
      <c r="CI85" s="101">
        <v>137132.0</v>
      </c>
      <c r="CJ85" s="101">
        <v>32131.0</v>
      </c>
      <c r="CK85" s="101">
        <v>136263.0</v>
      </c>
      <c r="CL85" s="101">
        <v>32131.0</v>
      </c>
      <c r="CM85" s="101">
        <v>136263.0</v>
      </c>
      <c r="CN85" s="101">
        <v>62906.0</v>
      </c>
      <c r="CO85" s="101">
        <v>61523.0</v>
      </c>
      <c r="CP85" s="101">
        <v>0.0</v>
      </c>
      <c r="CQ85" s="101">
        <v>61003.0</v>
      </c>
      <c r="CR85" s="101">
        <v>2.0</v>
      </c>
      <c r="CS85" s="101">
        <v>60810.0</v>
      </c>
      <c r="CT85" s="101">
        <v>193161.0</v>
      </c>
      <c r="CU85" s="101">
        <v>186285.0</v>
      </c>
      <c r="CV85" s="101">
        <v>1048.0</v>
      </c>
      <c r="CW85" s="101">
        <v>179372.0</v>
      </c>
      <c r="CX85" s="101">
        <v>2426.0</v>
      </c>
      <c r="CY85" s="101">
        <v>154908.0</v>
      </c>
      <c r="CZ85" s="101">
        <v>263530.0</v>
      </c>
      <c r="DA85" s="101">
        <v>263101.0</v>
      </c>
      <c r="DB85" s="101">
        <v>18156.0</v>
      </c>
      <c r="DC85" s="101">
        <v>18157.0</v>
      </c>
      <c r="DD85" s="101">
        <v>0.0</v>
      </c>
      <c r="DE85" s="101">
        <v>0.0</v>
      </c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1"/>
      <c r="FU85" s="101"/>
      <c r="FV85" s="101"/>
      <c r="FW85" s="101"/>
      <c r="FX85" s="101"/>
      <c r="FY85" s="101"/>
      <c r="FZ85" s="80"/>
      <c r="GA85" s="80"/>
    </row>
    <row r="86">
      <c r="A86" s="8">
        <v>44362.0</v>
      </c>
      <c r="B86" s="101">
        <v>447132.0</v>
      </c>
      <c r="C86" s="101">
        <v>376413.0</v>
      </c>
      <c r="D86" s="101">
        <v>6907.0</v>
      </c>
      <c r="E86" s="101">
        <v>346554.0</v>
      </c>
      <c r="F86" s="101">
        <v>1.0</v>
      </c>
      <c r="G86" s="101">
        <v>21.0</v>
      </c>
      <c r="H86" s="101">
        <v>350092.0</v>
      </c>
      <c r="I86" s="101">
        <v>255875.0</v>
      </c>
      <c r="J86" s="101">
        <v>3338.0</v>
      </c>
      <c r="K86" s="101">
        <v>236990.0</v>
      </c>
      <c r="L86" s="101">
        <v>1.0</v>
      </c>
      <c r="M86" s="101">
        <v>50.0</v>
      </c>
      <c r="N86" s="101">
        <v>79191.0</v>
      </c>
      <c r="O86" s="101">
        <v>54712.0</v>
      </c>
      <c r="P86" s="101">
        <v>1084.0</v>
      </c>
      <c r="Q86" s="101">
        <v>49621.0</v>
      </c>
      <c r="R86" s="101">
        <v>0.0</v>
      </c>
      <c r="S86" s="101">
        <v>4.0</v>
      </c>
      <c r="T86" s="101">
        <v>8071.0</v>
      </c>
      <c r="U86" s="101">
        <v>5435.0</v>
      </c>
      <c r="V86" s="101">
        <v>276.0</v>
      </c>
      <c r="W86" s="101">
        <v>4422.0</v>
      </c>
      <c r="X86" s="101"/>
      <c r="Y86" s="101"/>
      <c r="Z86" s="101">
        <v>221064.0</v>
      </c>
      <c r="AA86" s="101">
        <v>171708.0</v>
      </c>
      <c r="AB86" s="101">
        <v>4047.0</v>
      </c>
      <c r="AC86" s="101">
        <v>157935.0</v>
      </c>
      <c r="AD86" s="101">
        <v>0.0</v>
      </c>
      <c r="AE86" s="101">
        <v>13.0</v>
      </c>
      <c r="AF86" s="101">
        <v>3478243.0</v>
      </c>
      <c r="AG86" s="101">
        <v>3006031.0</v>
      </c>
      <c r="AH86" s="101">
        <v>2848.0</v>
      </c>
      <c r="AI86" s="101">
        <v>2878152.0</v>
      </c>
      <c r="AJ86" s="101">
        <v>63309.0</v>
      </c>
      <c r="AK86" s="101">
        <v>1566579.0</v>
      </c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>
        <v>2115818.0</v>
      </c>
      <c r="BE86" s="101">
        <v>1748726.0</v>
      </c>
      <c r="BF86" s="101">
        <v>75050.0</v>
      </c>
      <c r="BG86" s="101">
        <v>1490853.0</v>
      </c>
      <c r="BH86" s="101"/>
      <c r="BI86" s="101"/>
      <c r="BJ86" s="101">
        <v>2984396.0</v>
      </c>
      <c r="BK86" s="101">
        <v>2430571.0</v>
      </c>
      <c r="BL86" s="101">
        <v>135028.0</v>
      </c>
      <c r="BM86" s="101">
        <v>1950764.0</v>
      </c>
      <c r="BN86" s="101"/>
      <c r="BO86" s="101"/>
      <c r="BP86" s="101">
        <v>3910501.0</v>
      </c>
      <c r="BQ86" s="101">
        <v>3068966.0</v>
      </c>
      <c r="BR86" s="101">
        <v>291258.0</v>
      </c>
      <c r="BS86" s="101">
        <v>2033931.0</v>
      </c>
      <c r="BT86" s="101"/>
      <c r="BU86" s="101"/>
      <c r="BV86" s="101">
        <v>965502.0</v>
      </c>
      <c r="BW86" s="101">
        <v>942007.0</v>
      </c>
      <c r="BX86" s="101">
        <v>37161.0</v>
      </c>
      <c r="BY86" s="101">
        <v>927732.0</v>
      </c>
      <c r="BZ86" s="101">
        <v>10.0</v>
      </c>
      <c r="CA86" s="101">
        <v>304.0</v>
      </c>
      <c r="CB86" s="101">
        <v>900410.0</v>
      </c>
      <c r="CC86" s="101">
        <v>869651.0</v>
      </c>
      <c r="CD86" s="101">
        <v>146256.0</v>
      </c>
      <c r="CE86" s="101">
        <v>647647.0</v>
      </c>
      <c r="CF86" s="101">
        <v>146256.0</v>
      </c>
      <c r="CG86" s="101">
        <v>647647.0</v>
      </c>
      <c r="CH86" s="101">
        <v>104084.0</v>
      </c>
      <c r="CI86" s="101">
        <v>103965.0</v>
      </c>
      <c r="CJ86" s="101">
        <v>24697.0</v>
      </c>
      <c r="CK86" s="101">
        <v>103271.0</v>
      </c>
      <c r="CL86" s="101">
        <v>24697.0</v>
      </c>
      <c r="CM86" s="101">
        <v>103271.0</v>
      </c>
      <c r="CN86" s="101">
        <v>62980.0</v>
      </c>
      <c r="CO86" s="101">
        <v>61558.0</v>
      </c>
      <c r="CP86" s="101">
        <v>0.0</v>
      </c>
      <c r="CQ86" s="101">
        <v>61002.0</v>
      </c>
      <c r="CR86" s="101">
        <v>2.0</v>
      </c>
      <c r="CS86" s="101">
        <v>60808.0</v>
      </c>
      <c r="CT86" s="101">
        <v>190658.0</v>
      </c>
      <c r="CU86" s="101">
        <v>183725.0</v>
      </c>
      <c r="CV86" s="101">
        <v>973.0</v>
      </c>
      <c r="CW86" s="101">
        <v>178309.0</v>
      </c>
      <c r="CX86" s="101">
        <v>2696.0</v>
      </c>
      <c r="CY86" s="101">
        <v>152479.0</v>
      </c>
      <c r="FZ86" s="80"/>
      <c r="GA86" s="80"/>
    </row>
    <row r="87">
      <c r="A87" s="8">
        <v>44361.0</v>
      </c>
      <c r="B87" s="24">
        <v>447440.0</v>
      </c>
      <c r="C87" s="24">
        <v>377056.0</v>
      </c>
      <c r="D87" s="24">
        <v>155.0</v>
      </c>
      <c r="E87" s="24">
        <v>339635.0</v>
      </c>
      <c r="F87" s="24">
        <v>0.0</v>
      </c>
      <c r="G87" s="24">
        <v>20.0</v>
      </c>
      <c r="H87" s="24">
        <v>350390.0</v>
      </c>
      <c r="I87" s="24">
        <v>256350.0</v>
      </c>
      <c r="J87" s="24">
        <v>361.0</v>
      </c>
      <c r="K87" s="24">
        <v>233631.0</v>
      </c>
      <c r="L87" s="24">
        <v>0.0</v>
      </c>
      <c r="M87" s="24">
        <v>49.0</v>
      </c>
      <c r="N87" s="24">
        <v>79255.0</v>
      </c>
      <c r="O87" s="24">
        <v>54911.0</v>
      </c>
      <c r="P87" s="24">
        <v>28.0</v>
      </c>
      <c r="Q87" s="24">
        <v>48548.0</v>
      </c>
      <c r="R87" s="24">
        <v>0.0</v>
      </c>
      <c r="S87" s="24">
        <v>4.0</v>
      </c>
      <c r="T87" s="24">
        <v>8083.0</v>
      </c>
      <c r="U87" s="24">
        <v>5491.0</v>
      </c>
      <c r="V87" s="24">
        <v>1.0</v>
      </c>
      <c r="W87" s="24">
        <v>4146.0</v>
      </c>
      <c r="X87" s="24"/>
      <c r="Y87" s="24"/>
      <c r="Z87" s="24">
        <v>221162.0</v>
      </c>
      <c r="AA87" s="24">
        <v>171975.0</v>
      </c>
      <c r="AB87" s="24">
        <v>115.0</v>
      </c>
      <c r="AC87" s="24">
        <v>153885.0</v>
      </c>
      <c r="AD87" s="24">
        <v>0.0</v>
      </c>
      <c r="AE87" s="24">
        <v>13.0</v>
      </c>
      <c r="AF87" s="24">
        <v>3478794.0</v>
      </c>
      <c r="AG87" s="24">
        <v>3001598.0</v>
      </c>
      <c r="AH87" s="24">
        <v>646.0</v>
      </c>
      <c r="AI87" s="24">
        <v>2875288.0</v>
      </c>
      <c r="AJ87" s="24">
        <v>194.0</v>
      </c>
      <c r="AK87" s="24">
        <v>1503266.0</v>
      </c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>
        <v>2119203.0</v>
      </c>
      <c r="BE87" s="24">
        <v>1755876.0</v>
      </c>
      <c r="BF87" s="24">
        <v>753.0</v>
      </c>
      <c r="BG87" s="24">
        <v>1415754.0</v>
      </c>
      <c r="BH87" s="24"/>
      <c r="BI87" s="24"/>
      <c r="BJ87" s="24">
        <v>2990212.0</v>
      </c>
      <c r="BK87" s="24">
        <v>2442799.0</v>
      </c>
      <c r="BL87" s="24">
        <v>2192.0</v>
      </c>
      <c r="BM87" s="24">
        <v>1815603.0</v>
      </c>
      <c r="BN87" s="24"/>
      <c r="BO87" s="24"/>
      <c r="BP87" s="24">
        <v>3922786.0</v>
      </c>
      <c r="BQ87" s="24">
        <v>3090977.0</v>
      </c>
      <c r="BR87" s="24">
        <v>10648.0</v>
      </c>
      <c r="BS87" s="24">
        <v>1742176.0</v>
      </c>
      <c r="BT87" s="24"/>
      <c r="BU87" s="24"/>
      <c r="BV87" s="24">
        <v>932615.0</v>
      </c>
      <c r="BW87" s="24">
        <v>908602.0</v>
      </c>
      <c r="BX87" s="24">
        <v>1018.0</v>
      </c>
      <c r="BY87" s="24">
        <v>890359.0</v>
      </c>
      <c r="BZ87" s="24">
        <v>0.0</v>
      </c>
      <c r="CA87" s="24">
        <v>287.0</v>
      </c>
      <c r="CB87" s="24">
        <v>900542.0</v>
      </c>
      <c r="CC87" s="24">
        <v>875219.0</v>
      </c>
      <c r="CD87" s="24">
        <v>10733.0</v>
      </c>
      <c r="CE87" s="24">
        <v>501196.0</v>
      </c>
      <c r="CF87" s="24">
        <v>10733.0</v>
      </c>
      <c r="CG87" s="24">
        <v>501196.0</v>
      </c>
      <c r="CH87" s="24">
        <v>77938.0</v>
      </c>
      <c r="CI87" s="24">
        <v>77903.0</v>
      </c>
      <c r="CJ87" s="24">
        <v>827.0</v>
      </c>
      <c r="CK87" s="24">
        <v>77333.0</v>
      </c>
      <c r="CL87" s="24">
        <v>827.0</v>
      </c>
      <c r="CM87" s="24">
        <v>77333.0</v>
      </c>
      <c r="CN87" s="24">
        <v>62982.0</v>
      </c>
      <c r="CO87" s="24">
        <v>61560.0</v>
      </c>
      <c r="CP87" s="24">
        <v>0.0</v>
      </c>
      <c r="CQ87" s="24">
        <v>61002.0</v>
      </c>
      <c r="CR87" s="24">
        <v>0.0</v>
      </c>
      <c r="CS87" s="24">
        <v>60806.0</v>
      </c>
      <c r="CT87" s="24">
        <v>190132.0</v>
      </c>
      <c r="CU87" s="24">
        <v>183143.0</v>
      </c>
      <c r="CV87" s="24">
        <v>4.0</v>
      </c>
      <c r="CW87" s="24">
        <v>177323.0</v>
      </c>
      <c r="CX87" s="24">
        <v>5.0</v>
      </c>
      <c r="CY87" s="24">
        <v>149782.0</v>
      </c>
      <c r="FZ87" s="80"/>
      <c r="GA87" s="80"/>
    </row>
    <row r="88">
      <c r="A88" s="8">
        <v>44360.0</v>
      </c>
      <c r="B88" s="101">
        <v>447445.0</v>
      </c>
      <c r="C88" s="101">
        <v>377105.0</v>
      </c>
      <c r="D88" s="101">
        <v>2332.0</v>
      </c>
      <c r="E88" s="101">
        <v>339478.0</v>
      </c>
      <c r="F88" s="101">
        <v>0.0</v>
      </c>
      <c r="G88" s="101">
        <v>20.0</v>
      </c>
      <c r="H88" s="101">
        <v>350399.0</v>
      </c>
      <c r="I88" s="101">
        <v>256414.0</v>
      </c>
      <c r="J88" s="101">
        <v>2874.0</v>
      </c>
      <c r="K88" s="101">
        <v>233267.0</v>
      </c>
      <c r="L88" s="101">
        <v>0.0</v>
      </c>
      <c r="M88" s="101">
        <v>49.0</v>
      </c>
      <c r="N88" s="101">
        <v>79257.0</v>
      </c>
      <c r="O88" s="101">
        <v>54936.0</v>
      </c>
      <c r="P88" s="101">
        <v>455.0</v>
      </c>
      <c r="Q88" s="101">
        <v>48520.0</v>
      </c>
      <c r="R88" s="101">
        <v>0.0</v>
      </c>
      <c r="S88" s="101">
        <v>4.0</v>
      </c>
      <c r="T88" s="101">
        <v>8083.0</v>
      </c>
      <c r="U88" s="101">
        <v>5495.0</v>
      </c>
      <c r="V88" s="101">
        <v>48.0</v>
      </c>
      <c r="W88" s="101">
        <v>4145.0</v>
      </c>
      <c r="X88" s="101"/>
      <c r="Y88" s="101"/>
      <c r="Z88" s="101">
        <v>221164.0</v>
      </c>
      <c r="AA88" s="101">
        <v>172012.0</v>
      </c>
      <c r="AB88" s="101">
        <v>567.0</v>
      </c>
      <c r="AC88" s="101">
        <v>153768.0</v>
      </c>
      <c r="AD88" s="101">
        <v>0.0</v>
      </c>
      <c r="AE88" s="101">
        <v>13.0</v>
      </c>
      <c r="AF88" s="101">
        <v>3478804.0</v>
      </c>
      <c r="AG88" s="101">
        <v>3001514.0</v>
      </c>
      <c r="AH88" s="101">
        <v>17077.0</v>
      </c>
      <c r="AI88" s="101">
        <v>2874641.0</v>
      </c>
      <c r="AJ88" s="101">
        <v>3904.0</v>
      </c>
      <c r="AK88" s="101">
        <v>1503071.0</v>
      </c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>
        <v>2119248.0</v>
      </c>
      <c r="BE88" s="101">
        <v>1756130.0</v>
      </c>
      <c r="BF88" s="101">
        <v>13740.0</v>
      </c>
      <c r="BG88" s="101">
        <v>1414976.0</v>
      </c>
      <c r="BH88" s="101"/>
      <c r="BI88" s="101"/>
      <c r="BJ88" s="101">
        <v>2990283.0</v>
      </c>
      <c r="BK88" s="101">
        <v>2443303.0</v>
      </c>
      <c r="BL88" s="101">
        <v>37156.0</v>
      </c>
      <c r="BM88" s="101">
        <v>1813348.0</v>
      </c>
      <c r="BN88" s="101"/>
      <c r="BO88" s="101"/>
      <c r="BP88" s="101">
        <v>3922942.0</v>
      </c>
      <c r="BQ88" s="101">
        <v>3092305.0</v>
      </c>
      <c r="BR88" s="101">
        <v>174535.0</v>
      </c>
      <c r="BS88" s="101">
        <v>1731329.0</v>
      </c>
      <c r="BT88" s="101"/>
      <c r="BU88" s="101"/>
      <c r="BV88" s="101">
        <v>931697.0</v>
      </c>
      <c r="BW88" s="101">
        <v>907667.0</v>
      </c>
      <c r="BX88" s="101">
        <v>24388.0</v>
      </c>
      <c r="BY88" s="101">
        <v>889322.0</v>
      </c>
      <c r="BZ88" s="101">
        <v>0.0</v>
      </c>
      <c r="CA88" s="101">
        <v>287.0</v>
      </c>
      <c r="CB88" s="101">
        <v>900542.0</v>
      </c>
      <c r="CC88" s="101">
        <v>876321.0</v>
      </c>
      <c r="CD88" s="101">
        <v>92628.0</v>
      </c>
      <c r="CE88" s="101">
        <v>490377.0</v>
      </c>
      <c r="CF88" s="101">
        <v>92628.0</v>
      </c>
      <c r="CG88" s="101">
        <v>490377.0</v>
      </c>
      <c r="CH88" s="101">
        <v>77102.0</v>
      </c>
      <c r="CI88" s="101">
        <v>77066.0</v>
      </c>
      <c r="CJ88" s="101">
        <v>20073.0</v>
      </c>
      <c r="CK88" s="101">
        <v>76470.0</v>
      </c>
      <c r="CL88" s="101">
        <v>20073.0</v>
      </c>
      <c r="CM88" s="101">
        <v>76470.0</v>
      </c>
      <c r="CN88" s="101">
        <v>62982.0</v>
      </c>
      <c r="CO88" s="101">
        <v>61560.0</v>
      </c>
      <c r="CP88" s="101">
        <v>0.0</v>
      </c>
      <c r="CQ88" s="101">
        <v>61002.0</v>
      </c>
      <c r="CR88" s="101">
        <v>0.0</v>
      </c>
      <c r="CS88" s="101">
        <v>60806.0</v>
      </c>
      <c r="CT88" s="101">
        <v>190114.0</v>
      </c>
      <c r="CU88" s="101">
        <v>183125.0</v>
      </c>
      <c r="CV88" s="101">
        <v>274.0</v>
      </c>
      <c r="CW88" s="101">
        <v>177307.0</v>
      </c>
      <c r="CX88" s="101">
        <v>271.0</v>
      </c>
      <c r="CY88" s="101">
        <v>149777.0</v>
      </c>
      <c r="FZ88" s="80"/>
      <c r="GA88" s="80"/>
    </row>
    <row r="89">
      <c r="A89" s="8">
        <v>44359.0</v>
      </c>
      <c r="B89" s="101">
        <v>447599.0</v>
      </c>
      <c r="C89" s="101">
        <v>377274.0</v>
      </c>
      <c r="D89" s="101">
        <v>7588.0</v>
      </c>
      <c r="E89" s="101">
        <v>337131.0</v>
      </c>
      <c r="F89" s="101">
        <v>4.0</v>
      </c>
      <c r="G89" s="101">
        <v>20.0</v>
      </c>
      <c r="H89" s="101">
        <v>351045.0</v>
      </c>
      <c r="I89" s="101">
        <v>256620.0</v>
      </c>
      <c r="J89" s="101">
        <v>4611.0</v>
      </c>
      <c r="K89" s="101">
        <v>230382.0</v>
      </c>
      <c r="L89" s="101">
        <v>8.0</v>
      </c>
      <c r="M89" s="101">
        <v>49.0</v>
      </c>
      <c r="N89" s="101">
        <v>79285.0</v>
      </c>
      <c r="O89" s="101">
        <v>54977.0</v>
      </c>
      <c r="P89" s="101">
        <v>902.0</v>
      </c>
      <c r="Q89" s="101">
        <v>48065.0</v>
      </c>
      <c r="R89" s="101">
        <v>0.0</v>
      </c>
      <c r="S89" s="101">
        <v>4.0</v>
      </c>
      <c r="T89" s="101">
        <v>8088.0</v>
      </c>
      <c r="U89" s="101">
        <v>5503.0</v>
      </c>
      <c r="V89" s="101">
        <v>154.0</v>
      </c>
      <c r="W89" s="101">
        <v>4097.0</v>
      </c>
      <c r="X89" s="101"/>
      <c r="Y89" s="101"/>
      <c r="Z89" s="101">
        <v>221230.0</v>
      </c>
      <c r="AA89" s="101">
        <v>172069.0</v>
      </c>
      <c r="AB89" s="101">
        <v>2577.0</v>
      </c>
      <c r="AC89" s="101">
        <v>153200.0</v>
      </c>
      <c r="AD89" s="101">
        <v>3.0</v>
      </c>
      <c r="AE89" s="101">
        <v>13.0</v>
      </c>
      <c r="AF89" s="101">
        <v>3478821.0</v>
      </c>
      <c r="AG89" s="101">
        <v>3001465.0</v>
      </c>
      <c r="AH89" s="101">
        <v>63988.0</v>
      </c>
      <c r="AI89" s="101">
        <v>2857563.0</v>
      </c>
      <c r="AJ89" s="101">
        <v>8725.0</v>
      </c>
      <c r="AK89" s="101">
        <v>1499167.0</v>
      </c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>
        <v>2120109.0</v>
      </c>
      <c r="BE89" s="101">
        <v>1757153.0</v>
      </c>
      <c r="BF89" s="101">
        <v>47533.0</v>
      </c>
      <c r="BG89" s="101">
        <v>1401161.0</v>
      </c>
      <c r="BH89" s="101"/>
      <c r="BI89" s="101"/>
      <c r="BJ89" s="101">
        <v>2991816.0</v>
      </c>
      <c r="BK89" s="101">
        <v>2445134.0</v>
      </c>
      <c r="BL89" s="101">
        <v>100882.0</v>
      </c>
      <c r="BM89" s="101">
        <v>1776033.0</v>
      </c>
      <c r="BN89" s="101"/>
      <c r="BO89" s="101"/>
      <c r="BP89" s="101">
        <v>3926458.0</v>
      </c>
      <c r="BQ89" s="101">
        <v>3096569.0</v>
      </c>
      <c r="BR89" s="101">
        <v>307615.0</v>
      </c>
      <c r="BS89" s="101">
        <v>1556293.0</v>
      </c>
      <c r="BT89" s="101"/>
      <c r="BU89" s="101"/>
      <c r="BV89" s="101">
        <v>909689.0</v>
      </c>
      <c r="BW89" s="101">
        <v>885008.0</v>
      </c>
      <c r="BX89" s="101">
        <v>49689.0</v>
      </c>
      <c r="BY89" s="101">
        <v>864681.0</v>
      </c>
      <c r="BZ89" s="101">
        <v>44.0</v>
      </c>
      <c r="CA89" s="101">
        <v>287.0</v>
      </c>
      <c r="CB89" s="101">
        <v>900578.0</v>
      </c>
      <c r="CC89" s="101">
        <v>877955.0</v>
      </c>
      <c r="CD89" s="101">
        <v>170844.0</v>
      </c>
      <c r="CE89" s="101">
        <v>397549.0</v>
      </c>
      <c r="CF89" s="101">
        <v>170844.0</v>
      </c>
      <c r="CG89" s="101">
        <v>397549.0</v>
      </c>
      <c r="CH89" s="101">
        <v>56611.0</v>
      </c>
      <c r="CI89" s="101">
        <v>56576.0</v>
      </c>
      <c r="CJ89" s="101">
        <v>30431.0</v>
      </c>
      <c r="CK89" s="101">
        <v>56183.0</v>
      </c>
      <c r="CL89" s="101">
        <v>30431.0</v>
      </c>
      <c r="CM89" s="131">
        <v>56183.0</v>
      </c>
      <c r="CN89" s="101">
        <v>62983.0</v>
      </c>
      <c r="CO89" s="101">
        <v>61561.0</v>
      </c>
      <c r="CP89" s="101">
        <v>0.0</v>
      </c>
      <c r="CQ89" s="101">
        <v>61002.0</v>
      </c>
      <c r="CR89" s="101">
        <v>1.0</v>
      </c>
      <c r="CS89" s="101">
        <v>60806.0</v>
      </c>
      <c r="CT89" s="101">
        <v>189914.0</v>
      </c>
      <c r="CU89" s="101">
        <v>182925.0</v>
      </c>
      <c r="CV89" s="101">
        <v>2009.0</v>
      </c>
      <c r="CW89" s="101">
        <v>177032.0</v>
      </c>
      <c r="CX89" s="101">
        <v>619.0</v>
      </c>
      <c r="CY89" s="101">
        <v>149506.0</v>
      </c>
      <c r="FZ89" s="80"/>
      <c r="GA89" s="80"/>
    </row>
    <row r="90">
      <c r="A90" s="8">
        <v>44358.0</v>
      </c>
      <c r="B90" s="101">
        <v>448014.0</v>
      </c>
      <c r="C90" s="101">
        <v>377660.0</v>
      </c>
      <c r="D90" s="101">
        <v>4395.0</v>
      </c>
      <c r="E90" s="101">
        <v>329535.0</v>
      </c>
      <c r="F90" s="101">
        <v>1.0</v>
      </c>
      <c r="G90" s="101">
        <v>16.0</v>
      </c>
      <c r="H90" s="101">
        <v>352252.0</v>
      </c>
      <c r="I90" s="101">
        <v>257133.0</v>
      </c>
      <c r="J90" s="101">
        <v>2800.0</v>
      </c>
      <c r="K90" s="101">
        <v>225748.0</v>
      </c>
      <c r="L90" s="101">
        <v>1.0</v>
      </c>
      <c r="M90" s="101">
        <v>41.0</v>
      </c>
      <c r="N90" s="101">
        <v>79373.0</v>
      </c>
      <c r="O90" s="101">
        <v>55091.0</v>
      </c>
      <c r="P90" s="101">
        <v>1037.0</v>
      </c>
      <c r="Q90" s="101">
        <v>47160.0</v>
      </c>
      <c r="R90" s="101">
        <v>0.0</v>
      </c>
      <c r="S90" s="101">
        <v>4.0</v>
      </c>
      <c r="T90" s="101">
        <v>8101.0</v>
      </c>
      <c r="U90" s="101">
        <v>5517.0</v>
      </c>
      <c r="V90" s="101">
        <v>201.0</v>
      </c>
      <c r="W90" s="101">
        <v>3943.0</v>
      </c>
      <c r="X90" s="101"/>
      <c r="Y90" s="101"/>
      <c r="Z90" s="101">
        <v>221392.0</v>
      </c>
      <c r="AA90" s="101">
        <v>172242.0</v>
      </c>
      <c r="AB90" s="101">
        <v>2049.0</v>
      </c>
      <c r="AC90" s="101">
        <v>150618.0</v>
      </c>
      <c r="AD90" s="101">
        <v>1.0</v>
      </c>
      <c r="AE90" s="101">
        <v>10.0</v>
      </c>
      <c r="AF90" s="101">
        <v>3479261.0</v>
      </c>
      <c r="AG90" s="101">
        <v>2998542.0</v>
      </c>
      <c r="AH90" s="101">
        <v>72951.0</v>
      </c>
      <c r="AI90" s="101">
        <v>2793568.0</v>
      </c>
      <c r="AJ90" s="101">
        <v>6820.0</v>
      </c>
      <c r="AK90" s="101">
        <v>1490441.0</v>
      </c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>
        <v>2122817.0</v>
      </c>
      <c r="BE90" s="101">
        <v>1759429.0</v>
      </c>
      <c r="BF90" s="101">
        <v>54002.0</v>
      </c>
      <c r="BG90" s="101">
        <v>1353498.0</v>
      </c>
      <c r="BH90" s="101"/>
      <c r="BI90" s="101"/>
      <c r="BJ90" s="101">
        <v>2996656.0</v>
      </c>
      <c r="BK90" s="101">
        <v>2449621.0</v>
      </c>
      <c r="BL90" s="101">
        <v>90336.0</v>
      </c>
      <c r="BM90" s="101">
        <v>1674961.0</v>
      </c>
      <c r="BN90" s="101"/>
      <c r="BO90" s="101"/>
      <c r="BP90" s="101">
        <v>3936834.0</v>
      </c>
      <c r="BQ90" s="101">
        <v>3105899.0</v>
      </c>
      <c r="BR90" s="101">
        <v>208082.0</v>
      </c>
      <c r="BS90" s="101">
        <v>1248234.0</v>
      </c>
      <c r="BT90" s="101"/>
      <c r="BU90" s="101"/>
      <c r="BV90" s="101">
        <v>866079.0</v>
      </c>
      <c r="BW90" s="101">
        <v>839849.0</v>
      </c>
      <c r="BX90" s="101">
        <v>40014.0</v>
      </c>
      <c r="BY90" s="101">
        <v>814559.0</v>
      </c>
      <c r="BZ90" s="101">
        <v>20.0</v>
      </c>
      <c r="CA90" s="101">
        <v>234.0</v>
      </c>
      <c r="CB90" s="101">
        <v>900687.0</v>
      </c>
      <c r="CC90" s="101">
        <v>880738.0</v>
      </c>
      <c r="CD90" s="101">
        <v>226420.0</v>
      </c>
      <c r="CE90" s="101">
        <v>226420.0</v>
      </c>
      <c r="CF90" s="101">
        <v>226420.0</v>
      </c>
      <c r="CG90" s="101">
        <v>226420.0</v>
      </c>
      <c r="CH90" s="101">
        <v>25624.0</v>
      </c>
      <c r="CI90" s="101">
        <v>25620.0</v>
      </c>
      <c r="CJ90" s="101">
        <v>25367.0</v>
      </c>
      <c r="CK90" s="101">
        <v>25367.0</v>
      </c>
      <c r="CL90" s="101">
        <v>25367.0</v>
      </c>
      <c r="CM90" s="101">
        <v>25367.0</v>
      </c>
      <c r="CN90" s="101">
        <v>62992.0</v>
      </c>
      <c r="CO90" s="101">
        <v>61566.0</v>
      </c>
      <c r="CP90" s="101">
        <v>0.0</v>
      </c>
      <c r="CQ90" s="101">
        <v>61002.0</v>
      </c>
      <c r="CR90" s="101">
        <v>0.0</v>
      </c>
      <c r="CS90" s="101">
        <v>60805.0</v>
      </c>
      <c r="CT90" s="101">
        <v>188871.0</v>
      </c>
      <c r="CU90" s="101">
        <v>181758.0</v>
      </c>
      <c r="CV90" s="101">
        <v>1547.0</v>
      </c>
      <c r="CW90" s="101">
        <v>175010.0</v>
      </c>
      <c r="CX90" s="101">
        <v>595.0</v>
      </c>
      <c r="CY90" s="101">
        <v>148887.0</v>
      </c>
      <c r="FZ90" s="80"/>
      <c r="GA90" s="80"/>
    </row>
    <row r="91">
      <c r="A91" s="8">
        <v>44357.0</v>
      </c>
      <c r="B91" s="101">
        <v>378158.0</v>
      </c>
      <c r="C91" s="101">
        <v>378084.0</v>
      </c>
      <c r="D91" s="101">
        <v>4151.0</v>
      </c>
      <c r="E91" s="101">
        <v>325126.0</v>
      </c>
      <c r="F91" s="101">
        <v>0.0</v>
      </c>
      <c r="G91" s="101">
        <v>15.0</v>
      </c>
      <c r="H91" s="101">
        <v>257666.0</v>
      </c>
      <c r="I91" s="101">
        <v>257652.0</v>
      </c>
      <c r="J91" s="101">
        <v>3578.0</v>
      </c>
      <c r="K91" s="101">
        <v>222942.0</v>
      </c>
      <c r="L91" s="101">
        <v>2.0</v>
      </c>
      <c r="M91" s="101">
        <v>40.0</v>
      </c>
      <c r="N91" s="101">
        <v>55205.0</v>
      </c>
      <c r="O91" s="101">
        <v>55202.0</v>
      </c>
      <c r="P91" s="101">
        <v>1134.0</v>
      </c>
      <c r="Q91" s="101">
        <v>46118.0</v>
      </c>
      <c r="R91" s="101">
        <v>0.0</v>
      </c>
      <c r="S91" s="101">
        <v>4.0</v>
      </c>
      <c r="T91" s="101">
        <v>5537.0</v>
      </c>
      <c r="U91" s="101">
        <v>5537.0</v>
      </c>
      <c r="V91" s="101">
        <v>215.0</v>
      </c>
      <c r="W91" s="101">
        <v>3742.0</v>
      </c>
      <c r="X91" s="101"/>
      <c r="Y91" s="101"/>
      <c r="Z91" s="101">
        <v>286952.0</v>
      </c>
      <c r="AA91" s="101">
        <v>286946.0</v>
      </c>
      <c r="AB91" s="101">
        <v>1877.0</v>
      </c>
      <c r="AC91" s="101">
        <v>263137.0</v>
      </c>
      <c r="AD91" s="101">
        <v>1.0</v>
      </c>
      <c r="AE91" s="101">
        <v>61.0</v>
      </c>
      <c r="AF91" s="101">
        <v>3480143.0</v>
      </c>
      <c r="AG91" s="101">
        <v>2995351.0</v>
      </c>
      <c r="AH91" s="101">
        <v>94396.0</v>
      </c>
      <c r="AI91" s="101">
        <v>2720612.0</v>
      </c>
      <c r="AJ91" s="101">
        <v>2535.0</v>
      </c>
      <c r="AK91" s="101">
        <v>1483620.0</v>
      </c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>
        <v>1775514.0</v>
      </c>
      <c r="BE91" s="101">
        <v>1761524.0</v>
      </c>
      <c r="BF91" s="101">
        <v>52082.0</v>
      </c>
      <c r="BG91" s="101">
        <v>1299379.0</v>
      </c>
      <c r="BH91" s="101"/>
      <c r="BI91" s="101"/>
      <c r="BJ91" s="101">
        <v>2472669.0</v>
      </c>
      <c r="BK91" s="101">
        <v>2453128.0</v>
      </c>
      <c r="BL91" s="101">
        <v>89644.0</v>
      </c>
      <c r="BM91" s="101">
        <v>1584398.0</v>
      </c>
      <c r="BN91" s="101"/>
      <c r="BO91" s="101"/>
      <c r="BP91" s="101">
        <v>3152554.0</v>
      </c>
      <c r="BQ91" s="101">
        <v>3118162.0</v>
      </c>
      <c r="BR91" s="101">
        <v>239543.0</v>
      </c>
      <c r="BS91" s="101">
        <v>1039762.0</v>
      </c>
      <c r="BT91" s="101"/>
      <c r="BU91" s="101"/>
      <c r="BV91" s="101">
        <v>829317.0</v>
      </c>
      <c r="BW91" s="101">
        <v>804260.0</v>
      </c>
      <c r="BX91" s="101">
        <v>70882.0</v>
      </c>
      <c r="BY91" s="101">
        <v>774022.0</v>
      </c>
      <c r="BZ91" s="101">
        <v>6.0</v>
      </c>
      <c r="CA91" s="101">
        <v>201.0</v>
      </c>
      <c r="CN91" s="101">
        <v>63007.0</v>
      </c>
      <c r="CO91" s="101">
        <v>61570.0</v>
      </c>
      <c r="CP91" s="101">
        <v>0.0</v>
      </c>
      <c r="CQ91" s="101">
        <v>61002.0</v>
      </c>
      <c r="CR91" s="101">
        <v>0.0</v>
      </c>
      <c r="CS91" s="101">
        <v>60805.0</v>
      </c>
      <c r="CT91" s="101">
        <v>245179.0</v>
      </c>
      <c r="CU91" s="101">
        <v>237962.0</v>
      </c>
      <c r="CV91" s="101">
        <v>1926.0</v>
      </c>
      <c r="CW91" s="101">
        <v>231260.0</v>
      </c>
      <c r="CX91" s="101">
        <v>276.0</v>
      </c>
      <c r="CY91" s="101">
        <v>148292.0</v>
      </c>
      <c r="FZ91" s="80"/>
      <c r="GA91" s="80"/>
    </row>
    <row r="92">
      <c r="A92" s="8">
        <v>44356.0</v>
      </c>
      <c r="B92" s="101">
        <v>448316.0</v>
      </c>
      <c r="C92" s="101">
        <v>377994.0</v>
      </c>
      <c r="D92" s="101">
        <v>5460.0</v>
      </c>
      <c r="E92" s="101">
        <v>320955.0</v>
      </c>
      <c r="F92" s="101">
        <v>1.0</v>
      </c>
      <c r="G92" s="101">
        <v>15.0</v>
      </c>
      <c r="H92" s="101">
        <v>352961.0</v>
      </c>
      <c r="I92" s="101">
        <v>257190.0</v>
      </c>
      <c r="J92" s="101">
        <v>3770.0</v>
      </c>
      <c r="K92" s="101">
        <v>219355.0</v>
      </c>
      <c r="L92" s="101">
        <v>0.0</v>
      </c>
      <c r="M92" s="101">
        <v>36.0</v>
      </c>
      <c r="N92" s="101">
        <v>79449.0</v>
      </c>
      <c r="O92" s="101">
        <v>55222.0</v>
      </c>
      <c r="P92" s="101">
        <v>1816.0</v>
      </c>
      <c r="Q92" s="101">
        <v>44976.0</v>
      </c>
      <c r="R92" s="101">
        <v>0.0</v>
      </c>
      <c r="S92" s="101">
        <v>4.0</v>
      </c>
      <c r="T92" s="101">
        <v>8104.0</v>
      </c>
      <c r="U92" s="101">
        <v>5538.0</v>
      </c>
      <c r="V92" s="101">
        <v>236.0</v>
      </c>
      <c r="W92" s="101">
        <v>3527.0</v>
      </c>
      <c r="X92" s="101"/>
      <c r="Y92" s="101"/>
      <c r="Z92" s="101">
        <v>336066.0</v>
      </c>
      <c r="AA92" s="101">
        <v>286900.0</v>
      </c>
      <c r="AB92" s="101">
        <v>2315.0</v>
      </c>
      <c r="AC92" s="101">
        <v>261250.0</v>
      </c>
      <c r="AD92" s="101">
        <v>0.0</v>
      </c>
      <c r="AE92" s="101">
        <v>58.0</v>
      </c>
      <c r="AF92" s="101">
        <v>3480784.0</v>
      </c>
      <c r="AG92" s="101">
        <v>2990821.0</v>
      </c>
      <c r="AH92" s="101">
        <v>103765.0</v>
      </c>
      <c r="AI92" s="101">
        <v>2626208.0</v>
      </c>
      <c r="AJ92" s="101">
        <v>8900.0</v>
      </c>
      <c r="AK92" s="101">
        <v>1481080.0</v>
      </c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>
        <v>1765608.0</v>
      </c>
      <c r="BE92" s="101">
        <v>1763237.0</v>
      </c>
      <c r="BF92" s="101">
        <v>66537.0</v>
      </c>
      <c r="BG92" s="101">
        <v>1247125.0</v>
      </c>
      <c r="BH92" s="101"/>
      <c r="BI92" s="101"/>
      <c r="BJ92" s="101">
        <v>2459647.0</v>
      </c>
      <c r="BK92" s="101">
        <v>2456102.0</v>
      </c>
      <c r="BL92" s="101">
        <v>114280.0</v>
      </c>
      <c r="BM92" s="101">
        <v>1494487.0</v>
      </c>
      <c r="BN92" s="101"/>
      <c r="BO92" s="101"/>
      <c r="BP92" s="101">
        <v>3131748.0</v>
      </c>
      <c r="BQ92" s="101">
        <v>3124330.0</v>
      </c>
      <c r="BR92" s="101">
        <v>333393.0</v>
      </c>
      <c r="BS92" s="101">
        <v>799616.0</v>
      </c>
      <c r="BT92" s="101"/>
      <c r="BU92" s="101"/>
      <c r="BV92" s="101">
        <v>776192.0</v>
      </c>
      <c r="BW92" s="101">
        <v>749968.0</v>
      </c>
      <c r="BX92" s="101">
        <v>79071.0</v>
      </c>
      <c r="BY92" s="101">
        <v>702612.0</v>
      </c>
      <c r="BZ92" s="101">
        <v>15.0</v>
      </c>
      <c r="CA92" s="101">
        <v>184.0</v>
      </c>
      <c r="CN92" s="101">
        <v>63008.0</v>
      </c>
      <c r="CO92" s="101">
        <v>61570.0</v>
      </c>
      <c r="CP92" s="101">
        <v>0.0</v>
      </c>
      <c r="CQ92" s="101">
        <v>60972.0</v>
      </c>
      <c r="CR92" s="101">
        <v>3.0</v>
      </c>
      <c r="CS92" s="101">
        <v>60775.0</v>
      </c>
      <c r="CT92" s="101">
        <v>216797.0</v>
      </c>
      <c r="CU92" s="101">
        <v>209442.0</v>
      </c>
      <c r="CV92" s="101">
        <v>1297.0</v>
      </c>
      <c r="CW92" s="101">
        <v>201577.0</v>
      </c>
      <c r="CX92" s="101">
        <v>424.0</v>
      </c>
      <c r="CY92" s="101">
        <v>148016.0</v>
      </c>
      <c r="FZ92" s="80"/>
      <c r="GA92" s="80"/>
    </row>
    <row r="93">
      <c r="A93" s="8">
        <v>44355.0</v>
      </c>
      <c r="B93" s="101">
        <v>448235.0</v>
      </c>
      <c r="C93" s="101">
        <v>377747.0</v>
      </c>
      <c r="D93" s="101">
        <v>7173.0</v>
      </c>
      <c r="E93" s="101">
        <v>315476.0</v>
      </c>
      <c r="F93" s="101">
        <v>1.0</v>
      </c>
      <c r="G93" s="101">
        <v>14.0</v>
      </c>
      <c r="H93" s="101">
        <v>352778.0</v>
      </c>
      <c r="I93" s="101">
        <v>256551.0</v>
      </c>
      <c r="J93" s="101">
        <v>4047.0</v>
      </c>
      <c r="K93" s="101">
        <v>215566.0</v>
      </c>
      <c r="L93" s="101">
        <v>1.0</v>
      </c>
      <c r="M93" s="101">
        <v>31.0</v>
      </c>
      <c r="N93" s="101">
        <v>79411.0</v>
      </c>
      <c r="O93" s="101">
        <v>55187.0</v>
      </c>
      <c r="P93" s="101">
        <v>1461.0</v>
      </c>
      <c r="Q93" s="101">
        <v>43157.0</v>
      </c>
      <c r="R93" s="101">
        <v>0.0</v>
      </c>
      <c r="S93" s="101">
        <v>3.0</v>
      </c>
      <c r="T93" s="101">
        <v>8102.0</v>
      </c>
      <c r="U93" s="101">
        <v>5550.0</v>
      </c>
      <c r="V93" s="101">
        <v>269.0</v>
      </c>
      <c r="W93" s="101">
        <v>3291.0</v>
      </c>
      <c r="X93" s="101"/>
      <c r="Y93" s="101"/>
      <c r="Z93" s="101">
        <v>335874.0</v>
      </c>
      <c r="AA93" s="101">
        <v>286765.0</v>
      </c>
      <c r="AB93" s="101">
        <v>3946.0</v>
      </c>
      <c r="AC93" s="101">
        <v>258772.0</v>
      </c>
      <c r="AD93" s="131">
        <v>0.0</v>
      </c>
      <c r="AE93" s="131">
        <v>28.0</v>
      </c>
      <c r="AF93" s="24">
        <v>3481800.0</v>
      </c>
      <c r="AG93" s="24">
        <v>2985501.0</v>
      </c>
      <c r="AH93" s="24">
        <v>104736.0</v>
      </c>
      <c r="AI93" s="24">
        <v>2522440.0</v>
      </c>
      <c r="AJ93" s="24">
        <v>10346.0</v>
      </c>
      <c r="AK93" s="24">
        <v>1472180.0</v>
      </c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>
        <v>2127082.0</v>
      </c>
      <c r="BE93" s="101">
        <v>1762454.0</v>
      </c>
      <c r="BF93" s="101">
        <v>65502.0</v>
      </c>
      <c r="BG93" s="101">
        <v>1180439.0</v>
      </c>
      <c r="BH93" s="101"/>
      <c r="BI93" s="101"/>
      <c r="BJ93" s="101">
        <v>3003016.0</v>
      </c>
      <c r="BK93" s="101">
        <v>2455135.0</v>
      </c>
      <c r="BL93" s="101">
        <v>116498.0</v>
      </c>
      <c r="BM93" s="101">
        <v>1379945.0</v>
      </c>
      <c r="BN93" s="101"/>
      <c r="BO93" s="101"/>
      <c r="BP93" s="101">
        <v>3954581.0</v>
      </c>
      <c r="BQ93" s="101">
        <v>3122778.0</v>
      </c>
      <c r="BR93" s="101">
        <v>465170.0</v>
      </c>
      <c r="BS93" s="101">
        <v>465170.0</v>
      </c>
      <c r="BT93" s="101"/>
      <c r="BU93" s="101"/>
      <c r="BV93" s="101">
        <v>716028.0</v>
      </c>
      <c r="BW93" s="101">
        <v>692276.0</v>
      </c>
      <c r="BX93" s="101">
        <v>83408.0</v>
      </c>
      <c r="BY93" s="101">
        <v>622774.0</v>
      </c>
      <c r="BZ93" s="131">
        <v>24.0</v>
      </c>
      <c r="CA93" s="131">
        <v>140.0</v>
      </c>
      <c r="CN93" s="24">
        <v>63010.0</v>
      </c>
      <c r="CO93" s="24">
        <v>61571.0</v>
      </c>
      <c r="CP93" s="24">
        <v>0.0</v>
      </c>
      <c r="CQ93" s="24">
        <v>60972.0</v>
      </c>
      <c r="CR93" s="24">
        <v>3.0</v>
      </c>
      <c r="CS93" s="24">
        <v>60772.0</v>
      </c>
      <c r="CT93" s="24">
        <v>185415.0</v>
      </c>
      <c r="CU93" s="24">
        <v>177959.0</v>
      </c>
      <c r="CV93" s="24">
        <v>1678.0</v>
      </c>
      <c r="CW93" s="24">
        <v>170828.0</v>
      </c>
      <c r="CX93" s="24">
        <v>696.0</v>
      </c>
      <c r="CY93" s="24">
        <v>147590.0</v>
      </c>
      <c r="FZ93" s="80"/>
      <c r="GA93" s="80"/>
    </row>
    <row r="94">
      <c r="A94" s="8">
        <v>44354.0</v>
      </c>
      <c r="B94" s="101">
        <v>448166.0</v>
      </c>
      <c r="C94" s="101">
        <v>377291.0</v>
      </c>
      <c r="D94" s="101">
        <v>0.0</v>
      </c>
      <c r="E94" s="101">
        <v>308295.0</v>
      </c>
      <c r="F94" s="101">
        <v>0.0</v>
      </c>
      <c r="G94" s="101">
        <v>13.0</v>
      </c>
      <c r="H94" s="101">
        <v>352564.0</v>
      </c>
      <c r="I94" s="101">
        <v>255713.0</v>
      </c>
      <c r="J94" s="101">
        <v>0.0</v>
      </c>
      <c r="K94" s="101">
        <v>211515.0</v>
      </c>
      <c r="L94" s="101">
        <v>0.0</v>
      </c>
      <c r="M94" s="101">
        <v>29.0</v>
      </c>
      <c r="N94" s="101">
        <v>79388.0</v>
      </c>
      <c r="O94" s="101">
        <v>55118.0</v>
      </c>
      <c r="P94" s="101">
        <v>0.0</v>
      </c>
      <c r="Q94" s="101">
        <v>41693.0</v>
      </c>
      <c r="R94" s="101">
        <v>0.0</v>
      </c>
      <c r="S94" s="101">
        <v>3.0</v>
      </c>
      <c r="T94" s="101">
        <v>8082.0</v>
      </c>
      <c r="U94" s="101">
        <v>5531.0</v>
      </c>
      <c r="V94" s="101">
        <v>1.0</v>
      </c>
      <c r="W94" s="101">
        <v>3021.0</v>
      </c>
      <c r="X94" s="101"/>
      <c r="Y94" s="101"/>
      <c r="Z94" s="101">
        <v>337402.0</v>
      </c>
      <c r="AA94" s="101">
        <v>288108.0</v>
      </c>
      <c r="AB94" s="101">
        <v>0.0</v>
      </c>
      <c r="AC94" s="101">
        <v>255474.0</v>
      </c>
      <c r="AD94" s="101">
        <v>0.0</v>
      </c>
      <c r="AE94" s="101">
        <v>58.0</v>
      </c>
      <c r="AF94" s="24">
        <v>3482464.0</v>
      </c>
      <c r="AG94" s="24">
        <v>2977119.0</v>
      </c>
      <c r="AH94" s="24">
        <v>759.0</v>
      </c>
      <c r="AI94" s="24">
        <v>2417691.0</v>
      </c>
      <c r="AJ94" s="24">
        <v>0.0</v>
      </c>
      <c r="AK94" s="24">
        <v>1461834.0</v>
      </c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>
        <v>2127149.0</v>
      </c>
      <c r="BE94" s="101">
        <v>1760750.0</v>
      </c>
      <c r="BF94" s="101">
        <v>355.0</v>
      </c>
      <c r="BG94" s="101">
        <v>1114788.0</v>
      </c>
      <c r="BH94" s="101"/>
      <c r="BI94" s="101"/>
      <c r="BJ94" s="101">
        <v>3003120.0</v>
      </c>
      <c r="BK94" s="101">
        <v>2452575.0</v>
      </c>
      <c r="BL94" s="101">
        <v>1031.0</v>
      </c>
      <c r="BM94" s="101">
        <v>1263168.0</v>
      </c>
      <c r="BN94" s="101"/>
      <c r="BO94" s="101"/>
      <c r="BP94" s="101"/>
      <c r="BQ94" s="101"/>
      <c r="BR94" s="101"/>
      <c r="BS94" s="101"/>
      <c r="BT94" s="101"/>
      <c r="BU94" s="101"/>
      <c r="BV94" s="101">
        <v>656173.0</v>
      </c>
      <c r="BW94" s="101">
        <v>634319.0</v>
      </c>
      <c r="BX94" s="101">
        <v>811.0</v>
      </c>
      <c r="BY94" s="101">
        <v>538777.0</v>
      </c>
      <c r="BZ94" s="101">
        <v>0.0</v>
      </c>
      <c r="CA94" s="101">
        <v>113.0</v>
      </c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>
        <v>63011.0</v>
      </c>
      <c r="CO94" s="24">
        <v>61572.0</v>
      </c>
      <c r="CP94" s="24">
        <v>0.0</v>
      </c>
      <c r="CQ94" s="24">
        <v>60972.0</v>
      </c>
      <c r="CR94" s="24">
        <v>0.0</v>
      </c>
      <c r="CS94" s="24">
        <v>60768.0</v>
      </c>
      <c r="CT94" s="24">
        <v>184070.0</v>
      </c>
      <c r="CU94" s="24">
        <v>176476.0</v>
      </c>
      <c r="CV94" s="24">
        <v>1.0</v>
      </c>
      <c r="CW94" s="24">
        <v>168528.0</v>
      </c>
      <c r="CX94" s="24">
        <v>0.0</v>
      </c>
      <c r="CY94" s="24">
        <v>146906.0</v>
      </c>
      <c r="FZ94" s="80"/>
      <c r="GA94" s="80"/>
    </row>
    <row r="95">
      <c r="A95" s="8">
        <v>44353.0</v>
      </c>
      <c r="B95" s="101">
        <v>448166.0</v>
      </c>
      <c r="C95" s="101">
        <v>377740.0</v>
      </c>
      <c r="D95" s="101">
        <v>0.0</v>
      </c>
      <c r="E95" s="101">
        <v>308295.0</v>
      </c>
      <c r="F95" s="101">
        <v>0.0</v>
      </c>
      <c r="G95" s="101">
        <v>13.0</v>
      </c>
      <c r="H95" s="101">
        <v>352560.0</v>
      </c>
      <c r="I95" s="101">
        <v>256390.0</v>
      </c>
      <c r="J95" s="101">
        <v>0.0</v>
      </c>
      <c r="K95" s="101">
        <v>211515.0</v>
      </c>
      <c r="L95" s="101">
        <v>0.0</v>
      </c>
      <c r="M95" s="101">
        <v>29.0</v>
      </c>
      <c r="N95" s="101">
        <v>79388.0</v>
      </c>
      <c r="O95" s="101">
        <v>55258.0</v>
      </c>
      <c r="P95" s="101">
        <v>0.0</v>
      </c>
      <c r="Q95" s="101">
        <v>41693.0</v>
      </c>
      <c r="R95" s="101">
        <v>0.0</v>
      </c>
      <c r="S95" s="101">
        <v>3.0</v>
      </c>
      <c r="T95" s="101">
        <v>8082.0</v>
      </c>
      <c r="U95" s="101">
        <v>5533.0</v>
      </c>
      <c r="V95" s="101">
        <v>71.0</v>
      </c>
      <c r="W95" s="101">
        <v>3020.0</v>
      </c>
      <c r="X95" s="101"/>
      <c r="Y95" s="101"/>
      <c r="Z95" s="101">
        <v>336756.0</v>
      </c>
      <c r="AA95" s="101">
        <v>287643.0</v>
      </c>
      <c r="AB95" s="101">
        <v>0.0</v>
      </c>
      <c r="AC95" s="101">
        <v>254831.0</v>
      </c>
      <c r="AD95" s="101">
        <v>0.0</v>
      </c>
      <c r="AE95" s="101">
        <v>58.0</v>
      </c>
      <c r="AF95" s="101">
        <v>3482482.0</v>
      </c>
      <c r="AG95" s="101">
        <v>2976978.0</v>
      </c>
      <c r="AH95" s="101">
        <v>22326.0</v>
      </c>
      <c r="AI95" s="101">
        <v>2416932.0</v>
      </c>
      <c r="AJ95" s="101">
        <v>1129.0</v>
      </c>
      <c r="AK95" s="101">
        <v>1461834.0</v>
      </c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>
        <v>2127149.0</v>
      </c>
      <c r="BE95" s="101">
        <v>1760873.0</v>
      </c>
      <c r="BF95" s="101">
        <v>26875.0</v>
      </c>
      <c r="BG95" s="101">
        <v>1114411.0</v>
      </c>
      <c r="BH95" s="101"/>
      <c r="BI95" s="101"/>
      <c r="BJ95" s="101">
        <v>3003116.0</v>
      </c>
      <c r="BK95" s="101">
        <v>2452904.0</v>
      </c>
      <c r="BL95" s="101">
        <v>61522.0</v>
      </c>
      <c r="BM95" s="101">
        <v>1262079.0</v>
      </c>
      <c r="BN95" s="101"/>
      <c r="BO95" s="101"/>
      <c r="BP95" s="101"/>
      <c r="BQ95" s="101"/>
      <c r="BR95" s="101"/>
      <c r="BS95" s="101"/>
      <c r="BT95" s="101"/>
      <c r="BU95" s="101"/>
      <c r="BV95" s="101">
        <v>655195.0</v>
      </c>
      <c r="BW95" s="101">
        <v>633407.0</v>
      </c>
      <c r="BX95" s="101">
        <v>27583.0</v>
      </c>
      <c r="BY95" s="101">
        <v>537950.0</v>
      </c>
      <c r="BZ95" s="101">
        <v>0.0</v>
      </c>
      <c r="CA95" s="101">
        <v>113.0</v>
      </c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101">
        <v>63011.0</v>
      </c>
      <c r="CO95" s="101">
        <v>61572.0</v>
      </c>
      <c r="CP95" s="101">
        <v>0.0</v>
      </c>
      <c r="CQ95" s="101">
        <v>60972.0</v>
      </c>
      <c r="CR95" s="101">
        <v>1.0</v>
      </c>
      <c r="CS95" s="101">
        <v>60768.0</v>
      </c>
      <c r="CT95" s="101">
        <v>184065.0</v>
      </c>
      <c r="CU95" s="101">
        <v>176470.0</v>
      </c>
      <c r="CV95" s="101">
        <v>224.0</v>
      </c>
      <c r="CW95" s="101">
        <v>168527.0</v>
      </c>
      <c r="CX95" s="101">
        <v>84.0</v>
      </c>
      <c r="CY95" s="101">
        <v>146906.0</v>
      </c>
      <c r="FZ95" s="80"/>
      <c r="GA95" s="80"/>
    </row>
    <row r="96">
      <c r="A96" s="8">
        <v>44352.0</v>
      </c>
      <c r="B96" s="101">
        <v>448157.0</v>
      </c>
      <c r="C96" s="101">
        <v>377730.0</v>
      </c>
      <c r="D96" s="101">
        <v>1.0</v>
      </c>
      <c r="E96" s="101">
        <v>308295.0</v>
      </c>
      <c r="F96" s="101">
        <v>2.0</v>
      </c>
      <c r="G96" s="101">
        <v>13.0</v>
      </c>
      <c r="H96" s="101">
        <v>352544.0</v>
      </c>
      <c r="I96" s="101">
        <v>256329.0</v>
      </c>
      <c r="J96" s="101">
        <v>0.0</v>
      </c>
      <c r="K96" s="101">
        <v>211515.0</v>
      </c>
      <c r="L96" s="101">
        <v>7.0</v>
      </c>
      <c r="M96" s="101">
        <v>29.0</v>
      </c>
      <c r="N96" s="101">
        <v>79375.0</v>
      </c>
      <c r="O96" s="101">
        <v>55222.0</v>
      </c>
      <c r="P96" s="101">
        <v>1.0</v>
      </c>
      <c r="Q96" s="101">
        <v>41693.0</v>
      </c>
      <c r="R96" s="101">
        <v>2.0</v>
      </c>
      <c r="S96" s="101">
        <v>3.0</v>
      </c>
      <c r="T96" s="101">
        <v>8079.0</v>
      </c>
      <c r="U96" s="101">
        <v>5534.0</v>
      </c>
      <c r="V96" s="101">
        <v>218.0</v>
      </c>
      <c r="W96" s="101">
        <v>2949.0</v>
      </c>
      <c r="X96" s="101"/>
      <c r="Y96" s="101"/>
      <c r="Z96" s="101">
        <v>336622.0</v>
      </c>
      <c r="AA96" s="101">
        <v>287518.0</v>
      </c>
      <c r="AB96" s="101">
        <v>2.0</v>
      </c>
      <c r="AC96" s="101">
        <v>254714.0</v>
      </c>
      <c r="AD96" s="101">
        <v>2.0</v>
      </c>
      <c r="AE96" s="101">
        <v>51.0</v>
      </c>
      <c r="AF96" s="101">
        <v>3482525.0</v>
      </c>
      <c r="AG96" s="101">
        <v>2976761.0</v>
      </c>
      <c r="AH96" s="101">
        <v>82483.0</v>
      </c>
      <c r="AI96" s="101">
        <v>2394606.0</v>
      </c>
      <c r="AJ96" s="101">
        <v>6384.0</v>
      </c>
      <c r="AK96" s="101">
        <v>1460705.0</v>
      </c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>
        <v>2127149.0</v>
      </c>
      <c r="BE96" s="101">
        <v>1760625.0</v>
      </c>
      <c r="BF96" s="101">
        <v>80480.0</v>
      </c>
      <c r="BG96" s="101">
        <v>1087436.0</v>
      </c>
      <c r="BH96" s="101"/>
      <c r="BI96" s="101"/>
      <c r="BJ96" s="101">
        <v>3003120.0</v>
      </c>
      <c r="BK96" s="101">
        <v>2452617.0</v>
      </c>
      <c r="BL96" s="101">
        <v>143001.0</v>
      </c>
      <c r="BM96" s="101">
        <v>1200365.0</v>
      </c>
      <c r="BN96" s="101"/>
      <c r="BO96" s="101"/>
      <c r="BP96" s="101"/>
      <c r="BQ96" s="101"/>
      <c r="BR96" s="101"/>
      <c r="BS96" s="101"/>
      <c r="BT96" s="101"/>
      <c r="BU96" s="101"/>
      <c r="BV96" s="101">
        <v>632684.0</v>
      </c>
      <c r="BW96" s="101">
        <v>610250.0</v>
      </c>
      <c r="BX96" s="101">
        <v>56316.0</v>
      </c>
      <c r="BY96" s="101">
        <v>510126.0</v>
      </c>
      <c r="BZ96" s="101">
        <v>45.0</v>
      </c>
      <c r="CA96" s="101">
        <v>113.0</v>
      </c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101">
        <v>63011.0</v>
      </c>
      <c r="CO96" s="101">
        <v>61572.0</v>
      </c>
      <c r="CP96" s="101">
        <v>0.0</v>
      </c>
      <c r="CQ96" s="101">
        <v>60971.0</v>
      </c>
      <c r="CR96" s="101">
        <v>2.0</v>
      </c>
      <c r="CS96" s="101">
        <v>60767.0</v>
      </c>
      <c r="CT96" s="101">
        <v>183872.0</v>
      </c>
      <c r="CU96" s="101">
        <v>176267.0</v>
      </c>
      <c r="CV96" s="101">
        <v>1423.0</v>
      </c>
      <c r="CW96" s="101">
        <v>168302.0</v>
      </c>
      <c r="CX96" s="101">
        <v>431.0</v>
      </c>
      <c r="CY96" s="101">
        <v>146822.0</v>
      </c>
      <c r="FZ96" s="80"/>
      <c r="GA96" s="80"/>
    </row>
    <row r="97">
      <c r="A97" s="8">
        <v>44351.0</v>
      </c>
      <c r="B97" s="101">
        <v>448138.0</v>
      </c>
      <c r="C97" s="101">
        <v>377443.0</v>
      </c>
      <c r="D97" s="101">
        <v>1.0</v>
      </c>
      <c r="E97" s="101">
        <v>308292.0</v>
      </c>
      <c r="F97" s="101">
        <v>0.0</v>
      </c>
      <c r="G97" s="101">
        <v>11.0</v>
      </c>
      <c r="H97" s="101">
        <v>352397.0</v>
      </c>
      <c r="I97" s="101">
        <v>255749.0</v>
      </c>
      <c r="J97" s="101">
        <v>0.0</v>
      </c>
      <c r="K97" s="101">
        <v>211513.0</v>
      </c>
      <c r="L97" s="101">
        <v>1.0</v>
      </c>
      <c r="M97" s="101">
        <v>20.0</v>
      </c>
      <c r="N97" s="101">
        <v>79371.0</v>
      </c>
      <c r="O97" s="101">
        <v>55160.0</v>
      </c>
      <c r="P97" s="101">
        <v>1.0</v>
      </c>
      <c r="Q97" s="101">
        <v>41692.0</v>
      </c>
      <c r="R97" s="101">
        <v>0.0</v>
      </c>
      <c r="S97" s="101">
        <v>1.0</v>
      </c>
      <c r="T97" s="101">
        <v>8072.0</v>
      </c>
      <c r="U97" s="101">
        <v>5533.0</v>
      </c>
      <c r="V97" s="101">
        <v>195.0</v>
      </c>
      <c r="W97" s="101">
        <v>2732.0</v>
      </c>
      <c r="X97" s="101"/>
      <c r="Y97" s="101"/>
      <c r="Z97" s="101">
        <v>336498.0</v>
      </c>
      <c r="AA97" s="101">
        <v>287348.0</v>
      </c>
      <c r="AB97" s="101">
        <v>93.0</v>
      </c>
      <c r="AC97" s="101">
        <v>254648.0</v>
      </c>
      <c r="AD97" s="101">
        <v>0.0</v>
      </c>
      <c r="AE97" s="101">
        <v>14.0</v>
      </c>
      <c r="AF97" s="101">
        <v>3483183.0</v>
      </c>
      <c r="AG97" s="101">
        <v>2969636.0</v>
      </c>
      <c r="AH97" s="101">
        <v>92910.0</v>
      </c>
      <c r="AI97" s="101">
        <v>2312113.0</v>
      </c>
      <c r="AJ97" s="101">
        <v>5056.0</v>
      </c>
      <c r="AK97" s="101">
        <v>1454320.0</v>
      </c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>
        <v>2127206.0</v>
      </c>
      <c r="BE97" s="101">
        <v>1759205.0</v>
      </c>
      <c r="BF97" s="101">
        <v>77216.0</v>
      </c>
      <c r="BG97" s="101">
        <v>1006786.0</v>
      </c>
      <c r="BH97" s="101"/>
      <c r="BI97" s="101"/>
      <c r="BJ97" s="101">
        <v>3003242.0</v>
      </c>
      <c r="BK97" s="101">
        <v>2450712.0</v>
      </c>
      <c r="BL97" s="101">
        <v>113021.0</v>
      </c>
      <c r="BM97" s="101">
        <v>1057097.0</v>
      </c>
      <c r="BN97" s="101"/>
      <c r="BO97" s="101"/>
      <c r="BP97" s="24">
        <v>3955837.0</v>
      </c>
      <c r="BQ97" s="24">
        <v>3117616.0</v>
      </c>
      <c r="BR97" s="101"/>
      <c r="BS97" s="101"/>
      <c r="BT97" s="101"/>
      <c r="BU97" s="101"/>
      <c r="BV97" s="101">
        <v>577371.0</v>
      </c>
      <c r="BW97" s="101">
        <v>557768.0</v>
      </c>
      <c r="BX97" s="101">
        <v>55495.0</v>
      </c>
      <c r="BY97" s="101">
        <v>453038.0</v>
      </c>
      <c r="BZ97" s="101">
        <v>25.0</v>
      </c>
      <c r="CA97" s="101">
        <v>55.0</v>
      </c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101">
        <v>63011.0</v>
      </c>
      <c r="CO97" s="101">
        <v>61572.0</v>
      </c>
      <c r="CP97" s="101">
        <v>0.0</v>
      </c>
      <c r="CQ97" s="101">
        <v>60971.0</v>
      </c>
      <c r="CR97" s="101">
        <v>5.0</v>
      </c>
      <c r="CS97" s="101">
        <v>60765.0</v>
      </c>
      <c r="CT97" s="101">
        <v>183103.0</v>
      </c>
      <c r="CU97" s="101">
        <v>175340.0</v>
      </c>
      <c r="CV97" s="101">
        <v>1079.0</v>
      </c>
      <c r="CW97" s="101">
        <v>166874.0</v>
      </c>
      <c r="CX97" s="101">
        <v>212.0</v>
      </c>
      <c r="CY97" s="101">
        <v>146391.0</v>
      </c>
      <c r="FZ97" s="80">
        <v>375193.0</v>
      </c>
      <c r="GA97" s="80">
        <v>309056.0</v>
      </c>
    </row>
    <row r="98">
      <c r="A98" s="8">
        <v>44350.0</v>
      </c>
      <c r="B98" s="101">
        <v>446655.0</v>
      </c>
      <c r="C98" s="101">
        <v>370998.0</v>
      </c>
      <c r="D98" s="101">
        <v>0.0</v>
      </c>
      <c r="E98" s="101">
        <v>308282.0</v>
      </c>
      <c r="F98" s="101">
        <v>1.0</v>
      </c>
      <c r="G98" s="101">
        <v>8.0</v>
      </c>
      <c r="H98" s="101">
        <v>350680.0</v>
      </c>
      <c r="I98" s="101">
        <v>249824.0</v>
      </c>
      <c r="J98" s="101">
        <v>0.0</v>
      </c>
      <c r="K98" s="101">
        <v>211511.0</v>
      </c>
      <c r="L98" s="101">
        <v>4.0</v>
      </c>
      <c r="M98" s="101">
        <v>18.0</v>
      </c>
      <c r="N98" s="101">
        <v>79364.0</v>
      </c>
      <c r="O98" s="101">
        <v>54065.0</v>
      </c>
      <c r="P98" s="101">
        <v>1.0</v>
      </c>
      <c r="Q98" s="101">
        <v>41691.0</v>
      </c>
      <c r="R98" s="101">
        <v>0.0</v>
      </c>
      <c r="S98" s="101">
        <v>1.0</v>
      </c>
      <c r="T98" s="101">
        <v>8054.0</v>
      </c>
      <c r="U98" s="101">
        <v>5318.0</v>
      </c>
      <c r="V98" s="101">
        <v>270.0</v>
      </c>
      <c r="W98" s="101">
        <v>2536.0</v>
      </c>
      <c r="X98" s="101"/>
      <c r="Y98" s="101"/>
      <c r="Z98" s="101">
        <v>335439.0</v>
      </c>
      <c r="AA98" s="101">
        <v>282651.0</v>
      </c>
      <c r="AB98" s="101">
        <v>104.0</v>
      </c>
      <c r="AC98" s="101">
        <v>254481.0</v>
      </c>
      <c r="AD98" s="101">
        <v>0.0</v>
      </c>
      <c r="AE98" s="101">
        <v>14.0</v>
      </c>
      <c r="AF98" s="101">
        <v>3483559.0</v>
      </c>
      <c r="AG98" s="101">
        <v>2958781.0</v>
      </c>
      <c r="AH98" s="101">
        <v>104153.0</v>
      </c>
      <c r="AI98" s="101">
        <v>2219194.0</v>
      </c>
      <c r="AJ98" s="101">
        <v>3133.0</v>
      </c>
      <c r="AK98" s="101">
        <v>1449264.0</v>
      </c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>
        <v>2128327.0</v>
      </c>
      <c r="BE98" s="101">
        <v>1718236.0</v>
      </c>
      <c r="BF98" s="101">
        <v>90349.0</v>
      </c>
      <c r="BG98" s="101">
        <v>929356.0</v>
      </c>
      <c r="BH98" s="101"/>
      <c r="BI98" s="101"/>
      <c r="BJ98" s="101">
        <v>3003949.0</v>
      </c>
      <c r="BK98" s="101">
        <v>2374547.0</v>
      </c>
      <c r="BL98" s="101">
        <v>131224.0</v>
      </c>
      <c r="BM98" s="101">
        <v>943670.0</v>
      </c>
      <c r="BN98" s="101"/>
      <c r="BO98" s="101"/>
      <c r="BP98" s="24">
        <v>3956725.0</v>
      </c>
      <c r="BQ98" s="24">
        <v>2962100.0</v>
      </c>
      <c r="BR98" s="101"/>
      <c r="BS98" s="101"/>
      <c r="BT98" s="101"/>
      <c r="BU98" s="101"/>
      <c r="BV98" s="101">
        <v>498776.0</v>
      </c>
      <c r="BW98" s="101">
        <v>482404.0</v>
      </c>
      <c r="BX98" s="101">
        <v>52228.0</v>
      </c>
      <c r="BY98" s="101">
        <v>396780.0</v>
      </c>
      <c r="BZ98" s="101">
        <v>4.0</v>
      </c>
      <c r="CA98" s="101">
        <v>28.0</v>
      </c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101">
        <v>63012.0</v>
      </c>
      <c r="CO98" s="101">
        <v>61572.0</v>
      </c>
      <c r="CP98" s="101">
        <v>0.0</v>
      </c>
      <c r="CQ98" s="101">
        <v>60970.0</v>
      </c>
      <c r="CR98" s="101">
        <v>3.0</v>
      </c>
      <c r="CS98" s="101">
        <v>60759.0</v>
      </c>
      <c r="CT98" s="101">
        <v>182221.0</v>
      </c>
      <c r="CU98" s="101">
        <v>174172.0</v>
      </c>
      <c r="CV98" s="101">
        <v>1102.0</v>
      </c>
      <c r="CW98" s="101">
        <v>165786.0</v>
      </c>
      <c r="CX98" s="101">
        <v>239.0</v>
      </c>
      <c r="CY98" s="101">
        <v>146179.0</v>
      </c>
      <c r="FZ98" s="80">
        <v>372587.0</v>
      </c>
      <c r="GA98" s="80">
        <v>299328.0</v>
      </c>
    </row>
    <row r="99">
      <c r="A99" s="8">
        <v>44349.0</v>
      </c>
      <c r="B99" s="101">
        <v>444790.0</v>
      </c>
      <c r="C99" s="101">
        <v>364929.0</v>
      </c>
      <c r="D99" s="101">
        <v>0.0</v>
      </c>
      <c r="E99" s="101">
        <v>308279.0</v>
      </c>
      <c r="F99" s="101">
        <v>0.0</v>
      </c>
      <c r="G99" s="101">
        <v>7.0</v>
      </c>
      <c r="H99" s="101">
        <v>349276.0</v>
      </c>
      <c r="I99" s="101">
        <v>245354.0</v>
      </c>
      <c r="J99" s="101">
        <v>0.0</v>
      </c>
      <c r="K99" s="101">
        <v>211511.0</v>
      </c>
      <c r="L99" s="101">
        <v>1.0</v>
      </c>
      <c r="M99" s="101">
        <v>13.0</v>
      </c>
      <c r="N99" s="101">
        <v>79374.0</v>
      </c>
      <c r="O99" s="101">
        <v>53128.0</v>
      </c>
      <c r="P99" s="101">
        <v>0.0</v>
      </c>
      <c r="Q99" s="101">
        <v>41690.0</v>
      </c>
      <c r="R99" s="101">
        <v>1.0</v>
      </c>
      <c r="S99" s="101">
        <v>1.0</v>
      </c>
      <c r="T99" s="101">
        <v>8040.0</v>
      </c>
      <c r="U99" s="101">
        <v>5145.0</v>
      </c>
      <c r="V99" s="101">
        <v>510.0</v>
      </c>
      <c r="W99" s="101">
        <v>2266.0</v>
      </c>
      <c r="X99" s="101"/>
      <c r="Y99" s="101"/>
      <c r="Z99" s="101">
        <v>334184.0</v>
      </c>
      <c r="AA99" s="101">
        <v>278970.0</v>
      </c>
      <c r="AB99" s="101">
        <v>1.0</v>
      </c>
      <c r="AC99" s="101">
        <v>254313.0</v>
      </c>
      <c r="AD99" s="101">
        <v>0.0</v>
      </c>
      <c r="AE99" s="101">
        <v>14.0</v>
      </c>
      <c r="AF99" s="24">
        <v>3483956.0</v>
      </c>
      <c r="AG99" s="24">
        <v>2947977.0</v>
      </c>
      <c r="AH99" s="24">
        <v>106058.0</v>
      </c>
      <c r="AI99" s="24">
        <v>2115033.0</v>
      </c>
      <c r="AJ99" s="24">
        <v>4986.0</v>
      </c>
      <c r="AK99" s="24">
        <v>1446130.0</v>
      </c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>
        <v>2128409.0</v>
      </c>
      <c r="BE99" s="101">
        <v>1677801.0</v>
      </c>
      <c r="BF99" s="101">
        <v>159445.0</v>
      </c>
      <c r="BG99" s="101">
        <v>838648.0</v>
      </c>
      <c r="BH99" s="101"/>
      <c r="BI99" s="101"/>
      <c r="BJ99" s="101">
        <v>3004064.0</v>
      </c>
      <c r="BK99" s="101">
        <v>2301099.0</v>
      </c>
      <c r="BL99" s="101">
        <v>228858.0</v>
      </c>
      <c r="BM99" s="101">
        <v>811965.0</v>
      </c>
      <c r="BN99" s="101"/>
      <c r="BO99" s="101"/>
      <c r="BP99" s="24">
        <v>3957413.0</v>
      </c>
      <c r="BQ99" s="24">
        <v>2818355.0</v>
      </c>
      <c r="BR99" s="101"/>
      <c r="BS99" s="101"/>
      <c r="BT99" s="101"/>
      <c r="BU99" s="101"/>
      <c r="BV99" s="101">
        <v>418420.0</v>
      </c>
      <c r="BW99" s="101">
        <v>405795.0</v>
      </c>
      <c r="BX99" s="101">
        <v>67106.0</v>
      </c>
      <c r="BY99" s="101">
        <v>343771.0</v>
      </c>
      <c r="BZ99" s="101">
        <v>5.0</v>
      </c>
      <c r="CA99" s="101">
        <v>23.0</v>
      </c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>
        <v>63020.0</v>
      </c>
      <c r="CO99" s="24">
        <v>61577.0</v>
      </c>
      <c r="CP99" s="24">
        <v>0.0</v>
      </c>
      <c r="CQ99" s="24">
        <v>60970.0</v>
      </c>
      <c r="CR99" s="24">
        <v>0.0</v>
      </c>
      <c r="CS99" s="24">
        <v>60754.0</v>
      </c>
      <c r="CT99" s="24">
        <v>181308.0</v>
      </c>
      <c r="CU99" s="24">
        <v>173089.0</v>
      </c>
      <c r="CV99" s="24">
        <v>1009.0</v>
      </c>
      <c r="CW99" s="24">
        <v>164664.0</v>
      </c>
      <c r="CX99" s="24">
        <v>350.0</v>
      </c>
      <c r="CY99" s="24">
        <v>145940.0</v>
      </c>
      <c r="FZ99" s="80">
        <v>370170.0</v>
      </c>
      <c r="GA99" s="80">
        <v>292466.0</v>
      </c>
    </row>
    <row r="100">
      <c r="A100" s="8">
        <v>44348.0</v>
      </c>
      <c r="B100" s="24">
        <v>444132.0</v>
      </c>
      <c r="C100" s="24">
        <v>357546.0</v>
      </c>
      <c r="D100" s="24">
        <v>1.0</v>
      </c>
      <c r="E100" s="24">
        <v>308275.0</v>
      </c>
      <c r="F100" s="24">
        <v>3.0</v>
      </c>
      <c r="G100" s="24">
        <v>7.0</v>
      </c>
      <c r="H100" s="24">
        <v>348467.0</v>
      </c>
      <c r="I100" s="24">
        <v>240390.0</v>
      </c>
      <c r="J100" s="24">
        <v>0.0</v>
      </c>
      <c r="K100" s="24">
        <v>211510.0</v>
      </c>
      <c r="L100" s="24">
        <v>1.0</v>
      </c>
      <c r="M100" s="24">
        <v>12.0</v>
      </c>
      <c r="N100" s="24">
        <v>79388.0</v>
      </c>
      <c r="O100" s="24">
        <v>52295.0</v>
      </c>
      <c r="P100" s="24">
        <v>0.0</v>
      </c>
      <c r="Q100" s="24">
        <v>41690.0</v>
      </c>
      <c r="R100" s="24"/>
      <c r="S100" s="24"/>
      <c r="T100" s="24">
        <v>8032.0</v>
      </c>
      <c r="U100" s="24">
        <v>5022.0</v>
      </c>
      <c r="V100" s="24">
        <v>286.0</v>
      </c>
      <c r="W100" s="24">
        <v>1756.0</v>
      </c>
      <c r="X100" s="24"/>
      <c r="Y100" s="24"/>
      <c r="Z100" s="24">
        <v>333026.0</v>
      </c>
      <c r="AA100" s="24">
        <v>275421.0</v>
      </c>
      <c r="AB100" s="24">
        <v>1.0</v>
      </c>
      <c r="AC100" s="24">
        <v>254274.0</v>
      </c>
      <c r="AD100" s="24">
        <v>1.0</v>
      </c>
      <c r="AE100" s="24">
        <v>12.0</v>
      </c>
      <c r="AF100" s="101">
        <v>3484201.0</v>
      </c>
      <c r="AG100" s="101">
        <v>2936708.0</v>
      </c>
      <c r="AH100" s="101">
        <v>100417.0</v>
      </c>
      <c r="AI100" s="101">
        <v>2008973.0</v>
      </c>
      <c r="AJ100" s="101">
        <v>7548.0</v>
      </c>
      <c r="AK100" s="101">
        <v>1441141.0</v>
      </c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>
        <v>2128370.0</v>
      </c>
      <c r="BE100" s="24">
        <v>1640929.0</v>
      </c>
      <c r="BF100" s="24">
        <v>104399.0</v>
      </c>
      <c r="BG100" s="24">
        <v>678983.0</v>
      </c>
      <c r="BH100" s="24"/>
      <c r="BI100" s="24"/>
      <c r="BJ100" s="24">
        <v>3004189.0</v>
      </c>
      <c r="BK100" s="24">
        <v>2230359.0</v>
      </c>
      <c r="BL100" s="24">
        <v>125474.0</v>
      </c>
      <c r="BM100" s="24">
        <v>582814.0</v>
      </c>
      <c r="BN100" s="24"/>
      <c r="BO100" s="24"/>
      <c r="BP100" s="24">
        <v>3958608.0</v>
      </c>
      <c r="BQ100" s="24">
        <v>2680091.0</v>
      </c>
      <c r="BR100" s="24"/>
      <c r="BS100" s="24"/>
      <c r="BT100" s="24"/>
      <c r="BU100" s="24"/>
      <c r="BV100" s="24">
        <v>340085.0</v>
      </c>
      <c r="BW100" s="24">
        <v>328288.0</v>
      </c>
      <c r="BX100" s="24">
        <v>51590.0</v>
      </c>
      <c r="BY100" s="24">
        <v>276022.0</v>
      </c>
      <c r="BZ100" s="24">
        <v>1.0</v>
      </c>
      <c r="CA100" s="24">
        <v>15.0</v>
      </c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101">
        <v>63040.0</v>
      </c>
      <c r="CO100" s="101">
        <v>61579.0</v>
      </c>
      <c r="CP100" s="101">
        <v>0.0</v>
      </c>
      <c r="CQ100" s="101">
        <v>60970.0</v>
      </c>
      <c r="CR100" s="101">
        <v>0.0</v>
      </c>
      <c r="CS100" s="101">
        <v>60753.0</v>
      </c>
      <c r="CT100" s="101">
        <v>180643.0</v>
      </c>
      <c r="CU100" s="101">
        <v>172201.0</v>
      </c>
      <c r="CV100" s="101">
        <v>1414.0</v>
      </c>
      <c r="CW100" s="101">
        <v>163654.0</v>
      </c>
      <c r="CX100" s="101">
        <v>777.0</v>
      </c>
      <c r="CY100" s="101">
        <v>145590.0</v>
      </c>
      <c r="FZ100" s="80">
        <v>368401.0</v>
      </c>
      <c r="GA100" s="80">
        <v>285799.0</v>
      </c>
    </row>
    <row r="101">
      <c r="A101" s="8">
        <v>44347.0</v>
      </c>
      <c r="B101" s="101">
        <v>436421.0</v>
      </c>
      <c r="C101" s="101">
        <v>350728.0</v>
      </c>
      <c r="D101" s="101">
        <v>0.0</v>
      </c>
      <c r="E101" s="101">
        <v>308266.0</v>
      </c>
      <c r="F101" s="101">
        <v>0.0</v>
      </c>
      <c r="G101" s="101">
        <v>4.0</v>
      </c>
      <c r="H101" s="101">
        <v>347634.0</v>
      </c>
      <c r="I101" s="101">
        <v>236775.0</v>
      </c>
      <c r="J101" s="101">
        <v>0.0</v>
      </c>
      <c r="K101" s="101">
        <v>211505.0</v>
      </c>
      <c r="L101" s="101">
        <v>0.0</v>
      </c>
      <c r="M101" s="101">
        <v>11.0</v>
      </c>
      <c r="N101" s="101">
        <v>79395.0</v>
      </c>
      <c r="O101" s="101">
        <v>51437.0</v>
      </c>
      <c r="P101" s="101">
        <v>0.0</v>
      </c>
      <c r="Q101" s="101">
        <v>41690.0</v>
      </c>
      <c r="R101" s="101"/>
      <c r="S101" s="101"/>
      <c r="T101" s="101">
        <v>8023.0</v>
      </c>
      <c r="U101" s="101">
        <v>4864.0</v>
      </c>
      <c r="V101" s="101">
        <v>0.0</v>
      </c>
      <c r="W101" s="101">
        <v>1468.0</v>
      </c>
      <c r="X101" s="101"/>
      <c r="Y101" s="101"/>
      <c r="Z101" s="101">
        <v>319425.0</v>
      </c>
      <c r="AA101" s="101">
        <v>273788.0</v>
      </c>
      <c r="AB101" s="101">
        <v>0.0</v>
      </c>
      <c r="AC101" s="101">
        <v>254276.0</v>
      </c>
      <c r="AD101" s="101">
        <v>0.0</v>
      </c>
      <c r="AE101" s="101">
        <v>11.0</v>
      </c>
      <c r="AF101" s="101">
        <v>3484578.0</v>
      </c>
      <c r="AG101" s="101">
        <v>2922442.0</v>
      </c>
      <c r="AH101" s="101">
        <v>731.0</v>
      </c>
      <c r="AI101" s="101">
        <v>1908545.0</v>
      </c>
      <c r="AJ101" s="101">
        <v>0.0</v>
      </c>
      <c r="AK101" s="101">
        <v>1433587.0</v>
      </c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>
        <v>2128488.0</v>
      </c>
      <c r="BE101" s="101">
        <v>1585354.0</v>
      </c>
      <c r="BF101" s="101">
        <v>971.0</v>
      </c>
      <c r="BG101" s="101">
        <v>574291.0</v>
      </c>
      <c r="BH101" s="101"/>
      <c r="BI101" s="101"/>
      <c r="BJ101" s="101">
        <v>3004751.0</v>
      </c>
      <c r="BK101" s="101">
        <v>2132327.0</v>
      </c>
      <c r="BL101" s="101">
        <v>1989.0</v>
      </c>
      <c r="BM101" s="101">
        <v>456961.0</v>
      </c>
      <c r="BN101" s="101"/>
      <c r="BO101" s="101"/>
      <c r="BP101" s="107">
        <v>3959505.0</v>
      </c>
      <c r="BQ101" s="107">
        <v>2507500.0</v>
      </c>
      <c r="BR101" s="101"/>
      <c r="BS101" s="101"/>
      <c r="BT101" s="101"/>
      <c r="BU101" s="101"/>
      <c r="BV101" s="101">
        <v>268716.0</v>
      </c>
      <c r="BW101" s="101">
        <v>257958.0</v>
      </c>
      <c r="BX101" s="101">
        <v>1016.0</v>
      </c>
      <c r="BY101" s="101">
        <v>223347.0</v>
      </c>
      <c r="BZ101" s="101">
        <v>0.0</v>
      </c>
      <c r="CA101" s="101">
        <v>14.0</v>
      </c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1">
        <v>63041.0</v>
      </c>
      <c r="CO101" s="101">
        <v>61580.0</v>
      </c>
      <c r="CP101" s="101">
        <v>0.0</v>
      </c>
      <c r="CQ101" s="101">
        <v>60970.0</v>
      </c>
      <c r="CR101" s="101">
        <v>0.0</v>
      </c>
      <c r="CS101" s="101">
        <v>60753.0</v>
      </c>
      <c r="CT101" s="101">
        <v>179810.0</v>
      </c>
      <c r="CU101" s="101">
        <v>171196.0</v>
      </c>
      <c r="CV101" s="101">
        <v>0.0</v>
      </c>
      <c r="CW101" s="101">
        <v>162229.0</v>
      </c>
      <c r="CX101" s="101">
        <v>0.0</v>
      </c>
      <c r="CY101" s="101">
        <v>144813.0</v>
      </c>
      <c r="FZ101" s="107">
        <v>366744.0</v>
      </c>
      <c r="GA101" s="107">
        <v>278807.0</v>
      </c>
    </row>
    <row r="102">
      <c r="A102" s="8">
        <v>44346.0</v>
      </c>
      <c r="B102" s="139">
        <v>436419.0</v>
      </c>
      <c r="C102" s="139">
        <v>350324.0</v>
      </c>
      <c r="D102" s="139">
        <v>0.0</v>
      </c>
      <c r="E102" s="139">
        <v>308266.0</v>
      </c>
      <c r="F102" s="139">
        <v>0.0</v>
      </c>
      <c r="G102" s="139">
        <v>4.0</v>
      </c>
      <c r="H102" s="139">
        <v>347614.0</v>
      </c>
      <c r="I102" s="139">
        <v>236466.0</v>
      </c>
      <c r="J102" s="139">
        <v>0.0</v>
      </c>
      <c r="K102" s="139">
        <v>211505.0</v>
      </c>
      <c r="L102" s="139">
        <v>0.0</v>
      </c>
      <c r="M102" s="139">
        <v>11.0</v>
      </c>
      <c r="N102" s="139">
        <v>79395.0</v>
      </c>
      <c r="O102" s="139">
        <v>51345.0</v>
      </c>
      <c r="P102" s="139">
        <v>0.0</v>
      </c>
      <c r="Q102" s="139">
        <v>41690.0</v>
      </c>
      <c r="R102" s="139"/>
      <c r="S102" s="139"/>
      <c r="T102" s="139">
        <v>8023.0</v>
      </c>
      <c r="U102" s="139">
        <v>4848.0</v>
      </c>
      <c r="V102" s="139">
        <v>114.0</v>
      </c>
      <c r="W102" s="139">
        <v>1468.0</v>
      </c>
      <c r="X102" s="139"/>
      <c r="Y102" s="139"/>
      <c r="Z102" s="139">
        <v>319388.0</v>
      </c>
      <c r="AA102" s="139">
        <v>273608.0</v>
      </c>
      <c r="AB102" s="139">
        <v>0.0</v>
      </c>
      <c r="AC102" s="139">
        <v>254239.0</v>
      </c>
      <c r="AD102" s="139">
        <v>0.0</v>
      </c>
      <c r="AE102" s="139">
        <v>11.0</v>
      </c>
      <c r="AF102" s="138">
        <v>3484602.0</v>
      </c>
      <c r="AG102" s="87">
        <v>2922350.0</v>
      </c>
      <c r="AH102" s="87">
        <v>14948.0</v>
      </c>
      <c r="AI102" s="87">
        <v>1907814.0</v>
      </c>
      <c r="AJ102" s="87">
        <v>2303.0</v>
      </c>
      <c r="AK102" s="87">
        <v>1433587.0</v>
      </c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>
        <v>2128552.0</v>
      </c>
      <c r="BE102" s="139">
        <v>1580621.0</v>
      </c>
      <c r="BF102" s="139">
        <v>50649.0</v>
      </c>
      <c r="BG102" s="139">
        <v>573299.0</v>
      </c>
      <c r="BH102" s="139"/>
      <c r="BI102" s="139"/>
      <c r="BJ102" s="139">
        <v>3006008.0</v>
      </c>
      <c r="BK102" s="139">
        <v>2121943.0</v>
      </c>
      <c r="BL102" s="139">
        <v>68665.0</v>
      </c>
      <c r="BM102" s="139">
        <v>454935.0</v>
      </c>
      <c r="BN102" s="139"/>
      <c r="BO102" s="139"/>
      <c r="BP102" s="107">
        <v>3959633.0</v>
      </c>
      <c r="BQ102" s="107">
        <v>2483365.0</v>
      </c>
      <c r="BR102" s="139"/>
      <c r="BS102" s="139"/>
      <c r="BT102" s="139"/>
      <c r="BU102" s="139"/>
      <c r="BV102" s="139">
        <v>267182.0</v>
      </c>
      <c r="BW102" s="139">
        <v>256458.0</v>
      </c>
      <c r="BX102" s="139">
        <v>28506.0</v>
      </c>
      <c r="BY102" s="139">
        <v>222297.0</v>
      </c>
      <c r="BZ102" s="139">
        <v>0.0</v>
      </c>
      <c r="CA102" s="139">
        <v>14.0</v>
      </c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87">
        <v>63041.0</v>
      </c>
      <c r="CO102" s="87">
        <v>61580.0</v>
      </c>
      <c r="CP102" s="87">
        <v>0.0</v>
      </c>
      <c r="CQ102" s="87">
        <v>60970.0</v>
      </c>
      <c r="CR102" s="87">
        <v>0.0</v>
      </c>
      <c r="CS102" s="87">
        <v>60753.0</v>
      </c>
      <c r="CT102" s="138">
        <v>179802.0</v>
      </c>
      <c r="CU102" s="87">
        <v>171185.0</v>
      </c>
      <c r="CV102" s="87">
        <v>427.0</v>
      </c>
      <c r="CW102" s="87">
        <v>162230.0</v>
      </c>
      <c r="CX102" s="87">
        <v>233.0</v>
      </c>
      <c r="CY102" s="87">
        <v>144813.0</v>
      </c>
      <c r="FZ102" s="107">
        <v>366670.0</v>
      </c>
      <c r="GA102" s="107">
        <v>278234.0</v>
      </c>
    </row>
    <row r="103">
      <c r="A103" s="8">
        <v>44345.0</v>
      </c>
      <c r="B103" s="145">
        <v>436395.0</v>
      </c>
      <c r="C103" s="145">
        <v>349387.0</v>
      </c>
      <c r="D103" s="145">
        <v>4.0</v>
      </c>
      <c r="E103" s="145">
        <v>308266.0</v>
      </c>
      <c r="F103" s="145">
        <v>1.0</v>
      </c>
      <c r="G103" s="145">
        <v>4.0</v>
      </c>
      <c r="H103" s="145">
        <v>347563.0</v>
      </c>
      <c r="I103" s="145">
        <v>235357.0</v>
      </c>
      <c r="J103" s="145">
        <v>0.0</v>
      </c>
      <c r="K103" s="145">
        <v>211504.0</v>
      </c>
      <c r="L103" s="145">
        <v>6.0</v>
      </c>
      <c r="M103" s="145">
        <v>11.0</v>
      </c>
      <c r="N103" s="145">
        <v>79397.0</v>
      </c>
      <c r="O103" s="145">
        <v>51115.0</v>
      </c>
      <c r="P103" s="145">
        <v>0.0</v>
      </c>
      <c r="Q103" s="145">
        <v>41690.0</v>
      </c>
      <c r="R103" s="145"/>
      <c r="S103" s="145"/>
      <c r="T103" s="145">
        <v>8021.0</v>
      </c>
      <c r="U103" s="145">
        <v>4815.0</v>
      </c>
      <c r="V103" s="145">
        <v>463.0</v>
      </c>
      <c r="W103" s="145">
        <v>1352.0</v>
      </c>
      <c r="X103" s="145"/>
      <c r="Y103" s="145"/>
      <c r="Z103" s="145">
        <v>319176.0</v>
      </c>
      <c r="AA103" s="145">
        <v>273141.0</v>
      </c>
      <c r="AB103" s="145">
        <v>0.0</v>
      </c>
      <c r="AC103" s="145">
        <v>254048.0</v>
      </c>
      <c r="AD103" s="145">
        <v>0.0</v>
      </c>
      <c r="AE103" s="145">
        <v>9.0</v>
      </c>
      <c r="AF103" s="18">
        <v>3484614.0</v>
      </c>
      <c r="AG103" s="96">
        <v>2922071.0</v>
      </c>
      <c r="AH103" s="96">
        <v>74584.0</v>
      </c>
      <c r="AI103" s="96">
        <v>1892865.0</v>
      </c>
      <c r="AJ103" s="96">
        <v>10739.0</v>
      </c>
      <c r="AK103" s="96">
        <v>1431284.0</v>
      </c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>
        <v>2128597.0</v>
      </c>
      <c r="BE103" s="145">
        <v>1569316.0</v>
      </c>
      <c r="BF103" s="145">
        <v>203466.0</v>
      </c>
      <c r="BG103" s="145">
        <v>522265.0</v>
      </c>
      <c r="BH103" s="145"/>
      <c r="BI103" s="145"/>
      <c r="BJ103" s="145">
        <v>3006060.0</v>
      </c>
      <c r="BK103" s="145">
        <v>2099477.0</v>
      </c>
      <c r="BL103" s="145">
        <v>194243.0</v>
      </c>
      <c r="BM103" s="145">
        <v>385931.0</v>
      </c>
      <c r="BN103" s="145"/>
      <c r="BO103" s="145"/>
      <c r="BP103" s="107">
        <v>3959780.0</v>
      </c>
      <c r="BQ103" s="107">
        <v>2439767.0</v>
      </c>
      <c r="BR103" s="145"/>
      <c r="BS103" s="145"/>
      <c r="BT103" s="145"/>
      <c r="BU103" s="145"/>
      <c r="BV103" s="145">
        <v>235724.0</v>
      </c>
      <c r="BW103" s="145">
        <v>225520.0</v>
      </c>
      <c r="BX103" s="145">
        <v>64484.0</v>
      </c>
      <c r="BY103" s="145">
        <v>193236.0</v>
      </c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96">
        <v>63069.0</v>
      </c>
      <c r="CO103" s="96">
        <v>61608.0</v>
      </c>
      <c r="CP103" s="96">
        <v>0.0</v>
      </c>
      <c r="CQ103" s="96">
        <v>60970.0</v>
      </c>
      <c r="CR103" s="96">
        <v>0.0</v>
      </c>
      <c r="CS103" s="96">
        <v>60753.0</v>
      </c>
      <c r="CT103" s="18">
        <v>179490.0</v>
      </c>
      <c r="CU103" s="96">
        <v>170873.0</v>
      </c>
      <c r="CV103" s="96">
        <v>1877.0</v>
      </c>
      <c r="CW103" s="96">
        <v>161802.0</v>
      </c>
      <c r="CX103" s="96">
        <v>843.0</v>
      </c>
      <c r="CY103" s="96">
        <v>144580.0</v>
      </c>
      <c r="FZ103" s="107">
        <v>366591.0</v>
      </c>
      <c r="GA103" s="107">
        <v>276910.0</v>
      </c>
    </row>
    <row r="104">
      <c r="A104" s="8">
        <v>44344.0</v>
      </c>
      <c r="B104" s="139">
        <v>435940.0</v>
      </c>
      <c r="C104" s="139">
        <v>345370.0</v>
      </c>
      <c r="D104" s="139">
        <v>3.0</v>
      </c>
      <c r="E104" s="139">
        <v>308261.0</v>
      </c>
      <c r="F104" s="139">
        <v>0.0</v>
      </c>
      <c r="G104" s="139">
        <v>3.0</v>
      </c>
      <c r="H104" s="110">
        <v>347079.0</v>
      </c>
      <c r="I104" s="139">
        <v>231752.0</v>
      </c>
      <c r="J104" s="139">
        <v>0.0</v>
      </c>
      <c r="K104" s="139">
        <v>211503.0</v>
      </c>
      <c r="L104" s="139">
        <v>1.0</v>
      </c>
      <c r="M104" s="139">
        <v>3.0</v>
      </c>
      <c r="N104" s="110">
        <v>79413.0</v>
      </c>
      <c r="O104" s="139">
        <v>50469.0</v>
      </c>
      <c r="P104" s="139">
        <v>1.0</v>
      </c>
      <c r="Q104" s="139">
        <v>41690.0</v>
      </c>
      <c r="R104" s="17"/>
      <c r="S104" s="17"/>
      <c r="T104" s="17">
        <v>8005.0</v>
      </c>
      <c r="U104" s="96">
        <v>4663.0</v>
      </c>
      <c r="V104" s="139">
        <v>880.0</v>
      </c>
      <c r="W104" s="139">
        <v>886.0</v>
      </c>
      <c r="X104" s="139"/>
      <c r="Y104" s="139"/>
      <c r="Z104" s="139">
        <v>318017.0</v>
      </c>
      <c r="AA104" s="139">
        <v>271418.0</v>
      </c>
      <c r="AB104" s="139">
        <v>0.0</v>
      </c>
      <c r="AC104" s="139">
        <v>253629.0</v>
      </c>
      <c r="AD104" s="139">
        <v>0.0</v>
      </c>
      <c r="AE104" s="139">
        <v>5.0</v>
      </c>
      <c r="AF104" s="110">
        <v>3488825.0</v>
      </c>
      <c r="AG104" s="139">
        <v>2913763.0</v>
      </c>
      <c r="AH104" s="139">
        <v>80741.0</v>
      </c>
      <c r="AI104" s="139">
        <v>1818274.0</v>
      </c>
      <c r="AJ104" s="139">
        <v>10885.0</v>
      </c>
      <c r="AK104" s="139">
        <v>1420538.0</v>
      </c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>
        <v>2128535.0</v>
      </c>
      <c r="BE104" s="139">
        <v>1527212.0</v>
      </c>
      <c r="BF104" s="139">
        <v>318004.0</v>
      </c>
      <c r="BG104" s="139">
        <v>318004.0</v>
      </c>
      <c r="BH104" s="139"/>
      <c r="BI104" s="139"/>
      <c r="BJ104" s="139">
        <v>3006082.0</v>
      </c>
      <c r="BK104" s="139">
        <v>2025228.0</v>
      </c>
      <c r="BL104" s="139">
        <v>191261.0</v>
      </c>
      <c r="BM104" s="139">
        <v>191261.0</v>
      </c>
      <c r="BN104" s="139"/>
      <c r="BO104" s="139"/>
      <c r="BP104" s="96">
        <v>3961128.0</v>
      </c>
      <c r="BQ104" s="96">
        <v>2313331.0</v>
      </c>
      <c r="BR104" s="139"/>
      <c r="BS104" s="139"/>
      <c r="BT104" s="139"/>
      <c r="BU104" s="139"/>
      <c r="BV104" s="139">
        <v>156797.0</v>
      </c>
      <c r="BW104" s="139">
        <v>151891.0</v>
      </c>
      <c r="BX104" s="139">
        <v>62294.0</v>
      </c>
      <c r="BY104" s="139">
        <v>127532.0</v>
      </c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139">
        <v>63072.0</v>
      </c>
      <c r="CO104" s="139">
        <v>61608.0</v>
      </c>
      <c r="CP104" s="139">
        <v>0.0</v>
      </c>
      <c r="CQ104" s="139">
        <v>60970.0</v>
      </c>
      <c r="CR104" s="139">
        <v>0.0</v>
      </c>
      <c r="CS104" s="139">
        <v>60752.0</v>
      </c>
      <c r="CT104" s="110">
        <v>178655.0</v>
      </c>
      <c r="CU104" s="139">
        <v>169737.0</v>
      </c>
      <c r="CV104" s="139">
        <v>1275.0</v>
      </c>
      <c r="CW104" s="139">
        <v>159924.0</v>
      </c>
      <c r="CX104" s="139">
        <v>926.0</v>
      </c>
      <c r="CY104" s="139">
        <v>143735.0</v>
      </c>
      <c r="CZ104" s="147"/>
      <c r="FZ104" s="96">
        <v>364665.0</v>
      </c>
      <c r="GA104" s="96">
        <v>271949.0</v>
      </c>
    </row>
    <row r="105">
      <c r="A105" s="8">
        <v>44343.0</v>
      </c>
      <c r="B105" s="139">
        <v>434910.0</v>
      </c>
      <c r="C105" s="139">
        <v>341934.0</v>
      </c>
      <c r="D105" s="139">
        <v>0.0</v>
      </c>
      <c r="E105" s="139">
        <v>308256.0</v>
      </c>
      <c r="F105" s="139">
        <v>0.0</v>
      </c>
      <c r="G105" s="139">
        <v>3.0</v>
      </c>
      <c r="H105" s="139">
        <v>346908.0</v>
      </c>
      <c r="I105" s="139">
        <v>228527.0</v>
      </c>
      <c r="J105" s="139">
        <v>0.0</v>
      </c>
      <c r="K105" s="139">
        <v>211502.0</v>
      </c>
      <c r="L105" s="139">
        <v>0.0</v>
      </c>
      <c r="M105" s="139">
        <v>1.0</v>
      </c>
      <c r="N105" s="139">
        <v>87414.0</v>
      </c>
      <c r="O105" s="139">
        <v>54403.0</v>
      </c>
      <c r="P105" s="139">
        <v>0.0</v>
      </c>
      <c r="Q105" s="139">
        <v>41695.0</v>
      </c>
      <c r="R105" s="17"/>
      <c r="S105" s="17"/>
      <c r="T105" s="17">
        <v>7991.0</v>
      </c>
      <c r="U105" s="96">
        <v>4544.0</v>
      </c>
      <c r="V105" s="139"/>
      <c r="W105" s="139"/>
      <c r="X105" s="139"/>
      <c r="Y105" s="139"/>
      <c r="Z105" s="139">
        <v>317699.0</v>
      </c>
      <c r="AA105" s="139">
        <v>269505.0</v>
      </c>
      <c r="AB105" s="139">
        <v>0.0</v>
      </c>
      <c r="AC105" s="139">
        <v>253597.0</v>
      </c>
      <c r="AD105" s="139">
        <v>0.0</v>
      </c>
      <c r="AE105" s="139">
        <v>5.0</v>
      </c>
      <c r="AF105" s="110">
        <v>3489721.0</v>
      </c>
      <c r="AG105" s="139">
        <v>2903283.0</v>
      </c>
      <c r="AH105" s="139">
        <v>82042.0</v>
      </c>
      <c r="AI105" s="139">
        <v>1737525.0</v>
      </c>
      <c r="AJ105" s="139">
        <v>13730.0</v>
      </c>
      <c r="AK105" s="139">
        <v>1409652.0</v>
      </c>
      <c r="AL105" s="131"/>
      <c r="AM105" s="131"/>
      <c r="AN105" s="131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>
        <v>2128630.0</v>
      </c>
      <c r="BE105" s="131">
        <v>1492652.0</v>
      </c>
      <c r="BH105" s="96"/>
      <c r="BI105" s="96"/>
      <c r="BJ105" s="96">
        <v>3006121.0</v>
      </c>
      <c r="BK105" s="96">
        <v>1961317.0</v>
      </c>
      <c r="BN105" s="139"/>
      <c r="BO105" s="139"/>
      <c r="BP105" s="96">
        <v>3962187.0</v>
      </c>
      <c r="BQ105" s="96">
        <v>2194532.0</v>
      </c>
      <c r="BR105" s="139"/>
      <c r="BS105" s="139"/>
      <c r="BT105" s="139"/>
      <c r="BU105" s="139"/>
      <c r="BV105" s="139">
        <v>83000.0</v>
      </c>
      <c r="BW105" s="139">
        <v>80896.0</v>
      </c>
      <c r="BX105" s="139">
        <v>314.0</v>
      </c>
      <c r="BY105" s="140">
        <v>65172.0</v>
      </c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139">
        <v>63077.0</v>
      </c>
      <c r="CO105" s="139">
        <v>61613.0</v>
      </c>
      <c r="CP105" s="139">
        <v>0.0</v>
      </c>
      <c r="CQ105" s="139">
        <v>60970.0</v>
      </c>
      <c r="CR105" s="139">
        <v>1.0</v>
      </c>
      <c r="CS105" s="139">
        <v>60752.0</v>
      </c>
      <c r="CT105" s="140">
        <v>177768.0</v>
      </c>
      <c r="CU105" s="139">
        <v>168629.0</v>
      </c>
      <c r="CV105" s="139">
        <v>1876.0</v>
      </c>
      <c r="CW105" s="139">
        <v>158456.0</v>
      </c>
      <c r="CX105" s="139">
        <v>406.0</v>
      </c>
      <c r="CY105" s="139">
        <v>142805.0</v>
      </c>
      <c r="CZ105" s="147"/>
      <c r="FZ105" s="96">
        <v>363483.0</v>
      </c>
      <c r="GA105" s="96">
        <v>266532.0</v>
      </c>
    </row>
    <row r="106">
      <c r="A106" s="8">
        <v>44342.0</v>
      </c>
      <c r="B106" s="139">
        <v>432904.0</v>
      </c>
      <c r="C106" s="139">
        <v>339095.0</v>
      </c>
      <c r="D106" s="139">
        <v>0.0</v>
      </c>
      <c r="E106" s="139">
        <v>308255.0</v>
      </c>
      <c r="F106" s="139">
        <v>1.0</v>
      </c>
      <c r="G106" s="139">
        <v>2.0</v>
      </c>
      <c r="H106" s="110">
        <v>342131.0</v>
      </c>
      <c r="I106" s="139">
        <v>226721.0</v>
      </c>
      <c r="J106" s="139">
        <v>0.0</v>
      </c>
      <c r="K106" s="139">
        <v>211501.0</v>
      </c>
      <c r="L106" s="139">
        <v>0.0</v>
      </c>
      <c r="M106" s="139">
        <v>1.0</v>
      </c>
      <c r="N106" s="110">
        <v>87415.0</v>
      </c>
      <c r="O106" s="139">
        <v>53716.0</v>
      </c>
      <c r="P106" s="139">
        <v>1.0</v>
      </c>
      <c r="Q106" s="139">
        <v>41695.0</v>
      </c>
      <c r="R106" s="17"/>
      <c r="S106" s="17"/>
      <c r="T106" s="17">
        <v>7986.0</v>
      </c>
      <c r="U106" s="96">
        <v>4434.0</v>
      </c>
      <c r="V106" s="110"/>
      <c r="W106" s="110"/>
      <c r="X106" s="110"/>
      <c r="Y106" s="110"/>
      <c r="Z106" s="110">
        <v>315651.0</v>
      </c>
      <c r="AA106" s="139">
        <v>266491.0</v>
      </c>
      <c r="AB106" s="139">
        <v>0.0</v>
      </c>
      <c r="AC106" s="139">
        <v>253275.0</v>
      </c>
      <c r="AD106" s="139">
        <v>0.0</v>
      </c>
      <c r="AE106" s="139">
        <v>5.0</v>
      </c>
      <c r="AF106" s="110">
        <v>3491017.0</v>
      </c>
      <c r="AG106" s="139">
        <v>2895335.0</v>
      </c>
      <c r="AH106" s="139">
        <v>71370.0</v>
      </c>
      <c r="AI106" s="139">
        <v>1655479.0</v>
      </c>
      <c r="AJ106" s="139">
        <v>33643.0</v>
      </c>
      <c r="AK106" s="139">
        <v>1395917.0</v>
      </c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>
        <v>2131492.0</v>
      </c>
      <c r="BE106" s="21">
        <v>1467755.0</v>
      </c>
      <c r="BH106" s="96"/>
      <c r="BI106" s="96"/>
      <c r="BJ106" s="96">
        <v>3007965.0</v>
      </c>
      <c r="BK106" s="96">
        <v>1912610.0</v>
      </c>
      <c r="BN106" s="110"/>
      <c r="BO106" s="110"/>
      <c r="BP106" s="96">
        <v>3970428.0</v>
      </c>
      <c r="BQ106" s="96">
        <v>2094395.0</v>
      </c>
      <c r="BR106" s="110"/>
      <c r="BS106" s="110"/>
      <c r="BT106" s="110"/>
      <c r="BU106" s="110"/>
      <c r="BV106" s="110">
        <v>75119.0</v>
      </c>
      <c r="BW106" s="139">
        <v>73501.0</v>
      </c>
      <c r="BX106" s="139">
        <v>302.0</v>
      </c>
      <c r="BY106" s="139">
        <v>64735.0</v>
      </c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139">
        <v>63079.0</v>
      </c>
      <c r="CO106" s="139">
        <v>61613.0</v>
      </c>
      <c r="CP106" s="139">
        <v>0.0</v>
      </c>
      <c r="CQ106" s="139">
        <v>60970.0</v>
      </c>
      <c r="CR106" s="139">
        <v>1.0</v>
      </c>
      <c r="CS106" s="139">
        <v>60751.0</v>
      </c>
      <c r="CT106" s="140">
        <v>177132.0</v>
      </c>
      <c r="CU106" s="139">
        <v>167766.0</v>
      </c>
      <c r="CV106" s="139">
        <v>2362.0</v>
      </c>
      <c r="CW106" s="139">
        <v>156577.0</v>
      </c>
      <c r="CX106" s="139">
        <v>1453.0</v>
      </c>
      <c r="CY106" s="139">
        <v>142397.0</v>
      </c>
      <c r="CZ106" s="147"/>
      <c r="FZ106" s="96">
        <v>362672.0</v>
      </c>
      <c r="GA106" s="96">
        <v>261536.0</v>
      </c>
    </row>
    <row r="107">
      <c r="A107" s="8">
        <v>44341.0</v>
      </c>
      <c r="B107" s="96">
        <v>432563.0</v>
      </c>
      <c r="C107" s="96">
        <v>337173.0</v>
      </c>
      <c r="D107" s="96">
        <v>0.0</v>
      </c>
      <c r="E107" s="96">
        <v>308252.0</v>
      </c>
      <c r="F107" s="96">
        <v>1.0</v>
      </c>
      <c r="G107" s="96">
        <v>1.0</v>
      </c>
      <c r="H107" s="96">
        <v>341752.0</v>
      </c>
      <c r="I107" s="96">
        <v>225666.0</v>
      </c>
      <c r="J107" s="96">
        <v>0.0</v>
      </c>
      <c r="K107" s="96">
        <v>211500.0</v>
      </c>
      <c r="L107" s="96">
        <v>0.0</v>
      </c>
      <c r="M107" s="96">
        <v>1.0</v>
      </c>
      <c r="N107" s="96">
        <v>87402.0</v>
      </c>
      <c r="O107" s="96">
        <v>53229.0</v>
      </c>
      <c r="P107" s="96">
        <v>0.0</v>
      </c>
      <c r="Q107" s="96">
        <v>41694.0</v>
      </c>
      <c r="R107" s="17"/>
      <c r="S107" s="17"/>
      <c r="T107" s="17">
        <v>7978.0</v>
      </c>
      <c r="U107" s="96">
        <v>4365.0</v>
      </c>
      <c r="V107" s="96"/>
      <c r="W107" s="96"/>
      <c r="X107" s="96"/>
      <c r="Y107" s="96"/>
      <c r="Z107" s="96">
        <v>315462.0</v>
      </c>
      <c r="AA107" s="96">
        <v>264845.0</v>
      </c>
      <c r="AB107" s="96">
        <v>1.0</v>
      </c>
      <c r="AC107" s="96">
        <v>253200.0</v>
      </c>
      <c r="AD107" s="96">
        <v>0.0</v>
      </c>
      <c r="AE107" s="96">
        <v>5.0</v>
      </c>
      <c r="AF107" s="97">
        <v>3491270.0</v>
      </c>
      <c r="AG107" s="97">
        <v>2885657.0</v>
      </c>
      <c r="AH107" s="97">
        <v>65383.0</v>
      </c>
      <c r="AI107" s="97">
        <v>1584092.0</v>
      </c>
      <c r="AJ107" s="97">
        <v>44708.0</v>
      </c>
      <c r="AK107" s="97">
        <v>1362270.0</v>
      </c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>
        <v>2131466.0</v>
      </c>
      <c r="BE107" s="96">
        <v>1442764.0</v>
      </c>
      <c r="BH107" s="96"/>
      <c r="BI107" s="96"/>
      <c r="BJ107" s="96">
        <v>3008047.0</v>
      </c>
      <c r="BK107" s="96">
        <v>1864383.0</v>
      </c>
      <c r="BN107" s="78"/>
      <c r="BO107" s="78"/>
      <c r="BP107" s="96">
        <v>3970515.0</v>
      </c>
      <c r="BQ107" s="96">
        <v>1995634.0</v>
      </c>
      <c r="BR107" s="78"/>
      <c r="BS107" s="78"/>
      <c r="BT107" s="78"/>
      <c r="BU107" s="78"/>
      <c r="BV107" s="78">
        <v>71784.0</v>
      </c>
      <c r="BW107" s="78">
        <v>70489.0</v>
      </c>
      <c r="BX107" s="78">
        <v>289.0</v>
      </c>
      <c r="BY107" s="78">
        <v>64418.0</v>
      </c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7">
        <v>63081.0</v>
      </c>
      <c r="CO107" s="97">
        <v>61614.0</v>
      </c>
      <c r="CP107" s="97">
        <v>1.0</v>
      </c>
      <c r="CQ107" s="97">
        <v>60970.0</v>
      </c>
      <c r="CR107" s="97">
        <v>0.0</v>
      </c>
      <c r="CS107" s="97">
        <v>60750.0</v>
      </c>
      <c r="CT107" s="87">
        <v>176268.0</v>
      </c>
      <c r="CU107" s="87">
        <v>166814.0</v>
      </c>
      <c r="CV107" s="87">
        <v>2589.0</v>
      </c>
      <c r="CW107" s="87">
        <v>154210.0</v>
      </c>
      <c r="CX107" s="87">
        <v>1937.0</v>
      </c>
      <c r="CY107" s="87">
        <v>140940.0</v>
      </c>
      <c r="CZ107" s="147"/>
      <c r="FZ107" s="96">
        <v>362214.0</v>
      </c>
      <c r="GA107" s="96">
        <v>257716.0</v>
      </c>
    </row>
    <row r="108">
      <c r="A108" s="8">
        <v>44340.0</v>
      </c>
      <c r="B108" s="96">
        <v>429443.0</v>
      </c>
      <c r="C108" s="96">
        <v>335094.0</v>
      </c>
      <c r="D108" s="96">
        <v>0.0</v>
      </c>
      <c r="E108" s="96">
        <v>308251.0</v>
      </c>
      <c r="F108" s="96"/>
      <c r="G108" s="96"/>
      <c r="H108" s="17">
        <v>339927.0</v>
      </c>
      <c r="I108" s="96">
        <v>224678.0</v>
      </c>
      <c r="J108" s="96">
        <v>0.0</v>
      </c>
      <c r="K108" s="96">
        <v>211498.0</v>
      </c>
      <c r="L108" s="96"/>
      <c r="M108" s="96"/>
      <c r="N108" s="96">
        <v>87392.0</v>
      </c>
      <c r="O108" s="96">
        <v>52715.0</v>
      </c>
      <c r="P108" s="96">
        <v>0.0</v>
      </c>
      <c r="Q108" s="96">
        <v>41694.0</v>
      </c>
      <c r="R108" s="96"/>
      <c r="S108" s="96"/>
      <c r="T108" s="96">
        <v>7963.0</v>
      </c>
      <c r="U108" s="96">
        <v>4288.0</v>
      </c>
      <c r="V108" s="96"/>
      <c r="W108" s="96"/>
      <c r="X108" s="96"/>
      <c r="Y108" s="96"/>
      <c r="Z108" s="96">
        <v>310285.0</v>
      </c>
      <c r="AA108" s="96">
        <v>264386.0</v>
      </c>
      <c r="AB108" s="96">
        <v>0.0</v>
      </c>
      <c r="AC108" s="96">
        <v>253208.0</v>
      </c>
      <c r="AD108" s="96"/>
      <c r="AE108" s="96"/>
      <c r="AF108" s="96">
        <v>3491542.0</v>
      </c>
      <c r="AG108" s="96">
        <v>2875609.0</v>
      </c>
      <c r="AH108" s="96">
        <v>196.0</v>
      </c>
      <c r="AI108" s="96">
        <v>1518701.0</v>
      </c>
      <c r="AJ108" s="96">
        <v>2332.0</v>
      </c>
      <c r="AK108" s="96">
        <v>1317557.0</v>
      </c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>
        <v>2131411.0</v>
      </c>
      <c r="BE108" s="96">
        <v>1409521.0</v>
      </c>
      <c r="BH108" s="96"/>
      <c r="BI108" s="96"/>
      <c r="BJ108" s="96">
        <v>3008122.0</v>
      </c>
      <c r="BK108" s="96">
        <v>1803360.0</v>
      </c>
      <c r="BN108" s="96"/>
      <c r="BO108" s="96"/>
      <c r="BP108" s="96">
        <v>3970645.0</v>
      </c>
      <c r="BQ108" s="96">
        <v>1882158.0</v>
      </c>
      <c r="BR108" s="96"/>
      <c r="BS108" s="96"/>
      <c r="BT108" s="96"/>
      <c r="BU108" s="96"/>
      <c r="BV108" s="96">
        <v>69705.0</v>
      </c>
      <c r="BW108" s="96">
        <v>68585.0</v>
      </c>
      <c r="BX108" s="96">
        <v>0.0</v>
      </c>
      <c r="BY108" s="96">
        <v>64034.0</v>
      </c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>
        <v>63083.0</v>
      </c>
      <c r="CO108" s="96">
        <v>61615.0</v>
      </c>
      <c r="CP108" s="96">
        <v>0.0</v>
      </c>
      <c r="CQ108" s="96">
        <v>60969.0</v>
      </c>
      <c r="CR108" s="96">
        <v>0.0</v>
      </c>
      <c r="CS108" s="96">
        <v>60749.0</v>
      </c>
      <c r="CT108" s="17">
        <v>175639.0</v>
      </c>
      <c r="CU108" s="17">
        <v>165932.0</v>
      </c>
      <c r="CV108" s="96">
        <v>18.0</v>
      </c>
      <c r="CW108" s="96">
        <v>151602.0</v>
      </c>
      <c r="CX108" s="96">
        <v>62.0</v>
      </c>
      <c r="CY108" s="96">
        <v>139003.0</v>
      </c>
      <c r="CZ108" s="147"/>
      <c r="FZ108" s="96">
        <v>361612.0</v>
      </c>
      <c r="GA108" s="96">
        <v>252792.0</v>
      </c>
    </row>
    <row r="109">
      <c r="A109" s="8">
        <v>44339.0</v>
      </c>
      <c r="B109" s="96">
        <v>429443.0</v>
      </c>
      <c r="C109" s="96">
        <v>334863.0</v>
      </c>
      <c r="D109" s="96">
        <v>0.0</v>
      </c>
      <c r="E109" s="96">
        <v>308251.0</v>
      </c>
      <c r="F109" s="96"/>
      <c r="G109" s="96"/>
      <c r="H109" s="96">
        <v>339928.0</v>
      </c>
      <c r="I109" s="96">
        <v>224570.0</v>
      </c>
      <c r="J109" s="96">
        <v>0.0</v>
      </c>
      <c r="K109" s="96">
        <v>211499.0</v>
      </c>
      <c r="L109" s="96"/>
      <c r="M109" s="96"/>
      <c r="N109" s="96">
        <v>87392.0</v>
      </c>
      <c r="O109" s="96">
        <v>52645.0</v>
      </c>
      <c r="P109" s="96">
        <v>0.0</v>
      </c>
      <c r="Q109" s="96">
        <v>41694.0</v>
      </c>
      <c r="R109" s="96"/>
      <c r="S109" s="96"/>
      <c r="T109" s="96">
        <v>7963.0</v>
      </c>
      <c r="U109" s="96">
        <v>4281.0</v>
      </c>
      <c r="V109" s="96"/>
      <c r="W109" s="96"/>
      <c r="X109" s="96"/>
      <c r="Y109" s="96"/>
      <c r="Z109" s="96">
        <v>310198.0</v>
      </c>
      <c r="AA109" s="96">
        <v>264331.0</v>
      </c>
      <c r="AB109" s="96">
        <v>0.0</v>
      </c>
      <c r="AC109" s="96">
        <v>253208.0</v>
      </c>
      <c r="AD109" s="96"/>
      <c r="AE109" s="96"/>
      <c r="AF109" s="96">
        <v>3491548.0</v>
      </c>
      <c r="AG109" s="18">
        <v>2875380.0</v>
      </c>
      <c r="AH109" s="95">
        <v>4173.0</v>
      </c>
      <c r="AI109" s="95">
        <v>1518505.0</v>
      </c>
      <c r="AJ109" s="95">
        <v>18991.0</v>
      </c>
      <c r="AK109" s="95">
        <v>1315224.0</v>
      </c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>
        <v>2131431.0</v>
      </c>
      <c r="BE109" s="96">
        <v>1406393.0</v>
      </c>
      <c r="BH109" s="96"/>
      <c r="BI109" s="96"/>
      <c r="BJ109" s="96">
        <v>3008139.0</v>
      </c>
      <c r="BK109" s="96">
        <v>1795664.0</v>
      </c>
      <c r="BN109" s="96"/>
      <c r="BO109" s="96"/>
      <c r="BP109" s="96">
        <v>3970651.0</v>
      </c>
      <c r="BQ109" s="96">
        <v>1861580.0</v>
      </c>
      <c r="BR109" s="96"/>
      <c r="BS109" s="96"/>
      <c r="BT109" s="96"/>
      <c r="BU109" s="96"/>
      <c r="BV109" s="96">
        <v>69662.0</v>
      </c>
      <c r="BW109" s="96">
        <v>68558.0</v>
      </c>
      <c r="BX109" s="96">
        <v>183.0</v>
      </c>
      <c r="BY109" s="96">
        <v>64034.0</v>
      </c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35">
        <v>63083.0</v>
      </c>
      <c r="CO109" s="96">
        <v>61615.0</v>
      </c>
      <c r="CP109" s="95">
        <v>0.0</v>
      </c>
      <c r="CQ109" s="95">
        <v>60947.0</v>
      </c>
      <c r="CR109" s="95">
        <v>0.0</v>
      </c>
      <c r="CS109" s="95">
        <v>60714.0</v>
      </c>
      <c r="CT109" s="96">
        <v>175620.0</v>
      </c>
      <c r="CU109" s="96">
        <v>165904.0</v>
      </c>
      <c r="CV109" s="95">
        <v>311.0</v>
      </c>
      <c r="CW109" s="95">
        <v>151584.0</v>
      </c>
      <c r="CX109" s="95">
        <v>502.0</v>
      </c>
      <c r="CY109" s="95">
        <v>138941.0</v>
      </c>
      <c r="CZ109" s="147"/>
      <c r="FZ109" s="96">
        <v>361605.0</v>
      </c>
      <c r="GA109" s="96">
        <v>252108.0</v>
      </c>
    </row>
    <row r="110">
      <c r="A110" s="8">
        <v>44338.0</v>
      </c>
      <c r="B110" s="97">
        <v>429422.0</v>
      </c>
      <c r="C110" s="97">
        <v>334514.0</v>
      </c>
      <c r="D110" s="97">
        <v>3.0</v>
      </c>
      <c r="E110" s="97">
        <v>308251.0</v>
      </c>
      <c r="F110" s="97"/>
      <c r="G110" s="97"/>
      <c r="H110" s="97">
        <v>339891.0</v>
      </c>
      <c r="I110" s="97">
        <v>224308.0</v>
      </c>
      <c r="J110" s="97">
        <v>0.0</v>
      </c>
      <c r="K110" s="97">
        <v>211499.0</v>
      </c>
      <c r="L110" s="97"/>
      <c r="M110" s="97"/>
      <c r="N110" s="97">
        <v>87391.0</v>
      </c>
      <c r="O110" s="97">
        <v>52536.0</v>
      </c>
      <c r="P110" s="97">
        <v>0.0</v>
      </c>
      <c r="Q110" s="97">
        <v>41694.0</v>
      </c>
      <c r="R110" s="97"/>
      <c r="S110" s="97"/>
      <c r="T110" s="97">
        <v>7963.0</v>
      </c>
      <c r="U110" s="97">
        <v>4270.0</v>
      </c>
      <c r="V110" s="97"/>
      <c r="W110" s="97"/>
      <c r="X110" s="97"/>
      <c r="Y110" s="97"/>
      <c r="Z110" s="97">
        <v>310047.0</v>
      </c>
      <c r="AA110" s="97">
        <v>264203.0</v>
      </c>
      <c r="AB110" s="97">
        <v>0.0</v>
      </c>
      <c r="AC110" s="97">
        <v>253144.0</v>
      </c>
      <c r="AD110" s="97"/>
      <c r="AE110" s="97"/>
      <c r="AF110" s="96">
        <v>3491564.0</v>
      </c>
      <c r="AG110" s="18">
        <v>2875392.0</v>
      </c>
      <c r="AH110" s="96">
        <v>8234.0</v>
      </c>
      <c r="AI110" s="96">
        <v>1514330.0</v>
      </c>
      <c r="AJ110" s="96">
        <v>131113.0</v>
      </c>
      <c r="AK110" s="96">
        <v>1296229.0</v>
      </c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>
        <v>2131446.0</v>
      </c>
      <c r="BE110" s="97">
        <v>1400334.0</v>
      </c>
      <c r="BH110" s="97"/>
      <c r="BI110" s="97"/>
      <c r="BJ110" s="97">
        <v>3008168.0</v>
      </c>
      <c r="BK110" s="97">
        <v>1781658.0</v>
      </c>
      <c r="BN110" s="97"/>
      <c r="BO110" s="97"/>
      <c r="BP110" s="97">
        <v>3970681.0</v>
      </c>
      <c r="BQ110" s="97">
        <v>1831301.0</v>
      </c>
      <c r="BR110" s="97"/>
      <c r="BS110" s="97"/>
      <c r="BT110" s="97"/>
      <c r="BU110" s="97"/>
      <c r="BV110" s="97">
        <v>69056.0</v>
      </c>
      <c r="BW110" s="97">
        <v>67982.0</v>
      </c>
      <c r="BX110" s="97">
        <v>413.0</v>
      </c>
      <c r="BY110" s="97">
        <v>63841.0</v>
      </c>
      <c r="BZ110" s="97"/>
      <c r="CA110" s="97"/>
      <c r="CB110" s="97"/>
      <c r="CC110" s="97"/>
      <c r="CD110" s="97"/>
      <c r="CE110" s="97"/>
      <c r="CF110" s="97"/>
      <c r="CG110" s="97"/>
      <c r="CH110" s="97"/>
      <c r="CI110" s="97"/>
      <c r="CJ110" s="97"/>
      <c r="CK110" s="97"/>
      <c r="CL110" s="97"/>
      <c r="CM110" s="97"/>
      <c r="CN110" s="35">
        <v>63083.0</v>
      </c>
      <c r="CO110" s="96">
        <v>61615.0</v>
      </c>
      <c r="CP110" s="96">
        <v>1.0</v>
      </c>
      <c r="CQ110" s="96">
        <v>60934.0</v>
      </c>
      <c r="CR110" s="96">
        <v>0.0</v>
      </c>
      <c r="CS110" s="96">
        <v>60714.0</v>
      </c>
      <c r="CT110" s="96">
        <v>175498.0</v>
      </c>
      <c r="CU110" s="96">
        <v>165771.0</v>
      </c>
      <c r="CV110" s="96">
        <v>782.0</v>
      </c>
      <c r="CW110" s="96">
        <v>151274.0</v>
      </c>
      <c r="CX110" s="96">
        <v>7176.0</v>
      </c>
      <c r="CY110" s="96">
        <v>138439.0</v>
      </c>
      <c r="CZ110" s="147"/>
      <c r="FZ110" s="97">
        <v>361564.0</v>
      </c>
      <c r="GA110" s="97">
        <v>251105.0</v>
      </c>
    </row>
    <row r="111">
      <c r="A111" s="8">
        <v>44337.0</v>
      </c>
      <c r="B111" s="99">
        <v>429074.0</v>
      </c>
      <c r="C111" s="99">
        <v>332538.0</v>
      </c>
      <c r="D111" s="99">
        <v>0.0</v>
      </c>
      <c r="E111" s="99">
        <v>308248.0</v>
      </c>
      <c r="F111" s="99"/>
      <c r="G111" s="99"/>
      <c r="H111" s="99">
        <v>339534.0</v>
      </c>
      <c r="I111" s="99">
        <v>223450.0</v>
      </c>
      <c r="J111" s="99">
        <v>0.0</v>
      </c>
      <c r="K111" s="99">
        <v>211496.0</v>
      </c>
      <c r="L111" s="99"/>
      <c r="M111" s="99"/>
      <c r="N111" s="99">
        <v>87374.0</v>
      </c>
      <c r="O111" s="99">
        <v>51876.0</v>
      </c>
      <c r="P111" s="99">
        <v>0.0</v>
      </c>
      <c r="Q111" s="99">
        <v>41694.0</v>
      </c>
      <c r="R111" s="99"/>
      <c r="S111" s="99"/>
      <c r="T111" s="99">
        <v>7944.0</v>
      </c>
      <c r="U111" s="99">
        <v>4117.0</v>
      </c>
      <c r="V111" s="99"/>
      <c r="W111" s="99"/>
      <c r="X111" s="99"/>
      <c r="Y111" s="99"/>
      <c r="Z111" s="99">
        <v>309494.0</v>
      </c>
      <c r="AA111" s="99">
        <v>263174.0</v>
      </c>
      <c r="AB111" s="99">
        <v>0.0</v>
      </c>
      <c r="AC111" s="99">
        <v>252695.0</v>
      </c>
      <c r="AD111" s="99"/>
      <c r="AE111" s="99"/>
      <c r="AF111" s="96">
        <v>3492000.0</v>
      </c>
      <c r="AG111" s="18">
        <v>2866441.0</v>
      </c>
      <c r="AH111" s="99">
        <v>6800.0</v>
      </c>
      <c r="AI111" s="99">
        <v>1506078.0</v>
      </c>
      <c r="AJ111" s="99">
        <v>137537.0</v>
      </c>
      <c r="AK111" s="99">
        <v>1165103.0</v>
      </c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>
        <v>2131436.0</v>
      </c>
      <c r="BE111" s="99">
        <v>1369693.0</v>
      </c>
      <c r="BH111" s="99"/>
      <c r="BI111" s="99"/>
      <c r="BJ111" s="99">
        <v>3008251.0</v>
      </c>
      <c r="BK111" s="99">
        <v>1723129.0</v>
      </c>
      <c r="BN111" s="99"/>
      <c r="BO111" s="99"/>
      <c r="BP111" s="99">
        <v>3970862.0</v>
      </c>
      <c r="BQ111" s="99">
        <v>1710635.0</v>
      </c>
      <c r="BR111" s="99"/>
      <c r="BS111" s="99"/>
      <c r="BT111" s="99"/>
      <c r="BU111" s="99"/>
      <c r="BV111" s="99">
        <v>67319.0</v>
      </c>
      <c r="BW111" s="99">
        <v>66401.0</v>
      </c>
      <c r="BX111" s="99">
        <v>177.0</v>
      </c>
      <c r="BY111" s="99">
        <v>63391.0</v>
      </c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35">
        <v>63083.0</v>
      </c>
      <c r="CO111" s="96">
        <v>61615.0</v>
      </c>
      <c r="CP111" s="135">
        <v>0.0</v>
      </c>
      <c r="CQ111" s="135">
        <v>60933.0</v>
      </c>
      <c r="CR111" s="135">
        <v>1.0</v>
      </c>
      <c r="CS111" s="135">
        <v>60714.0</v>
      </c>
      <c r="CT111" s="96">
        <v>174771.0</v>
      </c>
      <c r="CU111" s="96">
        <v>164870.0</v>
      </c>
      <c r="CV111" s="99">
        <v>619.0</v>
      </c>
      <c r="CW111" s="99">
        <v>150486.0</v>
      </c>
      <c r="CX111" s="99">
        <v>7111.0</v>
      </c>
      <c r="CY111" s="99">
        <v>131257.0</v>
      </c>
      <c r="CZ111" s="147"/>
      <c r="FZ111" s="99">
        <v>360894.0</v>
      </c>
      <c r="GA111" s="99">
        <v>245471.0</v>
      </c>
    </row>
    <row r="112">
      <c r="A112" s="8">
        <v>44336.0</v>
      </c>
      <c r="B112" s="99">
        <v>428787.0</v>
      </c>
      <c r="C112" s="99">
        <v>330415.0</v>
      </c>
      <c r="D112" s="99">
        <v>0.0</v>
      </c>
      <c r="E112" s="99">
        <v>308248.0</v>
      </c>
      <c r="F112" s="99"/>
      <c r="G112" s="99"/>
      <c r="H112" s="99">
        <v>339149.0</v>
      </c>
      <c r="I112" s="99">
        <v>222447.0</v>
      </c>
      <c r="J112" s="99">
        <v>0.0</v>
      </c>
      <c r="K112" s="99">
        <v>211496.0</v>
      </c>
      <c r="L112" s="99"/>
      <c r="M112" s="99"/>
      <c r="N112" s="99">
        <v>87381.0</v>
      </c>
      <c r="O112" s="99">
        <v>51208.0</v>
      </c>
      <c r="P112" s="99">
        <v>0.0</v>
      </c>
      <c r="Q112" s="99">
        <v>41694.0</v>
      </c>
      <c r="R112" s="99"/>
      <c r="S112" s="99"/>
      <c r="T112" s="99">
        <v>7936.0</v>
      </c>
      <c r="U112" s="99">
        <v>3994.0</v>
      </c>
      <c r="V112" s="99"/>
      <c r="W112" s="99"/>
      <c r="X112" s="99"/>
      <c r="Y112" s="99"/>
      <c r="Z112" s="99">
        <v>309329.0</v>
      </c>
      <c r="AA112" s="99">
        <v>262482.0</v>
      </c>
      <c r="AB112" s="99">
        <v>0.0</v>
      </c>
      <c r="AC112" s="99">
        <v>252695.0</v>
      </c>
      <c r="AD112" s="99"/>
      <c r="AE112" s="99"/>
      <c r="AF112" s="96">
        <v>3492553.0</v>
      </c>
      <c r="AG112" s="18">
        <v>2858830.0</v>
      </c>
      <c r="AH112" s="96">
        <v>1442.0</v>
      </c>
      <c r="AI112" s="96">
        <v>1499247.0</v>
      </c>
      <c r="AJ112" s="96">
        <v>89378.0</v>
      </c>
      <c r="AK112" s="96">
        <v>1027558.0</v>
      </c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>
        <v>2131488.0</v>
      </c>
      <c r="BE112" s="99">
        <v>1334211.0</v>
      </c>
      <c r="BH112" s="99"/>
      <c r="BI112" s="99"/>
      <c r="BJ112" s="99">
        <v>3008373.0</v>
      </c>
      <c r="BK112" s="99">
        <v>1657977.0</v>
      </c>
      <c r="BN112" s="99"/>
      <c r="BO112" s="99"/>
      <c r="BP112" s="99">
        <v>3971081.0</v>
      </c>
      <c r="BQ112" s="99">
        <v>1576013.0</v>
      </c>
      <c r="BR112" s="99"/>
      <c r="BS112" s="99"/>
      <c r="BT112" s="99"/>
      <c r="BU112" s="99"/>
      <c r="BV112" s="99">
        <v>65949.0</v>
      </c>
      <c r="BW112" s="99">
        <v>65110.0</v>
      </c>
      <c r="BX112" s="99">
        <v>0.0</v>
      </c>
      <c r="BY112" s="99">
        <v>63188.0</v>
      </c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35">
        <v>63083.0</v>
      </c>
      <c r="CO112" s="96">
        <v>61615.0</v>
      </c>
      <c r="CP112" s="135">
        <v>0.0</v>
      </c>
      <c r="CQ112" s="135">
        <v>60933.0</v>
      </c>
      <c r="CR112" s="135">
        <v>0.0</v>
      </c>
      <c r="CS112" s="135">
        <v>60713.0</v>
      </c>
      <c r="CT112" s="96">
        <v>173212.0</v>
      </c>
      <c r="CU112" s="96">
        <v>163090.0</v>
      </c>
      <c r="CV112" s="96">
        <v>233.0</v>
      </c>
      <c r="CW112" s="96">
        <v>149010.0</v>
      </c>
      <c r="CX112" s="96">
        <v>2776.0</v>
      </c>
      <c r="CY112" s="96">
        <v>124013.0</v>
      </c>
      <c r="CZ112" s="147"/>
      <c r="FZ112" s="99">
        <v>360063.0</v>
      </c>
      <c r="GA112" s="99">
        <v>237603.0</v>
      </c>
    </row>
    <row r="113">
      <c r="A113" s="8">
        <v>44335.0</v>
      </c>
      <c r="B113" s="135">
        <v>428787.0</v>
      </c>
      <c r="C113" s="135">
        <v>330084.0</v>
      </c>
      <c r="D113" s="135">
        <v>0.0</v>
      </c>
      <c r="E113" s="135">
        <v>308248.0</v>
      </c>
      <c r="F113" s="135"/>
      <c r="G113" s="135"/>
      <c r="H113" s="135">
        <v>339148.0</v>
      </c>
      <c r="I113" s="135">
        <v>222272.0</v>
      </c>
      <c r="J113" s="135">
        <v>0.0</v>
      </c>
      <c r="K113" s="135">
        <v>211496.0</v>
      </c>
      <c r="L113" s="135"/>
      <c r="M113" s="135"/>
      <c r="N113" s="135">
        <v>87381.0</v>
      </c>
      <c r="O113" s="135">
        <v>51068.0</v>
      </c>
      <c r="P113" s="135">
        <v>0.0</v>
      </c>
      <c r="Q113" s="135">
        <v>41694.0</v>
      </c>
      <c r="R113" s="96"/>
      <c r="S113" s="96"/>
      <c r="T113" s="96">
        <v>7936.0</v>
      </c>
      <c r="U113" s="96">
        <v>3972.0</v>
      </c>
      <c r="V113" s="135"/>
      <c r="W113" s="135"/>
      <c r="X113" s="135"/>
      <c r="Y113" s="135"/>
      <c r="Z113" s="135">
        <v>309264.0</v>
      </c>
      <c r="AA113" s="135">
        <v>262273.0</v>
      </c>
      <c r="AB113" s="135">
        <v>0.0</v>
      </c>
      <c r="AC113" s="135">
        <v>252631.0</v>
      </c>
      <c r="AD113" s="135"/>
      <c r="AE113" s="135"/>
      <c r="AF113" s="97">
        <v>3492584.0</v>
      </c>
      <c r="AG113" s="18">
        <v>2859065.0</v>
      </c>
      <c r="AH113" s="134">
        <v>8515.0</v>
      </c>
      <c r="AI113" s="134">
        <v>1497794.0</v>
      </c>
      <c r="AJ113" s="134">
        <v>96891.0</v>
      </c>
      <c r="AK113" s="134">
        <v>938180.0</v>
      </c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>
        <v>2131497.0</v>
      </c>
      <c r="BE113" s="96">
        <v>1329046.0</v>
      </c>
      <c r="BH113" s="96"/>
      <c r="BI113" s="96"/>
      <c r="BJ113" s="96">
        <v>3008403.0</v>
      </c>
      <c r="BK113" s="96">
        <v>1645342.0</v>
      </c>
      <c r="BN113" s="135"/>
      <c r="BO113" s="135"/>
      <c r="BP113" s="96">
        <v>3971118.0</v>
      </c>
      <c r="BQ113" s="96">
        <v>1539028.0</v>
      </c>
      <c r="BR113" s="135"/>
      <c r="BS113" s="135"/>
      <c r="BT113" s="135"/>
      <c r="BU113" s="135"/>
      <c r="BV113" s="135">
        <v>65917.0</v>
      </c>
      <c r="BW113" s="135">
        <v>65088.0</v>
      </c>
      <c r="BX113" s="135">
        <v>15.0</v>
      </c>
      <c r="BY113" s="135">
        <v>63188.0</v>
      </c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35">
        <v>63083.0</v>
      </c>
      <c r="CO113" s="97">
        <v>61615.0</v>
      </c>
      <c r="CP113" s="134">
        <v>0.0</v>
      </c>
      <c r="CQ113" s="134">
        <v>60933.0</v>
      </c>
      <c r="CR113" s="134">
        <v>0.0</v>
      </c>
      <c r="CS113" s="134">
        <v>60713.0</v>
      </c>
      <c r="CT113" s="97">
        <v>172943.0</v>
      </c>
      <c r="CU113" s="97">
        <v>162830.0</v>
      </c>
      <c r="CV113" s="134">
        <v>431.0</v>
      </c>
      <c r="CW113" s="134">
        <v>148775.0</v>
      </c>
      <c r="CX113" s="134">
        <v>4681.0</v>
      </c>
      <c r="CY113" s="134">
        <v>121236.0</v>
      </c>
      <c r="CZ113" s="147"/>
      <c r="FZ113" s="96">
        <v>360048.0</v>
      </c>
      <c r="GA113" s="96">
        <v>235862.0</v>
      </c>
    </row>
    <row r="114">
      <c r="A114" s="8">
        <v>44334.0</v>
      </c>
      <c r="B114" s="95">
        <v>428439.0</v>
      </c>
      <c r="C114" s="95">
        <v>328111.0</v>
      </c>
      <c r="D114" s="95">
        <v>0.0</v>
      </c>
      <c r="E114" s="95">
        <v>308248.0</v>
      </c>
      <c r="F114" s="95"/>
      <c r="G114" s="95"/>
      <c r="H114" s="95">
        <v>338847.0</v>
      </c>
      <c r="I114" s="95">
        <v>221312.0</v>
      </c>
      <c r="J114" s="95">
        <v>0.0</v>
      </c>
      <c r="K114" s="95">
        <v>211495.0</v>
      </c>
      <c r="L114" s="95"/>
      <c r="M114" s="95"/>
      <c r="N114" s="95">
        <v>87359.0</v>
      </c>
      <c r="O114" s="95">
        <v>50321.0</v>
      </c>
      <c r="P114" s="95">
        <v>0.0</v>
      </c>
      <c r="Q114" s="95">
        <v>41693.0</v>
      </c>
      <c r="R114" s="95"/>
      <c r="S114" s="95"/>
      <c r="T114" s="95">
        <v>7925.0</v>
      </c>
      <c r="U114" s="95">
        <v>3834.0</v>
      </c>
      <c r="V114" s="95"/>
      <c r="W114" s="95"/>
      <c r="X114" s="95"/>
      <c r="Y114" s="95"/>
      <c r="Z114" s="95">
        <v>307690.0</v>
      </c>
      <c r="AA114" s="95">
        <v>260326.0</v>
      </c>
      <c r="AB114" s="95">
        <v>0.0</v>
      </c>
      <c r="AC114" s="95">
        <v>251535.0</v>
      </c>
      <c r="AD114" s="95"/>
      <c r="AE114" s="95"/>
      <c r="AF114" s="97">
        <v>3493101.0</v>
      </c>
      <c r="AG114" s="18">
        <v>2852574.0</v>
      </c>
      <c r="AH114" s="95">
        <v>9927.0</v>
      </c>
      <c r="AI114" s="95">
        <v>1489260.0</v>
      </c>
      <c r="AJ114" s="95">
        <v>78468.0</v>
      </c>
      <c r="AK114" s="95">
        <v>841285.0</v>
      </c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>
        <v>2131504.0</v>
      </c>
      <c r="BE114" s="95">
        <v>1297474.0</v>
      </c>
      <c r="BH114" s="95"/>
      <c r="BI114" s="95"/>
      <c r="BJ114" s="95">
        <v>3008445.0</v>
      </c>
      <c r="BK114" s="95">
        <v>1585120.0</v>
      </c>
      <c r="BN114" s="95"/>
      <c r="BO114" s="95"/>
      <c r="BP114" s="95">
        <v>3971281.0</v>
      </c>
      <c r="BQ114" s="95">
        <v>1413818.0</v>
      </c>
      <c r="BR114" s="95"/>
      <c r="BS114" s="95"/>
      <c r="BT114" s="95"/>
      <c r="BU114" s="95"/>
      <c r="BV114" s="95">
        <v>67803.0</v>
      </c>
      <c r="BW114" s="95">
        <v>64784.0</v>
      </c>
      <c r="BX114" s="95">
        <v>31.0</v>
      </c>
      <c r="BY114" s="95">
        <v>63183.0</v>
      </c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5">
        <v>63084.0</v>
      </c>
      <c r="CO114" s="95">
        <v>61615.0</v>
      </c>
      <c r="CP114" s="95">
        <v>1.0</v>
      </c>
      <c r="CQ114" s="95">
        <v>60933.0</v>
      </c>
      <c r="CR114" s="95">
        <v>0.0</v>
      </c>
      <c r="CS114" s="95">
        <v>60713.0</v>
      </c>
      <c r="CT114" s="95">
        <v>172631.0</v>
      </c>
      <c r="CU114" s="95">
        <v>162301.0</v>
      </c>
      <c r="CV114" s="95">
        <v>539.0</v>
      </c>
      <c r="CW114" s="95">
        <v>148335.0</v>
      </c>
      <c r="CX114" s="95">
        <v>5764.0</v>
      </c>
      <c r="CY114" s="95">
        <v>116550.0</v>
      </c>
      <c r="CZ114" s="147"/>
      <c r="FZ114" s="95">
        <v>346409.0</v>
      </c>
      <c r="GA114" s="95">
        <v>219027.0</v>
      </c>
    </row>
    <row r="115">
      <c r="A115" s="8">
        <v>44333.0</v>
      </c>
      <c r="B115" s="95">
        <v>427968.0</v>
      </c>
      <c r="C115" s="95">
        <v>325027.0</v>
      </c>
      <c r="D115" s="95">
        <v>0.0</v>
      </c>
      <c r="E115" s="95">
        <v>308246.0</v>
      </c>
      <c r="F115" s="95"/>
      <c r="G115" s="95"/>
      <c r="H115" s="95">
        <v>338349.0</v>
      </c>
      <c r="I115" s="95">
        <v>219810.0</v>
      </c>
      <c r="J115" s="95">
        <v>0.0</v>
      </c>
      <c r="K115" s="95">
        <v>211495.0</v>
      </c>
      <c r="L115" s="95"/>
      <c r="M115" s="95"/>
      <c r="N115" s="95">
        <v>87339.0</v>
      </c>
      <c r="O115" s="95">
        <v>49153.0</v>
      </c>
      <c r="P115" s="95">
        <v>0.0</v>
      </c>
      <c r="Q115" s="95">
        <v>41693.0</v>
      </c>
      <c r="R115" s="95"/>
      <c r="S115" s="95"/>
      <c r="T115" s="95">
        <v>7911.0</v>
      </c>
      <c r="U115" s="95">
        <v>3630.0</v>
      </c>
      <c r="V115" s="95"/>
      <c r="W115" s="95"/>
      <c r="X115" s="95"/>
      <c r="Y115" s="95"/>
      <c r="Z115" s="95">
        <v>307542.0</v>
      </c>
      <c r="AA115" s="95">
        <v>259129.0</v>
      </c>
      <c r="AB115" s="95">
        <v>0.0</v>
      </c>
      <c r="AC115" s="95">
        <v>251535.0</v>
      </c>
      <c r="AD115" s="95"/>
      <c r="AE115" s="95"/>
      <c r="AF115" s="97">
        <v>3493344.0</v>
      </c>
      <c r="AG115" s="97">
        <v>2846210.0</v>
      </c>
      <c r="AH115" s="95">
        <v>0.0</v>
      </c>
      <c r="AI115" s="95">
        <v>1479306.0</v>
      </c>
      <c r="AJ115" s="95">
        <v>4968.0</v>
      </c>
      <c r="AK115" s="95">
        <v>762809.0</v>
      </c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>
        <v>2131374.0</v>
      </c>
      <c r="BE115" s="95">
        <v>1242375.0</v>
      </c>
      <c r="BH115" s="95"/>
      <c r="BI115" s="95"/>
      <c r="BJ115" s="95">
        <v>3008385.0</v>
      </c>
      <c r="BK115" s="95">
        <v>1477157.0</v>
      </c>
      <c r="BN115" s="95"/>
      <c r="BO115" s="95"/>
      <c r="BP115" s="95">
        <v>3971196.0</v>
      </c>
      <c r="BQ115" s="95">
        <v>1187885.0</v>
      </c>
      <c r="BR115" s="95"/>
      <c r="BS115" s="95"/>
      <c r="BT115" s="95"/>
      <c r="BU115" s="95"/>
      <c r="BV115" s="95">
        <v>67446.0</v>
      </c>
      <c r="BW115" s="95">
        <v>64398.0</v>
      </c>
      <c r="BX115" s="95">
        <v>0.0</v>
      </c>
      <c r="BY115" s="95">
        <v>63143.0</v>
      </c>
      <c r="BZ115" s="95"/>
      <c r="CA115" s="95"/>
      <c r="CB115" s="95"/>
      <c r="CC115" s="95"/>
      <c r="CD115" s="95"/>
      <c r="CE115" s="95"/>
      <c r="CF115" s="95"/>
      <c r="CG115" s="95"/>
      <c r="CH115" s="95"/>
      <c r="CI115" s="95"/>
      <c r="CJ115" s="95"/>
      <c r="CK115" s="95"/>
      <c r="CL115" s="95"/>
      <c r="CM115" s="95"/>
      <c r="CN115" s="17">
        <v>63056.0</v>
      </c>
      <c r="CO115" s="18">
        <v>61586.0</v>
      </c>
      <c r="CP115" s="97">
        <v>0.0</v>
      </c>
      <c r="CQ115" s="97">
        <v>60932.0</v>
      </c>
      <c r="CR115" s="97">
        <v>0.0</v>
      </c>
      <c r="CS115" s="97">
        <v>60713.0</v>
      </c>
      <c r="CT115" s="95">
        <v>172512.0</v>
      </c>
      <c r="CU115" s="95">
        <v>161947.0</v>
      </c>
      <c r="CV115" s="95">
        <v>5.0</v>
      </c>
      <c r="CW115" s="95">
        <v>147790.0</v>
      </c>
      <c r="CX115" s="95">
        <v>18.0</v>
      </c>
      <c r="CY115" s="95">
        <v>110780.0</v>
      </c>
      <c r="CZ115" s="147"/>
      <c r="FZ115" s="95">
        <v>344858.0</v>
      </c>
      <c r="GA115" s="95">
        <v>196692.0</v>
      </c>
    </row>
    <row r="116">
      <c r="A116" s="8">
        <v>44332.0</v>
      </c>
      <c r="B116" s="95">
        <v>427966.0</v>
      </c>
      <c r="C116" s="95">
        <v>324609.0</v>
      </c>
      <c r="D116" s="95">
        <v>0.0</v>
      </c>
      <c r="E116" s="95">
        <v>308246.0</v>
      </c>
      <c r="F116" s="95"/>
      <c r="G116" s="95"/>
      <c r="H116" s="95">
        <v>338342.0</v>
      </c>
      <c r="I116" s="95">
        <v>219566.0</v>
      </c>
      <c r="J116" s="95">
        <v>0.0</v>
      </c>
      <c r="K116" s="95">
        <v>211495.0</v>
      </c>
      <c r="L116" s="95"/>
      <c r="M116" s="95"/>
      <c r="N116" s="95">
        <v>87339.0</v>
      </c>
      <c r="O116" s="95">
        <v>48957.0</v>
      </c>
      <c r="P116" s="95">
        <v>0.0</v>
      </c>
      <c r="Q116" s="95">
        <v>41693.0</v>
      </c>
      <c r="R116" s="95"/>
      <c r="S116" s="95"/>
      <c r="T116" s="95">
        <v>7911.0</v>
      </c>
      <c r="U116" s="95">
        <v>3608.0</v>
      </c>
      <c r="V116" s="95"/>
      <c r="W116" s="95"/>
      <c r="X116" s="95"/>
      <c r="Y116" s="95"/>
      <c r="Z116" s="95">
        <v>307540.0</v>
      </c>
      <c r="AA116" s="95">
        <v>258936.0</v>
      </c>
      <c r="AB116" s="95">
        <v>0.0</v>
      </c>
      <c r="AC116" s="95">
        <v>251534.0</v>
      </c>
      <c r="AD116" s="95"/>
      <c r="AE116" s="95"/>
      <c r="AF116" s="97">
        <v>3493348.0</v>
      </c>
      <c r="AG116" s="97">
        <v>2846028.0</v>
      </c>
      <c r="AH116" s="95">
        <v>1104.0</v>
      </c>
      <c r="AI116" s="95">
        <v>1479305.0</v>
      </c>
      <c r="AJ116" s="95">
        <v>27486.0</v>
      </c>
      <c r="AK116" s="95">
        <v>757841.0</v>
      </c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>
        <v>2131375.0</v>
      </c>
      <c r="BE116" s="95">
        <v>1235726.0</v>
      </c>
      <c r="BH116" s="95"/>
      <c r="BI116" s="95"/>
      <c r="BJ116" s="95">
        <v>3008402.0</v>
      </c>
      <c r="BK116" s="95">
        <v>1457768.0</v>
      </c>
      <c r="BN116" s="95"/>
      <c r="BO116" s="95"/>
      <c r="BP116" s="95">
        <v>3971249.0</v>
      </c>
      <c r="BQ116" s="95">
        <v>1127654.0</v>
      </c>
      <c r="BR116" s="95"/>
      <c r="BS116" s="95"/>
      <c r="BT116" s="95"/>
      <c r="BU116" s="95"/>
      <c r="BV116" s="95">
        <v>67441.0</v>
      </c>
      <c r="BW116" s="95">
        <v>64382.0</v>
      </c>
      <c r="BX116" s="95">
        <v>0.0</v>
      </c>
      <c r="BY116" s="95">
        <v>63144.0</v>
      </c>
      <c r="BZ116" s="95"/>
      <c r="CA116" s="95"/>
      <c r="CB116" s="95"/>
      <c r="CC116" s="95"/>
      <c r="CD116" s="95"/>
      <c r="CE116" s="95"/>
      <c r="CF116" s="95"/>
      <c r="CG116" s="95"/>
      <c r="CH116" s="95"/>
      <c r="CI116" s="95"/>
      <c r="CJ116" s="95"/>
      <c r="CK116" s="95"/>
      <c r="CL116" s="95"/>
      <c r="CM116" s="95"/>
      <c r="CN116" s="17">
        <v>63056.0</v>
      </c>
      <c r="CO116" s="18">
        <v>61586.0</v>
      </c>
      <c r="CP116" s="97">
        <v>0.0</v>
      </c>
      <c r="CQ116" s="97">
        <v>60932.0</v>
      </c>
      <c r="CR116" s="97">
        <v>0.0</v>
      </c>
      <c r="CS116" s="97">
        <v>60713.0</v>
      </c>
      <c r="CT116" s="97">
        <v>172495.0</v>
      </c>
      <c r="CU116" s="97">
        <v>161931.0</v>
      </c>
      <c r="CV116" s="95">
        <v>140.0</v>
      </c>
      <c r="CW116" s="95">
        <v>147782.0</v>
      </c>
      <c r="CX116" s="95">
        <v>2103.0</v>
      </c>
      <c r="CY116" s="95">
        <v>110762.0</v>
      </c>
      <c r="CZ116" s="147"/>
      <c r="FZ116" s="95">
        <v>344815.0</v>
      </c>
      <c r="GA116" s="95">
        <v>194119.0</v>
      </c>
    </row>
    <row r="117">
      <c r="A117" s="8">
        <v>44331.0</v>
      </c>
      <c r="B117" s="148">
        <v>427953.0</v>
      </c>
      <c r="C117" s="148">
        <v>323940.0</v>
      </c>
      <c r="D117" s="148">
        <v>0.0</v>
      </c>
      <c r="E117" s="148">
        <v>308245.0</v>
      </c>
      <c r="F117" s="148"/>
      <c r="G117" s="148"/>
      <c r="H117" s="148">
        <v>338315.0</v>
      </c>
      <c r="I117" s="148">
        <v>219031.0</v>
      </c>
      <c r="J117" s="148">
        <v>0.0</v>
      </c>
      <c r="K117" s="148">
        <v>211494.0</v>
      </c>
      <c r="L117" s="148"/>
      <c r="M117" s="148"/>
      <c r="N117" s="148">
        <v>87336.0</v>
      </c>
      <c r="O117" s="148">
        <v>48581.0</v>
      </c>
      <c r="P117" s="148">
        <v>1.0</v>
      </c>
      <c r="Q117" s="148">
        <v>41693.0</v>
      </c>
      <c r="R117" s="133"/>
      <c r="S117" s="133"/>
      <c r="T117" s="133">
        <v>7911.0</v>
      </c>
      <c r="U117" s="133">
        <v>3562.0</v>
      </c>
      <c r="V117" s="148"/>
      <c r="W117" s="148"/>
      <c r="X117" s="148"/>
      <c r="Y117" s="148"/>
      <c r="Z117" s="148">
        <v>306235.0</v>
      </c>
      <c r="AA117" s="148">
        <v>257330.0</v>
      </c>
      <c r="AB117" s="148">
        <v>0.0</v>
      </c>
      <c r="AC117" s="148">
        <v>250231.0</v>
      </c>
      <c r="AD117" s="148"/>
      <c r="AE117" s="148"/>
      <c r="AF117" s="97">
        <v>3493368.0</v>
      </c>
      <c r="AG117" s="97">
        <v>2845862.0</v>
      </c>
      <c r="AH117" s="97">
        <v>6751.0</v>
      </c>
      <c r="AI117" s="97">
        <v>1478200.0</v>
      </c>
      <c r="AJ117" s="97">
        <v>69385.0</v>
      </c>
      <c r="AK117" s="97">
        <v>730355.0</v>
      </c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>
        <v>2131391.0</v>
      </c>
      <c r="BE117" s="133">
        <v>1224657.0</v>
      </c>
      <c r="BH117" s="133"/>
      <c r="BI117" s="133"/>
      <c r="BJ117" s="133">
        <v>3008434.0</v>
      </c>
      <c r="BK117" s="133">
        <v>1428187.0</v>
      </c>
      <c r="BN117" s="148"/>
      <c r="BO117" s="148"/>
      <c r="BP117" s="133">
        <v>3971304.0</v>
      </c>
      <c r="BQ117" s="133">
        <v>1040832.0</v>
      </c>
      <c r="BR117" s="148"/>
      <c r="BS117" s="148"/>
      <c r="BT117" s="148"/>
      <c r="BU117" s="148"/>
      <c r="BV117" s="148">
        <v>67383.0</v>
      </c>
      <c r="BW117" s="148">
        <v>64316.0</v>
      </c>
      <c r="BX117" s="148">
        <v>22.0</v>
      </c>
      <c r="BY117" s="148">
        <v>63145.0</v>
      </c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7">
        <v>63056.0</v>
      </c>
      <c r="CO117" s="18">
        <v>61586.0</v>
      </c>
      <c r="CP117" s="97">
        <v>2.0</v>
      </c>
      <c r="CQ117" s="97">
        <v>60932.0</v>
      </c>
      <c r="CR117" s="97">
        <v>1.0</v>
      </c>
      <c r="CS117" s="97">
        <v>60713.0</v>
      </c>
      <c r="CT117" s="97">
        <v>172368.0</v>
      </c>
      <c r="CU117" s="97">
        <v>161802.0</v>
      </c>
      <c r="CV117" s="97">
        <v>388.0</v>
      </c>
      <c r="CW117" s="97">
        <v>147641.0</v>
      </c>
      <c r="CX117" s="97">
        <v>6562.0</v>
      </c>
      <c r="CY117" s="97">
        <v>108659.0</v>
      </c>
      <c r="CZ117" s="147"/>
      <c r="FZ117" s="133">
        <v>344703.0</v>
      </c>
      <c r="GA117" s="133">
        <v>189457.0</v>
      </c>
    </row>
    <row r="118">
      <c r="A118" s="8">
        <v>44330.0</v>
      </c>
      <c r="B118" s="149">
        <v>427527.0</v>
      </c>
      <c r="C118" s="149">
        <v>320047.0</v>
      </c>
      <c r="D118" s="149">
        <v>0.0</v>
      </c>
      <c r="E118" s="149">
        <v>308242.0</v>
      </c>
      <c r="F118" s="149"/>
      <c r="G118" s="149"/>
      <c r="H118" s="149">
        <v>337686.0</v>
      </c>
      <c r="I118" s="149">
        <v>216801.0</v>
      </c>
      <c r="J118" s="149">
        <v>0.0</v>
      </c>
      <c r="K118" s="149">
        <v>211493.0</v>
      </c>
      <c r="L118" s="149"/>
      <c r="M118" s="149"/>
      <c r="N118" s="149">
        <v>87269.0</v>
      </c>
      <c r="O118" s="149">
        <v>47244.0</v>
      </c>
      <c r="P118" s="149">
        <v>0.0</v>
      </c>
      <c r="Q118" s="149">
        <v>41674.0</v>
      </c>
      <c r="R118" s="98"/>
      <c r="S118" s="98"/>
      <c r="T118" s="98">
        <v>7900.0</v>
      </c>
      <c r="U118" s="98">
        <v>3354.0</v>
      </c>
      <c r="V118" s="149"/>
      <c r="W118" s="149"/>
      <c r="X118" s="149"/>
      <c r="Y118" s="149"/>
      <c r="Z118" s="149">
        <v>304395.0</v>
      </c>
      <c r="AA118" s="149">
        <v>253927.0</v>
      </c>
      <c r="AB118" s="149">
        <v>0.0</v>
      </c>
      <c r="AC118" s="149">
        <v>248673.0</v>
      </c>
      <c r="AD118" s="149"/>
      <c r="AE118" s="149"/>
      <c r="AF118" s="96">
        <v>3493563.0</v>
      </c>
      <c r="AG118" s="96">
        <v>2840955.0</v>
      </c>
      <c r="AH118" s="99">
        <v>4967.0</v>
      </c>
      <c r="AI118" s="99">
        <v>1471426.0</v>
      </c>
      <c r="AJ118" s="99">
        <v>71580.0</v>
      </c>
      <c r="AK118" s="99">
        <v>660965.0</v>
      </c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>
        <v>2131274.0</v>
      </c>
      <c r="BE118" s="98">
        <v>1170676.0</v>
      </c>
      <c r="BH118" s="98"/>
      <c r="BI118" s="98"/>
      <c r="BJ118" s="98">
        <v>2989177.0</v>
      </c>
      <c r="BK118" s="98">
        <v>1312820.0</v>
      </c>
      <c r="BN118" s="149"/>
      <c r="BO118" s="149"/>
      <c r="BP118" s="98">
        <v>3924344.0</v>
      </c>
      <c r="BQ118" s="98">
        <v>730508.0</v>
      </c>
      <c r="BR118" s="149"/>
      <c r="BS118" s="149"/>
      <c r="BT118" s="149"/>
      <c r="BU118" s="149"/>
      <c r="BV118" s="149">
        <v>67170.0</v>
      </c>
      <c r="BW118" s="149">
        <v>64058.0</v>
      </c>
      <c r="BX118" s="149">
        <v>0.0</v>
      </c>
      <c r="BY118" s="149">
        <v>63098.0</v>
      </c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5">
        <v>63056.0</v>
      </c>
      <c r="CO118" s="18">
        <v>61586.0</v>
      </c>
      <c r="CP118" s="99">
        <v>4.0</v>
      </c>
      <c r="CQ118" s="99">
        <v>60930.0</v>
      </c>
      <c r="CR118" s="99">
        <v>5.0</v>
      </c>
      <c r="CS118" s="99">
        <v>60712.0</v>
      </c>
      <c r="CT118" s="99">
        <v>172083.0</v>
      </c>
      <c r="CU118" s="99">
        <v>161396.0</v>
      </c>
      <c r="CV118" s="99">
        <v>225.0</v>
      </c>
      <c r="CW118" s="99">
        <v>147241.0</v>
      </c>
      <c r="CX118" s="99">
        <v>5906.0</v>
      </c>
      <c r="CY118" s="99">
        <v>102093.0</v>
      </c>
      <c r="CZ118" s="147"/>
      <c r="FZ118" s="98">
        <v>342589.0</v>
      </c>
      <c r="GA118" s="98">
        <v>157070.0</v>
      </c>
    </row>
    <row r="119">
      <c r="A119" s="8">
        <v>44329.0</v>
      </c>
      <c r="B119" s="149">
        <v>427030.0</v>
      </c>
      <c r="C119" s="149">
        <v>310191.0</v>
      </c>
      <c r="D119" s="149">
        <v>2.0</v>
      </c>
      <c r="E119" s="149">
        <v>308242.0</v>
      </c>
      <c r="F119" s="149"/>
      <c r="G119" s="149"/>
      <c r="H119" s="149">
        <v>336933.0</v>
      </c>
      <c r="I119" s="149">
        <v>212516.0</v>
      </c>
      <c r="J119" s="149">
        <v>1.0</v>
      </c>
      <c r="K119" s="149">
        <v>211493.0</v>
      </c>
      <c r="L119" s="149"/>
      <c r="M119" s="149"/>
      <c r="N119" s="149">
        <v>87263.0</v>
      </c>
      <c r="O119" s="149">
        <v>45027.0</v>
      </c>
      <c r="P119" s="149">
        <v>1.0</v>
      </c>
      <c r="Q119" s="149">
        <v>41674.0</v>
      </c>
      <c r="R119" s="149"/>
      <c r="S119" s="149"/>
      <c r="T119" s="149">
        <v>7891.0</v>
      </c>
      <c r="U119" s="149">
        <v>3059.0</v>
      </c>
      <c r="V119" s="149"/>
      <c r="W119" s="149"/>
      <c r="X119" s="149"/>
      <c r="Y119" s="149"/>
      <c r="Z119" s="149">
        <v>302127.0</v>
      </c>
      <c r="AA119" s="149">
        <v>248406.0</v>
      </c>
      <c r="AB119" s="149">
        <v>2.0</v>
      </c>
      <c r="AC119" s="149">
        <v>247102.0</v>
      </c>
      <c r="AD119" s="149"/>
      <c r="AE119" s="149"/>
      <c r="AF119" s="95">
        <v>3493724.0</v>
      </c>
      <c r="AG119" s="95">
        <v>2835758.0</v>
      </c>
      <c r="AH119" s="95">
        <v>2529.0</v>
      </c>
      <c r="AI119" s="95">
        <v>1466440.0</v>
      </c>
      <c r="AJ119" s="95">
        <v>77108.0</v>
      </c>
      <c r="AK119" s="95">
        <v>589379.0</v>
      </c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>
        <v>2131071.0</v>
      </c>
      <c r="BE119" s="149">
        <v>1100755.0</v>
      </c>
      <c r="BH119" s="149"/>
      <c r="BI119" s="149"/>
      <c r="BJ119" s="149">
        <v>2988694.0</v>
      </c>
      <c r="BK119" s="149">
        <v>1148752.0</v>
      </c>
      <c r="BN119" s="149"/>
      <c r="BO119" s="149"/>
      <c r="BP119" s="149"/>
      <c r="BQ119" s="149"/>
      <c r="BR119" s="149"/>
      <c r="BS119" s="149"/>
      <c r="BT119" s="149"/>
      <c r="BU119" s="149"/>
      <c r="BV119" s="149">
        <v>66709.0</v>
      </c>
      <c r="BW119" s="149">
        <v>63403.0</v>
      </c>
      <c r="BX119" s="149">
        <v>29.0</v>
      </c>
      <c r="BY119" s="149">
        <v>63098.0</v>
      </c>
      <c r="CN119" s="17">
        <v>63056.0</v>
      </c>
      <c r="CO119" s="18">
        <v>61586.0</v>
      </c>
      <c r="CP119" s="95">
        <v>3.0</v>
      </c>
      <c r="CQ119" s="95">
        <v>60926.0</v>
      </c>
      <c r="CR119" s="95">
        <v>4.0</v>
      </c>
      <c r="CS119" s="95">
        <v>60707.0</v>
      </c>
      <c r="CT119" s="95">
        <v>171905.0</v>
      </c>
      <c r="CU119" s="95">
        <v>161109.0</v>
      </c>
      <c r="CV119" s="95">
        <v>237.0</v>
      </c>
      <c r="CW119" s="95">
        <v>147008.0</v>
      </c>
      <c r="CX119" s="95">
        <v>5518.0</v>
      </c>
      <c r="CY119" s="95">
        <v>96187.0</v>
      </c>
      <c r="CZ119" s="147"/>
    </row>
    <row r="120">
      <c r="A120" s="8">
        <v>44328.0</v>
      </c>
      <c r="B120" s="149">
        <v>427296.0</v>
      </c>
      <c r="C120" s="149">
        <v>310196.0</v>
      </c>
      <c r="D120" s="149">
        <v>1.0</v>
      </c>
      <c r="E120" s="149">
        <v>308238.0</v>
      </c>
      <c r="F120" s="149"/>
      <c r="G120" s="149"/>
      <c r="H120" s="149">
        <v>336912.0</v>
      </c>
      <c r="I120" s="149">
        <v>212516.0</v>
      </c>
      <c r="J120" s="149">
        <v>0.0</v>
      </c>
      <c r="K120" s="149">
        <v>211493.0</v>
      </c>
      <c r="L120" s="149"/>
      <c r="M120" s="149"/>
      <c r="N120" s="149">
        <v>87323.0</v>
      </c>
      <c r="O120" s="149">
        <v>44755.0</v>
      </c>
      <c r="P120" s="149">
        <v>0.0</v>
      </c>
      <c r="Q120" s="149">
        <v>41673.0</v>
      </c>
      <c r="R120" s="149"/>
      <c r="S120" s="149"/>
      <c r="T120" s="149">
        <v>7860.0</v>
      </c>
      <c r="U120" s="149">
        <v>2777.0</v>
      </c>
      <c r="V120" s="149"/>
      <c r="W120" s="149"/>
      <c r="X120" s="149"/>
      <c r="Y120" s="149"/>
      <c r="Z120" s="149">
        <v>293508.0</v>
      </c>
      <c r="AA120" s="149">
        <v>240496.0</v>
      </c>
      <c r="AB120" s="149">
        <v>0.0</v>
      </c>
      <c r="AC120" s="149">
        <v>239188.0</v>
      </c>
      <c r="AD120" s="149"/>
      <c r="AE120" s="149"/>
      <c r="AF120" s="96">
        <v>3493779.0</v>
      </c>
      <c r="AG120" s="96">
        <v>2830304.0</v>
      </c>
      <c r="AH120" s="99">
        <v>4093.0</v>
      </c>
      <c r="AI120" s="99">
        <v>1463889.0</v>
      </c>
      <c r="AJ120" s="99">
        <v>74752.0</v>
      </c>
      <c r="AK120" s="99">
        <v>512272.0</v>
      </c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>
        <v>2130791.0</v>
      </c>
      <c r="BE120" s="149">
        <v>1000246.0</v>
      </c>
      <c r="BH120" s="149"/>
      <c r="BI120" s="149"/>
      <c r="BJ120" s="149">
        <v>2988017.0</v>
      </c>
      <c r="BK120" s="149">
        <v>936292.0</v>
      </c>
      <c r="BN120" s="149"/>
      <c r="BO120" s="149"/>
      <c r="BP120" s="149"/>
      <c r="BQ120" s="149"/>
      <c r="BR120" s="149"/>
      <c r="BS120" s="149"/>
      <c r="BT120" s="149"/>
      <c r="BU120" s="149"/>
      <c r="BV120" s="149">
        <v>66682.0</v>
      </c>
      <c r="BW120" s="149">
        <v>63359.0</v>
      </c>
      <c r="BX120" s="149">
        <v>133.0</v>
      </c>
      <c r="BY120" s="149">
        <v>63037.0</v>
      </c>
      <c r="CN120" s="17">
        <v>63058.0</v>
      </c>
      <c r="CO120" s="18">
        <v>61588.0</v>
      </c>
      <c r="CP120" s="96">
        <v>0.0</v>
      </c>
      <c r="CQ120" s="96">
        <v>60923.0</v>
      </c>
      <c r="CR120" s="99">
        <v>1.0</v>
      </c>
      <c r="CS120" s="99">
        <v>60703.0</v>
      </c>
      <c r="CT120" s="96">
        <v>171737.0</v>
      </c>
      <c r="CU120" s="96">
        <v>160866.0</v>
      </c>
      <c r="CV120" s="99">
        <v>277.0</v>
      </c>
      <c r="CW120" s="99">
        <v>146761.0</v>
      </c>
      <c r="CX120" s="99">
        <v>5852.0</v>
      </c>
      <c r="CY120" s="99">
        <v>90665.0</v>
      </c>
      <c r="CZ120" s="147"/>
    </row>
    <row r="121">
      <c r="A121" s="8">
        <v>44327.0</v>
      </c>
      <c r="B121" s="150">
        <v>427555.0</v>
      </c>
      <c r="C121" s="150">
        <v>310199.0</v>
      </c>
      <c r="D121" s="150">
        <v>2.0</v>
      </c>
      <c r="E121" s="150">
        <v>308232.0</v>
      </c>
      <c r="F121" s="150"/>
      <c r="G121" s="150"/>
      <c r="H121" s="150">
        <v>336937.0</v>
      </c>
      <c r="I121" s="150">
        <v>212521.0</v>
      </c>
      <c r="J121" s="150">
        <v>0.0</v>
      </c>
      <c r="K121" s="150">
        <v>211492.0</v>
      </c>
      <c r="L121" s="150"/>
      <c r="M121" s="150"/>
      <c r="N121" s="150">
        <v>87394.0</v>
      </c>
      <c r="O121" s="150">
        <v>44342.0</v>
      </c>
      <c r="P121" s="150">
        <v>0.0</v>
      </c>
      <c r="Q121" s="150">
        <v>41672.0</v>
      </c>
      <c r="R121" s="149"/>
      <c r="S121" s="149"/>
      <c r="T121" s="149">
        <v>7816.0</v>
      </c>
      <c r="U121" s="149">
        <v>2364.0</v>
      </c>
      <c r="V121" s="150"/>
      <c r="W121" s="150"/>
      <c r="X121" s="150"/>
      <c r="Y121" s="150"/>
      <c r="Z121" s="150">
        <v>292770.0</v>
      </c>
      <c r="AA121" s="150">
        <v>240502.0</v>
      </c>
      <c r="AB121" s="150">
        <v>2.0</v>
      </c>
      <c r="AC121" s="150">
        <v>239188.0</v>
      </c>
      <c r="AD121" s="150"/>
      <c r="AE121" s="150"/>
      <c r="AF121" s="96">
        <v>3493760.0</v>
      </c>
      <c r="AG121" s="96">
        <v>2824839.0</v>
      </c>
      <c r="AH121" s="96">
        <v>5966.0</v>
      </c>
      <c r="AI121" s="96">
        <v>1459760.0</v>
      </c>
      <c r="AJ121" s="96">
        <v>69442.0</v>
      </c>
      <c r="AK121" s="96">
        <v>437512.0</v>
      </c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>
        <v>2130362.0</v>
      </c>
      <c r="BE121" s="149">
        <v>853987.0</v>
      </c>
      <c r="BH121" s="149"/>
      <c r="BI121" s="149"/>
      <c r="BJ121" s="149">
        <v>2987108.0</v>
      </c>
      <c r="BK121" s="149">
        <v>639287.0</v>
      </c>
      <c r="BN121" s="150"/>
      <c r="BO121" s="150"/>
      <c r="BP121" s="150"/>
      <c r="BQ121" s="150"/>
      <c r="BR121" s="150"/>
      <c r="BS121" s="150"/>
      <c r="BT121" s="150"/>
      <c r="BU121" s="150"/>
      <c r="BV121" s="150">
        <v>66663.0</v>
      </c>
      <c r="BW121" s="150">
        <v>63224.0</v>
      </c>
      <c r="BX121" s="150">
        <v>156.0</v>
      </c>
      <c r="BY121" s="150">
        <v>62871.0</v>
      </c>
      <c r="CN121" s="17">
        <v>63058.0</v>
      </c>
      <c r="CO121" s="18">
        <v>61588.0</v>
      </c>
      <c r="CP121" s="96">
        <v>0.0</v>
      </c>
      <c r="CQ121" s="96">
        <v>60923.0</v>
      </c>
      <c r="CR121" s="96">
        <v>2.0</v>
      </c>
      <c r="CS121" s="96">
        <v>60702.0</v>
      </c>
      <c r="CT121" s="96">
        <v>171702.0</v>
      </c>
      <c r="CU121" s="96">
        <v>160782.0</v>
      </c>
      <c r="CV121" s="96">
        <v>488.0</v>
      </c>
      <c r="CW121" s="96">
        <v>146482.0</v>
      </c>
      <c r="CX121" s="96">
        <v>8032.0</v>
      </c>
      <c r="CY121" s="96">
        <v>84809.0</v>
      </c>
      <c r="CZ121" s="147"/>
    </row>
    <row r="122">
      <c r="A122" s="8">
        <v>44326.0</v>
      </c>
      <c r="B122" s="149">
        <v>428078.0</v>
      </c>
      <c r="C122" s="149">
        <v>310211.0</v>
      </c>
      <c r="D122" s="149">
        <v>0.0</v>
      </c>
      <c r="E122" s="149">
        <v>308226.0</v>
      </c>
      <c r="F122" s="149"/>
      <c r="G122" s="149"/>
      <c r="H122" s="149">
        <v>336901.0</v>
      </c>
      <c r="I122" s="149">
        <v>212525.0</v>
      </c>
      <c r="J122" s="149">
        <v>0.0</v>
      </c>
      <c r="K122" s="149">
        <v>211458.0</v>
      </c>
      <c r="L122" s="149"/>
      <c r="M122" s="149"/>
      <c r="N122" s="149">
        <v>87507.0</v>
      </c>
      <c r="O122" s="149">
        <v>43711.0</v>
      </c>
      <c r="P122" s="149">
        <v>0.0</v>
      </c>
      <c r="Q122" s="149">
        <v>41661.0</v>
      </c>
      <c r="R122" s="149"/>
      <c r="S122" s="149"/>
      <c r="T122" s="149">
        <v>7785.0</v>
      </c>
      <c r="U122" s="149">
        <v>1732.0</v>
      </c>
      <c r="V122" s="149"/>
      <c r="W122" s="149"/>
      <c r="X122" s="149"/>
      <c r="Y122" s="149"/>
      <c r="Z122" s="149">
        <v>283712.0</v>
      </c>
      <c r="AA122" s="149">
        <v>231282.0</v>
      </c>
      <c r="AB122" s="149">
        <v>0.0</v>
      </c>
      <c r="AC122" s="149">
        <v>229946.0</v>
      </c>
      <c r="AD122" s="149"/>
      <c r="AE122" s="149"/>
      <c r="AF122" s="97">
        <v>3493705.0</v>
      </c>
      <c r="AG122" s="97">
        <v>2818254.0</v>
      </c>
      <c r="AH122" s="97">
        <v>1.0</v>
      </c>
      <c r="AI122" s="97">
        <v>1453759.0</v>
      </c>
      <c r="AJ122" s="97">
        <v>4255.0</v>
      </c>
      <c r="AK122" s="97">
        <v>368065.0</v>
      </c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>
        <v>2129829.0</v>
      </c>
      <c r="BE122" s="149">
        <v>590727.0</v>
      </c>
      <c r="BF122" s="149"/>
      <c r="BG122" s="149"/>
      <c r="BH122" s="149"/>
      <c r="BI122" s="149"/>
      <c r="BJ122" s="149"/>
      <c r="BK122" s="149"/>
      <c r="BN122" s="149"/>
      <c r="BO122" s="149"/>
      <c r="BP122" s="149"/>
      <c r="BQ122" s="149"/>
      <c r="BR122" s="149"/>
      <c r="BS122" s="149"/>
      <c r="BT122" s="149"/>
      <c r="BU122" s="149"/>
      <c r="BV122" s="149">
        <v>66615.0</v>
      </c>
      <c r="BW122" s="149">
        <v>62986.0</v>
      </c>
      <c r="BX122" s="149">
        <v>0.0</v>
      </c>
      <c r="BY122" s="149">
        <v>62618.0</v>
      </c>
      <c r="CN122" s="17">
        <v>63058.0</v>
      </c>
      <c r="CO122" s="18">
        <v>61588.0</v>
      </c>
      <c r="CP122" s="97">
        <v>0.0</v>
      </c>
      <c r="CQ122" s="97">
        <v>60923.0</v>
      </c>
      <c r="CR122" s="97">
        <v>0.0</v>
      </c>
      <c r="CS122" s="97">
        <v>60700.0</v>
      </c>
      <c r="CT122" s="97">
        <v>171556.0</v>
      </c>
      <c r="CU122" s="97">
        <v>160543.0</v>
      </c>
      <c r="CV122" s="97">
        <v>2.0</v>
      </c>
      <c r="CW122" s="97">
        <v>145993.0</v>
      </c>
      <c r="CX122" s="97">
        <v>479.0</v>
      </c>
      <c r="CY122" s="97">
        <v>76775.0</v>
      </c>
      <c r="CZ122" s="147"/>
    </row>
    <row r="123">
      <c r="A123" s="8">
        <v>44325.0</v>
      </c>
      <c r="B123" s="148">
        <v>428080.0</v>
      </c>
      <c r="C123" s="148">
        <v>310211.0</v>
      </c>
      <c r="D123" s="148">
        <v>1330.0</v>
      </c>
      <c r="E123" s="148">
        <v>308225.0</v>
      </c>
      <c r="F123" s="148"/>
      <c r="G123" s="148"/>
      <c r="H123" s="148">
        <v>336901.0</v>
      </c>
      <c r="I123" s="148">
        <v>212525.0</v>
      </c>
      <c r="J123" s="148">
        <v>1317.0</v>
      </c>
      <c r="K123" s="148">
        <v>211455.0</v>
      </c>
      <c r="L123" s="148"/>
      <c r="M123" s="148"/>
      <c r="N123" s="148">
        <v>87508.0</v>
      </c>
      <c r="O123" s="148">
        <v>43644.0</v>
      </c>
      <c r="P123" s="148">
        <v>1236.0</v>
      </c>
      <c r="Q123" s="148">
        <v>41653.0</v>
      </c>
      <c r="R123" s="148"/>
      <c r="S123" s="148"/>
      <c r="T123" s="148"/>
      <c r="U123" s="148"/>
      <c r="V123" s="148"/>
      <c r="W123" s="148"/>
      <c r="X123" s="148"/>
      <c r="Y123" s="148"/>
      <c r="Z123" s="148">
        <v>283712.0</v>
      </c>
      <c r="AA123" s="148">
        <v>231282.0</v>
      </c>
      <c r="AB123" s="148">
        <v>1893.0</v>
      </c>
      <c r="AC123" s="148">
        <v>229935.0</v>
      </c>
      <c r="AD123" s="148"/>
      <c r="AE123" s="148"/>
      <c r="AF123" s="97">
        <v>3493706.0</v>
      </c>
      <c r="AG123" s="97">
        <v>2818185.0</v>
      </c>
      <c r="AH123" s="97">
        <v>2404.0</v>
      </c>
      <c r="AI123" s="97">
        <v>1453758.0</v>
      </c>
      <c r="AJ123" s="97">
        <v>24501.0</v>
      </c>
      <c r="AK123" s="97">
        <v>363810.0</v>
      </c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N123" s="148"/>
      <c r="BO123" s="148"/>
      <c r="BP123" s="148"/>
      <c r="BQ123" s="148"/>
      <c r="BR123" s="148"/>
      <c r="BS123" s="148"/>
      <c r="BT123" s="148"/>
      <c r="BU123" s="148"/>
      <c r="BV123" s="148">
        <v>66602.0</v>
      </c>
      <c r="BW123" s="148">
        <v>62940.0</v>
      </c>
      <c r="BX123" s="148">
        <v>3281.0</v>
      </c>
      <c r="BY123" s="148">
        <v>62599.0</v>
      </c>
      <c r="BZ123" s="117"/>
      <c r="CA123" s="117"/>
      <c r="CB123" s="117"/>
      <c r="CC123" s="117"/>
      <c r="CD123" s="117"/>
      <c r="CE123" s="117"/>
      <c r="CF123" s="117"/>
      <c r="CG123" s="117"/>
      <c r="CH123" s="117"/>
      <c r="CI123" s="117"/>
      <c r="CJ123" s="117"/>
      <c r="CK123" s="117"/>
      <c r="CL123" s="117"/>
      <c r="CM123" s="117"/>
      <c r="CN123" s="17">
        <v>63058.0</v>
      </c>
      <c r="CO123" s="18">
        <v>61588.0</v>
      </c>
      <c r="CP123" s="97">
        <v>0.0</v>
      </c>
      <c r="CQ123" s="97">
        <v>60923.0</v>
      </c>
      <c r="CR123" s="97">
        <v>0.0</v>
      </c>
      <c r="CS123" s="97">
        <v>60700.0</v>
      </c>
      <c r="CT123" s="97">
        <v>171552.0</v>
      </c>
      <c r="CU123" s="97">
        <v>160538.0</v>
      </c>
      <c r="CV123" s="97">
        <v>391.0</v>
      </c>
      <c r="CW123" s="97">
        <v>145989.0</v>
      </c>
      <c r="CX123" s="97">
        <v>3032.0</v>
      </c>
      <c r="CY123" s="97">
        <v>76295.0</v>
      </c>
      <c r="CZ123" s="147"/>
      <c r="FZ123" s="117"/>
      <c r="GA123" s="92"/>
      <c r="GB123" s="92"/>
      <c r="GC123" s="92"/>
    </row>
    <row r="124">
      <c r="A124" s="8">
        <v>44324.0</v>
      </c>
      <c r="B124" s="149">
        <v>428078.0</v>
      </c>
      <c r="C124" s="149">
        <v>310309.0</v>
      </c>
      <c r="D124" s="149">
        <v>4156.0</v>
      </c>
      <c r="E124" s="149">
        <v>306893.0</v>
      </c>
      <c r="F124" s="149"/>
      <c r="G124" s="149"/>
      <c r="H124" s="149">
        <v>336883.0</v>
      </c>
      <c r="I124" s="149">
        <v>212574.0</v>
      </c>
      <c r="J124" s="149">
        <v>3045.0</v>
      </c>
      <c r="K124" s="149">
        <v>210117.0</v>
      </c>
      <c r="L124" s="149"/>
      <c r="M124" s="149"/>
      <c r="N124" s="149">
        <v>87496.0</v>
      </c>
      <c r="O124" s="149">
        <v>43632.0</v>
      </c>
      <c r="P124" s="149">
        <v>3816.0</v>
      </c>
      <c r="Q124" s="149">
        <v>40395.0</v>
      </c>
      <c r="R124" s="149"/>
      <c r="S124" s="149"/>
      <c r="T124" s="149"/>
      <c r="U124" s="149"/>
      <c r="V124" s="149"/>
      <c r="W124" s="149"/>
      <c r="X124" s="149"/>
      <c r="Y124" s="149"/>
      <c r="Z124" s="149">
        <v>283594.0</v>
      </c>
      <c r="AA124" s="149">
        <v>231875.0</v>
      </c>
      <c r="AB124" s="149">
        <v>7448.0</v>
      </c>
      <c r="AC124" s="149">
        <v>228010.0</v>
      </c>
      <c r="AD124" s="149"/>
      <c r="AE124" s="149"/>
      <c r="AF124" s="97">
        <v>3493711.0</v>
      </c>
      <c r="AG124" s="97">
        <v>2818167.0</v>
      </c>
      <c r="AH124" s="97">
        <v>8842.0</v>
      </c>
      <c r="AI124" s="97">
        <v>1451351.0</v>
      </c>
      <c r="AJ124" s="97">
        <v>65416.0</v>
      </c>
      <c r="AK124" s="97">
        <v>339309.0</v>
      </c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N124" s="149"/>
      <c r="BO124" s="149"/>
      <c r="BP124" s="149"/>
      <c r="BQ124" s="149"/>
      <c r="BR124" s="149"/>
      <c r="BS124" s="149"/>
      <c r="BT124" s="149"/>
      <c r="BU124" s="149"/>
      <c r="BV124" s="149">
        <v>64512.0</v>
      </c>
      <c r="BW124" s="149">
        <v>60890.0</v>
      </c>
      <c r="BX124" s="149">
        <v>7120.0</v>
      </c>
      <c r="BY124" s="149">
        <v>59261.0</v>
      </c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5">
        <v>63058.0</v>
      </c>
      <c r="CO124" s="17">
        <v>61588.0</v>
      </c>
      <c r="CP124" s="97">
        <v>0.0</v>
      </c>
      <c r="CQ124" s="97">
        <v>60923.0</v>
      </c>
      <c r="CR124" s="97">
        <v>2.0</v>
      </c>
      <c r="CS124" s="97">
        <v>60700.0</v>
      </c>
      <c r="CT124" s="97">
        <v>171454.0</v>
      </c>
      <c r="CU124" s="97">
        <v>160440.0</v>
      </c>
      <c r="CV124" s="97">
        <v>615.0</v>
      </c>
      <c r="CW124" s="97">
        <v>145597.0</v>
      </c>
      <c r="CX124" s="97">
        <v>11227.0</v>
      </c>
      <c r="CY124" s="97">
        <v>73263.0</v>
      </c>
      <c r="FZ124" s="92"/>
      <c r="GA124" s="92"/>
      <c r="GB124" s="92"/>
      <c r="GC124" s="92"/>
    </row>
    <row r="125">
      <c r="A125" s="8">
        <v>44323.0</v>
      </c>
      <c r="B125" s="149">
        <v>428098.0</v>
      </c>
      <c r="C125" s="149">
        <v>310405.0</v>
      </c>
      <c r="D125" s="149">
        <v>3588.0</v>
      </c>
      <c r="E125" s="149">
        <v>302731.0</v>
      </c>
      <c r="F125" s="149"/>
      <c r="G125" s="149"/>
      <c r="H125" s="149">
        <v>336716.0</v>
      </c>
      <c r="I125" s="149">
        <v>212625.0</v>
      </c>
      <c r="J125" s="149">
        <v>2376.0</v>
      </c>
      <c r="K125" s="149">
        <v>207087.0</v>
      </c>
      <c r="L125" s="149"/>
      <c r="M125" s="149"/>
      <c r="N125" s="149">
        <v>87466.0</v>
      </c>
      <c r="O125" s="149">
        <v>43049.0</v>
      </c>
      <c r="P125" s="149">
        <v>3928.0</v>
      </c>
      <c r="Q125" s="149">
        <v>36558.0</v>
      </c>
      <c r="R125" s="149"/>
      <c r="S125" s="149"/>
      <c r="T125" s="149"/>
      <c r="U125" s="149"/>
      <c r="V125" s="149"/>
      <c r="W125" s="149"/>
      <c r="X125" s="149"/>
      <c r="Y125" s="149"/>
      <c r="Z125" s="149">
        <v>269004.0</v>
      </c>
      <c r="AA125" s="149">
        <v>218795.0</v>
      </c>
      <c r="AB125" s="149">
        <v>11449.0</v>
      </c>
      <c r="AC125" s="149">
        <v>205983.0</v>
      </c>
      <c r="AD125" s="149"/>
      <c r="AE125" s="149"/>
      <c r="AF125" s="17">
        <v>3493707.0</v>
      </c>
      <c r="AG125" s="17">
        <v>2814267.0</v>
      </c>
      <c r="AH125" s="97">
        <v>9660.0</v>
      </c>
      <c r="AI125" s="97">
        <v>1442495.0</v>
      </c>
      <c r="AJ125" s="97">
        <v>60487.0</v>
      </c>
      <c r="AK125" s="97">
        <v>273886.0</v>
      </c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N125" s="149"/>
      <c r="BO125" s="149"/>
      <c r="BP125" s="149"/>
      <c r="BQ125" s="149"/>
      <c r="BR125" s="149"/>
      <c r="BS125" s="149"/>
      <c r="BT125" s="149"/>
      <c r="BU125" s="149"/>
      <c r="BV125" s="149">
        <v>58881.0</v>
      </c>
      <c r="BW125" s="149">
        <v>55510.0</v>
      </c>
      <c r="BX125" s="149">
        <v>6356.0</v>
      </c>
      <c r="BY125" s="149">
        <v>52065.0</v>
      </c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5">
        <v>63059.0</v>
      </c>
      <c r="CO125" s="17">
        <v>61589.0</v>
      </c>
      <c r="CP125" s="97">
        <v>0.0</v>
      </c>
      <c r="CQ125" s="97">
        <v>60921.0</v>
      </c>
      <c r="CR125" s="97">
        <v>4.0</v>
      </c>
      <c r="CS125" s="97">
        <v>60698.0</v>
      </c>
      <c r="CT125" s="17">
        <v>171208.0</v>
      </c>
      <c r="CU125" s="17">
        <v>160175.0</v>
      </c>
      <c r="CV125" s="97">
        <v>895.0</v>
      </c>
      <c r="CW125" s="97">
        <v>144974.0</v>
      </c>
      <c r="CX125" s="97">
        <v>12874.0</v>
      </c>
      <c r="CY125" s="97">
        <v>62033.0</v>
      </c>
      <c r="FZ125" s="92"/>
      <c r="GA125" s="92"/>
      <c r="GB125" s="92"/>
      <c r="GC125" s="92"/>
    </row>
    <row r="131">
      <c r="CT131" s="151"/>
    </row>
    <row r="132">
      <c r="AK132" s="151"/>
      <c r="BZ132" s="152"/>
      <c r="CA132" s="152"/>
      <c r="CB132" s="152"/>
      <c r="CC132" s="152"/>
      <c r="CD132" s="152"/>
      <c r="CE132" s="152"/>
      <c r="CF132" s="152"/>
      <c r="CG132" s="152"/>
      <c r="CH132" s="152"/>
      <c r="CI132" s="152"/>
      <c r="CJ132" s="152"/>
      <c r="CK132" s="152"/>
      <c r="CL132" s="152"/>
      <c r="CM132" s="152"/>
      <c r="CT132" s="151"/>
      <c r="CU132" s="153"/>
      <c r="CV132" s="153"/>
      <c r="CW132" s="153"/>
      <c r="CX132" s="153"/>
      <c r="CY132" s="153"/>
      <c r="CZ132" s="153"/>
      <c r="FZ132" s="152"/>
    </row>
    <row r="133">
      <c r="AD133" s="154"/>
      <c r="AE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154"/>
      <c r="BA133" s="154"/>
      <c r="BB133" s="154"/>
      <c r="BC133" s="154"/>
      <c r="BD133" s="154"/>
      <c r="BE133" s="154"/>
      <c r="BF133" s="154"/>
      <c r="BG133" s="154"/>
      <c r="BH133" s="154"/>
      <c r="BI133" s="154"/>
      <c r="BJ133" s="154"/>
      <c r="BK133" s="154"/>
      <c r="BL133" s="154"/>
      <c r="BM133" s="154"/>
      <c r="BN133" s="154"/>
      <c r="BO133" s="154"/>
      <c r="BP133" s="154"/>
      <c r="BQ133" s="154"/>
      <c r="BR133" s="154"/>
      <c r="BS133" s="154"/>
      <c r="BT133" s="154"/>
      <c r="BU133" s="154"/>
      <c r="BV133" s="1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155" t="s">
        <v>311</v>
      </c>
      <c r="C1" s="155" t="s">
        <v>312</v>
      </c>
      <c r="D1" s="155" t="s">
        <v>313</v>
      </c>
      <c r="E1" s="155" t="s">
        <v>314</v>
      </c>
      <c r="F1" s="155" t="s">
        <v>315</v>
      </c>
      <c r="G1" s="155" t="s">
        <v>316</v>
      </c>
      <c r="H1" s="155" t="s">
        <v>317</v>
      </c>
      <c r="I1" s="155" t="s">
        <v>318</v>
      </c>
      <c r="J1" s="155" t="s">
        <v>109</v>
      </c>
      <c r="K1" s="155" t="s">
        <v>110</v>
      </c>
      <c r="L1" s="155" t="s">
        <v>319</v>
      </c>
      <c r="M1" s="155" t="s">
        <v>320</v>
      </c>
      <c r="N1" s="155" t="s">
        <v>321</v>
      </c>
      <c r="O1" s="155" t="s">
        <v>322</v>
      </c>
      <c r="P1" s="155" t="s">
        <v>323</v>
      </c>
      <c r="Q1" s="155" t="s">
        <v>324</v>
      </c>
      <c r="R1" s="155" t="s">
        <v>325</v>
      </c>
      <c r="S1" s="155" t="s">
        <v>326</v>
      </c>
      <c r="T1" s="155" t="s">
        <v>327</v>
      </c>
      <c r="U1" s="155" t="s">
        <v>328</v>
      </c>
      <c r="V1" s="155" t="s">
        <v>329</v>
      </c>
      <c r="W1" s="155" t="s">
        <v>330</v>
      </c>
      <c r="X1" s="155" t="s">
        <v>331</v>
      </c>
      <c r="Y1" s="155" t="s">
        <v>332</v>
      </c>
      <c r="Z1" s="155" t="s">
        <v>235</v>
      </c>
      <c r="AA1" s="155" t="s">
        <v>236</v>
      </c>
      <c r="AB1" s="155" t="s">
        <v>333</v>
      </c>
      <c r="AC1" s="155" t="s">
        <v>334</v>
      </c>
      <c r="AD1" s="155" t="s">
        <v>335</v>
      </c>
      <c r="AE1" s="155" t="s">
        <v>336</v>
      </c>
      <c r="AF1" s="155" t="s">
        <v>337</v>
      </c>
      <c r="AG1" s="155" t="s">
        <v>338</v>
      </c>
      <c r="AH1" s="155" t="s">
        <v>339</v>
      </c>
      <c r="AI1" s="155" t="s">
        <v>340</v>
      </c>
      <c r="AJ1" s="155" t="s">
        <v>341</v>
      </c>
      <c r="AK1" s="155" t="s">
        <v>342</v>
      </c>
      <c r="AL1" s="155" t="s">
        <v>343</v>
      </c>
      <c r="AM1" s="155" t="s">
        <v>344</v>
      </c>
      <c r="AN1" s="155" t="s">
        <v>345</v>
      </c>
      <c r="AO1" s="155" t="s">
        <v>346</v>
      </c>
      <c r="AP1" s="155" t="s">
        <v>147</v>
      </c>
      <c r="AQ1" s="155" t="s">
        <v>148</v>
      </c>
      <c r="AR1" s="155" t="s">
        <v>347</v>
      </c>
      <c r="AS1" s="155" t="s">
        <v>348</v>
      </c>
      <c r="AT1" s="155" t="s">
        <v>153</v>
      </c>
      <c r="AU1" s="155" t="s">
        <v>154</v>
      </c>
      <c r="AV1" s="155" t="s">
        <v>347</v>
      </c>
      <c r="AW1" s="155" t="s">
        <v>349</v>
      </c>
      <c r="AX1" s="155" t="s">
        <v>165</v>
      </c>
      <c r="AY1" s="155" t="s">
        <v>166</v>
      </c>
      <c r="AZ1" s="155" t="s">
        <v>350</v>
      </c>
      <c r="BA1" s="155" t="s">
        <v>351</v>
      </c>
      <c r="BB1" s="156"/>
    </row>
    <row r="2">
      <c r="A2" s="8">
        <v>44322.0</v>
      </c>
      <c r="B2" s="95">
        <v>208201.0</v>
      </c>
      <c r="C2" s="95">
        <v>145347.0</v>
      </c>
      <c r="D2" s="95">
        <v>0.0</v>
      </c>
      <c r="E2" s="95">
        <v>131587.0</v>
      </c>
      <c r="F2" s="95">
        <v>171194.0</v>
      </c>
      <c r="G2" s="95">
        <v>129841.0</v>
      </c>
      <c r="H2" s="95">
        <v>0.0</v>
      </c>
      <c r="I2" s="95">
        <v>121536.0</v>
      </c>
      <c r="J2" s="95">
        <v>102358.0</v>
      </c>
      <c r="K2" s="95">
        <v>90962.0</v>
      </c>
      <c r="L2" s="95">
        <v>0.0</v>
      </c>
      <c r="M2" s="95">
        <v>82799.0</v>
      </c>
      <c r="N2" s="95">
        <v>59559.0</v>
      </c>
      <c r="O2" s="95">
        <v>40374.0</v>
      </c>
      <c r="P2" s="95">
        <v>0.0</v>
      </c>
      <c r="Q2" s="95">
        <v>37720.0</v>
      </c>
      <c r="R2" s="95">
        <v>3493747.0</v>
      </c>
      <c r="S2" s="95">
        <v>2809267.0</v>
      </c>
      <c r="T2" s="157"/>
      <c r="U2" s="157"/>
      <c r="V2" s="95">
        <v>4605.0</v>
      </c>
      <c r="W2" s="95">
        <v>1432809.0</v>
      </c>
      <c r="X2" s="95">
        <v>22405.0</v>
      </c>
      <c r="Y2" s="95">
        <v>213395.0</v>
      </c>
      <c r="Z2" s="35">
        <v>170962.0</v>
      </c>
      <c r="AA2" s="35">
        <v>159878.0</v>
      </c>
      <c r="AB2" s="157"/>
      <c r="AC2" s="157"/>
      <c r="AD2" s="95">
        <v>102.0</v>
      </c>
      <c r="AE2" s="95">
        <v>144074.0</v>
      </c>
      <c r="AF2" s="95">
        <v>2905.0</v>
      </c>
      <c r="AG2" s="95">
        <v>49158.0</v>
      </c>
      <c r="AH2" s="95">
        <v>427850.0</v>
      </c>
      <c r="AI2" s="95">
        <v>310015.0</v>
      </c>
      <c r="AJ2" s="95">
        <v>37.0</v>
      </c>
      <c r="AK2" s="95">
        <v>299128.0</v>
      </c>
      <c r="AL2" s="95">
        <v>52558.0</v>
      </c>
      <c r="AM2" s="95">
        <v>49490.0</v>
      </c>
      <c r="AN2" s="95">
        <v>166.0</v>
      </c>
      <c r="AO2" s="95">
        <v>45654.0</v>
      </c>
      <c r="AP2" s="95">
        <v>336389.0</v>
      </c>
      <c r="AQ2" s="95">
        <v>212443.0</v>
      </c>
      <c r="AR2" s="95">
        <v>90.0</v>
      </c>
      <c r="AS2" s="95">
        <v>204691.0</v>
      </c>
      <c r="AT2" s="95">
        <v>87356.0</v>
      </c>
      <c r="AU2" s="95">
        <v>42301.0</v>
      </c>
      <c r="AV2" s="95">
        <v>95.0</v>
      </c>
      <c r="AW2" s="95">
        <v>32575.0</v>
      </c>
      <c r="AX2" s="95">
        <v>262641.0</v>
      </c>
      <c r="AY2" s="95">
        <v>215368.0</v>
      </c>
      <c r="AZ2" s="95">
        <v>158.0</v>
      </c>
      <c r="BA2" s="95">
        <v>188510.0</v>
      </c>
    </row>
    <row r="3">
      <c r="A3" s="8">
        <v>44321.0</v>
      </c>
      <c r="B3" s="158">
        <v>208202.0</v>
      </c>
      <c r="C3" s="158">
        <v>145257.0</v>
      </c>
      <c r="D3" s="158">
        <v>42.0</v>
      </c>
      <c r="E3" s="158">
        <v>131587.0</v>
      </c>
      <c r="F3" s="158">
        <v>171197.0</v>
      </c>
      <c r="G3" s="158">
        <v>129821.0</v>
      </c>
      <c r="H3" s="158">
        <v>390.0</v>
      </c>
      <c r="I3" s="158">
        <v>121536.0</v>
      </c>
      <c r="J3" s="158">
        <v>102362.0</v>
      </c>
      <c r="K3" s="158">
        <v>90975.0</v>
      </c>
      <c r="L3" s="158">
        <v>1597.0</v>
      </c>
      <c r="M3" s="158">
        <v>82798.0</v>
      </c>
      <c r="N3" s="158">
        <v>59559.0</v>
      </c>
      <c r="O3" s="158">
        <v>40374.0</v>
      </c>
      <c r="P3" s="158">
        <v>229.0</v>
      </c>
      <c r="Q3" s="158">
        <v>37720.0</v>
      </c>
      <c r="R3" s="95">
        <v>3493744.0</v>
      </c>
      <c r="S3" s="95">
        <v>2809192.0</v>
      </c>
      <c r="T3" s="157"/>
      <c r="U3" s="157"/>
      <c r="V3" s="158">
        <v>29381.0</v>
      </c>
      <c r="W3" s="158">
        <v>1428202.0</v>
      </c>
      <c r="X3" s="158">
        <v>26262.0</v>
      </c>
      <c r="Y3" s="158">
        <v>190988.0</v>
      </c>
      <c r="Z3" s="35">
        <v>170885.0</v>
      </c>
      <c r="AA3" s="35">
        <v>159797.0</v>
      </c>
      <c r="AB3" s="157"/>
      <c r="AC3" s="157"/>
      <c r="AD3" s="158">
        <v>748.0</v>
      </c>
      <c r="AE3" s="158">
        <v>143971.0</v>
      </c>
      <c r="AF3" s="158">
        <v>4838.0</v>
      </c>
      <c r="AG3" s="158">
        <v>46253.0</v>
      </c>
      <c r="AH3" s="158">
        <v>427842.0</v>
      </c>
      <c r="AI3" s="158">
        <v>310026.0</v>
      </c>
      <c r="AJ3" s="158">
        <v>3177.0</v>
      </c>
      <c r="AK3" s="158">
        <v>299083.0</v>
      </c>
      <c r="AL3" s="158">
        <v>51988.0</v>
      </c>
      <c r="AM3" s="158">
        <v>49242.0</v>
      </c>
      <c r="AN3" s="158">
        <v>6014.0</v>
      </c>
      <c r="AO3" s="158">
        <v>45470.0</v>
      </c>
      <c r="AP3" s="158">
        <v>336378.0</v>
      </c>
      <c r="AQ3" s="158">
        <v>212466.0</v>
      </c>
      <c r="AR3" s="158">
        <v>4780.0</v>
      </c>
      <c r="AS3" s="158">
        <v>204592.0</v>
      </c>
      <c r="AT3" s="158">
        <v>87349.0</v>
      </c>
      <c r="AU3" s="158">
        <v>42296.0</v>
      </c>
      <c r="AV3" s="158">
        <v>5572.0</v>
      </c>
      <c r="AW3" s="158">
        <v>32438.0</v>
      </c>
      <c r="AX3" s="158">
        <v>237728.0</v>
      </c>
      <c r="AY3" s="158">
        <v>191474.0</v>
      </c>
      <c r="AZ3" s="158">
        <v>7352.0</v>
      </c>
      <c r="BA3" s="158">
        <v>163409.0</v>
      </c>
    </row>
    <row r="4">
      <c r="A4" s="8">
        <v>44320.0</v>
      </c>
      <c r="B4" s="95">
        <v>208270.0</v>
      </c>
      <c r="C4" s="95">
        <v>145190.0</v>
      </c>
      <c r="D4" s="95">
        <v>15.0</v>
      </c>
      <c r="E4" s="95">
        <v>131530.0</v>
      </c>
      <c r="F4" s="95">
        <v>171213.0</v>
      </c>
      <c r="G4" s="95">
        <v>129715.0</v>
      </c>
      <c r="H4" s="95">
        <v>80.0</v>
      </c>
      <c r="I4" s="95">
        <v>121045.0</v>
      </c>
      <c r="J4" s="95">
        <v>102296.0</v>
      </c>
      <c r="K4" s="95">
        <v>90895.0</v>
      </c>
      <c r="L4" s="95">
        <v>1961.0</v>
      </c>
      <c r="M4" s="95">
        <v>81155.0</v>
      </c>
      <c r="N4" s="95">
        <v>59556.0</v>
      </c>
      <c r="O4" s="95">
        <v>40376.0</v>
      </c>
      <c r="P4" s="95">
        <v>170.0</v>
      </c>
      <c r="Q4" s="95">
        <v>37490.0</v>
      </c>
      <c r="R4" s="35">
        <v>3493798.0</v>
      </c>
      <c r="S4" s="18">
        <v>2806308.0</v>
      </c>
      <c r="T4" s="157"/>
      <c r="U4" s="157"/>
      <c r="V4" s="95">
        <v>34346.0</v>
      </c>
      <c r="W4" s="95">
        <v>1398804.0</v>
      </c>
      <c r="X4" s="95">
        <v>25278.0</v>
      </c>
      <c r="Y4" s="95">
        <v>164726.0</v>
      </c>
      <c r="Z4" s="35">
        <v>170589.0</v>
      </c>
      <c r="AA4" s="35">
        <v>159471.0</v>
      </c>
      <c r="AB4" s="157"/>
      <c r="AC4" s="157"/>
      <c r="AD4" s="95">
        <v>851.0</v>
      </c>
      <c r="AE4" s="95">
        <v>143212.0</v>
      </c>
      <c r="AF4" s="95">
        <v>5242.0</v>
      </c>
      <c r="AG4" s="95">
        <v>41415.0</v>
      </c>
      <c r="AH4" s="95">
        <v>427307.0</v>
      </c>
      <c r="AI4" s="95">
        <v>309224.0</v>
      </c>
      <c r="AJ4" s="95">
        <v>3670.0</v>
      </c>
      <c r="AK4" s="95">
        <v>295891.0</v>
      </c>
      <c r="AL4" s="95">
        <v>46146.0</v>
      </c>
      <c r="AM4" s="95">
        <v>43671.0</v>
      </c>
      <c r="AN4" s="95">
        <v>5467.0</v>
      </c>
      <c r="AO4" s="95">
        <v>39425.0</v>
      </c>
      <c r="AP4" s="95">
        <v>335865.0</v>
      </c>
      <c r="AQ4" s="95">
        <v>211564.0</v>
      </c>
      <c r="AR4" s="95">
        <v>2225.0</v>
      </c>
      <c r="AS4" s="95">
        <v>199768.0</v>
      </c>
      <c r="AT4" s="95">
        <v>79646.0</v>
      </c>
      <c r="AU4" s="95">
        <v>42236.0</v>
      </c>
      <c r="AV4" s="95">
        <v>4545.0</v>
      </c>
      <c r="AW4" s="95">
        <v>26796.0</v>
      </c>
      <c r="AX4" s="95">
        <v>236551.0</v>
      </c>
      <c r="AY4" s="95">
        <v>193217.0</v>
      </c>
      <c r="AZ4" s="95">
        <v>10742.0</v>
      </c>
      <c r="BA4" s="95">
        <v>156004.0</v>
      </c>
    </row>
    <row r="5">
      <c r="A5" s="8">
        <v>44319.0</v>
      </c>
      <c r="B5" s="95">
        <v>208293.0</v>
      </c>
      <c r="C5" s="95">
        <v>145159.0</v>
      </c>
      <c r="D5" s="95">
        <v>0.0</v>
      </c>
      <c r="E5" s="95">
        <v>131506.0</v>
      </c>
      <c r="F5" s="99">
        <v>171211.0</v>
      </c>
      <c r="G5" s="99">
        <v>129639.0</v>
      </c>
      <c r="H5" s="99">
        <v>0.0</v>
      </c>
      <c r="I5" s="99">
        <v>120950.0</v>
      </c>
      <c r="J5" s="99">
        <v>102217.0</v>
      </c>
      <c r="K5" s="99">
        <v>90880.0</v>
      </c>
      <c r="L5" s="99">
        <v>0.0</v>
      </c>
      <c r="M5" s="99">
        <v>79087.0</v>
      </c>
      <c r="N5" s="99">
        <v>59558.0</v>
      </c>
      <c r="O5" s="99">
        <v>40372.0</v>
      </c>
      <c r="P5" s="99">
        <v>0.0</v>
      </c>
      <c r="Q5" s="99">
        <v>37320.0</v>
      </c>
      <c r="R5" s="35">
        <v>3493876.0</v>
      </c>
      <c r="S5" s="35">
        <v>2800882.0</v>
      </c>
      <c r="T5" s="157"/>
      <c r="U5" s="157"/>
      <c r="V5" s="95">
        <v>1254.0</v>
      </c>
      <c r="W5" s="95">
        <v>1363868.0</v>
      </c>
      <c r="X5" s="99">
        <v>301.0</v>
      </c>
      <c r="Y5" s="99">
        <v>139447.0</v>
      </c>
      <c r="Z5" s="35">
        <v>170222.0</v>
      </c>
      <c r="AA5" s="35">
        <v>159079.0</v>
      </c>
      <c r="AB5" s="157"/>
      <c r="AC5" s="157"/>
      <c r="AD5" s="99">
        <v>8.0</v>
      </c>
      <c r="AE5" s="99">
        <v>142340.0</v>
      </c>
      <c r="AF5" s="99">
        <v>0.0</v>
      </c>
      <c r="AG5" s="99">
        <v>36169.0</v>
      </c>
      <c r="AH5" s="95">
        <v>426731.0</v>
      </c>
      <c r="AI5" s="95">
        <v>307864.0</v>
      </c>
      <c r="AJ5" s="95">
        <v>12.0</v>
      </c>
      <c r="AK5" s="95">
        <v>292143.0</v>
      </c>
      <c r="AL5" s="95">
        <v>39024.0</v>
      </c>
      <c r="AM5" s="95">
        <v>36916.0</v>
      </c>
      <c r="AN5" s="95">
        <v>86.0</v>
      </c>
      <c r="AO5" s="95">
        <v>33820.0</v>
      </c>
      <c r="AP5" s="99">
        <v>335031.0</v>
      </c>
      <c r="AQ5" s="99">
        <v>209589.0</v>
      </c>
      <c r="AR5" s="99">
        <v>92.0</v>
      </c>
      <c r="AS5" s="99">
        <v>197295.0</v>
      </c>
      <c r="AT5" s="99">
        <v>79525.0</v>
      </c>
      <c r="AU5" s="99">
        <v>41650.0</v>
      </c>
      <c r="AV5" s="99">
        <v>9.0</v>
      </c>
      <c r="AW5" s="99">
        <v>22228.0</v>
      </c>
      <c r="AX5" s="95">
        <v>231441.0</v>
      </c>
      <c r="AY5" s="95">
        <v>193604.0</v>
      </c>
      <c r="AZ5" s="95">
        <v>44.0</v>
      </c>
      <c r="BA5" s="95">
        <v>143590.0</v>
      </c>
    </row>
    <row r="6">
      <c r="A6" s="8">
        <v>44318.0</v>
      </c>
      <c r="B6" s="99">
        <v>208301.0</v>
      </c>
      <c r="C6" s="99">
        <v>145162.0</v>
      </c>
      <c r="D6" s="99">
        <v>0.0</v>
      </c>
      <c r="E6" s="99">
        <v>131506.0</v>
      </c>
      <c r="F6" s="99">
        <v>171232.0</v>
      </c>
      <c r="G6" s="99">
        <v>129638.0</v>
      </c>
      <c r="H6" s="99">
        <v>36.0</v>
      </c>
      <c r="I6" s="99">
        <v>120950.0</v>
      </c>
      <c r="J6" s="99">
        <v>102227.0</v>
      </c>
      <c r="K6" s="99">
        <v>90915.0</v>
      </c>
      <c r="L6" s="99">
        <v>145.0</v>
      </c>
      <c r="M6" s="99">
        <v>79087.0</v>
      </c>
      <c r="N6" s="99">
        <v>59562.0</v>
      </c>
      <c r="O6" s="99">
        <v>40439.0</v>
      </c>
      <c r="P6" s="99">
        <v>95.0</v>
      </c>
      <c r="Q6" s="99">
        <v>37320.0</v>
      </c>
      <c r="R6" s="35">
        <v>3493878.0</v>
      </c>
      <c r="S6" s="35">
        <v>2800840.0</v>
      </c>
      <c r="T6" s="157"/>
      <c r="U6" s="157"/>
      <c r="V6" s="99">
        <v>15231.0</v>
      </c>
      <c r="W6" s="99">
        <v>1362614.0</v>
      </c>
      <c r="X6" s="99">
        <v>6591.0</v>
      </c>
      <c r="Y6" s="99">
        <v>139146.0</v>
      </c>
      <c r="Z6" s="35">
        <v>170208.0</v>
      </c>
      <c r="AA6" s="35">
        <v>159061.0</v>
      </c>
      <c r="AB6" s="157"/>
      <c r="AC6" s="157"/>
      <c r="AD6" s="99">
        <v>248.0</v>
      </c>
      <c r="AE6" s="99">
        <v>142332.0</v>
      </c>
      <c r="AF6" s="99">
        <v>1121.0</v>
      </c>
      <c r="AG6" s="99">
        <v>36169.0</v>
      </c>
      <c r="AH6" s="99">
        <v>426721.0</v>
      </c>
      <c r="AI6" s="99">
        <v>307865.0</v>
      </c>
      <c r="AJ6" s="99">
        <v>1831.0</v>
      </c>
      <c r="AK6" s="99">
        <v>292111.0</v>
      </c>
      <c r="AL6" s="99">
        <v>38827.0</v>
      </c>
      <c r="AM6" s="99">
        <v>36724.0</v>
      </c>
      <c r="AN6" s="99">
        <v>3070.0</v>
      </c>
      <c r="AO6" s="99">
        <v>33699.0</v>
      </c>
      <c r="AP6" s="99">
        <v>335017.0</v>
      </c>
      <c r="AQ6" s="99">
        <v>209576.0</v>
      </c>
      <c r="AR6" s="99">
        <v>14031.0</v>
      </c>
      <c r="AS6" s="99">
        <v>197092.0</v>
      </c>
      <c r="AT6" s="99">
        <v>79525.0</v>
      </c>
      <c r="AU6" s="99">
        <v>41681.0</v>
      </c>
      <c r="AV6" s="99">
        <v>1222.0</v>
      </c>
      <c r="AW6" s="99">
        <v>22214.0</v>
      </c>
      <c r="AX6" s="96">
        <v>231181.0</v>
      </c>
      <c r="AY6" s="99">
        <v>194335.0</v>
      </c>
      <c r="AZ6" s="99">
        <v>2857.0</v>
      </c>
      <c r="BA6" s="99">
        <v>143520.0</v>
      </c>
    </row>
    <row r="7">
      <c r="A7" s="8">
        <v>44317.0</v>
      </c>
      <c r="B7" s="135">
        <v>208301.0</v>
      </c>
      <c r="C7" s="135">
        <v>145162.0</v>
      </c>
      <c r="D7" s="135">
        <v>37.0</v>
      </c>
      <c r="E7" s="135">
        <v>131506.0</v>
      </c>
      <c r="F7" s="135">
        <v>171237.0</v>
      </c>
      <c r="G7" s="135">
        <v>129630.0</v>
      </c>
      <c r="H7" s="135">
        <v>382.0</v>
      </c>
      <c r="I7" s="135">
        <v>120810.0</v>
      </c>
      <c r="J7" s="135">
        <v>102227.0</v>
      </c>
      <c r="K7" s="135">
        <v>90956.0</v>
      </c>
      <c r="L7" s="135">
        <v>3069.0</v>
      </c>
      <c r="M7" s="135">
        <v>78918.0</v>
      </c>
      <c r="N7" s="135">
        <v>59554.0</v>
      </c>
      <c r="O7" s="135">
        <v>40363.0</v>
      </c>
      <c r="P7" s="135">
        <v>2052.0</v>
      </c>
      <c r="Q7" s="135">
        <v>37225.0</v>
      </c>
      <c r="R7" s="35">
        <v>3493890.0</v>
      </c>
      <c r="S7" s="35">
        <v>2800745.0</v>
      </c>
      <c r="T7" s="157"/>
      <c r="U7" s="157"/>
      <c r="V7" s="135">
        <v>128258.0</v>
      </c>
      <c r="W7" s="135">
        <v>1347384.0</v>
      </c>
      <c r="X7" s="135">
        <v>23742.0</v>
      </c>
      <c r="Y7" s="135">
        <v>132554.0</v>
      </c>
      <c r="Z7" s="35">
        <v>170027.0</v>
      </c>
      <c r="AA7" s="35">
        <v>158879.0</v>
      </c>
      <c r="AB7" s="157"/>
      <c r="AC7" s="157"/>
      <c r="AD7" s="135">
        <v>6646.0</v>
      </c>
      <c r="AE7" s="135">
        <v>142083.0</v>
      </c>
      <c r="AF7" s="135">
        <v>5840.0</v>
      </c>
      <c r="AG7" s="135">
        <v>35048.0</v>
      </c>
      <c r="AH7" s="135">
        <v>426657.0</v>
      </c>
      <c r="AI7" s="135">
        <v>307672.0</v>
      </c>
      <c r="AJ7" s="135">
        <v>22400.0</v>
      </c>
      <c r="AK7" s="135">
        <v>290171.0</v>
      </c>
      <c r="AL7" s="135">
        <v>35949.0</v>
      </c>
      <c r="AM7" s="135">
        <v>33962.0</v>
      </c>
      <c r="AN7" s="135">
        <v>8956.0</v>
      </c>
      <c r="AO7" s="135">
        <v>30558.0</v>
      </c>
      <c r="AP7" s="135">
        <v>334812.0</v>
      </c>
      <c r="AQ7" s="135">
        <v>209092.0</v>
      </c>
      <c r="AR7" s="135">
        <v>51519.0</v>
      </c>
      <c r="AS7" s="135">
        <v>182644.0</v>
      </c>
      <c r="AT7" s="135">
        <v>79501.0</v>
      </c>
      <c r="AU7" s="135">
        <v>41581.0</v>
      </c>
      <c r="AV7" s="135">
        <v>3528.0</v>
      </c>
      <c r="AW7" s="135">
        <v>20966.0</v>
      </c>
      <c r="AX7" s="135">
        <v>201567.0</v>
      </c>
      <c r="AY7" s="135">
        <v>165967.0</v>
      </c>
      <c r="AZ7" s="135">
        <v>17393.0</v>
      </c>
      <c r="BA7" s="135">
        <v>111578.0</v>
      </c>
    </row>
    <row r="8">
      <c r="A8" s="8">
        <v>44316.0</v>
      </c>
      <c r="B8" s="95">
        <v>208329.0</v>
      </c>
      <c r="C8" s="95">
        <v>145153.0</v>
      </c>
      <c r="D8" s="95">
        <v>29.0</v>
      </c>
      <c r="E8" s="95">
        <v>131464.0</v>
      </c>
      <c r="F8" s="95">
        <v>171229.0</v>
      </c>
      <c r="G8" s="95">
        <v>129857.0</v>
      </c>
      <c r="H8" s="95">
        <v>867.0</v>
      </c>
      <c r="I8" s="95">
        <v>120374.0</v>
      </c>
      <c r="J8" s="95">
        <v>102187.0</v>
      </c>
      <c r="K8" s="95">
        <v>91126.0</v>
      </c>
      <c r="L8" s="95">
        <v>3358.0</v>
      </c>
      <c r="M8" s="95">
        <v>75520.0</v>
      </c>
      <c r="N8" s="95">
        <v>59545.0</v>
      </c>
      <c r="O8" s="95">
        <v>40286.0</v>
      </c>
      <c r="P8" s="95">
        <v>879.0</v>
      </c>
      <c r="Q8" s="95">
        <v>35173.0</v>
      </c>
      <c r="R8" s="35">
        <v>3493998.0</v>
      </c>
      <c r="S8" s="35">
        <v>2795169.0</v>
      </c>
      <c r="T8" s="157"/>
      <c r="U8" s="157"/>
      <c r="V8" s="95">
        <v>134552.0</v>
      </c>
      <c r="W8" s="95">
        <v>1219088.0</v>
      </c>
      <c r="X8" s="95">
        <v>23828.0</v>
      </c>
      <c r="Y8" s="95">
        <v>108806.0</v>
      </c>
      <c r="Z8" s="35">
        <v>168963.0</v>
      </c>
      <c r="AA8" s="35">
        <v>157778.0</v>
      </c>
      <c r="AB8" s="157"/>
      <c r="AC8" s="157"/>
      <c r="AD8" s="95">
        <v>6464.0</v>
      </c>
      <c r="AE8" s="95">
        <v>135434.0</v>
      </c>
      <c r="AF8" s="95">
        <v>6147.0</v>
      </c>
      <c r="AG8" s="95">
        <v>29204.0</v>
      </c>
      <c r="AH8" s="95">
        <v>425480.0</v>
      </c>
      <c r="AI8" s="95">
        <v>305593.0</v>
      </c>
      <c r="AJ8" s="95">
        <v>21047.0</v>
      </c>
      <c r="AK8" s="95">
        <v>267685.0</v>
      </c>
      <c r="AL8" s="95">
        <v>27143.0</v>
      </c>
      <c r="AM8" s="95">
        <v>25455.0</v>
      </c>
      <c r="AN8" s="95">
        <v>5015.0</v>
      </c>
      <c r="AO8" s="95">
        <v>21537.0</v>
      </c>
      <c r="AP8" s="95">
        <v>332822.0</v>
      </c>
      <c r="AQ8" s="95">
        <v>205493.0</v>
      </c>
      <c r="AR8" s="95">
        <v>34005.0</v>
      </c>
      <c r="AS8" s="95">
        <v>130841.0</v>
      </c>
      <c r="AT8" s="95">
        <v>79309.0</v>
      </c>
      <c r="AU8" s="95">
        <v>40058.0</v>
      </c>
      <c r="AV8" s="95">
        <v>4124.0</v>
      </c>
      <c r="AW8" s="95">
        <v>17392.0</v>
      </c>
      <c r="AX8" s="95">
        <v>191329.0</v>
      </c>
      <c r="AY8" s="95">
        <v>156633.0</v>
      </c>
      <c r="AZ8" s="95">
        <v>19841.0</v>
      </c>
      <c r="BA8" s="95">
        <v>84197.0</v>
      </c>
    </row>
    <row r="9">
      <c r="A9" s="8">
        <v>44315.0</v>
      </c>
      <c r="B9" s="96">
        <v>208335.0</v>
      </c>
      <c r="C9" s="96">
        <v>145134.0</v>
      </c>
      <c r="D9" s="96">
        <v>50.0</v>
      </c>
      <c r="E9" s="96">
        <v>131408.0</v>
      </c>
      <c r="F9" s="96">
        <v>171232.0</v>
      </c>
      <c r="G9" s="96">
        <v>129853.0</v>
      </c>
      <c r="H9" s="96">
        <v>1183.0</v>
      </c>
      <c r="I9" s="96">
        <v>119382.0</v>
      </c>
      <c r="J9" s="96">
        <v>102117.0</v>
      </c>
      <c r="K9" s="96">
        <v>91064.0</v>
      </c>
      <c r="L9" s="96">
        <v>4750.0</v>
      </c>
      <c r="M9" s="96">
        <v>71844.0</v>
      </c>
      <c r="N9" s="96">
        <v>59542.0</v>
      </c>
      <c r="O9" s="96">
        <v>40149.0</v>
      </c>
      <c r="P9" s="96">
        <v>717.0</v>
      </c>
      <c r="Q9" s="96">
        <v>34293.0</v>
      </c>
      <c r="R9" s="35">
        <v>3494894.0</v>
      </c>
      <c r="S9" s="35">
        <v>2790199.0</v>
      </c>
      <c r="T9" s="157"/>
      <c r="U9" s="157"/>
      <c r="V9" s="96">
        <v>125715.0</v>
      </c>
      <c r="W9" s="96">
        <v>1084517.0</v>
      </c>
      <c r="X9" s="96">
        <v>15852.0</v>
      </c>
      <c r="Y9" s="96">
        <v>84975.0</v>
      </c>
      <c r="Z9" s="35">
        <v>167358.0</v>
      </c>
      <c r="AA9" s="35">
        <v>156108.0</v>
      </c>
      <c r="AB9" s="157"/>
      <c r="AC9" s="157"/>
      <c r="AD9" s="96">
        <v>5908.0</v>
      </c>
      <c r="AE9" s="96">
        <v>128967.0</v>
      </c>
      <c r="AF9" s="96">
        <v>4557.0</v>
      </c>
      <c r="AG9" s="96">
        <v>23057.0</v>
      </c>
      <c r="AH9" s="96">
        <v>422801.0</v>
      </c>
      <c r="AI9" s="96">
        <v>300769.0</v>
      </c>
      <c r="AJ9" s="96">
        <v>13596.0</v>
      </c>
      <c r="AK9" s="96">
        <v>246594.0</v>
      </c>
      <c r="AL9" s="96">
        <v>21460.0</v>
      </c>
      <c r="AM9" s="96">
        <v>19696.0</v>
      </c>
      <c r="AN9" s="96">
        <v>3211.0</v>
      </c>
      <c r="AO9" s="96">
        <v>16473.0</v>
      </c>
      <c r="AP9" s="96">
        <v>322606.0</v>
      </c>
      <c r="AQ9" s="96">
        <v>197302.0</v>
      </c>
      <c r="AR9" s="96">
        <v>35331.0</v>
      </c>
      <c r="AS9" s="96">
        <v>96596.0</v>
      </c>
      <c r="AT9" s="96">
        <v>79071.0</v>
      </c>
      <c r="AU9" s="96">
        <v>37068.0</v>
      </c>
      <c r="AV9" s="96">
        <v>3867.0</v>
      </c>
      <c r="AW9" s="96">
        <v>13215.0</v>
      </c>
      <c r="AX9" s="96">
        <v>178914.0</v>
      </c>
      <c r="AY9" s="96">
        <v>143906.0</v>
      </c>
      <c r="AZ9" s="96">
        <v>20586.0</v>
      </c>
      <c r="BA9" s="96">
        <v>60514.0</v>
      </c>
    </row>
    <row r="10">
      <c r="A10" s="8">
        <v>44314.0</v>
      </c>
      <c r="B10" s="135">
        <v>208390.0</v>
      </c>
      <c r="C10" s="135">
        <v>145112.0</v>
      </c>
      <c r="D10" s="135">
        <v>40.0</v>
      </c>
      <c r="E10" s="135">
        <v>131353.0</v>
      </c>
      <c r="F10" s="135">
        <v>171173.0</v>
      </c>
      <c r="G10" s="135">
        <v>129831.0</v>
      </c>
      <c r="H10" s="135">
        <v>1227.0</v>
      </c>
      <c r="I10" s="135">
        <v>117864.0</v>
      </c>
      <c r="J10" s="135">
        <v>101899.0</v>
      </c>
      <c r="K10" s="135">
        <v>91050.0</v>
      </c>
      <c r="L10" s="135">
        <v>4579.0</v>
      </c>
      <c r="M10" s="135">
        <v>66951.0</v>
      </c>
      <c r="N10" s="135">
        <v>59547.0</v>
      </c>
      <c r="O10" s="135">
        <v>40028.0</v>
      </c>
      <c r="P10" s="135">
        <v>341.0</v>
      </c>
      <c r="Q10" s="135">
        <v>33574.0</v>
      </c>
      <c r="R10" s="35">
        <v>3495711.0</v>
      </c>
      <c r="S10" s="35">
        <v>2785431.0</v>
      </c>
      <c r="T10" s="157"/>
      <c r="U10" s="157"/>
      <c r="V10" s="135">
        <v>98966.0</v>
      </c>
      <c r="W10" s="135">
        <v>958775.0</v>
      </c>
      <c r="X10" s="135">
        <v>17303.0</v>
      </c>
      <c r="Y10" s="135">
        <v>69120.0</v>
      </c>
      <c r="Z10" s="35">
        <v>166132.0</v>
      </c>
      <c r="AA10" s="35">
        <v>154816.0</v>
      </c>
      <c r="AB10" s="157"/>
      <c r="AC10" s="157"/>
      <c r="AD10" s="135">
        <v>4630.0</v>
      </c>
      <c r="AE10" s="135">
        <v>123070.0</v>
      </c>
      <c r="AF10" s="135">
        <v>4465.0</v>
      </c>
      <c r="AG10" s="135">
        <v>18499.0</v>
      </c>
      <c r="AH10" s="135">
        <v>419238.0</v>
      </c>
      <c r="AI10" s="135">
        <v>293950.0</v>
      </c>
      <c r="AJ10" s="135">
        <v>10902.0</v>
      </c>
      <c r="AK10" s="135">
        <v>232917.0</v>
      </c>
      <c r="AL10" s="135">
        <v>17391.0</v>
      </c>
      <c r="AM10" s="135">
        <v>16031.0</v>
      </c>
      <c r="AN10" s="135">
        <v>2638.0</v>
      </c>
      <c r="AO10" s="135">
        <v>13216.0</v>
      </c>
      <c r="AP10" s="135">
        <v>317625.0</v>
      </c>
      <c r="AQ10" s="135">
        <v>187367.0</v>
      </c>
      <c r="AR10" s="135">
        <v>26818.0</v>
      </c>
      <c r="AS10" s="135">
        <v>61008.0</v>
      </c>
      <c r="AT10" s="135">
        <v>78792.0</v>
      </c>
      <c r="AU10" s="135">
        <v>33750.0</v>
      </c>
      <c r="AV10" s="135">
        <v>4800.0</v>
      </c>
      <c r="AW10" s="135">
        <v>9303.0</v>
      </c>
      <c r="AX10" s="135">
        <v>177744.0</v>
      </c>
      <c r="AY10" s="135">
        <v>133330.0</v>
      </c>
      <c r="AZ10" s="135">
        <v>19530.0</v>
      </c>
      <c r="BA10" s="135">
        <v>39834.0</v>
      </c>
    </row>
    <row r="11">
      <c r="A11" s="8">
        <v>44313.0</v>
      </c>
      <c r="B11" s="96">
        <v>208688.0</v>
      </c>
      <c r="C11" s="96">
        <v>145305.0</v>
      </c>
      <c r="D11" s="96">
        <v>21.0</v>
      </c>
      <c r="E11" s="96">
        <v>131308.0</v>
      </c>
      <c r="F11" s="96">
        <v>171174.0</v>
      </c>
      <c r="G11" s="96">
        <v>129827.0</v>
      </c>
      <c r="H11" s="96">
        <v>575.0</v>
      </c>
      <c r="I11" s="96">
        <v>116635.0</v>
      </c>
      <c r="J11" s="96">
        <v>101726.0</v>
      </c>
      <c r="K11" s="96">
        <v>91000.0</v>
      </c>
      <c r="L11" s="96">
        <v>4342.0</v>
      </c>
      <c r="M11" s="96">
        <v>62123.0</v>
      </c>
      <c r="N11" s="96">
        <v>59530.0</v>
      </c>
      <c r="O11" s="96">
        <v>39875.0</v>
      </c>
      <c r="P11" s="96">
        <v>485.0</v>
      </c>
      <c r="Q11" s="96">
        <v>33233.0</v>
      </c>
      <c r="R11" s="96">
        <v>3496138.0</v>
      </c>
      <c r="S11" s="35">
        <v>2779885.0</v>
      </c>
      <c r="T11" s="157"/>
      <c r="U11" s="157"/>
      <c r="V11" s="96">
        <v>79538.0</v>
      </c>
      <c r="W11" s="96">
        <v>859795.0</v>
      </c>
      <c r="X11" s="96">
        <v>18117.0</v>
      </c>
      <c r="Y11" s="96">
        <v>51816.0</v>
      </c>
      <c r="Z11" s="35">
        <v>165398.0</v>
      </c>
      <c r="AA11" s="35">
        <v>153954.0</v>
      </c>
      <c r="AB11" s="157"/>
      <c r="AC11" s="157"/>
      <c r="AD11" s="96">
        <v>5805.0</v>
      </c>
      <c r="AE11" s="96">
        <v>118428.0</v>
      </c>
      <c r="AF11" s="96">
        <v>3463.0</v>
      </c>
      <c r="AG11" s="96">
        <v>14033.0</v>
      </c>
      <c r="AH11" s="96">
        <v>412278.0</v>
      </c>
      <c r="AI11" s="96">
        <v>281745.0</v>
      </c>
      <c r="AJ11" s="96">
        <v>7379.0</v>
      </c>
      <c r="AK11" s="96">
        <v>221933.0</v>
      </c>
      <c r="AL11" s="96">
        <v>14021.0</v>
      </c>
      <c r="AM11" s="96">
        <v>12803.0</v>
      </c>
      <c r="AN11" s="96">
        <v>2105.0</v>
      </c>
      <c r="AO11" s="96">
        <v>10514.0</v>
      </c>
      <c r="AP11" s="96">
        <v>311351.0</v>
      </c>
      <c r="AQ11" s="96">
        <v>174619.0</v>
      </c>
      <c r="AR11" s="96">
        <v>17428.0</v>
      </c>
      <c r="AS11" s="96">
        <v>33829.0</v>
      </c>
      <c r="AT11" s="96">
        <v>78484.0</v>
      </c>
      <c r="AU11" s="96">
        <v>29591.0</v>
      </c>
      <c r="AV11" s="96">
        <v>3347.0</v>
      </c>
      <c r="AW11" s="96">
        <v>4457.0</v>
      </c>
      <c r="AX11" s="96">
        <v>177273.0</v>
      </c>
      <c r="AY11" s="96">
        <v>115898.0</v>
      </c>
      <c r="AZ11" s="96">
        <v>20047.0</v>
      </c>
      <c r="BA11" s="96">
        <v>20232.0</v>
      </c>
    </row>
    <row r="12">
      <c r="A12" s="8">
        <v>44312.0</v>
      </c>
      <c r="B12" s="96">
        <v>208734.0</v>
      </c>
      <c r="C12" s="96">
        <v>145389.0</v>
      </c>
      <c r="D12" s="96">
        <v>0.0</v>
      </c>
      <c r="E12" s="96">
        <v>131277.0</v>
      </c>
      <c r="F12" s="96">
        <v>171197.0</v>
      </c>
      <c r="G12" s="96">
        <v>129956.0</v>
      </c>
      <c r="H12" s="96">
        <v>0.0</v>
      </c>
      <c r="I12" s="96">
        <v>116057.0</v>
      </c>
      <c r="J12" s="96">
        <v>101584.0</v>
      </c>
      <c r="K12" s="96">
        <v>90948.0</v>
      </c>
      <c r="L12" s="96">
        <v>0.0</v>
      </c>
      <c r="M12" s="96">
        <v>57651.0</v>
      </c>
      <c r="N12" s="96">
        <v>59525.0</v>
      </c>
      <c r="O12" s="96">
        <v>39666.0</v>
      </c>
      <c r="P12" s="96">
        <v>0.0</v>
      </c>
      <c r="Q12" s="96">
        <v>32742.0</v>
      </c>
      <c r="R12" s="35">
        <v>3496384.0</v>
      </c>
      <c r="S12" s="18">
        <v>2773111.0</v>
      </c>
      <c r="T12" s="157"/>
      <c r="U12" s="157"/>
      <c r="V12" s="96">
        <v>5096.0</v>
      </c>
      <c r="W12" s="96">
        <v>780251.0</v>
      </c>
      <c r="X12" s="96">
        <v>164.0</v>
      </c>
      <c r="Y12" s="96">
        <v>33699.0</v>
      </c>
      <c r="Z12" s="35">
        <v>164660.0</v>
      </c>
      <c r="AA12" s="35">
        <v>153153.0</v>
      </c>
      <c r="AB12" s="157"/>
      <c r="AC12" s="157"/>
      <c r="AD12" s="96">
        <v>27.0</v>
      </c>
      <c r="AE12" s="96">
        <v>112603.0</v>
      </c>
      <c r="AF12" s="96">
        <v>203.0</v>
      </c>
      <c r="AG12" s="96">
        <v>10570.0</v>
      </c>
      <c r="AH12" s="96">
        <v>404127.0</v>
      </c>
      <c r="AI12" s="96">
        <v>255536.0</v>
      </c>
      <c r="AJ12" s="96">
        <v>53.0</v>
      </c>
      <c r="AK12" s="96">
        <v>214124.0</v>
      </c>
      <c r="AL12" s="96">
        <v>10181.0</v>
      </c>
      <c r="AM12" s="96">
        <v>9670.0</v>
      </c>
      <c r="AN12" s="96">
        <v>40.0</v>
      </c>
      <c r="AO12" s="96">
        <v>8330.0</v>
      </c>
      <c r="AP12" s="96">
        <v>294377.0</v>
      </c>
      <c r="AQ12" s="96">
        <v>154928.0</v>
      </c>
      <c r="AR12" s="96">
        <v>905.0</v>
      </c>
      <c r="AS12" s="96">
        <v>16120.0</v>
      </c>
      <c r="AT12" s="96">
        <v>78043.0</v>
      </c>
      <c r="AU12" s="96">
        <v>21915.0</v>
      </c>
      <c r="AV12" s="96">
        <v>9.0</v>
      </c>
      <c r="AW12" s="96">
        <v>1082.0</v>
      </c>
      <c r="AX12" s="96">
        <v>176729.0</v>
      </c>
      <c r="AY12" s="96">
        <v>102475.0</v>
      </c>
      <c r="AZ12" s="96">
        <v>9.0</v>
      </c>
      <c r="BA12" s="96">
        <v>180.0</v>
      </c>
    </row>
    <row r="13">
      <c r="A13" s="8">
        <v>44311.0</v>
      </c>
      <c r="B13" s="135">
        <v>208734.0</v>
      </c>
      <c r="C13" s="135">
        <v>145388.0</v>
      </c>
      <c r="D13" s="135">
        <v>0.0</v>
      </c>
      <c r="E13" s="135">
        <v>131277.0</v>
      </c>
      <c r="F13" s="135">
        <v>171198.0</v>
      </c>
      <c r="G13" s="135">
        <v>129956.0</v>
      </c>
      <c r="H13" s="135">
        <v>82.0</v>
      </c>
      <c r="I13" s="135">
        <v>116057.0</v>
      </c>
      <c r="J13" s="135">
        <v>101584.0</v>
      </c>
      <c r="K13" s="135">
        <v>90957.0</v>
      </c>
      <c r="L13" s="135">
        <v>57.0</v>
      </c>
      <c r="M13" s="135">
        <v>57558.0</v>
      </c>
      <c r="N13" s="135">
        <v>59525.0</v>
      </c>
      <c r="O13" s="135">
        <v>39667.0</v>
      </c>
      <c r="P13" s="135">
        <v>29.0</v>
      </c>
      <c r="Q13" s="135">
        <v>32742.0</v>
      </c>
      <c r="R13" s="35">
        <v>3496389.0</v>
      </c>
      <c r="S13" s="35">
        <v>2773290.0</v>
      </c>
      <c r="T13" s="157"/>
      <c r="U13" s="157"/>
      <c r="V13" s="135">
        <v>28810.0</v>
      </c>
      <c r="W13" s="135">
        <v>775155.0</v>
      </c>
      <c r="X13" s="135">
        <v>4039.0</v>
      </c>
      <c r="Y13" s="135">
        <v>33535.0</v>
      </c>
      <c r="Z13" s="35">
        <v>164634.0</v>
      </c>
      <c r="AA13" s="35">
        <v>153119.0</v>
      </c>
      <c r="AB13" s="157"/>
      <c r="AC13" s="157"/>
      <c r="AD13" s="135">
        <v>2115.0</v>
      </c>
      <c r="AE13" s="135">
        <v>112577.0</v>
      </c>
      <c r="AF13" s="135">
        <v>1729.0</v>
      </c>
      <c r="AG13" s="135">
        <v>10367.0</v>
      </c>
      <c r="AH13" s="135">
        <v>404106.0</v>
      </c>
      <c r="AI13" s="135">
        <v>254130.0</v>
      </c>
      <c r="AJ13" s="135">
        <v>25201.0</v>
      </c>
      <c r="AK13" s="135">
        <v>214052.0</v>
      </c>
      <c r="AL13" s="135">
        <v>10114.0</v>
      </c>
      <c r="AM13" s="135">
        <v>9607.0</v>
      </c>
      <c r="AN13" s="135">
        <v>1266.0</v>
      </c>
      <c r="AO13" s="135">
        <v>8291.0</v>
      </c>
      <c r="AP13" s="135">
        <v>294305.0</v>
      </c>
      <c r="AQ13" s="135">
        <v>153410.0</v>
      </c>
      <c r="AR13" s="135">
        <v>5788.0</v>
      </c>
      <c r="AS13" s="135">
        <v>15216.0</v>
      </c>
      <c r="AT13" s="135">
        <v>78040.0</v>
      </c>
      <c r="AU13" s="135">
        <v>21225.0</v>
      </c>
      <c r="AV13" s="135">
        <v>403.0</v>
      </c>
      <c r="AW13" s="135">
        <v>1073.0</v>
      </c>
      <c r="AX13" s="135">
        <v>176347.0</v>
      </c>
      <c r="AY13" s="159">
        <v>101144.0</v>
      </c>
      <c r="AZ13" s="135">
        <v>98.0</v>
      </c>
      <c r="BA13" s="135">
        <v>171.0</v>
      </c>
      <c r="BB13" s="160"/>
    </row>
    <row r="14">
      <c r="A14" s="8">
        <v>44310.0</v>
      </c>
      <c r="B14" s="135">
        <v>208734.0</v>
      </c>
      <c r="C14" s="135">
        <v>145388.0</v>
      </c>
      <c r="D14" s="135">
        <v>42.0</v>
      </c>
      <c r="E14" s="135">
        <v>131276.0</v>
      </c>
      <c r="F14" s="135">
        <v>171201.0</v>
      </c>
      <c r="G14" s="135">
        <v>129940.0</v>
      </c>
      <c r="H14" s="135">
        <v>1191.0</v>
      </c>
      <c r="I14" s="135">
        <v>115898.0</v>
      </c>
      <c r="J14" s="135">
        <v>101585.0</v>
      </c>
      <c r="K14" s="135">
        <v>90941.0</v>
      </c>
      <c r="L14" s="135">
        <v>5193.0</v>
      </c>
      <c r="M14" s="135">
        <v>57394.0</v>
      </c>
      <c r="N14" s="135">
        <v>59527.0</v>
      </c>
      <c r="O14" s="135">
        <v>39670.0</v>
      </c>
      <c r="P14" s="135">
        <v>5373.0</v>
      </c>
      <c r="Q14" s="135">
        <v>32707.0</v>
      </c>
      <c r="R14" s="35">
        <v>3496436.0</v>
      </c>
      <c r="S14" s="35">
        <v>2773340.0</v>
      </c>
      <c r="T14" s="157"/>
      <c r="U14" s="157"/>
      <c r="V14" s="135">
        <v>70383.0</v>
      </c>
      <c r="W14" s="135">
        <v>746343.0</v>
      </c>
      <c r="X14" s="135">
        <v>15522.0</v>
      </c>
      <c r="Y14" s="135">
        <v>29495.0</v>
      </c>
      <c r="Z14" s="35">
        <v>164278.0</v>
      </c>
      <c r="AA14" s="35">
        <v>152761.0</v>
      </c>
      <c r="AB14" s="157"/>
      <c r="AC14" s="157"/>
      <c r="AD14" s="135">
        <v>6485.0</v>
      </c>
      <c r="AE14" s="135">
        <v>110461.0</v>
      </c>
      <c r="AF14" s="135">
        <v>4086.0</v>
      </c>
      <c r="AG14" s="135">
        <v>8637.0</v>
      </c>
      <c r="AH14" s="135">
        <v>355388.0</v>
      </c>
      <c r="AI14" s="135">
        <v>233921.0</v>
      </c>
      <c r="AJ14" s="135">
        <v>58940.0</v>
      </c>
      <c r="AK14" s="135">
        <v>188513.0</v>
      </c>
      <c r="AL14" s="135">
        <v>8833.0</v>
      </c>
      <c r="AM14" s="135">
        <v>8381.0</v>
      </c>
      <c r="AN14" s="135">
        <v>2184.0</v>
      </c>
      <c r="AO14" s="135">
        <v>6995.0</v>
      </c>
      <c r="AP14" s="135">
        <v>272043.0</v>
      </c>
      <c r="AQ14" s="135">
        <v>142857.0</v>
      </c>
      <c r="AR14" s="135">
        <v>3853.0</v>
      </c>
      <c r="AS14" s="135">
        <v>9409.0</v>
      </c>
      <c r="AT14" s="135">
        <v>77969.0</v>
      </c>
      <c r="AU14" s="135">
        <v>18537.0</v>
      </c>
      <c r="AV14" s="135">
        <v>261.0</v>
      </c>
      <c r="AW14" s="135">
        <v>669.0</v>
      </c>
      <c r="AX14" s="135">
        <v>176289.0</v>
      </c>
      <c r="AY14" s="135">
        <v>99436.0</v>
      </c>
      <c r="AZ14" s="135">
        <v>72.0</v>
      </c>
      <c r="BA14" s="135">
        <v>73.0</v>
      </c>
    </row>
    <row r="15">
      <c r="A15" s="8">
        <v>44309.0</v>
      </c>
      <c r="B15" s="96">
        <v>208760.0</v>
      </c>
      <c r="C15" s="96">
        <v>145409.0</v>
      </c>
      <c r="D15" s="96">
        <v>109.0</v>
      </c>
      <c r="E15" s="96">
        <v>131221.0</v>
      </c>
      <c r="F15" s="96">
        <v>171210.0</v>
      </c>
      <c r="G15" s="96">
        <v>130045.0</v>
      </c>
      <c r="H15" s="96">
        <v>1717.0</v>
      </c>
      <c r="I15" s="96">
        <v>114454.0</v>
      </c>
      <c r="J15" s="96">
        <v>101080.0</v>
      </c>
      <c r="K15" s="96">
        <v>90733.0</v>
      </c>
      <c r="L15" s="96">
        <v>7042.0</v>
      </c>
      <c r="M15" s="96">
        <v>51771.0</v>
      </c>
      <c r="N15" s="96">
        <v>59505.0</v>
      </c>
      <c r="O15" s="96">
        <v>39782.0</v>
      </c>
      <c r="P15" s="96">
        <v>2851.0</v>
      </c>
      <c r="Q15" s="96">
        <v>27332.0</v>
      </c>
      <c r="R15" s="35">
        <v>3496621.0</v>
      </c>
      <c r="S15" s="35">
        <v>2768631.0</v>
      </c>
      <c r="T15" s="157"/>
      <c r="U15" s="157"/>
      <c r="V15" s="96">
        <v>72085.0</v>
      </c>
      <c r="W15" s="96">
        <v>675955.0</v>
      </c>
      <c r="X15" s="96">
        <v>13969.0</v>
      </c>
      <c r="Y15" s="96">
        <v>13970.0</v>
      </c>
      <c r="Z15" s="35">
        <v>163605.0</v>
      </c>
      <c r="AA15" s="18">
        <v>152012.0</v>
      </c>
      <c r="AB15" s="157"/>
      <c r="AC15" s="157"/>
      <c r="AD15" s="96">
        <v>6117.0</v>
      </c>
      <c r="AE15" s="96">
        <v>103965.0</v>
      </c>
      <c r="AF15" s="96">
        <v>4551.0</v>
      </c>
      <c r="AG15" s="96">
        <v>4551.0</v>
      </c>
      <c r="AH15" s="96">
        <v>351486.0</v>
      </c>
      <c r="AI15" s="96">
        <v>226003.0</v>
      </c>
      <c r="AJ15" s="96">
        <v>34043.0</v>
      </c>
      <c r="AK15" s="96">
        <v>129291.0</v>
      </c>
      <c r="AL15" s="96">
        <v>6296.0</v>
      </c>
      <c r="AM15" s="96">
        <v>5975.0</v>
      </c>
      <c r="AN15" s="96">
        <v>1401.0</v>
      </c>
      <c r="AO15" s="96">
        <v>4773.0</v>
      </c>
      <c r="AP15" s="96">
        <v>264977.0</v>
      </c>
      <c r="AQ15" s="96">
        <v>122815.0</v>
      </c>
      <c r="AR15" s="96">
        <v>2999.0</v>
      </c>
      <c r="AS15" s="96">
        <v>5518.0</v>
      </c>
      <c r="AT15" s="96">
        <v>77713.0</v>
      </c>
      <c r="AU15" s="96">
        <v>10610.0</v>
      </c>
      <c r="AV15" s="96">
        <v>240.0</v>
      </c>
      <c r="AW15" s="96">
        <v>395.0</v>
      </c>
      <c r="AX15" s="96"/>
      <c r="AY15" s="96"/>
      <c r="AZ15" s="96"/>
      <c r="BA15" s="96"/>
      <c r="BB15" s="98"/>
    </row>
    <row r="16">
      <c r="A16" s="8">
        <v>44308.0</v>
      </c>
      <c r="B16" s="96">
        <v>208916.0</v>
      </c>
      <c r="C16" s="96">
        <v>145575.0</v>
      </c>
      <c r="D16" s="96">
        <v>54.0</v>
      </c>
      <c r="E16" s="96">
        <v>131094.0</v>
      </c>
      <c r="F16" s="96">
        <v>171234.0</v>
      </c>
      <c r="G16" s="96">
        <v>130182.0</v>
      </c>
      <c r="H16" s="96">
        <v>2087.0</v>
      </c>
      <c r="I16" s="96">
        <v>112554.0</v>
      </c>
      <c r="J16" s="96">
        <v>100705.0</v>
      </c>
      <c r="K16" s="96">
        <v>90196.0</v>
      </c>
      <c r="L16" s="96">
        <v>7966.0</v>
      </c>
      <c r="M16" s="96">
        <v>44261.0</v>
      </c>
      <c r="N16" s="96">
        <v>59509.0</v>
      </c>
      <c r="O16" s="96">
        <v>39933.0</v>
      </c>
      <c r="P16" s="96">
        <v>1518.0</v>
      </c>
      <c r="Q16" s="96">
        <v>24480.0</v>
      </c>
      <c r="R16" s="96">
        <v>3496793.0</v>
      </c>
      <c r="S16" s="96">
        <v>2763802.0</v>
      </c>
      <c r="T16" s="96">
        <v>78848.0</v>
      </c>
      <c r="U16" s="96">
        <v>603862.0</v>
      </c>
      <c r="V16" s="96"/>
      <c r="W16" s="96"/>
      <c r="X16" s="96"/>
      <c r="Y16" s="96"/>
      <c r="Z16" s="96">
        <v>162916.0</v>
      </c>
      <c r="AA16" s="96">
        <v>151217.0</v>
      </c>
      <c r="AB16" s="96">
        <v>5509.0</v>
      </c>
      <c r="AC16" s="96">
        <v>97845.0</v>
      </c>
      <c r="AD16" s="96"/>
      <c r="AE16" s="96"/>
      <c r="AF16" s="96"/>
      <c r="AG16" s="96"/>
      <c r="AH16" s="96">
        <v>347771.0</v>
      </c>
      <c r="AI16" s="96">
        <v>220235.0</v>
      </c>
      <c r="AJ16" s="96">
        <v>30467.0</v>
      </c>
      <c r="AK16" s="96">
        <v>94939.0</v>
      </c>
      <c r="AL16" s="96">
        <v>4524.0</v>
      </c>
      <c r="AM16" s="96">
        <v>4291.0</v>
      </c>
      <c r="AN16" s="96">
        <v>1258.0</v>
      </c>
      <c r="AO16" s="96">
        <v>3337.0</v>
      </c>
      <c r="AP16" s="96">
        <v>256350.0</v>
      </c>
      <c r="AQ16" s="96">
        <v>105533.0</v>
      </c>
      <c r="AR16" s="96">
        <v>1816.0</v>
      </c>
      <c r="AS16" s="96">
        <v>2495.0</v>
      </c>
      <c r="AT16" s="96">
        <v>77494.0</v>
      </c>
      <c r="AU16" s="96">
        <v>6566.0</v>
      </c>
      <c r="AV16" s="96">
        <v>92.0</v>
      </c>
      <c r="AW16" s="96">
        <v>155.0</v>
      </c>
      <c r="AX16" s="96"/>
      <c r="AY16" s="96"/>
      <c r="AZ16" s="96"/>
      <c r="BA16" s="96"/>
      <c r="BB16" s="98"/>
    </row>
    <row r="17">
      <c r="A17" s="8">
        <v>44307.0</v>
      </c>
      <c r="B17" s="135">
        <v>208931.0</v>
      </c>
      <c r="C17" s="135">
        <v>145558.0</v>
      </c>
      <c r="D17" s="135">
        <v>120.0</v>
      </c>
      <c r="E17" s="135">
        <v>131011.0</v>
      </c>
      <c r="F17" s="135">
        <v>171223.0</v>
      </c>
      <c r="G17" s="135">
        <v>130279.0</v>
      </c>
      <c r="H17" s="135">
        <v>2516.0</v>
      </c>
      <c r="I17" s="135">
        <v>110281.0</v>
      </c>
      <c r="J17" s="135">
        <v>100403.0</v>
      </c>
      <c r="K17" s="135">
        <v>89918.0</v>
      </c>
      <c r="L17" s="135">
        <v>7561.0</v>
      </c>
      <c r="M17" s="135">
        <v>36092.0</v>
      </c>
      <c r="N17" s="135">
        <v>59510.0</v>
      </c>
      <c r="O17" s="135">
        <v>40043.0</v>
      </c>
      <c r="P17" s="135">
        <v>1213.0</v>
      </c>
      <c r="Q17" s="135">
        <v>22961.0</v>
      </c>
      <c r="R17" s="135">
        <v>3497080.0</v>
      </c>
      <c r="S17" s="159">
        <v>2757832.0</v>
      </c>
      <c r="T17" s="135">
        <v>76265.0</v>
      </c>
      <c r="U17" s="135">
        <v>524777.0</v>
      </c>
      <c r="V17" s="135"/>
      <c r="W17" s="135"/>
      <c r="X17" s="135"/>
      <c r="Y17" s="135"/>
      <c r="Z17" s="135">
        <v>162804.0</v>
      </c>
      <c r="AA17" s="135">
        <v>150897.0</v>
      </c>
      <c r="AB17" s="135">
        <v>5915.0</v>
      </c>
      <c r="AC17" s="135">
        <v>92553.0</v>
      </c>
      <c r="AD17" s="96"/>
      <c r="AE17" s="96"/>
      <c r="AF17" s="96"/>
      <c r="AG17" s="96"/>
      <c r="AH17" s="96">
        <v>342552.0</v>
      </c>
      <c r="AI17" s="135">
        <v>211406.0</v>
      </c>
      <c r="AJ17" s="135">
        <v>33268.0</v>
      </c>
      <c r="AK17" s="135">
        <v>64120.0</v>
      </c>
      <c r="AL17" s="135">
        <v>2765.0</v>
      </c>
      <c r="AM17" s="135">
        <v>2593.0</v>
      </c>
      <c r="AN17" s="135">
        <v>1136.0</v>
      </c>
      <c r="AO17" s="135">
        <v>1995.0</v>
      </c>
      <c r="AP17" s="135">
        <v>239332.0</v>
      </c>
      <c r="AQ17" s="159">
        <v>77634.0</v>
      </c>
      <c r="AR17" s="135">
        <v>509.0</v>
      </c>
      <c r="AS17" s="135">
        <v>636.0</v>
      </c>
      <c r="AT17" s="135">
        <v>77350.0</v>
      </c>
      <c r="AU17" s="159">
        <v>2651.0</v>
      </c>
      <c r="AV17" s="135">
        <v>41.0</v>
      </c>
      <c r="AW17" s="135">
        <v>63.0</v>
      </c>
      <c r="AX17" s="135"/>
      <c r="AY17" s="135"/>
      <c r="AZ17" s="135"/>
      <c r="BA17" s="135"/>
      <c r="BB17" s="161"/>
    </row>
    <row r="18">
      <c r="A18" s="8">
        <v>44306.0</v>
      </c>
      <c r="B18" s="135">
        <v>208939.0</v>
      </c>
      <c r="C18" s="135">
        <v>145523.0</v>
      </c>
      <c r="D18" s="135">
        <v>44.0</v>
      </c>
      <c r="E18" s="135">
        <v>130825.0</v>
      </c>
      <c r="F18" s="135">
        <v>171202.0</v>
      </c>
      <c r="G18" s="135">
        <v>130248.0</v>
      </c>
      <c r="H18" s="135">
        <v>1627.0</v>
      </c>
      <c r="I18" s="135">
        <v>107596.0</v>
      </c>
      <c r="J18" s="135">
        <v>100180.0</v>
      </c>
      <c r="K18" s="135">
        <v>89711.0</v>
      </c>
      <c r="L18" s="135">
        <v>6809.0</v>
      </c>
      <c r="M18" s="135">
        <v>28177.0</v>
      </c>
      <c r="N18" s="135">
        <v>59499.0</v>
      </c>
      <c r="O18" s="135">
        <v>40069.0</v>
      </c>
      <c r="P18" s="135">
        <v>1515.0</v>
      </c>
      <c r="Q18" s="135">
        <v>21732.0</v>
      </c>
      <c r="R18" s="135">
        <v>3498299.0</v>
      </c>
      <c r="S18" s="135">
        <v>2752179.0</v>
      </c>
      <c r="T18" s="135">
        <v>71028.0</v>
      </c>
      <c r="U18" s="135">
        <v>448508.0</v>
      </c>
      <c r="V18" s="135"/>
      <c r="W18" s="135"/>
      <c r="X18" s="135"/>
      <c r="Y18" s="135"/>
      <c r="Z18" s="135">
        <v>162322.0</v>
      </c>
      <c r="AA18" s="135">
        <v>150293.0</v>
      </c>
      <c r="AB18" s="135">
        <v>7834.0</v>
      </c>
      <c r="AC18" s="135">
        <v>86622.0</v>
      </c>
      <c r="AD18" s="135"/>
      <c r="AE18" s="135"/>
      <c r="AF18" s="135"/>
      <c r="AG18" s="135"/>
      <c r="AH18" s="135">
        <v>334211.0</v>
      </c>
      <c r="AI18" s="135">
        <v>195937.0</v>
      </c>
      <c r="AJ18" s="135">
        <v>30394.0</v>
      </c>
      <c r="AK18" s="135">
        <v>30394.0</v>
      </c>
      <c r="AL18" s="135">
        <v>1023.0</v>
      </c>
      <c r="AM18" s="135">
        <v>914.0</v>
      </c>
      <c r="AN18" s="135">
        <v>625.0</v>
      </c>
      <c r="AO18" s="135">
        <v>625.0</v>
      </c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</row>
    <row r="19">
      <c r="A19" s="8">
        <v>44305.0</v>
      </c>
      <c r="B19" s="135">
        <v>208912.0</v>
      </c>
      <c r="C19" s="135">
        <v>145499.0</v>
      </c>
      <c r="D19" s="135">
        <v>0.0</v>
      </c>
      <c r="E19" s="135">
        <v>130770.0</v>
      </c>
      <c r="F19" s="135">
        <v>171160.0</v>
      </c>
      <c r="G19" s="135">
        <v>130294.0</v>
      </c>
      <c r="H19" s="135">
        <v>0.0</v>
      </c>
      <c r="I19" s="135">
        <v>105847.0</v>
      </c>
      <c r="J19" s="135">
        <v>99590.0</v>
      </c>
      <c r="K19" s="135">
        <v>89187.0</v>
      </c>
      <c r="L19" s="135">
        <v>0.0</v>
      </c>
      <c r="M19" s="135">
        <v>21158.0</v>
      </c>
      <c r="N19" s="135">
        <v>59484.0</v>
      </c>
      <c r="O19" s="135">
        <v>40156.0</v>
      </c>
      <c r="P19" s="135">
        <v>0.0</v>
      </c>
      <c r="Q19" s="135">
        <v>20216.0</v>
      </c>
      <c r="R19" s="135">
        <v>3498647.0</v>
      </c>
      <c r="S19" s="159">
        <v>2744470.0</v>
      </c>
      <c r="T19" s="135">
        <v>4368.0</v>
      </c>
      <c r="U19" s="135">
        <v>377459.0</v>
      </c>
      <c r="V19" s="135"/>
      <c r="W19" s="135"/>
      <c r="X19" s="135"/>
      <c r="Y19" s="135"/>
      <c r="Z19" s="135">
        <v>161737.0</v>
      </c>
      <c r="AA19" s="135">
        <v>149555.0</v>
      </c>
      <c r="AB19" s="135">
        <v>491.0</v>
      </c>
      <c r="AC19" s="135">
        <v>78772.0</v>
      </c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BB19" s="152"/>
    </row>
    <row r="20">
      <c r="A20" s="8">
        <v>44304.0</v>
      </c>
      <c r="B20" s="135">
        <v>208914.0</v>
      </c>
      <c r="C20" s="135">
        <v>145483.0</v>
      </c>
      <c r="D20" s="135">
        <v>0.0</v>
      </c>
      <c r="E20" s="135">
        <v>130770.0</v>
      </c>
      <c r="F20" s="135">
        <v>171165.0</v>
      </c>
      <c r="G20" s="135">
        <v>130305.0</v>
      </c>
      <c r="H20" s="135">
        <v>120.0</v>
      </c>
      <c r="I20" s="135">
        <v>105847.0</v>
      </c>
      <c r="J20" s="135">
        <v>99591.0</v>
      </c>
      <c r="K20" s="135">
        <v>88997.0</v>
      </c>
      <c r="L20" s="135">
        <v>32.0</v>
      </c>
      <c r="M20" s="135">
        <v>21137.0</v>
      </c>
      <c r="N20" s="135">
        <v>59484.0</v>
      </c>
      <c r="O20" s="135">
        <v>40164.0</v>
      </c>
      <c r="P20" s="135">
        <v>28.0</v>
      </c>
      <c r="Q20" s="135">
        <v>20215.0</v>
      </c>
      <c r="R20" s="135">
        <v>3498702.0</v>
      </c>
      <c r="S20" s="135">
        <v>2744320.0</v>
      </c>
      <c r="T20" s="135">
        <v>24790.0</v>
      </c>
      <c r="U20" s="135">
        <v>373086.0</v>
      </c>
      <c r="V20" s="135"/>
      <c r="W20" s="135"/>
      <c r="X20" s="135"/>
      <c r="Y20" s="135"/>
      <c r="Z20" s="135">
        <v>161686.0</v>
      </c>
      <c r="AA20" s="135">
        <v>149465.0</v>
      </c>
      <c r="AB20" s="135">
        <v>3242.0</v>
      </c>
      <c r="AC20" s="135">
        <v>78281.0</v>
      </c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62"/>
      <c r="AY20" s="157"/>
      <c r="AZ20" s="157"/>
      <c r="BA20" s="157"/>
    </row>
    <row r="21">
      <c r="A21" s="8">
        <v>44303.0</v>
      </c>
      <c r="B21" s="135">
        <v>208914.0</v>
      </c>
      <c r="C21" s="135">
        <v>145493.0</v>
      </c>
      <c r="D21" s="135">
        <v>54.0</v>
      </c>
      <c r="E21" s="135">
        <v>130769.0</v>
      </c>
      <c r="F21" s="135">
        <v>171176.0</v>
      </c>
      <c r="G21" s="135">
        <v>130332.0</v>
      </c>
      <c r="H21" s="135">
        <v>2174.0</v>
      </c>
      <c r="I21" s="135">
        <v>105610.0</v>
      </c>
      <c r="J21" s="135">
        <v>99586.0</v>
      </c>
      <c r="K21" s="135">
        <v>89003.0</v>
      </c>
      <c r="L21" s="135">
        <v>5767.0</v>
      </c>
      <c r="M21" s="135">
        <v>21105.0</v>
      </c>
      <c r="N21" s="135">
        <v>59484.0</v>
      </c>
      <c r="O21" s="135">
        <v>40179.0</v>
      </c>
      <c r="P21" s="135">
        <v>8952.0</v>
      </c>
      <c r="Q21" s="135">
        <v>20187.0</v>
      </c>
      <c r="R21" s="135">
        <v>3498828.0</v>
      </c>
      <c r="S21" s="135">
        <v>2744345.0</v>
      </c>
      <c r="T21" s="135">
        <v>65146.0</v>
      </c>
      <c r="U21" s="135">
        <v>348296.0</v>
      </c>
      <c r="V21" s="135"/>
      <c r="W21" s="135"/>
      <c r="X21" s="135"/>
      <c r="Y21" s="135"/>
      <c r="Z21" s="135">
        <v>161410.0</v>
      </c>
      <c r="AA21" s="135">
        <v>149151.0</v>
      </c>
      <c r="AB21" s="135">
        <v>11397.0</v>
      </c>
      <c r="AC21" s="135">
        <v>75036.0</v>
      </c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</row>
    <row r="22">
      <c r="A22" s="8">
        <v>44302.0</v>
      </c>
      <c r="B22" s="135">
        <v>208951.0</v>
      </c>
      <c r="C22" s="135">
        <v>145600.0</v>
      </c>
      <c r="D22" s="135">
        <v>270.0</v>
      </c>
      <c r="E22" s="135">
        <v>130701.0</v>
      </c>
      <c r="F22" s="135">
        <v>171121.0</v>
      </c>
      <c r="G22" s="135">
        <v>130283.0</v>
      </c>
      <c r="H22" s="135">
        <v>4064.0</v>
      </c>
      <c r="I22" s="135">
        <v>102961.0</v>
      </c>
      <c r="J22" s="135">
        <v>99117.0</v>
      </c>
      <c r="K22" s="135">
        <v>88528.0</v>
      </c>
      <c r="L22" s="135">
        <v>5832.0</v>
      </c>
      <c r="M22" s="135">
        <v>15105.0</v>
      </c>
      <c r="N22" s="135">
        <v>59436.0</v>
      </c>
      <c r="O22" s="135">
        <v>40173.0</v>
      </c>
      <c r="P22" s="135">
        <v>4692.0</v>
      </c>
      <c r="Q22" s="135">
        <v>11234.0</v>
      </c>
      <c r="R22" s="135">
        <v>3499506.0</v>
      </c>
      <c r="S22" s="135">
        <v>2737295.0</v>
      </c>
      <c r="T22" s="135">
        <v>60600.0</v>
      </c>
      <c r="U22" s="135">
        <v>283142.0</v>
      </c>
      <c r="V22" s="135"/>
      <c r="W22" s="135"/>
      <c r="X22" s="135"/>
      <c r="Y22" s="135"/>
      <c r="Z22" s="135">
        <v>160975.0</v>
      </c>
      <c r="AA22" s="135">
        <v>148393.0</v>
      </c>
      <c r="AB22" s="135">
        <v>12859.0</v>
      </c>
      <c r="AC22" s="135">
        <v>63629.0</v>
      </c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</row>
    <row r="23">
      <c r="A23" s="8">
        <v>44301.0</v>
      </c>
      <c r="B23" s="135">
        <v>208980.0</v>
      </c>
      <c r="C23" s="135">
        <v>145777.0</v>
      </c>
      <c r="D23" s="135">
        <v>210.0</v>
      </c>
      <c r="E23" s="135">
        <v>130395.0</v>
      </c>
      <c r="F23" s="135">
        <v>171108.0</v>
      </c>
      <c r="G23" s="135">
        <v>130312.0</v>
      </c>
      <c r="H23" s="135">
        <v>4722.0</v>
      </c>
      <c r="I23" s="135">
        <v>98280.0</v>
      </c>
      <c r="J23" s="135">
        <v>98945.0</v>
      </c>
      <c r="K23" s="135">
        <v>88175.0</v>
      </c>
      <c r="L23" s="135">
        <v>4035.0</v>
      </c>
      <c r="M23" s="135">
        <v>9005.0</v>
      </c>
      <c r="N23" s="135">
        <v>59416.0</v>
      </c>
      <c r="O23" s="135">
        <v>40272.0</v>
      </c>
      <c r="P23" s="135">
        <v>2704.0</v>
      </c>
      <c r="Q23" s="135">
        <v>6541.0</v>
      </c>
      <c r="R23" s="135">
        <v>3499704.0</v>
      </c>
      <c r="S23" s="135">
        <v>2730312.0</v>
      </c>
      <c r="T23" s="135">
        <v>27802.0</v>
      </c>
      <c r="U23" s="135">
        <v>222506.0</v>
      </c>
      <c r="V23" s="135"/>
      <c r="W23" s="135"/>
      <c r="X23" s="135"/>
      <c r="Y23" s="135"/>
      <c r="Z23" s="135">
        <v>160928.0</v>
      </c>
      <c r="AA23" s="135">
        <v>147479.0</v>
      </c>
      <c r="AB23" s="135">
        <v>3762.0</v>
      </c>
      <c r="AC23" s="135">
        <v>50802.0</v>
      </c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</row>
    <row r="24">
      <c r="A24" s="8">
        <v>44300.0</v>
      </c>
      <c r="B24" s="135">
        <v>209042.0</v>
      </c>
      <c r="C24" s="135">
        <v>145949.0</v>
      </c>
      <c r="D24" s="135">
        <v>197.0</v>
      </c>
      <c r="E24" s="135">
        <v>129983.0</v>
      </c>
      <c r="F24" s="135">
        <v>171063.0</v>
      </c>
      <c r="G24" s="135">
        <v>130242.0</v>
      </c>
      <c r="H24" s="135">
        <v>5509.0</v>
      </c>
      <c r="I24" s="135">
        <v>92712.0</v>
      </c>
      <c r="J24" s="135">
        <v>98811.0</v>
      </c>
      <c r="K24" s="135">
        <v>87500.0</v>
      </c>
      <c r="L24" s="135">
        <v>2785.0</v>
      </c>
      <c r="M24" s="135">
        <v>4845.0</v>
      </c>
      <c r="N24" s="135">
        <v>59398.0</v>
      </c>
      <c r="O24" s="135">
        <v>40681.0</v>
      </c>
      <c r="P24" s="135">
        <v>2018.0</v>
      </c>
      <c r="Q24" s="135">
        <v>3837.0</v>
      </c>
      <c r="R24" s="135">
        <v>3500076.0</v>
      </c>
      <c r="S24" s="135">
        <v>2722902.0</v>
      </c>
      <c r="T24" s="135">
        <v>26429.0</v>
      </c>
      <c r="U24" s="135">
        <v>194699.0</v>
      </c>
      <c r="V24" s="135"/>
      <c r="W24" s="135"/>
      <c r="X24" s="135"/>
      <c r="Y24" s="135"/>
      <c r="Z24" s="135">
        <v>161264.0</v>
      </c>
      <c r="AA24" s="135">
        <v>146981.0</v>
      </c>
      <c r="AB24" s="135">
        <v>4850.0</v>
      </c>
      <c r="AC24" s="135">
        <v>47033.0</v>
      </c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</row>
    <row r="25">
      <c r="A25" s="8">
        <v>44299.0</v>
      </c>
      <c r="B25" s="135">
        <v>209062.0</v>
      </c>
      <c r="C25" s="135">
        <v>146180.0</v>
      </c>
      <c r="D25" s="135">
        <v>122.0</v>
      </c>
      <c r="E25" s="135">
        <v>129763.0</v>
      </c>
      <c r="F25" s="135">
        <v>170969.0</v>
      </c>
      <c r="G25" s="135">
        <v>130246.0</v>
      </c>
      <c r="H25" s="135">
        <v>4016.0</v>
      </c>
      <c r="I25" s="135">
        <v>86974.0</v>
      </c>
      <c r="J25" s="135">
        <v>98474.0</v>
      </c>
      <c r="K25" s="135">
        <v>87095.0</v>
      </c>
      <c r="L25" s="135">
        <v>1233.0</v>
      </c>
      <c r="M25" s="135">
        <v>2060.0</v>
      </c>
      <c r="N25" s="135">
        <v>59365.0</v>
      </c>
      <c r="O25" s="135">
        <v>41535.0</v>
      </c>
      <c r="P25" s="135">
        <v>855.0</v>
      </c>
      <c r="Q25" s="135">
        <v>1819.0</v>
      </c>
      <c r="R25" s="135">
        <v>3500508.0</v>
      </c>
      <c r="S25" s="159">
        <v>2713074.0</v>
      </c>
      <c r="T25" s="135">
        <v>25633.0</v>
      </c>
      <c r="U25" s="135">
        <v>168264.0</v>
      </c>
      <c r="V25" s="135"/>
      <c r="W25" s="135"/>
      <c r="X25" s="135"/>
      <c r="Y25" s="135"/>
      <c r="Z25" s="135">
        <v>161021.0</v>
      </c>
      <c r="AA25" s="135">
        <v>145813.0</v>
      </c>
      <c r="AB25" s="135">
        <v>5178.0</v>
      </c>
      <c r="AC25" s="135">
        <v>42172.0</v>
      </c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</row>
    <row r="26">
      <c r="A26" s="8">
        <v>44298.0</v>
      </c>
      <c r="B26" s="135">
        <v>209190.0</v>
      </c>
      <c r="C26" s="135">
        <v>146654.0</v>
      </c>
      <c r="D26" s="135">
        <v>0.0</v>
      </c>
      <c r="E26" s="135">
        <v>129596.0</v>
      </c>
      <c r="F26" s="135">
        <v>170922.0</v>
      </c>
      <c r="G26" s="135">
        <v>130211.0</v>
      </c>
      <c r="H26" s="135">
        <v>0.0</v>
      </c>
      <c r="I26" s="135">
        <v>82768.0</v>
      </c>
      <c r="J26" s="135">
        <v>97975.0</v>
      </c>
      <c r="K26" s="135">
        <v>86891.0</v>
      </c>
      <c r="L26" s="135">
        <v>0.0</v>
      </c>
      <c r="M26" s="135">
        <v>827.0</v>
      </c>
      <c r="N26" s="135">
        <v>59367.0</v>
      </c>
      <c r="O26" s="135">
        <v>42331.0</v>
      </c>
      <c r="P26" s="135">
        <v>0.0</v>
      </c>
      <c r="Q26" s="135">
        <v>964.0</v>
      </c>
      <c r="R26" s="135">
        <v>3500437.0</v>
      </c>
      <c r="S26" s="135">
        <v>2701446.0</v>
      </c>
      <c r="T26" s="135">
        <v>305.0</v>
      </c>
      <c r="U26" s="135">
        <v>142237.0</v>
      </c>
      <c r="V26" s="135"/>
      <c r="W26" s="135"/>
      <c r="X26" s="135"/>
      <c r="Y26" s="135"/>
      <c r="Z26" s="135">
        <v>161155.0</v>
      </c>
      <c r="AA26" s="135">
        <v>145375.0</v>
      </c>
      <c r="AB26" s="135">
        <v>0.0</v>
      </c>
      <c r="AC26" s="135">
        <v>37379.0</v>
      </c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</row>
    <row r="27">
      <c r="A27" s="8">
        <v>44297.0</v>
      </c>
      <c r="B27" s="135">
        <v>209190.0</v>
      </c>
      <c r="C27" s="135">
        <v>146728.0</v>
      </c>
      <c r="D27" s="135">
        <v>18.0</v>
      </c>
      <c r="E27" s="135">
        <v>129596.0</v>
      </c>
      <c r="F27" s="135">
        <v>170926.0</v>
      </c>
      <c r="G27" s="135">
        <v>130207.0</v>
      </c>
      <c r="H27" s="135">
        <v>430.0</v>
      </c>
      <c r="I27" s="135">
        <v>82768.0</v>
      </c>
      <c r="J27" s="135">
        <v>115419.0</v>
      </c>
      <c r="K27" s="135">
        <v>102253.0</v>
      </c>
      <c r="L27" s="135">
        <v>0.0</v>
      </c>
      <c r="M27" s="135">
        <v>827.0</v>
      </c>
      <c r="N27" s="135">
        <v>73329.0</v>
      </c>
      <c r="O27" s="135">
        <v>50750.0</v>
      </c>
      <c r="P27" s="135">
        <v>0.0</v>
      </c>
      <c r="Q27" s="135">
        <v>964.0</v>
      </c>
      <c r="R27" s="135">
        <v>3500453.0</v>
      </c>
      <c r="S27" s="135">
        <v>2700853.0</v>
      </c>
      <c r="T27" s="135">
        <v>6970.0</v>
      </c>
      <c r="U27" s="135">
        <v>141932.0</v>
      </c>
      <c r="V27" s="135"/>
      <c r="W27" s="135"/>
      <c r="X27" s="135"/>
      <c r="Y27" s="135"/>
      <c r="Z27" s="135">
        <v>161179.0</v>
      </c>
      <c r="AA27" s="135">
        <v>145213.0</v>
      </c>
      <c r="AB27" s="135">
        <v>1259.0</v>
      </c>
      <c r="AC27" s="135">
        <v>37379.0</v>
      </c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</row>
    <row r="28">
      <c r="A28" s="8">
        <v>44296.0</v>
      </c>
      <c r="B28" s="135">
        <v>209190.0</v>
      </c>
      <c r="C28" s="135">
        <v>146728.0</v>
      </c>
      <c r="D28" s="135">
        <v>443.0</v>
      </c>
      <c r="E28" s="135">
        <v>129544.0</v>
      </c>
      <c r="F28" s="135">
        <v>170927.0</v>
      </c>
      <c r="G28" s="135">
        <v>130200.0</v>
      </c>
      <c r="H28" s="135">
        <v>3185.0</v>
      </c>
      <c r="I28" s="135">
        <v>82199.0</v>
      </c>
      <c r="J28" s="135">
        <v>115325.0</v>
      </c>
      <c r="K28" s="135">
        <v>102161.0</v>
      </c>
      <c r="L28" s="135">
        <v>12.0</v>
      </c>
      <c r="M28" s="135">
        <v>827.0</v>
      </c>
      <c r="N28" s="135">
        <v>73328.0</v>
      </c>
      <c r="O28" s="135">
        <v>50736.0</v>
      </c>
      <c r="P28" s="135">
        <v>0.0</v>
      </c>
      <c r="Q28" s="135">
        <v>964.0</v>
      </c>
      <c r="R28" s="135">
        <v>3500457.0</v>
      </c>
      <c r="S28" s="135">
        <v>2700317.0</v>
      </c>
      <c r="T28" s="135">
        <v>23536.0</v>
      </c>
      <c r="U28" s="135">
        <v>134962.0</v>
      </c>
      <c r="V28" s="135"/>
      <c r="W28" s="135"/>
      <c r="X28" s="135"/>
      <c r="Y28" s="135"/>
      <c r="Z28" s="135">
        <v>161211.0</v>
      </c>
      <c r="AA28" s="135">
        <v>144356.0</v>
      </c>
      <c r="AB28" s="135">
        <v>5932.0</v>
      </c>
      <c r="AC28" s="135">
        <v>36120.0</v>
      </c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</row>
    <row r="29">
      <c r="A29" s="8">
        <v>44295.0</v>
      </c>
      <c r="B29" s="135">
        <v>209275.0</v>
      </c>
      <c r="C29" s="135">
        <v>147627.0</v>
      </c>
      <c r="D29" s="135">
        <v>948.0</v>
      </c>
      <c r="E29" s="135">
        <v>129006.0</v>
      </c>
      <c r="F29" s="135">
        <v>170877.0</v>
      </c>
      <c r="G29" s="135">
        <v>130254.0</v>
      </c>
      <c r="H29" s="135">
        <v>5287.0</v>
      </c>
      <c r="I29" s="135">
        <v>78331.0</v>
      </c>
      <c r="J29" s="135">
        <v>115276.0</v>
      </c>
      <c r="K29" s="135">
        <v>101725.0</v>
      </c>
      <c r="L29" s="135">
        <v>0.0</v>
      </c>
      <c r="M29" s="135">
        <v>815.0</v>
      </c>
      <c r="N29" s="135">
        <v>73302.0</v>
      </c>
      <c r="O29" s="135">
        <v>50723.0</v>
      </c>
      <c r="P29" s="135">
        <v>1.0</v>
      </c>
      <c r="Q29" s="135">
        <v>964.0</v>
      </c>
      <c r="R29" s="135">
        <v>3501005.0</v>
      </c>
      <c r="S29" s="159">
        <v>2676296.0</v>
      </c>
      <c r="T29" s="135">
        <v>23658.0</v>
      </c>
      <c r="U29" s="135">
        <v>111419.0</v>
      </c>
      <c r="V29" s="135"/>
      <c r="W29" s="135"/>
      <c r="X29" s="135"/>
      <c r="Y29" s="135"/>
      <c r="Z29" s="135">
        <v>162375.0</v>
      </c>
      <c r="AA29" s="135">
        <v>143259.0</v>
      </c>
      <c r="AB29" s="135">
        <v>6253.0</v>
      </c>
      <c r="AC29" s="135">
        <v>30177.0</v>
      </c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</row>
    <row r="30">
      <c r="A30" s="8">
        <v>44294.0</v>
      </c>
      <c r="B30" s="135">
        <v>209474.0</v>
      </c>
      <c r="C30" s="135">
        <v>148208.0</v>
      </c>
      <c r="D30" s="135">
        <v>2002.0</v>
      </c>
      <c r="E30" s="135">
        <v>127856.0</v>
      </c>
      <c r="F30" s="135">
        <v>170743.0</v>
      </c>
      <c r="G30" s="135">
        <v>130074.0</v>
      </c>
      <c r="H30" s="135">
        <v>8174.0</v>
      </c>
      <c r="I30" s="135">
        <v>72135.0</v>
      </c>
      <c r="J30" s="135">
        <v>114176.0</v>
      </c>
      <c r="K30" s="135">
        <v>99980.0</v>
      </c>
      <c r="L30" s="135">
        <v>377.0</v>
      </c>
      <c r="M30" s="135">
        <v>806.0</v>
      </c>
      <c r="N30" s="135">
        <v>73285.0</v>
      </c>
      <c r="O30" s="135">
        <v>50733.0</v>
      </c>
      <c r="P30" s="135">
        <v>524.0</v>
      </c>
      <c r="Q30" s="135">
        <v>963.0</v>
      </c>
      <c r="R30" s="135">
        <v>3501777.0</v>
      </c>
      <c r="S30" s="159">
        <v>2651941.0</v>
      </c>
      <c r="T30" s="135">
        <v>16098.0</v>
      </c>
      <c r="U30" s="135">
        <v>87758.0</v>
      </c>
      <c r="V30" s="135"/>
      <c r="W30" s="135"/>
      <c r="X30" s="135"/>
      <c r="Y30" s="135"/>
      <c r="Z30" s="135">
        <v>161973.0</v>
      </c>
      <c r="AA30" s="135">
        <v>142531.0</v>
      </c>
      <c r="AB30" s="135">
        <v>4780.0</v>
      </c>
      <c r="AC30" s="135">
        <v>23915.0</v>
      </c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</row>
    <row r="31">
      <c r="A31" s="8">
        <v>44293.0</v>
      </c>
      <c r="B31" s="135">
        <v>209541.0</v>
      </c>
      <c r="C31" s="135">
        <v>148719.0</v>
      </c>
      <c r="D31" s="135">
        <v>2341.0</v>
      </c>
      <c r="E31" s="135">
        <v>126006.0</v>
      </c>
      <c r="F31" s="135">
        <v>170629.0</v>
      </c>
      <c r="G31" s="135">
        <v>130256.0</v>
      </c>
      <c r="H31" s="135">
        <v>9292.0</v>
      </c>
      <c r="I31" s="135">
        <v>63643.0</v>
      </c>
      <c r="J31" s="135">
        <v>109681.0</v>
      </c>
      <c r="K31" s="135">
        <v>92620.0</v>
      </c>
      <c r="L31" s="135">
        <v>39.0</v>
      </c>
      <c r="M31" s="135">
        <v>429.0</v>
      </c>
      <c r="N31" s="135">
        <v>73271.0</v>
      </c>
      <c r="O31" s="135">
        <v>50450.0</v>
      </c>
      <c r="P31" s="135">
        <v>129.0</v>
      </c>
      <c r="Q31" s="135">
        <v>439.0</v>
      </c>
      <c r="R31" s="135">
        <v>3503532.0</v>
      </c>
      <c r="S31" s="135">
        <v>2634300.0</v>
      </c>
      <c r="T31" s="135">
        <v>18106.0</v>
      </c>
      <c r="U31" s="135">
        <v>71657.0</v>
      </c>
      <c r="V31" s="135"/>
      <c r="W31" s="135"/>
      <c r="X31" s="135"/>
      <c r="Y31" s="135"/>
      <c r="Z31" s="135">
        <v>161788.0</v>
      </c>
      <c r="AA31" s="135">
        <v>141468.0</v>
      </c>
      <c r="AB31" s="135">
        <v>4359.0</v>
      </c>
      <c r="AC31" s="135">
        <v>19133.0</v>
      </c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</row>
    <row r="32">
      <c r="A32" s="8">
        <v>44292.0</v>
      </c>
      <c r="B32" s="135">
        <v>209719.0</v>
      </c>
      <c r="C32" s="96">
        <v>150366.0</v>
      </c>
      <c r="D32" s="96">
        <v>3426.0</v>
      </c>
      <c r="E32" s="96">
        <v>123006.0</v>
      </c>
      <c r="F32" s="135">
        <v>170451.0</v>
      </c>
      <c r="G32" s="135">
        <v>130305.0</v>
      </c>
      <c r="H32" s="135">
        <v>7059.0</v>
      </c>
      <c r="I32" s="135">
        <v>53669.0</v>
      </c>
      <c r="J32" s="135">
        <v>105238.0</v>
      </c>
      <c r="K32" s="135">
        <v>86220.0</v>
      </c>
      <c r="L32" s="135">
        <v>185.0</v>
      </c>
      <c r="M32" s="135">
        <v>390.0</v>
      </c>
      <c r="N32" s="135">
        <v>73164.0</v>
      </c>
      <c r="O32" s="135">
        <v>50126.0</v>
      </c>
      <c r="P32" s="135">
        <v>125.0</v>
      </c>
      <c r="Q32" s="135">
        <v>310.0</v>
      </c>
      <c r="R32" s="135">
        <v>3486666.0</v>
      </c>
      <c r="S32" s="135">
        <v>2600502.0</v>
      </c>
      <c r="T32" s="135">
        <v>18926.0</v>
      </c>
      <c r="U32" s="135">
        <v>53548.0</v>
      </c>
      <c r="V32" s="135"/>
      <c r="W32" s="135"/>
      <c r="X32" s="135"/>
      <c r="Y32" s="135"/>
      <c r="Z32" s="135">
        <v>161992.0</v>
      </c>
      <c r="AA32" s="135">
        <v>138546.0</v>
      </c>
      <c r="AB32" s="135">
        <v>3474.0</v>
      </c>
      <c r="AC32" s="135">
        <v>14775.0</v>
      </c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</row>
    <row r="33">
      <c r="A33" s="8">
        <v>44291.0</v>
      </c>
      <c r="B33" s="135">
        <v>209938.0</v>
      </c>
      <c r="C33" s="135">
        <v>151544.0</v>
      </c>
      <c r="D33" s="135">
        <v>11.0</v>
      </c>
      <c r="E33" s="135">
        <v>119273.0</v>
      </c>
      <c r="F33" s="135">
        <v>170519.0</v>
      </c>
      <c r="G33" s="135">
        <v>130589.0</v>
      </c>
      <c r="H33" s="135">
        <v>47.0</v>
      </c>
      <c r="I33" s="135">
        <v>46259.0</v>
      </c>
      <c r="J33" s="135">
        <v>21047.0</v>
      </c>
      <c r="K33" s="135">
        <v>19323.0</v>
      </c>
      <c r="L33" s="135">
        <v>0.0</v>
      </c>
      <c r="M33" s="135">
        <v>5.0</v>
      </c>
      <c r="N33" s="135">
        <v>73019.0</v>
      </c>
      <c r="O33" s="135">
        <v>49908.0</v>
      </c>
      <c r="P33" s="135">
        <v>0.0</v>
      </c>
      <c r="Q33" s="135">
        <v>185.0</v>
      </c>
      <c r="R33" s="135">
        <v>3499518.0</v>
      </c>
      <c r="S33" s="135">
        <v>2541949.0</v>
      </c>
      <c r="T33" s="135">
        <v>292.0</v>
      </c>
      <c r="U33" s="135">
        <v>34615.0</v>
      </c>
      <c r="V33" s="135"/>
      <c r="W33" s="135"/>
      <c r="X33" s="135"/>
      <c r="Y33" s="135"/>
      <c r="Z33" s="135">
        <v>161510.0</v>
      </c>
      <c r="AA33" s="135">
        <v>134758.0</v>
      </c>
      <c r="AB33" s="135">
        <v>279.0</v>
      </c>
      <c r="AC33" s="135">
        <v>11295.0</v>
      </c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</row>
    <row r="34">
      <c r="A34" s="8">
        <v>44290.0</v>
      </c>
      <c r="B34" s="38">
        <v>209939.0</v>
      </c>
      <c r="C34" s="38">
        <v>151543.0</v>
      </c>
      <c r="D34" s="38">
        <v>44.0</v>
      </c>
      <c r="E34" s="38">
        <v>119261.0</v>
      </c>
      <c r="F34" s="38">
        <v>170520.0</v>
      </c>
      <c r="G34" s="38">
        <v>130597.0</v>
      </c>
      <c r="H34" s="38">
        <v>352.0</v>
      </c>
      <c r="I34" s="38">
        <v>46206.0</v>
      </c>
      <c r="J34" s="38">
        <v>21047.0</v>
      </c>
      <c r="K34" s="38">
        <v>19323.0</v>
      </c>
      <c r="L34" s="38">
        <v>0.0</v>
      </c>
      <c r="M34" s="38">
        <v>5.0</v>
      </c>
      <c r="N34" s="38">
        <v>72989.0</v>
      </c>
      <c r="O34" s="38">
        <v>49876.0</v>
      </c>
      <c r="P34" s="38">
        <v>0.0</v>
      </c>
      <c r="Q34" s="38">
        <v>185.0</v>
      </c>
      <c r="R34" s="38">
        <v>3499572.0</v>
      </c>
      <c r="S34" s="38">
        <v>2530821.0</v>
      </c>
      <c r="T34" s="38">
        <v>4069.0</v>
      </c>
      <c r="U34" s="38">
        <v>34323.0</v>
      </c>
      <c r="V34" s="38"/>
      <c r="W34" s="38"/>
      <c r="X34" s="38"/>
      <c r="Y34" s="38"/>
      <c r="Z34" s="38">
        <v>161461.0</v>
      </c>
      <c r="AA34" s="38">
        <v>133698.0</v>
      </c>
      <c r="AB34" s="38">
        <v>2106.0</v>
      </c>
      <c r="AC34" s="38">
        <v>11017.0</v>
      </c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</row>
    <row r="35">
      <c r="A35" s="8">
        <v>44289.0</v>
      </c>
      <c r="B35" s="38">
        <v>209918.0</v>
      </c>
      <c r="C35" s="38">
        <v>151522.0</v>
      </c>
      <c r="D35" s="38">
        <v>2046.0</v>
      </c>
      <c r="E35" s="38">
        <v>119194.0</v>
      </c>
      <c r="F35" s="38">
        <v>170532.0</v>
      </c>
      <c r="G35" s="38">
        <v>130640.0</v>
      </c>
      <c r="H35" s="38">
        <v>5471.0</v>
      </c>
      <c r="I35" s="38">
        <v>45787.0</v>
      </c>
      <c r="J35" s="38">
        <v>21047.0</v>
      </c>
      <c r="K35" s="38">
        <v>19323.0</v>
      </c>
      <c r="L35" s="38">
        <v>5.0</v>
      </c>
      <c r="M35" s="38">
        <v>5.0</v>
      </c>
      <c r="N35" s="38">
        <v>72977.0</v>
      </c>
      <c r="O35" s="38">
        <v>49864.0</v>
      </c>
      <c r="P35" s="38">
        <v>182.0</v>
      </c>
      <c r="Q35" s="38">
        <v>185.0</v>
      </c>
      <c r="R35" s="38">
        <v>3499794.0</v>
      </c>
      <c r="S35" s="38">
        <v>2518387.0</v>
      </c>
      <c r="T35" s="38">
        <v>15883.0</v>
      </c>
      <c r="U35" s="38">
        <v>30252.0</v>
      </c>
      <c r="V35" s="38"/>
      <c r="W35" s="38"/>
      <c r="X35" s="38"/>
      <c r="Y35" s="38"/>
      <c r="Z35" s="38">
        <v>161230.0</v>
      </c>
      <c r="AA35" s="38">
        <v>132528.0</v>
      </c>
      <c r="AB35" s="38">
        <v>4188.0</v>
      </c>
      <c r="AC35" s="38">
        <v>8911.0</v>
      </c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</row>
    <row r="36">
      <c r="A36" s="8">
        <v>44288.0</v>
      </c>
      <c r="B36" s="38">
        <v>209883.0</v>
      </c>
      <c r="C36" s="38">
        <v>151885.0</v>
      </c>
      <c r="D36" s="38">
        <v>4914.0</v>
      </c>
      <c r="E36" s="38">
        <v>116653.0</v>
      </c>
      <c r="F36" s="38">
        <v>170379.0</v>
      </c>
      <c r="G36" s="38">
        <v>130661.0</v>
      </c>
      <c r="H36" s="38">
        <v>7853.0</v>
      </c>
      <c r="I36" s="38">
        <v>39873.0</v>
      </c>
      <c r="J36" s="38"/>
      <c r="K36" s="38"/>
      <c r="L36" s="38"/>
      <c r="M36" s="38"/>
      <c r="N36" s="38"/>
      <c r="O36" s="38"/>
      <c r="P36" s="38"/>
      <c r="Q36" s="38"/>
      <c r="R36" s="38">
        <v>3501743.0</v>
      </c>
      <c r="S36" s="38">
        <v>2433922.0</v>
      </c>
      <c r="T36" s="38">
        <v>14363.0</v>
      </c>
      <c r="U36" s="38">
        <v>14363.0</v>
      </c>
      <c r="V36" s="38"/>
      <c r="W36" s="38"/>
      <c r="X36" s="38"/>
      <c r="Y36" s="38"/>
      <c r="Z36" s="38">
        <v>160656.0</v>
      </c>
      <c r="AA36" s="38">
        <v>129557.0</v>
      </c>
      <c r="AB36" s="38">
        <v>4670.0</v>
      </c>
      <c r="AC36" s="38">
        <v>4670.0</v>
      </c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</row>
    <row r="37">
      <c r="A37" s="8">
        <v>44287.0</v>
      </c>
      <c r="B37" s="164">
        <v>209571.0</v>
      </c>
      <c r="C37" s="164">
        <v>152539.0</v>
      </c>
      <c r="D37" s="164">
        <v>10104.0</v>
      </c>
      <c r="E37" s="164">
        <v>111134.0</v>
      </c>
      <c r="F37" s="164">
        <v>170274.0</v>
      </c>
      <c r="G37" s="164">
        <v>130925.0</v>
      </c>
      <c r="H37" s="164">
        <v>8884.0</v>
      </c>
      <c r="I37" s="164">
        <v>31741.0</v>
      </c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</row>
    <row r="38">
      <c r="A38" s="8">
        <v>44286.0</v>
      </c>
      <c r="B38" s="38">
        <v>209009.0</v>
      </c>
      <c r="C38" s="38">
        <v>152596.0</v>
      </c>
      <c r="D38" s="38">
        <v>14880.0</v>
      </c>
      <c r="E38" s="38">
        <v>100266.0</v>
      </c>
      <c r="F38" s="38">
        <v>170151.0</v>
      </c>
      <c r="G38" s="38">
        <v>131216.0</v>
      </c>
      <c r="H38" s="38">
        <v>9487.0</v>
      </c>
      <c r="I38" s="38">
        <v>22321.0</v>
      </c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</row>
    <row r="39">
      <c r="A39" s="8">
        <v>44285.0</v>
      </c>
      <c r="B39" s="164">
        <v>208384.0</v>
      </c>
      <c r="C39" s="40">
        <v>152673.0</v>
      </c>
      <c r="D39" s="40">
        <v>18464.0</v>
      </c>
      <c r="E39" s="40">
        <v>84727.0</v>
      </c>
      <c r="F39" s="164">
        <v>169992.0</v>
      </c>
      <c r="G39" s="40">
        <v>131477.0</v>
      </c>
      <c r="H39" s="40">
        <v>4369.0</v>
      </c>
      <c r="I39" s="40">
        <v>12582.0</v>
      </c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</row>
    <row r="40">
      <c r="A40" s="8">
        <v>44284.0</v>
      </c>
      <c r="B40" s="40">
        <v>207638.0</v>
      </c>
      <c r="C40" s="40">
        <v>152780.0</v>
      </c>
      <c r="D40" s="40">
        <v>11.0</v>
      </c>
      <c r="E40" s="40">
        <v>65855.0</v>
      </c>
      <c r="F40" s="40">
        <v>169911.0</v>
      </c>
      <c r="G40" s="40">
        <v>131825.0</v>
      </c>
      <c r="H40" s="40">
        <v>0.0</v>
      </c>
      <c r="I40" s="40">
        <v>8124.0</v>
      </c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</row>
    <row r="41">
      <c r="A41" s="8">
        <v>44283.0</v>
      </c>
      <c r="B41" s="165">
        <v>207628.0</v>
      </c>
      <c r="C41" s="165">
        <v>152830.0</v>
      </c>
      <c r="D41" s="165">
        <v>76.0</v>
      </c>
      <c r="E41" s="165">
        <v>65832.0</v>
      </c>
      <c r="F41" s="165">
        <v>169913.0</v>
      </c>
      <c r="G41" s="165">
        <v>131861.0</v>
      </c>
      <c r="H41" s="165">
        <v>91.0</v>
      </c>
      <c r="I41" s="165">
        <v>8124.0</v>
      </c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</row>
    <row r="42">
      <c r="A42" s="8">
        <v>44282.0</v>
      </c>
      <c r="B42" s="165">
        <v>207635.0</v>
      </c>
      <c r="C42" s="165">
        <v>152844.0</v>
      </c>
      <c r="D42" s="165">
        <v>8243.0</v>
      </c>
      <c r="E42" s="165">
        <v>65672.0</v>
      </c>
      <c r="F42" s="165">
        <v>169917.0</v>
      </c>
      <c r="G42" s="165">
        <v>131890.0</v>
      </c>
      <c r="H42" s="165">
        <v>1880.0</v>
      </c>
      <c r="I42" s="165">
        <v>8033.0</v>
      </c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</row>
    <row r="43">
      <c r="A43" s="8">
        <v>44281.0</v>
      </c>
      <c r="B43" s="165">
        <v>207128.0</v>
      </c>
      <c r="C43" s="165">
        <v>152993.0</v>
      </c>
      <c r="D43" s="165">
        <v>19986.0</v>
      </c>
      <c r="E43" s="165">
        <v>56500.0</v>
      </c>
      <c r="F43" s="165">
        <v>169683.0</v>
      </c>
      <c r="G43" s="165">
        <v>132303.0</v>
      </c>
      <c r="H43" s="165">
        <v>2735.0</v>
      </c>
      <c r="I43" s="165">
        <v>6058.0</v>
      </c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</row>
    <row r="44">
      <c r="A44" s="8">
        <v>44280.0</v>
      </c>
      <c r="B44" s="165">
        <v>206584.0</v>
      </c>
      <c r="C44" s="165">
        <v>153367.0</v>
      </c>
      <c r="D44" s="165">
        <v>20412.0</v>
      </c>
      <c r="E44" s="165">
        <v>35427.0</v>
      </c>
      <c r="F44" s="165">
        <v>169518.0</v>
      </c>
      <c r="G44" s="165">
        <v>132653.0</v>
      </c>
      <c r="H44" s="165">
        <v>1723.0</v>
      </c>
      <c r="I44" s="165">
        <v>3303.0</v>
      </c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</row>
    <row r="45">
      <c r="B45" s="16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6" max="26" width="17.29"/>
    <col customWidth="1" min="27" max="27" width="17.43"/>
    <col customWidth="1" min="28" max="28" width="17.57"/>
    <col customWidth="1" min="29" max="29" width="16.29"/>
  </cols>
  <sheetData>
    <row r="1">
      <c r="A1" s="167"/>
      <c r="B1" s="156" t="s">
        <v>352</v>
      </c>
      <c r="C1" s="156" t="s">
        <v>353</v>
      </c>
      <c r="D1" s="156" t="s">
        <v>354</v>
      </c>
      <c r="E1" s="156" t="s">
        <v>355</v>
      </c>
      <c r="F1" s="156" t="s">
        <v>356</v>
      </c>
      <c r="G1" s="156" t="s">
        <v>357</v>
      </c>
      <c r="H1" s="156" t="s">
        <v>358</v>
      </c>
      <c r="I1" s="156" t="s">
        <v>359</v>
      </c>
      <c r="J1" s="156" t="s">
        <v>360</v>
      </c>
      <c r="K1" s="156" t="s">
        <v>361</v>
      </c>
      <c r="L1" s="156" t="s">
        <v>362</v>
      </c>
      <c r="M1" s="156" t="s">
        <v>363</v>
      </c>
      <c r="N1" s="156" t="s">
        <v>364</v>
      </c>
      <c r="O1" s="156" t="s">
        <v>365</v>
      </c>
      <c r="P1" s="156" t="s">
        <v>366</v>
      </c>
      <c r="Q1" s="156" t="s">
        <v>367</v>
      </c>
      <c r="R1" s="156" t="s">
        <v>343</v>
      </c>
      <c r="S1" s="156" t="s">
        <v>344</v>
      </c>
      <c r="T1" s="156" t="s">
        <v>345</v>
      </c>
      <c r="U1" s="156" t="s">
        <v>346</v>
      </c>
      <c r="V1" s="156" t="s">
        <v>368</v>
      </c>
      <c r="W1" s="156" t="s">
        <v>369</v>
      </c>
      <c r="X1" s="168" t="s">
        <v>370</v>
      </c>
      <c r="Y1" s="168" t="s">
        <v>371</v>
      </c>
      <c r="Z1" s="156" t="s">
        <v>372</v>
      </c>
      <c r="AA1" s="156" t="s">
        <v>373</v>
      </c>
      <c r="AB1" s="156" t="s">
        <v>374</v>
      </c>
      <c r="AC1" s="156" t="s">
        <v>375</v>
      </c>
      <c r="AD1" s="156" t="s">
        <v>376</v>
      </c>
      <c r="AE1" s="156" t="s">
        <v>377</v>
      </c>
      <c r="AF1" s="156"/>
    </row>
    <row r="2">
      <c r="A2" s="8">
        <v>44322.0</v>
      </c>
      <c r="B2" s="95">
        <v>208486.0</v>
      </c>
      <c r="C2" s="95">
        <v>190126.0</v>
      </c>
      <c r="D2" s="95">
        <v>0.0</v>
      </c>
      <c r="E2" s="95">
        <v>187199.0</v>
      </c>
      <c r="F2" s="95">
        <v>111384.0</v>
      </c>
      <c r="G2" s="95">
        <v>106814.0</v>
      </c>
      <c r="H2" s="95">
        <v>0.0</v>
      </c>
      <c r="I2" s="95">
        <v>105510.0</v>
      </c>
      <c r="J2" s="95">
        <v>125971.0</v>
      </c>
      <c r="K2" s="95">
        <v>115520.0</v>
      </c>
      <c r="L2" s="95">
        <v>0.0</v>
      </c>
      <c r="M2" s="95">
        <v>103324.0</v>
      </c>
      <c r="N2" s="95">
        <v>422913.0</v>
      </c>
      <c r="O2" s="95">
        <v>394034.0</v>
      </c>
      <c r="P2" s="95">
        <v>0.0</v>
      </c>
      <c r="Q2" s="95">
        <v>378810.0</v>
      </c>
      <c r="R2" s="35">
        <v>4589.0</v>
      </c>
      <c r="S2" s="18">
        <v>4589.0</v>
      </c>
      <c r="T2" s="157"/>
      <c r="U2" s="157"/>
      <c r="V2" s="95">
        <v>0.0</v>
      </c>
      <c r="W2" s="95">
        <v>3477.0</v>
      </c>
      <c r="X2" s="95">
        <v>0.0</v>
      </c>
      <c r="Y2" s="95">
        <v>258.0</v>
      </c>
      <c r="Z2" s="35">
        <v>63061.0</v>
      </c>
      <c r="AA2" s="18">
        <v>61591.0</v>
      </c>
      <c r="AB2" s="95">
        <v>0.0</v>
      </c>
      <c r="AC2" s="95">
        <v>60921.0</v>
      </c>
      <c r="AD2" s="95">
        <v>0.0</v>
      </c>
      <c r="AE2" s="95">
        <v>60694.0</v>
      </c>
    </row>
    <row r="3">
      <c r="A3" s="8">
        <v>44321.0</v>
      </c>
      <c r="B3" s="95">
        <v>208479.0</v>
      </c>
      <c r="C3" s="95">
        <v>190113.0</v>
      </c>
      <c r="D3" s="95">
        <v>19.0</v>
      </c>
      <c r="E3" s="95">
        <v>187199.0</v>
      </c>
      <c r="F3" s="95">
        <v>111368.0</v>
      </c>
      <c r="G3" s="95">
        <v>106794.0</v>
      </c>
      <c r="H3" s="95">
        <v>61.0</v>
      </c>
      <c r="I3" s="95">
        <v>105510.0</v>
      </c>
      <c r="J3" s="95">
        <v>125976.0</v>
      </c>
      <c r="K3" s="95">
        <v>115522.0</v>
      </c>
      <c r="L3" s="95">
        <v>2364.0</v>
      </c>
      <c r="M3" s="95">
        <v>103322.0</v>
      </c>
      <c r="N3" s="95">
        <v>422911.0</v>
      </c>
      <c r="O3" s="95">
        <v>394031.0</v>
      </c>
      <c r="P3" s="95">
        <v>368.0</v>
      </c>
      <c r="Q3" s="95">
        <v>378795.0</v>
      </c>
      <c r="R3" s="35">
        <v>4589.0</v>
      </c>
      <c r="S3" s="18">
        <v>4589.0</v>
      </c>
      <c r="T3" s="157"/>
      <c r="U3" s="157"/>
      <c r="V3" s="95">
        <v>413.0</v>
      </c>
      <c r="W3" s="95">
        <v>3463.0</v>
      </c>
      <c r="X3" s="95">
        <v>53.0</v>
      </c>
      <c r="Y3" s="95">
        <v>257.0</v>
      </c>
      <c r="Z3" s="35">
        <v>63061.0</v>
      </c>
      <c r="AA3" s="35">
        <v>61591.0</v>
      </c>
      <c r="AB3" s="95">
        <v>0.0</v>
      </c>
      <c r="AC3" s="95">
        <v>60919.0</v>
      </c>
      <c r="AD3" s="95">
        <v>6.0</v>
      </c>
      <c r="AE3" s="95">
        <v>60694.0</v>
      </c>
    </row>
    <row r="4">
      <c r="A4" s="8">
        <v>44320.0</v>
      </c>
      <c r="B4" s="95">
        <v>208495.0</v>
      </c>
      <c r="C4" s="95">
        <v>190096.0</v>
      </c>
      <c r="D4" s="95">
        <v>15.0</v>
      </c>
      <c r="E4" s="95">
        <v>187177.0</v>
      </c>
      <c r="F4" s="95">
        <v>111337.0</v>
      </c>
      <c r="G4" s="95">
        <v>106746.0</v>
      </c>
      <c r="H4" s="95">
        <v>10.0</v>
      </c>
      <c r="I4" s="95">
        <v>105442.0</v>
      </c>
      <c r="J4" s="95">
        <v>125241.0</v>
      </c>
      <c r="K4" s="95">
        <v>114754.0</v>
      </c>
      <c r="L4" s="95">
        <v>2483.0</v>
      </c>
      <c r="M4" s="95">
        <v>100954.0</v>
      </c>
      <c r="N4" s="95">
        <v>422695.0</v>
      </c>
      <c r="O4" s="95">
        <v>393734.0</v>
      </c>
      <c r="P4" s="95">
        <v>134.0</v>
      </c>
      <c r="Q4" s="95">
        <v>378276.0</v>
      </c>
      <c r="R4" s="35">
        <v>4495.0</v>
      </c>
      <c r="S4" s="18">
        <v>4495.0</v>
      </c>
      <c r="T4" s="157"/>
      <c r="U4" s="157"/>
      <c r="V4" s="95">
        <v>206.0</v>
      </c>
      <c r="W4" s="95">
        <v>3020.0</v>
      </c>
      <c r="X4" s="95">
        <v>17.0</v>
      </c>
      <c r="Y4" s="95">
        <v>203.0</v>
      </c>
      <c r="Z4" s="35">
        <v>63063.0</v>
      </c>
      <c r="AA4" s="35">
        <v>61591.0</v>
      </c>
      <c r="AB4" s="95">
        <v>0.0</v>
      </c>
      <c r="AC4" s="95">
        <v>60919.0</v>
      </c>
      <c r="AD4" s="95">
        <v>1.0</v>
      </c>
      <c r="AE4" s="95">
        <v>60688.0</v>
      </c>
    </row>
    <row r="5">
      <c r="A5" s="8">
        <v>44319.0</v>
      </c>
      <c r="B5" s="95">
        <v>208494.0</v>
      </c>
      <c r="C5" s="95">
        <v>190082.0</v>
      </c>
      <c r="D5" s="95">
        <v>0.0</v>
      </c>
      <c r="E5" s="95">
        <v>187158.0</v>
      </c>
      <c r="F5" s="99">
        <v>111295.0</v>
      </c>
      <c r="G5" s="99">
        <v>106679.0</v>
      </c>
      <c r="H5" s="99">
        <v>0.0</v>
      </c>
      <c r="I5" s="99">
        <v>105424.0</v>
      </c>
      <c r="J5" s="99">
        <v>123235.0</v>
      </c>
      <c r="K5" s="99">
        <v>112975.0</v>
      </c>
      <c r="L5" s="99">
        <v>56.0</v>
      </c>
      <c r="M5" s="99">
        <v>98458.0</v>
      </c>
      <c r="N5" s="99">
        <v>422551.0</v>
      </c>
      <c r="O5" s="99">
        <v>393550.0</v>
      </c>
      <c r="P5" s="99">
        <v>0.0</v>
      </c>
      <c r="Q5" s="99">
        <v>377944.0</v>
      </c>
      <c r="R5" s="35">
        <v>3859.0</v>
      </c>
      <c r="S5" s="18">
        <v>3859.0</v>
      </c>
      <c r="T5" s="157"/>
      <c r="U5" s="157"/>
      <c r="V5" s="99">
        <v>0.0</v>
      </c>
      <c r="W5" s="99">
        <v>2814.0</v>
      </c>
      <c r="X5" s="95">
        <v>0.0</v>
      </c>
      <c r="Y5" s="95">
        <v>186.0</v>
      </c>
      <c r="Z5" s="35">
        <v>63067.0</v>
      </c>
      <c r="AA5" s="35">
        <v>61594.0</v>
      </c>
      <c r="AB5" s="99">
        <v>0.0</v>
      </c>
      <c r="AC5" s="99">
        <v>60919.0</v>
      </c>
      <c r="AD5" s="99">
        <v>0.0</v>
      </c>
      <c r="AE5" s="99">
        <v>60687.0</v>
      </c>
    </row>
    <row r="6">
      <c r="A6" s="8">
        <v>44318.0</v>
      </c>
      <c r="B6" s="95">
        <v>208497.0</v>
      </c>
      <c r="C6" s="95">
        <v>190085.0</v>
      </c>
      <c r="D6" s="95">
        <v>1.0</v>
      </c>
      <c r="E6" s="95">
        <v>187158.0</v>
      </c>
      <c r="F6" s="95">
        <v>111296.0</v>
      </c>
      <c r="G6" s="95">
        <v>106681.0</v>
      </c>
      <c r="H6" s="95">
        <v>1.0</v>
      </c>
      <c r="I6" s="95">
        <v>105424.0</v>
      </c>
      <c r="J6" s="95">
        <v>123292.0</v>
      </c>
      <c r="K6" s="95">
        <v>113040.0</v>
      </c>
      <c r="L6" s="95">
        <v>315.0</v>
      </c>
      <c r="M6" s="95">
        <v>98401.0</v>
      </c>
      <c r="N6" s="95">
        <v>422505.0</v>
      </c>
      <c r="O6" s="95">
        <v>393503.0</v>
      </c>
      <c r="P6" s="95">
        <v>77.0</v>
      </c>
      <c r="Q6" s="95">
        <v>377943.0</v>
      </c>
      <c r="R6" s="35">
        <v>3859.0</v>
      </c>
      <c r="S6" s="18">
        <v>3859.0</v>
      </c>
      <c r="T6" s="157"/>
      <c r="U6" s="157"/>
      <c r="V6" s="95">
        <v>9.0</v>
      </c>
      <c r="W6" s="95">
        <v>2814.0</v>
      </c>
      <c r="X6" s="95">
        <v>0.0</v>
      </c>
      <c r="Y6" s="95">
        <v>186.0</v>
      </c>
      <c r="Z6" s="35">
        <v>63067.0</v>
      </c>
      <c r="AA6" s="35">
        <v>61594.0</v>
      </c>
      <c r="AB6" s="95">
        <v>0.0</v>
      </c>
      <c r="AC6" s="95">
        <v>60919.0</v>
      </c>
      <c r="AD6" s="95">
        <v>0.0</v>
      </c>
      <c r="AE6" s="95">
        <v>60687.0</v>
      </c>
    </row>
    <row r="7">
      <c r="A7" s="8">
        <v>44317.0</v>
      </c>
      <c r="B7" s="135">
        <v>208491.0</v>
      </c>
      <c r="C7" s="135">
        <v>190079.0</v>
      </c>
      <c r="D7" s="135">
        <v>39.0</v>
      </c>
      <c r="E7" s="135">
        <v>187157.0</v>
      </c>
      <c r="F7" s="135">
        <v>111293.0</v>
      </c>
      <c r="G7" s="135">
        <v>106676.0</v>
      </c>
      <c r="H7" s="135">
        <v>111.0</v>
      </c>
      <c r="I7" s="135">
        <v>105414.0</v>
      </c>
      <c r="J7" s="135">
        <v>122596.0</v>
      </c>
      <c r="K7" s="135">
        <v>112148.0</v>
      </c>
      <c r="L7" s="135">
        <v>12468.0</v>
      </c>
      <c r="M7" s="135">
        <v>98083.0</v>
      </c>
      <c r="N7" s="135">
        <v>422496.0</v>
      </c>
      <c r="O7" s="135">
        <v>393491.0</v>
      </c>
      <c r="P7" s="135">
        <v>1718.0</v>
      </c>
      <c r="Q7" s="135">
        <v>377807.0</v>
      </c>
      <c r="R7" s="35">
        <v>3831.0</v>
      </c>
      <c r="S7" s="18">
        <v>3831.0</v>
      </c>
      <c r="T7" s="157"/>
      <c r="U7" s="157"/>
      <c r="V7" s="135">
        <v>442.0</v>
      </c>
      <c r="W7" s="135">
        <v>2785.0</v>
      </c>
      <c r="X7" s="135">
        <v>61.0</v>
      </c>
      <c r="Y7" s="135">
        <v>110.0</v>
      </c>
      <c r="Z7" s="35">
        <v>63067.0</v>
      </c>
      <c r="AA7" s="35">
        <v>61594.0</v>
      </c>
      <c r="AB7" s="135">
        <v>0.0</v>
      </c>
      <c r="AC7" s="135">
        <v>60914.0</v>
      </c>
      <c r="AD7" s="135">
        <v>12.0</v>
      </c>
      <c r="AE7" s="135">
        <v>60687.0</v>
      </c>
    </row>
    <row r="8">
      <c r="A8" s="8">
        <v>44316.0</v>
      </c>
      <c r="B8" s="95">
        <v>208489.0</v>
      </c>
      <c r="C8" s="95">
        <v>190058.0</v>
      </c>
      <c r="D8" s="95">
        <v>23.0</v>
      </c>
      <c r="E8" s="95">
        <v>187116.0</v>
      </c>
      <c r="F8" s="95">
        <v>111270.0</v>
      </c>
      <c r="G8" s="95">
        <v>106664.0</v>
      </c>
      <c r="H8" s="95">
        <v>118.0</v>
      </c>
      <c r="I8" s="95">
        <v>105300.0</v>
      </c>
      <c r="J8" s="95">
        <v>117854.0</v>
      </c>
      <c r="K8" s="95">
        <v>107756.0</v>
      </c>
      <c r="L8" s="95">
        <v>10109.0</v>
      </c>
      <c r="M8" s="95">
        <v>85612.0</v>
      </c>
      <c r="N8" s="95">
        <v>422161.0</v>
      </c>
      <c r="O8" s="95">
        <v>393254.0</v>
      </c>
      <c r="P8" s="95">
        <v>1326.0</v>
      </c>
      <c r="Q8" s="95">
        <v>376021.0</v>
      </c>
      <c r="R8" s="35">
        <v>3828.0</v>
      </c>
      <c r="S8" s="18">
        <v>3828.0</v>
      </c>
      <c r="T8" s="157"/>
      <c r="U8" s="157"/>
      <c r="V8" s="95">
        <v>210.0</v>
      </c>
      <c r="W8" s="95">
        <v>2338.0</v>
      </c>
      <c r="X8" s="95">
        <v>23.0</v>
      </c>
      <c r="Y8" s="95">
        <v>49.0</v>
      </c>
      <c r="Z8" s="35">
        <v>63073.0</v>
      </c>
      <c r="AA8" s="35">
        <v>61595.0</v>
      </c>
      <c r="AB8" s="95">
        <v>0.0</v>
      </c>
      <c r="AC8" s="95">
        <v>60912.0</v>
      </c>
      <c r="AD8" s="95">
        <v>12.0</v>
      </c>
      <c r="AE8" s="95">
        <v>60675.0</v>
      </c>
    </row>
    <row r="9">
      <c r="A9" s="8">
        <v>44315.0</v>
      </c>
      <c r="B9" s="96">
        <v>208492.0</v>
      </c>
      <c r="C9" s="96">
        <v>190049.0</v>
      </c>
      <c r="D9" s="96">
        <v>20.0</v>
      </c>
      <c r="E9" s="96">
        <v>187084.0</v>
      </c>
      <c r="F9" s="96">
        <v>111245.0</v>
      </c>
      <c r="G9" s="96">
        <v>106627.0</v>
      </c>
      <c r="H9" s="96">
        <v>149.0</v>
      </c>
      <c r="I9" s="96">
        <v>105147.0</v>
      </c>
      <c r="J9" s="96">
        <v>107626.0</v>
      </c>
      <c r="K9" s="96">
        <v>98102.0</v>
      </c>
      <c r="L9" s="96">
        <v>5002.0</v>
      </c>
      <c r="M9" s="96">
        <v>75374.0</v>
      </c>
      <c r="N9" s="96">
        <v>421055.0</v>
      </c>
      <c r="O9" s="96">
        <v>392155.0</v>
      </c>
      <c r="P9" s="96">
        <v>521.0</v>
      </c>
      <c r="Q9" s="96">
        <v>374348.0</v>
      </c>
      <c r="R9" s="35">
        <v>3831.0</v>
      </c>
      <c r="S9" s="18">
        <v>3831.0</v>
      </c>
      <c r="T9" s="157"/>
      <c r="U9" s="157"/>
      <c r="V9" s="96">
        <v>123.0</v>
      </c>
      <c r="W9" s="96">
        <v>2127.0</v>
      </c>
      <c r="X9" s="35">
        <v>17.0</v>
      </c>
      <c r="Y9" s="35">
        <v>26.0</v>
      </c>
      <c r="Z9" s="35">
        <v>63083.0</v>
      </c>
      <c r="AA9" s="35">
        <v>61599.0</v>
      </c>
      <c r="AB9" s="96">
        <v>0.0</v>
      </c>
      <c r="AC9" s="96">
        <v>60911.0</v>
      </c>
      <c r="AD9" s="96">
        <v>9.0</v>
      </c>
      <c r="AE9" s="96">
        <v>60663.0</v>
      </c>
    </row>
    <row r="10">
      <c r="A10" s="8">
        <v>44314.0</v>
      </c>
      <c r="B10" s="135">
        <v>208499.0</v>
      </c>
      <c r="C10" s="135">
        <v>190037.0</v>
      </c>
      <c r="D10" s="135">
        <v>16.0</v>
      </c>
      <c r="E10" s="135">
        <v>187108.0</v>
      </c>
      <c r="F10" s="135">
        <v>111221.0</v>
      </c>
      <c r="G10" s="135">
        <v>106584.0</v>
      </c>
      <c r="H10" s="135">
        <v>76.0</v>
      </c>
      <c r="I10" s="135">
        <v>104982.0</v>
      </c>
      <c r="J10" s="135">
        <v>90834.0</v>
      </c>
      <c r="K10" s="135">
        <v>82206.0</v>
      </c>
      <c r="L10" s="135">
        <v>752.0</v>
      </c>
      <c r="M10" s="135">
        <v>70358.0</v>
      </c>
      <c r="N10" s="135">
        <v>419574.0</v>
      </c>
      <c r="O10" s="135">
        <v>390756.0</v>
      </c>
      <c r="P10" s="135">
        <v>436.0</v>
      </c>
      <c r="Q10" s="135">
        <v>373556.0</v>
      </c>
      <c r="R10" s="35">
        <v>3092.0</v>
      </c>
      <c r="S10" s="35">
        <v>3092.0</v>
      </c>
      <c r="T10" s="157"/>
      <c r="U10" s="157"/>
      <c r="V10" s="135">
        <v>43.0</v>
      </c>
      <c r="W10" s="135">
        <v>1989.0</v>
      </c>
      <c r="X10" s="135">
        <v>1.0</v>
      </c>
      <c r="Y10" s="135">
        <v>9.0</v>
      </c>
      <c r="Z10" s="35">
        <v>63084.0</v>
      </c>
      <c r="AA10" s="35">
        <v>61600.0</v>
      </c>
      <c r="AB10" s="135">
        <v>0.0</v>
      </c>
      <c r="AC10" s="135">
        <v>60911.0</v>
      </c>
      <c r="AD10" s="135">
        <v>7.0</v>
      </c>
      <c r="AE10" s="135">
        <v>60654.0</v>
      </c>
    </row>
    <row r="11">
      <c r="A11" s="8">
        <v>44313.0</v>
      </c>
      <c r="B11" s="96">
        <v>208498.0</v>
      </c>
      <c r="C11" s="96">
        <v>190026.0</v>
      </c>
      <c r="D11" s="96">
        <v>20.0</v>
      </c>
      <c r="E11" s="96">
        <v>187090.0</v>
      </c>
      <c r="F11" s="96">
        <v>111156.0</v>
      </c>
      <c r="G11" s="96">
        <v>106493.0</v>
      </c>
      <c r="H11" s="96">
        <v>37.0</v>
      </c>
      <c r="I11" s="96">
        <v>104904.0</v>
      </c>
      <c r="J11" s="96">
        <v>81527.0</v>
      </c>
      <c r="K11" s="96">
        <v>73628.0</v>
      </c>
      <c r="L11" s="96">
        <v>287.0</v>
      </c>
      <c r="M11" s="96">
        <v>69585.0</v>
      </c>
      <c r="N11" s="96">
        <v>418680.0</v>
      </c>
      <c r="O11" s="96">
        <v>389938.0</v>
      </c>
      <c r="P11" s="96">
        <v>433.0</v>
      </c>
      <c r="Q11" s="96">
        <v>373055.0</v>
      </c>
      <c r="R11" s="35">
        <v>2474.0</v>
      </c>
      <c r="S11" s="18">
        <v>2474.0</v>
      </c>
      <c r="T11" s="157"/>
      <c r="U11" s="157"/>
      <c r="V11" s="96">
        <v>88.0</v>
      </c>
      <c r="W11" s="96">
        <v>1943.0</v>
      </c>
      <c r="X11" s="96">
        <v>0.0</v>
      </c>
      <c r="Y11" s="96">
        <v>8.0</v>
      </c>
      <c r="Z11" s="35">
        <v>63110.0</v>
      </c>
      <c r="AA11" s="35">
        <v>61623.0</v>
      </c>
      <c r="AB11" s="96">
        <v>0.0</v>
      </c>
      <c r="AC11" s="96">
        <v>60911.0</v>
      </c>
      <c r="AD11" s="96">
        <v>18.0</v>
      </c>
      <c r="AE11" s="96">
        <v>60646.0</v>
      </c>
    </row>
    <row r="12">
      <c r="A12" s="8">
        <v>44312.0</v>
      </c>
      <c r="B12" s="96">
        <v>208500.0</v>
      </c>
      <c r="C12" s="96">
        <v>190036.0</v>
      </c>
      <c r="D12" s="96">
        <v>0.0</v>
      </c>
      <c r="E12" s="96">
        <v>187066.0</v>
      </c>
      <c r="F12" s="96">
        <v>111129.0</v>
      </c>
      <c r="G12" s="96">
        <v>106473.0</v>
      </c>
      <c r="H12" s="96">
        <v>0.0</v>
      </c>
      <c r="I12" s="96">
        <v>104865.0</v>
      </c>
      <c r="J12" s="96">
        <v>80793.0</v>
      </c>
      <c r="K12" s="96">
        <v>72942.0</v>
      </c>
      <c r="L12" s="96">
        <v>0.0</v>
      </c>
      <c r="M12" s="96">
        <v>69293.0</v>
      </c>
      <c r="N12" s="96">
        <v>418062.0</v>
      </c>
      <c r="O12" s="96">
        <v>389260.0</v>
      </c>
      <c r="P12" s="96">
        <v>1.0</v>
      </c>
      <c r="Q12" s="96">
        <v>372482.0</v>
      </c>
      <c r="R12" s="35">
        <v>2481.0</v>
      </c>
      <c r="S12" s="35">
        <v>2481.0</v>
      </c>
      <c r="T12" s="157"/>
      <c r="U12" s="157"/>
      <c r="V12" s="96">
        <v>0.0</v>
      </c>
      <c r="W12" s="96">
        <v>1854.0</v>
      </c>
      <c r="X12" s="96">
        <v>0.0</v>
      </c>
      <c r="Y12" s="96">
        <v>8.0</v>
      </c>
      <c r="Z12" s="35">
        <v>63115.0</v>
      </c>
      <c r="AA12" s="18">
        <v>61624.0</v>
      </c>
      <c r="AB12" s="96">
        <v>0.0</v>
      </c>
      <c r="AC12" s="96">
        <v>60911.0</v>
      </c>
      <c r="AD12" s="96">
        <v>0.0</v>
      </c>
      <c r="AE12" s="96">
        <v>60628.0</v>
      </c>
    </row>
    <row r="13">
      <c r="A13" s="8">
        <v>44311.0</v>
      </c>
      <c r="B13" s="135">
        <v>208500.0</v>
      </c>
      <c r="C13" s="135">
        <v>190035.0</v>
      </c>
      <c r="D13" s="135">
        <v>0.0</v>
      </c>
      <c r="E13" s="135">
        <v>187066.0</v>
      </c>
      <c r="F13" s="135">
        <v>111129.0</v>
      </c>
      <c r="G13" s="135">
        <v>106473.0</v>
      </c>
      <c r="H13" s="135">
        <v>0.0</v>
      </c>
      <c r="I13" s="135">
        <v>104865.0</v>
      </c>
      <c r="J13" s="135">
        <v>80373.0</v>
      </c>
      <c r="K13" s="135">
        <v>72521.0</v>
      </c>
      <c r="L13" s="135">
        <v>18.0</v>
      </c>
      <c r="M13" s="135">
        <v>69293.0</v>
      </c>
      <c r="N13" s="135">
        <v>418064.0</v>
      </c>
      <c r="O13" s="135">
        <v>389261.0</v>
      </c>
      <c r="P13" s="135">
        <v>474.0</v>
      </c>
      <c r="Q13" s="135">
        <v>372481.0</v>
      </c>
      <c r="R13" s="35">
        <v>2481.0</v>
      </c>
      <c r="S13" s="35">
        <v>2481.0</v>
      </c>
      <c r="T13" s="157"/>
      <c r="U13" s="157"/>
      <c r="V13" s="135">
        <v>3.0</v>
      </c>
      <c r="W13" s="135">
        <v>1854.0</v>
      </c>
      <c r="X13" s="135">
        <v>0.0</v>
      </c>
      <c r="Y13" s="135">
        <v>8.0</v>
      </c>
      <c r="Z13" s="35">
        <v>63476.0</v>
      </c>
      <c r="AA13" s="18">
        <v>61838.0</v>
      </c>
      <c r="AB13" s="135">
        <v>0.0</v>
      </c>
      <c r="AC13" s="135">
        <v>60911.0</v>
      </c>
      <c r="AD13" s="135">
        <v>1.0</v>
      </c>
      <c r="AE13" s="135">
        <v>60628.0</v>
      </c>
    </row>
    <row r="14">
      <c r="A14" s="8">
        <v>44310.0</v>
      </c>
      <c r="B14" s="135">
        <v>208500.0</v>
      </c>
      <c r="C14" s="135">
        <v>190035.0</v>
      </c>
      <c r="D14" s="135">
        <v>33.0</v>
      </c>
      <c r="E14" s="135">
        <v>187066.0</v>
      </c>
      <c r="F14" s="135">
        <v>111127.0</v>
      </c>
      <c r="G14" s="135">
        <v>106471.0</v>
      </c>
      <c r="H14" s="135">
        <v>139.0</v>
      </c>
      <c r="I14" s="135">
        <v>104864.0</v>
      </c>
      <c r="J14" s="135">
        <v>80124.0</v>
      </c>
      <c r="K14" s="135">
        <v>72263.0</v>
      </c>
      <c r="L14" s="135">
        <v>592.0</v>
      </c>
      <c r="M14" s="135">
        <v>69272.0</v>
      </c>
      <c r="N14" s="135">
        <v>417854.0</v>
      </c>
      <c r="O14" s="135">
        <v>389041.0</v>
      </c>
      <c r="P14" s="135">
        <v>3612.0</v>
      </c>
      <c r="Q14" s="135">
        <v>371985.0</v>
      </c>
      <c r="R14" s="35">
        <v>2481.0</v>
      </c>
      <c r="S14" s="35">
        <v>2481.0</v>
      </c>
      <c r="T14" s="157"/>
      <c r="U14" s="157"/>
      <c r="V14" s="135">
        <v>228.0</v>
      </c>
      <c r="W14" s="135">
        <v>1656.0</v>
      </c>
      <c r="X14" s="135">
        <v>0.0</v>
      </c>
      <c r="Y14" s="135">
        <v>8.0</v>
      </c>
      <c r="Z14" s="35">
        <v>63476.0</v>
      </c>
      <c r="AA14" s="18">
        <v>61838.0</v>
      </c>
      <c r="AB14" s="135">
        <v>0.0</v>
      </c>
      <c r="AC14" s="135">
        <v>60911.0</v>
      </c>
      <c r="AD14" s="135">
        <v>5.0</v>
      </c>
      <c r="AE14" s="135">
        <v>60627.0</v>
      </c>
    </row>
    <row r="15">
      <c r="A15" s="8">
        <v>44309.0</v>
      </c>
      <c r="B15" s="96">
        <v>208512.0</v>
      </c>
      <c r="C15" s="96">
        <v>190028.0</v>
      </c>
      <c r="D15" s="96">
        <v>41.0</v>
      </c>
      <c r="E15" s="96">
        <v>187032.0</v>
      </c>
      <c r="F15" s="96">
        <v>111169.0</v>
      </c>
      <c r="G15" s="96">
        <v>106499.0</v>
      </c>
      <c r="H15" s="96">
        <v>102.0</v>
      </c>
      <c r="I15" s="96">
        <v>104719.0</v>
      </c>
      <c r="J15" s="96">
        <v>79780.0</v>
      </c>
      <c r="K15" s="96">
        <v>71920.0</v>
      </c>
      <c r="L15" s="96">
        <v>298.0</v>
      </c>
      <c r="M15" s="96">
        <v>68671.0</v>
      </c>
      <c r="N15" s="96">
        <v>417303.0</v>
      </c>
      <c r="O15" s="96">
        <v>388452.0</v>
      </c>
      <c r="P15" s="96">
        <v>1499.0</v>
      </c>
      <c r="Q15" s="96">
        <v>368162.0</v>
      </c>
      <c r="R15" s="35">
        <v>2479.0</v>
      </c>
      <c r="S15" s="35">
        <v>2479.0</v>
      </c>
      <c r="T15" s="157"/>
      <c r="U15" s="157"/>
      <c r="V15" s="96">
        <v>66.0</v>
      </c>
      <c r="W15" s="96">
        <v>1379.0</v>
      </c>
      <c r="X15" s="96">
        <v>0.0</v>
      </c>
      <c r="Y15" s="96">
        <v>8.0</v>
      </c>
      <c r="Z15" s="35">
        <v>63478.0</v>
      </c>
      <c r="AA15" s="35">
        <v>61838.0</v>
      </c>
      <c r="AB15" s="96">
        <v>5.0</v>
      </c>
      <c r="AC15" s="96">
        <v>60911.0</v>
      </c>
      <c r="AD15" s="96">
        <v>8.0</v>
      </c>
      <c r="AE15" s="96">
        <v>60622.0</v>
      </c>
    </row>
    <row r="16">
      <c r="A16" s="8">
        <v>44308.0</v>
      </c>
      <c r="B16" s="96">
        <v>208536.0</v>
      </c>
      <c r="C16" s="96">
        <v>190043.0</v>
      </c>
      <c r="D16" s="96">
        <v>30.0</v>
      </c>
      <c r="E16" s="96">
        <v>186992.0</v>
      </c>
      <c r="F16" s="96">
        <v>111144.0</v>
      </c>
      <c r="G16" s="96">
        <v>106466.0</v>
      </c>
      <c r="H16" s="96">
        <v>116.0</v>
      </c>
      <c r="I16" s="96">
        <v>104611.0</v>
      </c>
      <c r="J16" s="96">
        <v>79610.0</v>
      </c>
      <c r="K16" s="96">
        <v>71724.0</v>
      </c>
      <c r="L16" s="96">
        <v>289.0</v>
      </c>
      <c r="M16" s="96">
        <v>68347.0</v>
      </c>
      <c r="N16" s="96">
        <v>416714.0</v>
      </c>
      <c r="O16" s="96">
        <v>387845.0</v>
      </c>
      <c r="P16" s="96">
        <v>1124.0</v>
      </c>
      <c r="Q16" s="96">
        <v>366580.0</v>
      </c>
      <c r="R16" s="35">
        <v>2477.0</v>
      </c>
      <c r="S16" s="18">
        <v>2477.0</v>
      </c>
      <c r="T16" s="157"/>
      <c r="U16" s="157"/>
      <c r="V16" s="96">
        <v>51.0</v>
      </c>
      <c r="W16" s="96">
        <v>1309.0</v>
      </c>
      <c r="X16" s="96">
        <v>0.0</v>
      </c>
      <c r="Y16" s="96">
        <v>8.0</v>
      </c>
      <c r="Z16" s="35">
        <v>63487.0</v>
      </c>
      <c r="AA16" s="35">
        <v>61847.0</v>
      </c>
      <c r="AB16" s="96">
        <v>3.0</v>
      </c>
      <c r="AC16" s="96">
        <v>60906.0</v>
      </c>
      <c r="AD16" s="96">
        <v>25.0</v>
      </c>
      <c r="AE16" s="96">
        <v>60614.0</v>
      </c>
    </row>
    <row r="17">
      <c r="A17" s="8">
        <v>44307.0</v>
      </c>
      <c r="B17" s="135">
        <v>208528.0</v>
      </c>
      <c r="C17" s="135">
        <v>190027.0</v>
      </c>
      <c r="D17" s="135">
        <v>44.0</v>
      </c>
      <c r="E17" s="135">
        <v>186954.0</v>
      </c>
      <c r="F17" s="135">
        <v>111124.0</v>
      </c>
      <c r="G17" s="135">
        <v>106447.0</v>
      </c>
      <c r="H17" s="135">
        <v>165.0</v>
      </c>
      <c r="I17" s="135">
        <v>104492.0</v>
      </c>
      <c r="J17" s="135">
        <v>79390.0</v>
      </c>
      <c r="K17" s="135">
        <v>71473.0</v>
      </c>
      <c r="L17" s="135">
        <v>306.0</v>
      </c>
      <c r="M17" s="135">
        <v>68042.0</v>
      </c>
      <c r="N17" s="135">
        <v>414852.0</v>
      </c>
      <c r="O17" s="135">
        <v>385662.0</v>
      </c>
      <c r="P17" s="135">
        <v>1070.0</v>
      </c>
      <c r="Q17" s="135">
        <v>365325.0</v>
      </c>
      <c r="R17" s="35">
        <v>2263.0</v>
      </c>
      <c r="S17" s="35">
        <v>2263.0</v>
      </c>
      <c r="T17" s="157"/>
      <c r="U17" s="157"/>
      <c r="V17" s="135">
        <v>99.0</v>
      </c>
      <c r="W17" s="135">
        <v>1202.0</v>
      </c>
      <c r="X17" s="135">
        <v>0.0</v>
      </c>
      <c r="Y17" s="135">
        <v>8.0</v>
      </c>
      <c r="Z17" s="35">
        <v>63491.0</v>
      </c>
      <c r="AA17" s="35">
        <v>61850.0</v>
      </c>
      <c r="AB17" s="135">
        <v>0.0</v>
      </c>
      <c r="AC17" s="135">
        <v>60903.0</v>
      </c>
      <c r="AD17" s="135">
        <v>11.0</v>
      </c>
      <c r="AE17" s="135">
        <v>60589.0</v>
      </c>
    </row>
    <row r="18">
      <c r="A18" s="8">
        <v>44306.0</v>
      </c>
      <c r="B18" s="135">
        <v>208528.0</v>
      </c>
      <c r="C18" s="135">
        <v>190010.0</v>
      </c>
      <c r="D18" s="135">
        <v>18.0</v>
      </c>
      <c r="E18" s="135">
        <v>186908.0</v>
      </c>
      <c r="F18" s="135">
        <v>111081.0</v>
      </c>
      <c r="G18" s="135">
        <v>106394.0</v>
      </c>
      <c r="H18" s="135">
        <v>105.0</v>
      </c>
      <c r="I18" s="135">
        <v>104325.0</v>
      </c>
      <c r="J18" s="135">
        <v>79156.0</v>
      </c>
      <c r="K18" s="135">
        <v>71232.0</v>
      </c>
      <c r="L18" s="135">
        <v>279.0</v>
      </c>
      <c r="M18" s="135">
        <v>67726.0</v>
      </c>
      <c r="N18" s="135">
        <v>414259.0</v>
      </c>
      <c r="O18" s="135">
        <v>385095.0</v>
      </c>
      <c r="P18" s="135">
        <v>873.0</v>
      </c>
      <c r="Q18" s="135">
        <v>364051.0</v>
      </c>
      <c r="R18" s="35">
        <v>1639.0</v>
      </c>
      <c r="S18" s="35">
        <v>1639.0</v>
      </c>
      <c r="T18" s="157"/>
      <c r="U18" s="157"/>
      <c r="V18" s="135">
        <v>81.0</v>
      </c>
      <c r="W18" s="135">
        <v>1098.0</v>
      </c>
      <c r="X18" s="135">
        <v>0.0</v>
      </c>
      <c r="Y18" s="135">
        <v>8.0</v>
      </c>
      <c r="Z18" s="35">
        <v>63518.0</v>
      </c>
      <c r="AA18" s="35">
        <v>61871.0</v>
      </c>
      <c r="AB18" s="135">
        <v>2.0</v>
      </c>
      <c r="AC18" s="135">
        <v>60903.0</v>
      </c>
      <c r="AD18" s="135">
        <v>1.0</v>
      </c>
      <c r="AE18" s="135">
        <v>60578.0</v>
      </c>
    </row>
    <row r="19">
      <c r="A19" s="8">
        <v>44305.0</v>
      </c>
      <c r="B19" s="135">
        <v>208505.0</v>
      </c>
      <c r="C19" s="135">
        <v>189987.0</v>
      </c>
      <c r="D19" s="135">
        <v>0.0</v>
      </c>
      <c r="E19" s="135">
        <v>186887.0</v>
      </c>
      <c r="F19" s="135">
        <v>111035.0</v>
      </c>
      <c r="G19" s="135">
        <v>106340.0</v>
      </c>
      <c r="H19" s="135">
        <v>0.0</v>
      </c>
      <c r="I19" s="135">
        <v>104212.0</v>
      </c>
      <c r="J19" s="135">
        <v>78951.0</v>
      </c>
      <c r="K19" s="135">
        <v>71002.0</v>
      </c>
      <c r="L19" s="135">
        <v>0.0</v>
      </c>
      <c r="M19" s="135">
        <v>67439.0</v>
      </c>
      <c r="N19" s="135">
        <v>413152.0</v>
      </c>
      <c r="O19" s="135">
        <v>383973.0</v>
      </c>
      <c r="P19" s="135">
        <v>0.0</v>
      </c>
      <c r="Q19" s="135">
        <v>362720.0</v>
      </c>
      <c r="R19" s="135">
        <v>1641.0</v>
      </c>
      <c r="S19" s="135">
        <v>1641.0</v>
      </c>
      <c r="T19" s="135"/>
      <c r="U19" s="135"/>
      <c r="V19" s="135">
        <v>0.0</v>
      </c>
      <c r="W19" s="135">
        <v>1009.0</v>
      </c>
      <c r="X19" s="135">
        <v>0.0</v>
      </c>
      <c r="Y19" s="135">
        <v>8.0</v>
      </c>
      <c r="Z19" s="35">
        <v>63521.0</v>
      </c>
      <c r="AA19" s="35">
        <v>61874.0</v>
      </c>
      <c r="AB19" s="135">
        <v>0.0</v>
      </c>
      <c r="AC19" s="135">
        <v>60901.0</v>
      </c>
      <c r="AD19" s="135">
        <v>0.0</v>
      </c>
      <c r="AE19" s="135">
        <v>60577.0</v>
      </c>
    </row>
    <row r="20">
      <c r="A20" s="8">
        <v>44304.0</v>
      </c>
      <c r="B20" s="135">
        <v>208504.0</v>
      </c>
      <c r="C20" s="135">
        <v>189986.0</v>
      </c>
      <c r="D20" s="135">
        <v>0.0</v>
      </c>
      <c r="E20" s="135">
        <v>186887.0</v>
      </c>
      <c r="F20" s="135">
        <v>111037.0</v>
      </c>
      <c r="G20" s="135">
        <v>106341.0</v>
      </c>
      <c r="H20" s="135">
        <v>6.0</v>
      </c>
      <c r="I20" s="135">
        <v>104212.0</v>
      </c>
      <c r="J20" s="135">
        <v>78958.0</v>
      </c>
      <c r="K20" s="135">
        <v>71012.0</v>
      </c>
      <c r="L20" s="135">
        <v>22.0</v>
      </c>
      <c r="M20" s="135">
        <v>67439.0</v>
      </c>
      <c r="N20" s="135">
        <v>413138.0</v>
      </c>
      <c r="O20" s="135">
        <v>383945.0</v>
      </c>
      <c r="P20" s="135">
        <v>925.0</v>
      </c>
      <c r="Q20" s="135">
        <v>362719.0</v>
      </c>
      <c r="R20" s="135">
        <v>1641.0</v>
      </c>
      <c r="S20" s="135">
        <v>1641.0</v>
      </c>
      <c r="T20" s="135">
        <v>0.0</v>
      </c>
      <c r="U20" s="135">
        <v>1017.0</v>
      </c>
      <c r="V20" s="135">
        <v>0.0</v>
      </c>
      <c r="W20" s="135">
        <v>1009.0</v>
      </c>
      <c r="X20" s="135">
        <v>0.0</v>
      </c>
      <c r="Y20" s="135">
        <v>8.0</v>
      </c>
      <c r="Z20" s="35">
        <v>63521.0</v>
      </c>
      <c r="AA20" s="35">
        <v>61874.0</v>
      </c>
      <c r="AB20" s="135">
        <v>0.0</v>
      </c>
      <c r="AC20" s="135">
        <v>60901.0</v>
      </c>
      <c r="AD20" s="135">
        <v>0.0</v>
      </c>
      <c r="AE20" s="135">
        <v>60577.0</v>
      </c>
    </row>
    <row r="21">
      <c r="A21" s="8">
        <v>44303.0</v>
      </c>
      <c r="B21" s="135">
        <v>208503.0</v>
      </c>
      <c r="C21" s="135">
        <v>189987.0</v>
      </c>
      <c r="D21" s="135">
        <v>49.0</v>
      </c>
      <c r="E21" s="135">
        <v>186887.0</v>
      </c>
      <c r="F21" s="96">
        <v>111038.0</v>
      </c>
      <c r="G21" s="135">
        <v>106341.0</v>
      </c>
      <c r="H21" s="135">
        <v>157.0</v>
      </c>
      <c r="I21" s="135">
        <v>104198.0</v>
      </c>
      <c r="J21" s="135">
        <v>78971.0</v>
      </c>
      <c r="K21" s="135">
        <v>71012.0</v>
      </c>
      <c r="L21" s="135">
        <v>667.0</v>
      </c>
      <c r="M21" s="135">
        <v>67411.0</v>
      </c>
      <c r="N21" s="135">
        <v>413041.0</v>
      </c>
      <c r="O21" s="135">
        <v>383837.0</v>
      </c>
      <c r="P21" s="135">
        <v>7902.0</v>
      </c>
      <c r="Q21" s="135">
        <v>361590.0</v>
      </c>
      <c r="R21" s="135">
        <v>1641.0</v>
      </c>
      <c r="S21" s="135">
        <v>1641.0</v>
      </c>
      <c r="T21" s="135">
        <v>123.0</v>
      </c>
      <c r="U21" s="135">
        <v>979.0</v>
      </c>
      <c r="V21" s="135"/>
      <c r="W21" s="135"/>
      <c r="X21" s="135"/>
      <c r="Y21" s="135"/>
      <c r="Z21" s="35">
        <v>63521.0</v>
      </c>
      <c r="AA21" s="35">
        <v>61874.0</v>
      </c>
      <c r="AB21" s="135">
        <v>2.0</v>
      </c>
      <c r="AC21" s="135">
        <v>60901.0</v>
      </c>
      <c r="AD21" s="135">
        <v>6.0</v>
      </c>
      <c r="AE21" s="135">
        <v>60577.0</v>
      </c>
    </row>
    <row r="22">
      <c r="A22" s="8">
        <v>44302.0</v>
      </c>
      <c r="B22" s="96">
        <v>208494.0</v>
      </c>
      <c r="C22" s="135">
        <v>189996.0</v>
      </c>
      <c r="D22" s="135">
        <v>82.0</v>
      </c>
      <c r="E22" s="135">
        <v>186837.0</v>
      </c>
      <c r="F22" s="135">
        <v>110991.0</v>
      </c>
      <c r="G22" s="135">
        <v>106319.0</v>
      </c>
      <c r="H22" s="135">
        <v>209.0</v>
      </c>
      <c r="I22" s="135">
        <v>104020.0</v>
      </c>
      <c r="J22" s="135">
        <v>78643.0</v>
      </c>
      <c r="K22" s="135">
        <v>70681.0</v>
      </c>
      <c r="L22" s="135">
        <v>462.0</v>
      </c>
      <c r="M22" s="135">
        <v>66725.0</v>
      </c>
      <c r="N22" s="135">
        <v>410598.0</v>
      </c>
      <c r="O22" s="135">
        <v>381392.0</v>
      </c>
      <c r="P22" s="135">
        <v>3455.0</v>
      </c>
      <c r="Q22" s="135">
        <v>353548.0</v>
      </c>
      <c r="R22" s="135">
        <v>1216.0</v>
      </c>
      <c r="S22" s="135">
        <v>1216.0</v>
      </c>
      <c r="T22" s="135">
        <v>135.0</v>
      </c>
      <c r="U22" s="135">
        <v>853.0</v>
      </c>
      <c r="V22" s="135"/>
      <c r="W22" s="135"/>
      <c r="X22" s="135"/>
      <c r="Y22" s="135"/>
      <c r="Z22" s="35">
        <v>63526.0</v>
      </c>
      <c r="AA22" s="35">
        <v>61879.0</v>
      </c>
      <c r="AB22" s="135">
        <v>0.0</v>
      </c>
      <c r="AC22" s="135">
        <v>60898.0</v>
      </c>
      <c r="AD22" s="135">
        <v>2.0</v>
      </c>
      <c r="AE22" s="135">
        <v>60571.0</v>
      </c>
    </row>
    <row r="23">
      <c r="A23" s="8">
        <v>44301.0</v>
      </c>
      <c r="B23" s="135">
        <v>208477.0</v>
      </c>
      <c r="C23" s="135">
        <v>189979.0</v>
      </c>
      <c r="D23" s="135">
        <v>58.0</v>
      </c>
      <c r="E23" s="135">
        <v>186746.0</v>
      </c>
      <c r="F23" s="135">
        <v>110944.0</v>
      </c>
      <c r="G23" s="135">
        <v>106248.0</v>
      </c>
      <c r="H23" s="135">
        <v>231.0</v>
      </c>
      <c r="I23" s="135">
        <v>103787.0</v>
      </c>
      <c r="J23" s="135">
        <v>78475.0</v>
      </c>
      <c r="K23" s="135">
        <v>70503.0</v>
      </c>
      <c r="L23" s="135">
        <v>505.0</v>
      </c>
      <c r="M23" s="135">
        <v>66260.0</v>
      </c>
      <c r="N23" s="135">
        <v>408801.0</v>
      </c>
      <c r="O23" s="135">
        <v>379659.0</v>
      </c>
      <c r="P23" s="135">
        <v>1339.0</v>
      </c>
      <c r="Q23" s="135">
        <v>349989.0</v>
      </c>
      <c r="R23" s="135">
        <v>1043.0</v>
      </c>
      <c r="S23" s="135">
        <v>1043.0</v>
      </c>
      <c r="T23" s="135">
        <v>148.0</v>
      </c>
      <c r="U23" s="135">
        <v>709.0</v>
      </c>
      <c r="V23" s="135"/>
      <c r="W23" s="135"/>
      <c r="X23" s="135"/>
      <c r="Y23" s="135"/>
      <c r="Z23" s="35">
        <v>63543.0</v>
      </c>
      <c r="AA23" s="35">
        <v>61963.0</v>
      </c>
      <c r="AB23" s="135">
        <v>4.0</v>
      </c>
      <c r="AC23" s="135">
        <v>60889.0</v>
      </c>
      <c r="AD23" s="135">
        <v>2.0</v>
      </c>
      <c r="AE23" s="135">
        <v>60569.0</v>
      </c>
    </row>
    <row r="24">
      <c r="A24" s="8">
        <v>44300.0</v>
      </c>
      <c r="B24" s="135">
        <v>208446.0</v>
      </c>
      <c r="C24" s="135">
        <v>189946.0</v>
      </c>
      <c r="D24" s="135">
        <v>90.0</v>
      </c>
      <c r="E24" s="135">
        <v>186683.0</v>
      </c>
      <c r="F24" s="135">
        <v>110846.0</v>
      </c>
      <c r="G24" s="135">
        <v>106124.0</v>
      </c>
      <c r="H24" s="135">
        <v>275.0</v>
      </c>
      <c r="I24" s="135">
        <v>103539.0</v>
      </c>
      <c r="J24" s="135">
        <v>78231.0</v>
      </c>
      <c r="K24" s="135">
        <v>70249.0</v>
      </c>
      <c r="L24" s="135">
        <v>410.0</v>
      </c>
      <c r="M24" s="135">
        <v>65755.0</v>
      </c>
      <c r="N24" s="135">
        <v>406934.0</v>
      </c>
      <c r="O24" s="135">
        <v>377789.0</v>
      </c>
      <c r="P24" s="135">
        <v>772.0</v>
      </c>
      <c r="Q24" s="135">
        <v>348534.0</v>
      </c>
      <c r="R24" s="135">
        <v>928.0</v>
      </c>
      <c r="S24" s="135">
        <v>928.0</v>
      </c>
      <c r="T24" s="135">
        <v>48.0</v>
      </c>
      <c r="U24" s="135">
        <v>560.0</v>
      </c>
      <c r="V24" s="135"/>
      <c r="W24" s="135"/>
      <c r="X24" s="135"/>
      <c r="Y24" s="135"/>
      <c r="Z24" s="96">
        <v>63847.0</v>
      </c>
      <c r="AA24" s="35">
        <v>62113.0</v>
      </c>
      <c r="AB24" s="135">
        <v>6.0</v>
      </c>
      <c r="AC24" s="135">
        <v>60885.0</v>
      </c>
      <c r="AD24" s="135">
        <v>3.0</v>
      </c>
      <c r="AE24" s="135">
        <v>60567.0</v>
      </c>
    </row>
    <row r="25">
      <c r="A25" s="8">
        <v>44299.0</v>
      </c>
      <c r="B25" s="135">
        <v>208408.0</v>
      </c>
      <c r="C25" s="135">
        <v>189949.0</v>
      </c>
      <c r="D25" s="135">
        <v>43.0</v>
      </c>
      <c r="E25" s="135">
        <v>186587.0</v>
      </c>
      <c r="F25" s="135">
        <v>110774.0</v>
      </c>
      <c r="G25" s="135">
        <v>106043.0</v>
      </c>
      <c r="H25" s="135">
        <v>148.0</v>
      </c>
      <c r="I25" s="135">
        <v>103253.0</v>
      </c>
      <c r="J25" s="135">
        <v>77980.0</v>
      </c>
      <c r="K25" s="135">
        <v>69995.0</v>
      </c>
      <c r="L25" s="135">
        <v>244.0</v>
      </c>
      <c r="M25" s="135">
        <v>65339.0</v>
      </c>
      <c r="N25" s="135">
        <v>405893.0</v>
      </c>
      <c r="O25" s="135">
        <v>376930.0</v>
      </c>
      <c r="P25" s="135">
        <v>310.0</v>
      </c>
      <c r="Q25" s="135">
        <v>347720.0</v>
      </c>
      <c r="R25" s="135">
        <v>581.0</v>
      </c>
      <c r="S25" s="135">
        <v>581.0</v>
      </c>
      <c r="T25" s="135">
        <v>3.0</v>
      </c>
      <c r="U25" s="135">
        <v>512.0</v>
      </c>
      <c r="V25" s="135"/>
      <c r="W25" s="135"/>
      <c r="X25" s="135"/>
      <c r="Y25" s="135"/>
      <c r="Z25" s="35">
        <v>63811.0</v>
      </c>
      <c r="AA25" s="35">
        <v>62077.0</v>
      </c>
      <c r="AB25" s="135">
        <v>0.0</v>
      </c>
      <c r="AC25" s="135">
        <v>60879.0</v>
      </c>
      <c r="AD25" s="135">
        <v>25.0</v>
      </c>
      <c r="AE25" s="135">
        <v>60557.0</v>
      </c>
    </row>
    <row r="26">
      <c r="A26" s="8">
        <v>44298.0</v>
      </c>
      <c r="B26" s="135">
        <v>208417.0</v>
      </c>
      <c r="C26" s="135">
        <v>189961.0</v>
      </c>
      <c r="D26" s="135">
        <v>0.0</v>
      </c>
      <c r="E26" s="135">
        <v>186532.0</v>
      </c>
      <c r="F26" s="135">
        <v>110706.0</v>
      </c>
      <c r="G26" s="135">
        <v>105954.0</v>
      </c>
      <c r="H26" s="135">
        <v>0.0</v>
      </c>
      <c r="I26" s="135">
        <v>103100.0</v>
      </c>
      <c r="J26" s="135">
        <v>77774.0</v>
      </c>
      <c r="K26" s="135">
        <v>69845.0</v>
      </c>
      <c r="L26" s="135">
        <v>0.0</v>
      </c>
      <c r="M26" s="135">
        <v>65093.0</v>
      </c>
      <c r="N26" s="135">
        <v>404238.0</v>
      </c>
      <c r="O26" s="135">
        <v>375288.0</v>
      </c>
      <c r="P26" s="135">
        <v>0.0</v>
      </c>
      <c r="Q26" s="135">
        <v>347391.0</v>
      </c>
      <c r="R26" s="135">
        <v>580.0</v>
      </c>
      <c r="S26" s="135">
        <v>580.0</v>
      </c>
      <c r="T26" s="135">
        <v>0.0</v>
      </c>
      <c r="U26" s="135">
        <v>509.0</v>
      </c>
      <c r="V26" s="135"/>
      <c r="W26" s="135"/>
      <c r="X26" s="135"/>
      <c r="Y26" s="135"/>
      <c r="Z26" s="35">
        <v>63855.0</v>
      </c>
      <c r="AA26" s="35">
        <v>62137.0</v>
      </c>
      <c r="AB26" s="135">
        <v>0.0</v>
      </c>
      <c r="AC26" s="135">
        <v>60859.0</v>
      </c>
      <c r="AD26" s="135">
        <v>0.0</v>
      </c>
      <c r="AE26" s="135">
        <v>60511.0</v>
      </c>
      <c r="AF26" s="169"/>
    </row>
    <row r="27">
      <c r="A27" s="8">
        <v>44297.0</v>
      </c>
      <c r="B27" s="135">
        <v>210899.0</v>
      </c>
      <c r="C27" s="135">
        <v>190301.0</v>
      </c>
      <c r="D27" s="135">
        <v>0.0</v>
      </c>
      <c r="E27" s="135">
        <v>186532.0</v>
      </c>
      <c r="F27" s="135">
        <v>112030.0</v>
      </c>
      <c r="G27" s="135">
        <v>106334.0</v>
      </c>
      <c r="H27" s="135">
        <v>4.0</v>
      </c>
      <c r="I27" s="135">
        <v>103100.0</v>
      </c>
      <c r="J27" s="135">
        <v>80863.0</v>
      </c>
      <c r="K27" s="135">
        <v>70587.0</v>
      </c>
      <c r="L27" s="135">
        <v>0.0</v>
      </c>
      <c r="M27" s="135">
        <v>65093.0</v>
      </c>
      <c r="N27" s="135">
        <v>430249.0</v>
      </c>
      <c r="O27" s="135">
        <v>386369.0</v>
      </c>
      <c r="P27" s="135">
        <v>29.0</v>
      </c>
      <c r="Q27" s="135">
        <v>347391.0</v>
      </c>
      <c r="R27" s="135">
        <v>589.0</v>
      </c>
      <c r="S27" s="135">
        <v>589.0</v>
      </c>
      <c r="T27" s="135">
        <v>0.0</v>
      </c>
      <c r="U27" s="135">
        <v>509.0</v>
      </c>
      <c r="V27" s="135"/>
      <c r="W27" s="135"/>
      <c r="X27" s="135"/>
      <c r="Y27" s="135"/>
      <c r="Z27" s="35">
        <v>63855.0</v>
      </c>
      <c r="AA27" s="35">
        <v>62137.0</v>
      </c>
      <c r="AB27" s="35">
        <v>0.0</v>
      </c>
      <c r="AC27" s="35">
        <v>60859.0</v>
      </c>
      <c r="AD27" s="157"/>
      <c r="AE27" s="35">
        <v>60510.0</v>
      </c>
      <c r="AF27" s="36"/>
    </row>
    <row r="28">
      <c r="A28" s="8">
        <v>44296.0</v>
      </c>
      <c r="B28" s="135">
        <v>210897.0</v>
      </c>
      <c r="C28" s="135">
        <v>190299.0</v>
      </c>
      <c r="D28" s="135">
        <v>37.0</v>
      </c>
      <c r="E28" s="135">
        <v>186531.0</v>
      </c>
      <c r="F28" s="135">
        <v>112029.0</v>
      </c>
      <c r="G28" s="135">
        <v>106333.0</v>
      </c>
      <c r="H28" s="135">
        <v>44.0</v>
      </c>
      <c r="I28" s="135">
        <v>103094.0</v>
      </c>
      <c r="J28" s="135">
        <v>80869.0</v>
      </c>
      <c r="K28" s="135">
        <v>70591.0</v>
      </c>
      <c r="L28" s="135">
        <v>36.0</v>
      </c>
      <c r="M28" s="135">
        <v>65093.0</v>
      </c>
      <c r="N28" s="135">
        <v>430242.0</v>
      </c>
      <c r="O28" s="135">
        <v>386361.0</v>
      </c>
      <c r="P28" s="135">
        <v>174.0</v>
      </c>
      <c r="Q28" s="135">
        <v>347358.0</v>
      </c>
      <c r="R28" s="135">
        <v>589.0</v>
      </c>
      <c r="S28" s="135">
        <v>589.0</v>
      </c>
      <c r="T28" s="135">
        <v>0.0</v>
      </c>
      <c r="U28" s="135">
        <v>509.0</v>
      </c>
      <c r="V28" s="135"/>
      <c r="W28" s="135"/>
      <c r="X28" s="135"/>
      <c r="Y28" s="135"/>
      <c r="Z28" s="35">
        <v>63868.0</v>
      </c>
      <c r="AA28" s="35">
        <v>62202.0</v>
      </c>
      <c r="AB28" s="135">
        <v>5.0</v>
      </c>
      <c r="AC28" s="135">
        <v>60859.0</v>
      </c>
      <c r="AD28" s="135">
        <v>7278.0</v>
      </c>
      <c r="AE28" s="135">
        <v>59422.0</v>
      </c>
      <c r="AF28" s="170"/>
    </row>
    <row r="29">
      <c r="A29" s="8">
        <v>44295.0</v>
      </c>
      <c r="B29" s="135">
        <v>210865.0</v>
      </c>
      <c r="C29" s="135">
        <v>190335.0</v>
      </c>
      <c r="D29" s="135">
        <v>47.0</v>
      </c>
      <c r="E29" s="135">
        <v>186480.0</v>
      </c>
      <c r="F29" s="135">
        <v>112006.0</v>
      </c>
      <c r="G29" s="135">
        <v>106312.0</v>
      </c>
      <c r="H29" s="135">
        <v>58.0</v>
      </c>
      <c r="I29" s="135">
        <v>103035.0</v>
      </c>
      <c r="J29" s="135">
        <v>80879.0</v>
      </c>
      <c r="K29" s="135">
        <v>70599.0</v>
      </c>
      <c r="L29" s="135">
        <v>18.0</v>
      </c>
      <c r="M29" s="135">
        <v>65057.0</v>
      </c>
      <c r="N29" s="135">
        <v>429523.0</v>
      </c>
      <c r="O29" s="135">
        <v>385693.0</v>
      </c>
      <c r="P29" s="135">
        <v>320.0</v>
      </c>
      <c r="Q29" s="135">
        <v>347031.0</v>
      </c>
      <c r="R29" s="135">
        <v>589.0</v>
      </c>
      <c r="S29" s="135">
        <v>589.0</v>
      </c>
      <c r="T29" s="135">
        <v>2.0</v>
      </c>
      <c r="U29" s="135">
        <v>509.0</v>
      </c>
      <c r="V29" s="135"/>
      <c r="W29" s="135"/>
      <c r="X29" s="135"/>
      <c r="Y29" s="135"/>
      <c r="Z29" s="35">
        <v>63856.0</v>
      </c>
      <c r="AA29" s="35">
        <v>62191.0</v>
      </c>
      <c r="AB29" s="135">
        <v>7.0</v>
      </c>
      <c r="AC29" s="135">
        <v>60842.0</v>
      </c>
      <c r="AD29" s="135">
        <v>9490.0</v>
      </c>
      <c r="AE29" s="135">
        <v>52136.0</v>
      </c>
      <c r="AF29" s="135"/>
    </row>
    <row r="30">
      <c r="A30" s="8">
        <v>44294.0</v>
      </c>
      <c r="B30" s="135">
        <v>210868.0</v>
      </c>
      <c r="C30" s="135">
        <v>190315.0</v>
      </c>
      <c r="D30" s="135">
        <v>268.0</v>
      </c>
      <c r="E30" s="135">
        <v>186377.0</v>
      </c>
      <c r="F30" s="135">
        <v>111982.0</v>
      </c>
      <c r="G30" s="135">
        <v>106273.0</v>
      </c>
      <c r="H30" s="135">
        <v>383.0</v>
      </c>
      <c r="I30" s="135">
        <v>102922.0</v>
      </c>
      <c r="J30" s="135">
        <v>80907.0</v>
      </c>
      <c r="K30" s="135">
        <v>70626.0</v>
      </c>
      <c r="L30" s="135">
        <v>339.0</v>
      </c>
      <c r="M30" s="135">
        <v>65042.0</v>
      </c>
      <c r="N30" s="135">
        <v>428418.0</v>
      </c>
      <c r="O30" s="135">
        <v>384609.0</v>
      </c>
      <c r="P30" s="135">
        <v>2913.0</v>
      </c>
      <c r="Q30" s="135">
        <v>346466.0</v>
      </c>
      <c r="R30" s="135">
        <v>589.0</v>
      </c>
      <c r="S30" s="135">
        <v>589.0</v>
      </c>
      <c r="T30" s="135">
        <v>2.0</v>
      </c>
      <c r="U30" s="135">
        <v>507.0</v>
      </c>
      <c r="V30" s="135"/>
      <c r="W30" s="135"/>
      <c r="X30" s="135"/>
      <c r="Y30" s="135"/>
      <c r="Z30" s="35">
        <v>63852.0</v>
      </c>
      <c r="AA30" s="35">
        <v>62187.0</v>
      </c>
      <c r="AB30" s="135">
        <v>0.0</v>
      </c>
      <c r="AC30" s="135">
        <v>60827.0</v>
      </c>
      <c r="AD30" s="135">
        <v>9231.0</v>
      </c>
      <c r="AE30" s="135">
        <v>42647.0</v>
      </c>
      <c r="AF30" s="135"/>
    </row>
    <row r="31">
      <c r="A31" s="8">
        <v>44293.0</v>
      </c>
      <c r="B31" s="135">
        <v>210736.0</v>
      </c>
      <c r="C31" s="135">
        <v>190165.0</v>
      </c>
      <c r="D31" s="135">
        <v>357.0</v>
      </c>
      <c r="E31" s="135">
        <v>186085.0</v>
      </c>
      <c r="F31" s="135">
        <v>111830.0</v>
      </c>
      <c r="G31" s="135">
        <v>106075.0</v>
      </c>
      <c r="H31" s="135">
        <v>379.0</v>
      </c>
      <c r="I31" s="135">
        <v>102492.0</v>
      </c>
      <c r="J31" s="135">
        <v>80461.0</v>
      </c>
      <c r="K31" s="135">
        <v>70218.0</v>
      </c>
      <c r="L31" s="135">
        <v>343.0</v>
      </c>
      <c r="M31" s="135">
        <v>64703.0</v>
      </c>
      <c r="N31" s="135">
        <v>422737.0</v>
      </c>
      <c r="O31" s="135">
        <v>378879.0</v>
      </c>
      <c r="P31" s="135">
        <v>2169.0</v>
      </c>
      <c r="Q31" s="135">
        <v>343150.0</v>
      </c>
      <c r="R31" s="135">
        <v>589.0</v>
      </c>
      <c r="S31" s="135">
        <v>589.0</v>
      </c>
      <c r="T31" s="135">
        <v>18.0</v>
      </c>
      <c r="U31" s="135">
        <v>505.0</v>
      </c>
      <c r="V31" s="135"/>
      <c r="W31" s="135"/>
      <c r="X31" s="135"/>
      <c r="Y31" s="135"/>
      <c r="Z31" s="35">
        <v>63860.0</v>
      </c>
      <c r="AA31" s="35">
        <v>62189.0</v>
      </c>
      <c r="AB31" s="135">
        <v>1.0</v>
      </c>
      <c r="AC31" s="135">
        <v>60824.0</v>
      </c>
      <c r="AD31" s="135">
        <v>5722.0</v>
      </c>
      <c r="AE31" s="135">
        <v>33414.0</v>
      </c>
      <c r="AF31" s="135"/>
    </row>
    <row r="32">
      <c r="A32" s="8">
        <v>44292.0</v>
      </c>
      <c r="B32" s="135">
        <v>210614.0</v>
      </c>
      <c r="C32" s="135">
        <v>190159.0</v>
      </c>
      <c r="D32" s="135">
        <v>290.0</v>
      </c>
      <c r="E32" s="135">
        <v>185697.0</v>
      </c>
      <c r="F32" s="135">
        <v>111669.0</v>
      </c>
      <c r="G32" s="135">
        <v>105895.0</v>
      </c>
      <c r="H32" s="135">
        <v>292.0</v>
      </c>
      <c r="I32" s="135">
        <v>102084.0</v>
      </c>
      <c r="J32" s="135">
        <v>80231.0</v>
      </c>
      <c r="K32" s="135">
        <v>69947.0</v>
      </c>
      <c r="L32" s="135">
        <v>453.0</v>
      </c>
      <c r="M32" s="135">
        <v>64356.0</v>
      </c>
      <c r="N32" s="135">
        <v>415908.0</v>
      </c>
      <c r="O32" s="135">
        <v>371963.0</v>
      </c>
      <c r="P32" s="135">
        <v>1713.0</v>
      </c>
      <c r="Q32" s="135">
        <v>340725.0</v>
      </c>
      <c r="R32" s="135">
        <v>577.0</v>
      </c>
      <c r="S32" s="135">
        <v>577.0</v>
      </c>
      <c r="T32" s="135">
        <v>18.0</v>
      </c>
      <c r="U32" s="135">
        <v>487.0</v>
      </c>
      <c r="V32" s="135"/>
      <c r="W32" s="135"/>
      <c r="X32" s="135"/>
      <c r="Y32" s="135"/>
      <c r="Z32" s="35">
        <v>63867.0</v>
      </c>
      <c r="AA32" s="35">
        <v>62196.0</v>
      </c>
      <c r="AB32" s="135">
        <v>9.0</v>
      </c>
      <c r="AC32" s="135">
        <v>60823.0</v>
      </c>
      <c r="AD32" s="135">
        <v>316.0</v>
      </c>
      <c r="AE32" s="135">
        <v>27691.0</v>
      </c>
      <c r="AF32" s="135"/>
    </row>
    <row r="33">
      <c r="A33" s="8">
        <v>44291.0</v>
      </c>
      <c r="B33" s="135">
        <v>210476.0</v>
      </c>
      <c r="C33" s="135">
        <v>189976.0</v>
      </c>
      <c r="D33" s="135">
        <v>0.0</v>
      </c>
      <c r="E33" s="135">
        <v>185377.0</v>
      </c>
      <c r="F33" s="135">
        <v>111917.0</v>
      </c>
      <c r="G33" s="135">
        <v>106110.0</v>
      </c>
      <c r="H33" s="135">
        <v>0.0</v>
      </c>
      <c r="I33" s="135">
        <v>101980.0</v>
      </c>
      <c r="J33" s="135">
        <v>79860.0</v>
      </c>
      <c r="K33" s="135">
        <v>69579.0</v>
      </c>
      <c r="L33" s="135">
        <v>0.0</v>
      </c>
      <c r="M33" s="135">
        <v>63900.0</v>
      </c>
      <c r="N33" s="135">
        <v>410723.0</v>
      </c>
      <c r="O33" s="135">
        <v>366760.0</v>
      </c>
      <c r="P33" s="135">
        <v>0.0</v>
      </c>
      <c r="Q33" s="135">
        <v>338558.0</v>
      </c>
      <c r="R33" s="135">
        <v>537.0</v>
      </c>
      <c r="S33" s="135">
        <v>537.0</v>
      </c>
      <c r="T33" s="135">
        <v>0.0</v>
      </c>
      <c r="U33" s="135">
        <v>469.0</v>
      </c>
      <c r="V33" s="135"/>
      <c r="W33" s="135"/>
      <c r="X33" s="135"/>
      <c r="Y33" s="135"/>
      <c r="Z33" s="35">
        <v>63877.0</v>
      </c>
      <c r="AA33" s="35">
        <v>62200.0</v>
      </c>
      <c r="AB33" s="135">
        <v>0.0</v>
      </c>
      <c r="AC33" s="135">
        <v>60814.0</v>
      </c>
      <c r="AD33" s="135">
        <v>66.0</v>
      </c>
      <c r="AE33" s="135">
        <v>27364.0</v>
      </c>
      <c r="AF33" s="135"/>
    </row>
    <row r="34">
      <c r="A34" s="8">
        <v>44290.0</v>
      </c>
      <c r="B34" s="135">
        <v>210476.0</v>
      </c>
      <c r="C34" s="135">
        <v>189976.0</v>
      </c>
      <c r="D34" s="135">
        <v>0.0</v>
      </c>
      <c r="E34" s="135">
        <v>185377.0</v>
      </c>
      <c r="F34" s="135">
        <v>111916.0</v>
      </c>
      <c r="G34" s="135">
        <v>106109.0</v>
      </c>
      <c r="H34" s="135">
        <v>14.0</v>
      </c>
      <c r="I34" s="135">
        <v>101979.0</v>
      </c>
      <c r="J34" s="135">
        <v>79857.0</v>
      </c>
      <c r="K34" s="135">
        <v>69576.0</v>
      </c>
      <c r="L34" s="135">
        <v>14.0</v>
      </c>
      <c r="M34" s="135">
        <v>63900.0</v>
      </c>
      <c r="N34" s="135">
        <v>410283.0</v>
      </c>
      <c r="O34" s="135">
        <v>366311.0</v>
      </c>
      <c r="P34" s="135">
        <v>1630.0</v>
      </c>
      <c r="Q34" s="135">
        <v>338547.0</v>
      </c>
      <c r="R34" s="135">
        <v>486.0</v>
      </c>
      <c r="S34" s="135">
        <v>486.0</v>
      </c>
      <c r="T34" s="135">
        <v>0.0</v>
      </c>
      <c r="U34" s="135">
        <v>469.0</v>
      </c>
      <c r="V34" s="135"/>
      <c r="W34" s="135"/>
      <c r="X34" s="135"/>
      <c r="Y34" s="135"/>
      <c r="Z34" s="35">
        <v>63877.0</v>
      </c>
      <c r="AA34" s="35">
        <v>62200.0</v>
      </c>
      <c r="AB34" s="135">
        <v>0.0</v>
      </c>
      <c r="AC34" s="135">
        <v>60814.0</v>
      </c>
      <c r="AD34" s="135">
        <v>537.0</v>
      </c>
      <c r="AE34" s="135">
        <v>27298.0</v>
      </c>
      <c r="AF34" s="135"/>
    </row>
    <row r="35">
      <c r="A35" s="8">
        <v>44289.0</v>
      </c>
      <c r="B35" s="135">
        <v>210431.0</v>
      </c>
      <c r="C35" s="135">
        <v>189952.0</v>
      </c>
      <c r="D35" s="135">
        <v>324.0</v>
      </c>
      <c r="E35" s="135">
        <v>185373.0</v>
      </c>
      <c r="F35" s="135">
        <v>111915.0</v>
      </c>
      <c r="G35" s="135">
        <v>106135.0</v>
      </c>
      <c r="H35" s="135">
        <v>498.0</v>
      </c>
      <c r="I35" s="135">
        <v>101962.0</v>
      </c>
      <c r="J35" s="135">
        <v>79890.0</v>
      </c>
      <c r="K35" s="135">
        <v>69607.0</v>
      </c>
      <c r="L35" s="135">
        <v>1110.0</v>
      </c>
      <c r="M35" s="135">
        <v>63885.0</v>
      </c>
      <c r="N35" s="135">
        <v>408645.0</v>
      </c>
      <c r="O35" s="135">
        <v>364534.0</v>
      </c>
      <c r="P35" s="135">
        <v>8335.0</v>
      </c>
      <c r="Q35" s="135">
        <v>336719.0</v>
      </c>
      <c r="R35" s="135">
        <v>486.0</v>
      </c>
      <c r="S35" s="135">
        <v>486.0</v>
      </c>
      <c r="T35" s="135">
        <v>14.0</v>
      </c>
      <c r="U35" s="135">
        <v>469.0</v>
      </c>
      <c r="V35" s="135"/>
      <c r="W35" s="135"/>
      <c r="X35" s="135"/>
      <c r="Y35" s="135"/>
      <c r="Z35" s="35">
        <v>63877.0</v>
      </c>
      <c r="AA35" s="35">
        <v>62200.0</v>
      </c>
      <c r="AB35" s="135">
        <v>2.0</v>
      </c>
      <c r="AC35" s="135">
        <v>60814.0</v>
      </c>
      <c r="AD35" s="135">
        <v>6177.0</v>
      </c>
      <c r="AE35" s="135">
        <v>26380.0</v>
      </c>
      <c r="AF35" s="135"/>
    </row>
    <row r="36">
      <c r="A36" s="8">
        <v>44288.0</v>
      </c>
      <c r="B36" s="135">
        <v>210277.0</v>
      </c>
      <c r="C36" s="135">
        <v>189802.0</v>
      </c>
      <c r="D36" s="135">
        <v>397.0</v>
      </c>
      <c r="E36" s="135">
        <v>185002.0</v>
      </c>
      <c r="F36" s="135">
        <v>111342.0</v>
      </c>
      <c r="G36" s="135">
        <v>105529.0</v>
      </c>
      <c r="H36" s="135">
        <v>285.0</v>
      </c>
      <c r="I36" s="135">
        <v>101455.0</v>
      </c>
      <c r="J36" s="135">
        <v>79865.0</v>
      </c>
      <c r="K36" s="135">
        <v>69506.0</v>
      </c>
      <c r="L36" s="135">
        <v>710.0</v>
      </c>
      <c r="M36" s="135">
        <v>62766.0</v>
      </c>
      <c r="N36" s="135">
        <v>401803.0</v>
      </c>
      <c r="O36" s="135">
        <v>357455.0</v>
      </c>
      <c r="P36" s="135">
        <v>2927.0</v>
      </c>
      <c r="Q36" s="135">
        <v>328022.0</v>
      </c>
      <c r="R36" s="135">
        <v>486.0</v>
      </c>
      <c r="S36" s="135">
        <v>486.0</v>
      </c>
      <c r="T36" s="135">
        <v>0.0</v>
      </c>
      <c r="U36" s="135">
        <v>455.0</v>
      </c>
      <c r="V36" s="135"/>
      <c r="W36" s="135"/>
      <c r="X36" s="135"/>
      <c r="Y36" s="135"/>
      <c r="Z36" s="35">
        <v>63879.0</v>
      </c>
      <c r="AA36" s="35">
        <v>62202.0</v>
      </c>
      <c r="AB36" s="135">
        <v>6.0</v>
      </c>
      <c r="AC36" s="135">
        <v>60810.0</v>
      </c>
      <c r="AD36" s="135">
        <v>6881.0</v>
      </c>
      <c r="AE36" s="135">
        <v>19855.0</v>
      </c>
      <c r="AF36" s="135"/>
    </row>
    <row r="37">
      <c r="A37" s="8">
        <v>44287.0</v>
      </c>
      <c r="B37" s="96">
        <v>210146.0</v>
      </c>
      <c r="C37" s="135">
        <v>189634.0</v>
      </c>
      <c r="D37" s="135">
        <v>592.0</v>
      </c>
      <c r="E37" s="135">
        <v>184558.0</v>
      </c>
      <c r="F37" s="135">
        <v>111211.0</v>
      </c>
      <c r="G37" s="135">
        <v>105401.0</v>
      </c>
      <c r="H37" s="135">
        <v>293.0</v>
      </c>
      <c r="I37" s="135">
        <v>101153.0</v>
      </c>
      <c r="J37" s="135">
        <v>79507.0</v>
      </c>
      <c r="K37" s="135">
        <v>69146.0</v>
      </c>
      <c r="L37" s="135">
        <v>420.0</v>
      </c>
      <c r="M37" s="135">
        <v>62044.0</v>
      </c>
      <c r="N37" s="135">
        <v>394656.0</v>
      </c>
      <c r="O37" s="135">
        <v>350385.0</v>
      </c>
      <c r="P37" s="135">
        <v>2325.0</v>
      </c>
      <c r="Q37" s="135">
        <v>324684.0</v>
      </c>
      <c r="R37" s="135">
        <v>475.0</v>
      </c>
      <c r="S37" s="135">
        <v>475.0</v>
      </c>
      <c r="T37" s="135">
        <v>0.0</v>
      </c>
      <c r="U37" s="135">
        <v>455.0</v>
      </c>
      <c r="V37" s="135"/>
      <c r="W37" s="135"/>
      <c r="X37" s="135"/>
      <c r="Y37" s="135"/>
      <c r="Z37" s="35">
        <v>63884.0</v>
      </c>
      <c r="AA37" s="35">
        <v>62206.0</v>
      </c>
      <c r="AB37" s="135">
        <v>25.0</v>
      </c>
      <c r="AC37" s="135">
        <v>60804.0</v>
      </c>
      <c r="AD37" s="135">
        <v>4786.0</v>
      </c>
      <c r="AE37" s="135">
        <v>12973.0</v>
      </c>
      <c r="AF37" s="135"/>
    </row>
    <row r="38">
      <c r="A38" s="8">
        <v>44286.0</v>
      </c>
      <c r="B38" s="135">
        <v>209974.0</v>
      </c>
      <c r="C38" s="135">
        <v>189432.0</v>
      </c>
      <c r="D38" s="135">
        <v>724.0</v>
      </c>
      <c r="E38" s="135">
        <v>183910.0</v>
      </c>
      <c r="F38" s="135">
        <v>111146.0</v>
      </c>
      <c r="G38" s="135">
        <v>105319.0</v>
      </c>
      <c r="H38" s="135">
        <v>561.0</v>
      </c>
      <c r="I38" s="135">
        <v>100832.0</v>
      </c>
      <c r="J38" s="135">
        <v>79095.0</v>
      </c>
      <c r="K38" s="135">
        <v>68789.0</v>
      </c>
      <c r="L38" s="135">
        <v>433.0</v>
      </c>
      <c r="M38" s="135">
        <v>61614.0</v>
      </c>
      <c r="N38" s="135">
        <v>392104.0</v>
      </c>
      <c r="O38" s="135">
        <v>348183.0</v>
      </c>
      <c r="P38" s="135">
        <v>2292.0</v>
      </c>
      <c r="Q38" s="135">
        <v>322056.0</v>
      </c>
      <c r="R38" s="135">
        <v>475.0</v>
      </c>
      <c r="S38" s="135">
        <v>475.0</v>
      </c>
      <c r="T38" s="135">
        <v>23.0</v>
      </c>
      <c r="U38" s="135">
        <v>455.0</v>
      </c>
      <c r="V38" s="135"/>
      <c r="W38" s="135"/>
      <c r="X38" s="135"/>
      <c r="Y38" s="135"/>
      <c r="Z38" s="35">
        <v>64827.0</v>
      </c>
      <c r="AA38" s="35">
        <v>63149.0</v>
      </c>
      <c r="AB38" s="135">
        <v>7.0</v>
      </c>
      <c r="AC38" s="135">
        <v>60748.0</v>
      </c>
      <c r="AD38" s="135">
        <v>2034.0</v>
      </c>
      <c r="AE38" s="135">
        <v>8185.0</v>
      </c>
      <c r="AF38" s="135"/>
    </row>
    <row r="39">
      <c r="A39" s="8">
        <v>44285.0</v>
      </c>
      <c r="B39" s="96">
        <v>209810.0</v>
      </c>
      <c r="C39" s="96">
        <v>189226.0</v>
      </c>
      <c r="D39" s="96">
        <v>821.0</v>
      </c>
      <c r="E39" s="96">
        <v>183139.0</v>
      </c>
      <c r="F39" s="96">
        <v>111049.0</v>
      </c>
      <c r="G39" s="96">
        <v>105185.0</v>
      </c>
      <c r="H39" s="96">
        <v>320.0</v>
      </c>
      <c r="I39" s="96">
        <v>100271.0</v>
      </c>
      <c r="J39" s="96">
        <v>78885.0</v>
      </c>
      <c r="K39" s="96">
        <v>68595.0</v>
      </c>
      <c r="L39" s="96">
        <v>470.0</v>
      </c>
      <c r="M39" s="96">
        <v>61164.0</v>
      </c>
      <c r="N39" s="96">
        <v>390269.0</v>
      </c>
      <c r="O39" s="96">
        <v>346710.0</v>
      </c>
      <c r="P39" s="96">
        <v>2092.0</v>
      </c>
      <c r="Q39" s="96">
        <v>319456.0</v>
      </c>
      <c r="R39" s="96">
        <v>475.0</v>
      </c>
      <c r="S39" s="96">
        <v>475.0</v>
      </c>
      <c r="T39" s="96">
        <v>2.0</v>
      </c>
      <c r="U39" s="96">
        <v>432.0</v>
      </c>
      <c r="V39" s="96"/>
      <c r="W39" s="96"/>
      <c r="X39" s="96"/>
      <c r="Y39" s="96"/>
      <c r="Z39" s="35">
        <v>64651.0</v>
      </c>
      <c r="AA39" s="35">
        <v>62907.0</v>
      </c>
      <c r="AB39" s="35">
        <v>0.0</v>
      </c>
      <c r="AC39" s="35">
        <v>60677.0</v>
      </c>
      <c r="AD39" s="35">
        <v>919.0</v>
      </c>
      <c r="AE39" s="35">
        <v>6151.0</v>
      </c>
      <c r="AF39" s="35"/>
    </row>
    <row r="40">
      <c r="A40" s="8">
        <v>44284.0</v>
      </c>
      <c r="B40" s="96">
        <v>209598.0</v>
      </c>
      <c r="C40" s="96">
        <v>188960.0</v>
      </c>
      <c r="D40" s="96">
        <v>0.0</v>
      </c>
      <c r="E40" s="96">
        <v>182246.0</v>
      </c>
      <c r="F40" s="96">
        <v>110969.0</v>
      </c>
      <c r="G40" s="96">
        <v>105044.0</v>
      </c>
      <c r="H40" s="96">
        <v>0.0</v>
      </c>
      <c r="I40" s="96">
        <v>99910.0</v>
      </c>
      <c r="J40" s="96">
        <v>78792.0</v>
      </c>
      <c r="K40" s="96">
        <v>68518.0</v>
      </c>
      <c r="L40" s="96">
        <v>0.0</v>
      </c>
      <c r="M40" s="96">
        <v>60692.0</v>
      </c>
      <c r="N40" s="96">
        <v>389383.0</v>
      </c>
      <c r="O40" s="96">
        <v>345791.0</v>
      </c>
      <c r="P40" s="96">
        <v>0.0</v>
      </c>
      <c r="Q40" s="96">
        <v>316329.0</v>
      </c>
      <c r="R40" s="96">
        <v>475.0</v>
      </c>
      <c r="S40" s="96">
        <v>475.0</v>
      </c>
      <c r="T40" s="96">
        <v>0.0</v>
      </c>
      <c r="U40" s="96">
        <v>430.0</v>
      </c>
      <c r="V40" s="96"/>
      <c r="W40" s="96"/>
      <c r="X40" s="96"/>
      <c r="Y40" s="96"/>
      <c r="Z40" s="35">
        <v>64339.0</v>
      </c>
      <c r="AA40" s="35">
        <v>62586.0</v>
      </c>
      <c r="AB40" s="35">
        <v>0.0</v>
      </c>
      <c r="AC40" s="35">
        <v>60380.0</v>
      </c>
      <c r="AD40" s="35">
        <v>0.0</v>
      </c>
      <c r="AE40" s="35">
        <v>5232.0</v>
      </c>
      <c r="AF40" s="35"/>
    </row>
    <row r="41">
      <c r="A41" s="8">
        <v>44283.0</v>
      </c>
      <c r="B41" s="96">
        <v>209597.0</v>
      </c>
      <c r="C41" s="96">
        <v>188959.0</v>
      </c>
      <c r="D41" s="96">
        <v>15.0</v>
      </c>
      <c r="E41" s="96">
        <v>182245.0</v>
      </c>
      <c r="F41" s="96">
        <v>110961.0</v>
      </c>
      <c r="G41" s="96">
        <v>105026.0</v>
      </c>
      <c r="H41" s="96">
        <v>3.0</v>
      </c>
      <c r="I41" s="96">
        <v>99910.0</v>
      </c>
      <c r="J41" s="96">
        <v>78829.0</v>
      </c>
      <c r="K41" s="96">
        <v>68558.0</v>
      </c>
      <c r="L41" s="96">
        <v>2.0</v>
      </c>
      <c r="M41" s="96">
        <v>60692.0</v>
      </c>
      <c r="N41" s="96">
        <v>389378.0</v>
      </c>
      <c r="O41" s="96">
        <v>345787.0</v>
      </c>
      <c r="P41" s="96">
        <v>869.0</v>
      </c>
      <c r="Q41" s="96">
        <v>316329.0</v>
      </c>
      <c r="R41" s="96">
        <v>475.0</v>
      </c>
      <c r="S41" s="96">
        <v>475.0</v>
      </c>
      <c r="T41" s="96">
        <v>0.0</v>
      </c>
      <c r="U41" s="96">
        <v>430.0</v>
      </c>
      <c r="V41" s="96"/>
      <c r="W41" s="96"/>
      <c r="X41" s="96"/>
      <c r="Y41" s="96"/>
      <c r="Z41" s="35">
        <v>64339.0</v>
      </c>
      <c r="AA41" s="35">
        <v>62586.0</v>
      </c>
      <c r="AB41" s="135">
        <v>0.0</v>
      </c>
      <c r="AC41" s="135">
        <v>60296.0</v>
      </c>
      <c r="AD41" s="135">
        <v>0.0</v>
      </c>
      <c r="AE41" s="135">
        <v>5232.0</v>
      </c>
      <c r="AF41" s="135"/>
    </row>
    <row r="42">
      <c r="A42" s="8">
        <v>44282.0</v>
      </c>
      <c r="B42" s="96">
        <v>209588.0</v>
      </c>
      <c r="C42" s="96">
        <v>188947.0</v>
      </c>
      <c r="D42" s="96">
        <v>1042.0</v>
      </c>
      <c r="E42" s="96">
        <v>182217.0</v>
      </c>
      <c r="F42" s="96">
        <v>110959.0</v>
      </c>
      <c r="G42" s="96">
        <v>105023.0</v>
      </c>
      <c r="H42" s="96">
        <v>332.0</v>
      </c>
      <c r="I42" s="96">
        <v>99907.0</v>
      </c>
      <c r="J42" s="96">
        <v>78827.0</v>
      </c>
      <c r="K42" s="96">
        <v>68557.0</v>
      </c>
      <c r="L42" s="96">
        <v>2107.0</v>
      </c>
      <c r="M42" s="96">
        <v>60690.0</v>
      </c>
      <c r="N42" s="96">
        <v>389339.0</v>
      </c>
      <c r="O42" s="96">
        <v>345743.0</v>
      </c>
      <c r="P42" s="96">
        <v>9177.0</v>
      </c>
      <c r="Q42" s="96">
        <v>315107.0</v>
      </c>
      <c r="R42" s="96">
        <v>475.0</v>
      </c>
      <c r="S42" s="96">
        <v>475.0</v>
      </c>
      <c r="T42" s="96">
        <v>62.0</v>
      </c>
      <c r="U42" s="96">
        <v>430.0</v>
      </c>
      <c r="V42" s="96"/>
      <c r="W42" s="96"/>
      <c r="X42" s="96"/>
      <c r="Y42" s="96"/>
      <c r="Z42" s="35">
        <v>64339.0</v>
      </c>
      <c r="AA42" s="35">
        <v>62586.0</v>
      </c>
      <c r="AB42" s="135">
        <v>2.0</v>
      </c>
      <c r="AC42" s="135">
        <v>60218.0</v>
      </c>
      <c r="AD42" s="135">
        <v>1399.0</v>
      </c>
      <c r="AE42" s="135">
        <v>5232.0</v>
      </c>
      <c r="AF42" s="135"/>
    </row>
    <row r="43">
      <c r="A43" s="8">
        <v>44281.0</v>
      </c>
      <c r="B43" s="96">
        <v>209383.0</v>
      </c>
      <c r="C43" s="96">
        <v>188744.0</v>
      </c>
      <c r="D43" s="96">
        <v>1285.0</v>
      </c>
      <c r="E43" s="96">
        <v>181092.0</v>
      </c>
      <c r="F43" s="96">
        <v>110892.0</v>
      </c>
      <c r="G43" s="96">
        <v>104951.0</v>
      </c>
      <c r="H43" s="96">
        <v>583.0</v>
      </c>
      <c r="I43" s="96">
        <v>99493.0</v>
      </c>
      <c r="J43" s="96">
        <v>78700.0</v>
      </c>
      <c r="K43" s="96">
        <v>68506.0</v>
      </c>
      <c r="L43" s="96">
        <v>1069.0</v>
      </c>
      <c r="M43" s="96">
        <v>58582.0</v>
      </c>
      <c r="N43" s="96">
        <v>387685.0</v>
      </c>
      <c r="O43" s="96">
        <v>344291.0</v>
      </c>
      <c r="P43" s="96">
        <v>6765.0</v>
      </c>
      <c r="Q43" s="96">
        <v>305389.0</v>
      </c>
      <c r="R43" s="96">
        <v>475.0</v>
      </c>
      <c r="S43" s="96">
        <v>475.0</v>
      </c>
      <c r="T43" s="96">
        <v>38.0</v>
      </c>
      <c r="U43" s="96">
        <v>367.0</v>
      </c>
      <c r="V43" s="96"/>
      <c r="W43" s="96"/>
      <c r="X43" s="96"/>
      <c r="Y43" s="96"/>
      <c r="Z43" s="35">
        <v>63991.0</v>
      </c>
      <c r="AA43" s="35">
        <v>62230.0</v>
      </c>
      <c r="AB43" s="135">
        <v>5.0</v>
      </c>
      <c r="AC43" s="135">
        <v>59970.0</v>
      </c>
      <c r="AD43" s="135">
        <v>1142.0</v>
      </c>
      <c r="AE43" s="135">
        <v>3833.0</v>
      </c>
      <c r="AF43" s="135"/>
    </row>
    <row r="44">
      <c r="A44" s="8">
        <v>44280.0</v>
      </c>
      <c r="B44" s="96">
        <v>209057.0</v>
      </c>
      <c r="C44" s="96">
        <v>188333.0</v>
      </c>
      <c r="D44" s="96">
        <v>1103.0</v>
      </c>
      <c r="E44" s="96">
        <v>179765.0</v>
      </c>
      <c r="F44" s="96">
        <v>110805.0</v>
      </c>
      <c r="G44" s="96">
        <v>104923.0</v>
      </c>
      <c r="H44" s="96">
        <v>929.0</v>
      </c>
      <c r="I44" s="96">
        <v>98776.0</v>
      </c>
      <c r="J44" s="96">
        <v>78757.0</v>
      </c>
      <c r="K44" s="96">
        <v>68554.0</v>
      </c>
      <c r="L44" s="96">
        <v>824.0</v>
      </c>
      <c r="M44" s="96">
        <v>57513.0</v>
      </c>
      <c r="N44" s="96">
        <v>386277.0</v>
      </c>
      <c r="O44" s="96">
        <v>342694.0</v>
      </c>
      <c r="P44" s="96">
        <v>3187.0</v>
      </c>
      <c r="Q44" s="96">
        <v>298070.0</v>
      </c>
      <c r="R44" s="96">
        <v>459.0</v>
      </c>
      <c r="S44" s="96">
        <v>459.0</v>
      </c>
      <c r="T44" s="96">
        <v>44.0</v>
      </c>
      <c r="U44" s="96">
        <v>329.0</v>
      </c>
      <c r="V44" s="96"/>
      <c r="W44" s="96"/>
      <c r="X44" s="96"/>
      <c r="Y44" s="96"/>
      <c r="Z44" s="35">
        <v>63923.0</v>
      </c>
      <c r="AA44" s="35">
        <v>62153.0</v>
      </c>
      <c r="AB44" s="135">
        <v>0.0</v>
      </c>
      <c r="AC44" s="135">
        <v>59941.0</v>
      </c>
      <c r="AD44" s="135">
        <v>1193.0</v>
      </c>
      <c r="AE44" s="135">
        <v>2691.0</v>
      </c>
      <c r="AF44" s="135"/>
    </row>
    <row r="45">
      <c r="A45" s="8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>
      <c r="A46" s="8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>
      <c r="A47" s="8"/>
    </row>
    <row r="48">
      <c r="A48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71" t="s">
        <v>378</v>
      </c>
      <c r="B1" s="171" t="s">
        <v>379</v>
      </c>
      <c r="C1" s="171" t="s">
        <v>380</v>
      </c>
      <c r="D1" s="171" t="s">
        <v>381</v>
      </c>
    </row>
    <row r="2">
      <c r="A2" s="21" t="s">
        <v>382</v>
      </c>
      <c r="B2" s="21"/>
      <c r="C2" s="21" t="s">
        <v>383</v>
      </c>
    </row>
    <row r="3">
      <c r="A3" s="21" t="s">
        <v>384</v>
      </c>
      <c r="B3" s="21"/>
      <c r="C3" s="21" t="s">
        <v>385</v>
      </c>
    </row>
    <row r="4">
      <c r="A4" s="21" t="s">
        <v>386</v>
      </c>
      <c r="B4" s="21"/>
      <c r="C4" s="21" t="s">
        <v>387</v>
      </c>
      <c r="D4" s="21" t="s">
        <v>388</v>
      </c>
    </row>
    <row r="5">
      <c r="A5" s="21" t="s">
        <v>389</v>
      </c>
      <c r="B5" s="21"/>
      <c r="C5" s="21" t="s">
        <v>387</v>
      </c>
      <c r="D5" s="21" t="s">
        <v>390</v>
      </c>
    </row>
    <row r="6">
      <c r="A6" s="21" t="s">
        <v>391</v>
      </c>
      <c r="B6" s="21"/>
      <c r="C6" s="21" t="s">
        <v>392</v>
      </c>
      <c r="D6" s="21" t="s">
        <v>393</v>
      </c>
    </row>
    <row r="7">
      <c r="A7" s="21" t="s">
        <v>394</v>
      </c>
      <c r="B7" s="21"/>
      <c r="C7" s="21" t="s">
        <v>395</v>
      </c>
    </row>
    <row r="8">
      <c r="A8" s="21" t="s">
        <v>396</v>
      </c>
      <c r="B8" s="21"/>
      <c r="C8" s="21" t="s">
        <v>395</v>
      </c>
      <c r="D8" s="21" t="s">
        <v>397</v>
      </c>
    </row>
    <row r="9">
      <c r="A9" s="21" t="s">
        <v>398</v>
      </c>
      <c r="B9" s="21"/>
      <c r="C9" s="21" t="s">
        <v>392</v>
      </c>
      <c r="D9" s="21" t="s">
        <v>399</v>
      </c>
    </row>
    <row r="10">
      <c r="A10" s="21" t="s">
        <v>400</v>
      </c>
      <c r="B10" s="21"/>
      <c r="C10" s="21" t="s">
        <v>401</v>
      </c>
    </row>
    <row r="11">
      <c r="A11" s="21" t="s">
        <v>402</v>
      </c>
      <c r="B11" s="21"/>
      <c r="C11" s="21" t="s">
        <v>401</v>
      </c>
    </row>
    <row r="12">
      <c r="A12" s="21" t="s">
        <v>403</v>
      </c>
      <c r="B12" s="21"/>
      <c r="C12" s="21" t="s">
        <v>401</v>
      </c>
    </row>
    <row r="13">
      <c r="A13" s="21" t="s">
        <v>404</v>
      </c>
      <c r="B13" s="21" t="s">
        <v>405</v>
      </c>
      <c r="C13" s="21" t="s">
        <v>406</v>
      </c>
    </row>
    <row r="14">
      <c r="A14" s="21" t="s">
        <v>407</v>
      </c>
      <c r="B14" s="21" t="s">
        <v>408</v>
      </c>
      <c r="C14" s="21" t="s">
        <v>406</v>
      </c>
    </row>
    <row r="15">
      <c r="A15" s="21" t="s">
        <v>409</v>
      </c>
      <c r="B15" s="21" t="s">
        <v>410</v>
      </c>
    </row>
    <row r="16">
      <c r="A16" s="21" t="s">
        <v>411</v>
      </c>
      <c r="B16" s="21" t="s">
        <v>405</v>
      </c>
      <c r="C16" s="21" t="s">
        <v>406</v>
      </c>
    </row>
    <row r="17">
      <c r="A17" s="21" t="s">
        <v>412</v>
      </c>
      <c r="B17" s="21" t="s">
        <v>410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93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5" t="s">
        <v>8</v>
      </c>
    </row>
    <row r="2" ht="14.25" customHeight="1">
      <c r="A2" s="8">
        <v>44431.0</v>
      </c>
      <c r="B2" s="37">
        <v>237782.0</v>
      </c>
      <c r="C2" s="37">
        <v>207601.0</v>
      </c>
      <c r="D2" s="21">
        <v>27959.0</v>
      </c>
      <c r="E2" s="37">
        <v>2222.0</v>
      </c>
      <c r="F2" s="26">
        <f t="shared" ref="F2:F105" si="1">G2+H2+B2</f>
        <v>12694029</v>
      </c>
      <c r="G2" s="25">
        <v>689243.0</v>
      </c>
      <c r="H2" s="25">
        <v>1.1767004E7</v>
      </c>
      <c r="I2" s="21"/>
      <c r="K2" s="15"/>
    </row>
    <row r="3" ht="14.25" customHeight="1">
      <c r="A3" s="8">
        <v>44430.0</v>
      </c>
      <c r="B3" s="37">
        <v>236364.0</v>
      </c>
      <c r="C3" s="37">
        <v>206276.0</v>
      </c>
      <c r="D3" s="21">
        <v>27873.0</v>
      </c>
      <c r="E3" s="37">
        <v>2215.0</v>
      </c>
      <c r="F3" s="26">
        <f t="shared" si="1"/>
        <v>12664342</v>
      </c>
      <c r="G3" s="25">
        <v>678447.0</v>
      </c>
      <c r="H3" s="25">
        <v>1.1749531E7</v>
      </c>
      <c r="I3" s="21">
        <v>395.0</v>
      </c>
      <c r="K3" s="15"/>
    </row>
    <row r="4" ht="14.25" customHeight="1">
      <c r="A4" s="8">
        <v>44429.0</v>
      </c>
      <c r="B4" s="37">
        <v>234736.0</v>
      </c>
      <c r="C4" s="37">
        <v>204518.0</v>
      </c>
      <c r="D4" s="21">
        <v>28016.0</v>
      </c>
      <c r="E4" s="37">
        <v>2202.0</v>
      </c>
      <c r="F4" s="26">
        <f t="shared" si="1"/>
        <v>12632600</v>
      </c>
      <c r="G4" s="25">
        <v>667998.0</v>
      </c>
      <c r="H4" s="25">
        <v>1.1729866E7</v>
      </c>
      <c r="I4" s="21">
        <v>403.0</v>
      </c>
      <c r="K4" s="15"/>
    </row>
    <row r="5" ht="14.25" customHeight="1">
      <c r="A5" s="8">
        <v>44428.0</v>
      </c>
      <c r="B5" s="37">
        <v>232856.0</v>
      </c>
      <c r="C5" s="37">
        <v>202775.0</v>
      </c>
      <c r="D5" s="21">
        <v>27884.0</v>
      </c>
      <c r="E5" s="37">
        <v>2197.0</v>
      </c>
      <c r="F5" s="26">
        <f t="shared" si="1"/>
        <v>12567008</v>
      </c>
      <c r="G5" s="25">
        <v>659590.0</v>
      </c>
      <c r="H5" s="25">
        <v>1.1674562E7</v>
      </c>
      <c r="I5" s="21">
        <v>385.0</v>
      </c>
      <c r="K5" s="15"/>
    </row>
    <row r="6" ht="14.25" customHeight="1">
      <c r="A6" s="8">
        <v>44427.0</v>
      </c>
      <c r="B6" s="21">
        <v>230806.0</v>
      </c>
      <c r="C6" s="37">
        <v>201235.0</v>
      </c>
      <c r="D6" s="21">
        <v>27380.0</v>
      </c>
      <c r="E6" s="37">
        <v>2191.0</v>
      </c>
      <c r="F6" s="26">
        <f t="shared" si="1"/>
        <v>12518704</v>
      </c>
      <c r="G6" s="25">
        <v>652740.0</v>
      </c>
      <c r="H6" s="21">
        <v>1.1635158E7</v>
      </c>
      <c r="I6" s="21">
        <v>390.0</v>
      </c>
      <c r="K6" s="15"/>
    </row>
    <row r="7" ht="14.25" customHeight="1">
      <c r="A7" s="8">
        <v>44426.0</v>
      </c>
      <c r="B7" s="21">
        <v>228654.0</v>
      </c>
      <c r="C7" s="37">
        <v>199582.0</v>
      </c>
      <c r="D7" s="21">
        <v>26894.0</v>
      </c>
      <c r="E7" s="37">
        <v>2178.0</v>
      </c>
      <c r="F7" s="26">
        <f t="shared" si="1"/>
        <v>12461685</v>
      </c>
      <c r="G7" s="25">
        <v>634727.0</v>
      </c>
      <c r="H7" s="21">
        <v>1.1598304E7</v>
      </c>
      <c r="I7" s="21">
        <v>366.0</v>
      </c>
      <c r="K7" s="15"/>
    </row>
    <row r="8" ht="14.25" customHeight="1">
      <c r="A8" s="8">
        <v>44425.0</v>
      </c>
      <c r="B8" s="23">
        <v>226850.0</v>
      </c>
      <c r="C8" s="37">
        <v>197224.0</v>
      </c>
      <c r="D8" s="23">
        <v>27453.0</v>
      </c>
      <c r="E8" s="37">
        <v>2173.0</v>
      </c>
      <c r="F8" s="26">
        <f t="shared" si="1"/>
        <v>12404976</v>
      </c>
      <c r="G8" s="25">
        <v>620680.0</v>
      </c>
      <c r="H8" s="23">
        <v>1.1557446E7</v>
      </c>
      <c r="I8" s="21">
        <v>354.0</v>
      </c>
      <c r="K8" s="15"/>
    </row>
    <row r="9" ht="14.25" customHeight="1">
      <c r="A9" s="8">
        <v>44424.0</v>
      </c>
      <c r="B9" s="23">
        <v>225478.0</v>
      </c>
      <c r="C9" s="37">
        <v>196198.0</v>
      </c>
      <c r="D9" s="23">
        <v>27113.0</v>
      </c>
      <c r="E9" s="37">
        <v>2167.0</v>
      </c>
      <c r="F9" s="26">
        <f t="shared" si="1"/>
        <v>12372776</v>
      </c>
      <c r="G9" s="25">
        <v>595225.0</v>
      </c>
      <c r="H9" s="23">
        <v>1.1552073E7</v>
      </c>
      <c r="I9" s="21">
        <v>353.0</v>
      </c>
      <c r="K9" s="15"/>
    </row>
    <row r="10" ht="14.25" customHeight="1">
      <c r="A10" s="8">
        <v>44423.0</v>
      </c>
      <c r="B10" s="23">
        <v>223923.0</v>
      </c>
      <c r="C10" s="37">
        <v>195103.0</v>
      </c>
      <c r="D10" s="23">
        <v>26664.0</v>
      </c>
      <c r="E10" s="37">
        <v>2156.0</v>
      </c>
      <c r="F10" s="26">
        <f t="shared" si="1"/>
        <v>12344717</v>
      </c>
      <c r="G10" s="25">
        <v>585131.0</v>
      </c>
      <c r="H10" s="23">
        <v>1.1535663E7</v>
      </c>
      <c r="I10" s="21">
        <v>374.0</v>
      </c>
      <c r="K10" s="15"/>
    </row>
    <row r="11" ht="14.25" customHeight="1">
      <c r="A11" s="8">
        <v>44422.0</v>
      </c>
      <c r="B11" s="23">
        <v>222107.0</v>
      </c>
      <c r="C11" s="37">
        <v>193778.0</v>
      </c>
      <c r="D11" s="23">
        <v>26181.0</v>
      </c>
      <c r="E11" s="37">
        <v>2148.0</v>
      </c>
      <c r="F11" s="26">
        <f t="shared" si="1"/>
        <v>12309279</v>
      </c>
      <c r="G11" s="25">
        <v>562705.0</v>
      </c>
      <c r="H11" s="23">
        <v>1.1524467E7</v>
      </c>
      <c r="I11" s="21">
        <v>386.0</v>
      </c>
      <c r="K11" s="15"/>
    </row>
    <row r="12" ht="14.25" customHeight="1">
      <c r="A12" s="8">
        <v>44421.0</v>
      </c>
      <c r="B12" s="23">
        <v>220179.0</v>
      </c>
      <c r="C12" s="37">
        <v>192248.0</v>
      </c>
      <c r="D12" s="23">
        <v>25787.0</v>
      </c>
      <c r="E12" s="37">
        <v>2144.0</v>
      </c>
      <c r="F12" s="26">
        <f t="shared" si="1"/>
        <v>12257965</v>
      </c>
      <c r="G12" s="25">
        <v>539535.0</v>
      </c>
      <c r="H12" s="23">
        <v>1.1498251E7</v>
      </c>
      <c r="I12" s="21">
        <v>369.0</v>
      </c>
      <c r="K12" s="15"/>
    </row>
    <row r="13" ht="14.25" customHeight="1">
      <c r="A13" s="8">
        <v>44420.0</v>
      </c>
      <c r="B13" s="23">
        <v>218189.0</v>
      </c>
      <c r="C13" s="37">
        <v>190535.0</v>
      </c>
      <c r="D13" s="23">
        <v>25516.0</v>
      </c>
      <c r="E13" s="37">
        <v>2138.0</v>
      </c>
      <c r="F13" s="26">
        <f t="shared" si="1"/>
        <v>12207040</v>
      </c>
      <c r="G13" s="25">
        <v>510096.0</v>
      </c>
      <c r="H13" s="23">
        <v>1.1478755E7</v>
      </c>
      <c r="I13" s="21">
        <v>372.0</v>
      </c>
      <c r="K13" s="15"/>
    </row>
    <row r="14" ht="14.25" customHeight="1">
      <c r="A14" s="8">
        <v>44419.0</v>
      </c>
      <c r="B14" s="23">
        <v>216202.0</v>
      </c>
      <c r="C14" s="37">
        <v>189506.0</v>
      </c>
      <c r="D14" s="23">
        <v>24561.0</v>
      </c>
      <c r="E14" s="37">
        <v>2135.0</v>
      </c>
      <c r="F14" s="26">
        <f t="shared" si="1"/>
        <v>12156197</v>
      </c>
      <c r="G14" s="25">
        <v>488067.0</v>
      </c>
      <c r="H14" s="23">
        <v>1.1451928E7</v>
      </c>
      <c r="I14" s="21">
        <v>387.0</v>
      </c>
      <c r="K14" s="15"/>
    </row>
    <row r="15" ht="14.25" customHeight="1">
      <c r="A15" s="8">
        <v>44418.0</v>
      </c>
      <c r="B15" s="23">
        <v>213981.0</v>
      </c>
      <c r="C15" s="37">
        <v>187523.0</v>
      </c>
      <c r="D15" s="23">
        <v>24324.0</v>
      </c>
      <c r="E15" s="37">
        <v>2134.0</v>
      </c>
      <c r="F15" s="26">
        <f t="shared" si="1"/>
        <v>12112084</v>
      </c>
      <c r="G15" s="25">
        <v>465922.0</v>
      </c>
      <c r="H15" s="25">
        <v>1.1432181E7</v>
      </c>
      <c r="I15" s="21">
        <v>379.0</v>
      </c>
      <c r="K15" s="15"/>
    </row>
    <row r="16" ht="14.25" customHeight="1">
      <c r="A16" s="8">
        <v>44417.0</v>
      </c>
      <c r="B16" s="23">
        <v>212444.0</v>
      </c>
      <c r="C16" s="37">
        <v>186242.0</v>
      </c>
      <c r="D16" s="23">
        <v>24077.0</v>
      </c>
      <c r="E16" s="37">
        <v>2125.0</v>
      </c>
      <c r="F16" s="26">
        <f t="shared" si="1"/>
        <v>12057829</v>
      </c>
      <c r="G16" s="25">
        <v>467508.0</v>
      </c>
      <c r="H16" s="21">
        <v>1.1377877E7</v>
      </c>
      <c r="I16" s="21">
        <v>367.0</v>
      </c>
      <c r="K16" s="15"/>
    </row>
    <row r="17" ht="14.25" customHeight="1">
      <c r="A17" s="8">
        <v>44416.0</v>
      </c>
      <c r="B17" s="23">
        <v>210953.0</v>
      </c>
      <c r="C17" s="37">
        <v>185003.0</v>
      </c>
      <c r="D17" s="23">
        <v>23829.0</v>
      </c>
      <c r="E17" s="37">
        <v>2121.0</v>
      </c>
      <c r="F17" s="26">
        <f t="shared" si="1"/>
        <v>12027442</v>
      </c>
      <c r="G17" s="25">
        <v>466279.0</v>
      </c>
      <c r="H17" s="21">
        <v>1.135021E7</v>
      </c>
      <c r="I17" s="21">
        <v>376.0</v>
      </c>
      <c r="K17" s="15"/>
    </row>
    <row r="18" ht="14.25" customHeight="1">
      <c r="A18" s="8">
        <v>44415.0</v>
      </c>
      <c r="B18" s="23">
        <v>209225.0</v>
      </c>
      <c r="C18" s="37">
        <v>183789.0</v>
      </c>
      <c r="D18" s="23">
        <v>23320.0</v>
      </c>
      <c r="E18" s="37">
        <v>2116.0</v>
      </c>
      <c r="F18" s="26">
        <f t="shared" si="1"/>
        <v>11995926</v>
      </c>
      <c r="G18" s="25">
        <v>444937.0</v>
      </c>
      <c r="H18" s="23">
        <v>1.1341764E7</v>
      </c>
      <c r="I18" s="21">
        <v>377.0</v>
      </c>
      <c r="K18" s="15"/>
    </row>
    <row r="19" ht="14.25" customHeight="1">
      <c r="A19" s="8">
        <v>44414.0</v>
      </c>
      <c r="B19" s="23">
        <v>207402.0</v>
      </c>
      <c r="C19" s="37">
        <v>182052.0</v>
      </c>
      <c r="D19" s="23">
        <v>23237.0</v>
      </c>
      <c r="E19" s="37">
        <v>2113.0</v>
      </c>
      <c r="F19" s="26">
        <f t="shared" si="1"/>
        <v>11951649</v>
      </c>
      <c r="G19" s="25">
        <v>427050.0</v>
      </c>
      <c r="H19" s="23">
        <v>1.1317197E7</v>
      </c>
      <c r="I19" s="21">
        <v>376.0</v>
      </c>
      <c r="K19" s="15"/>
    </row>
    <row r="20" ht="14.25" customHeight="1">
      <c r="A20" s="8">
        <v>44413.0</v>
      </c>
      <c r="B20" s="23">
        <v>205698.0</v>
      </c>
      <c r="C20" s="37">
        <v>180719.0</v>
      </c>
      <c r="D20" s="23">
        <v>22870.0</v>
      </c>
      <c r="E20" s="37">
        <v>2109.0</v>
      </c>
      <c r="F20" s="26">
        <f t="shared" si="1"/>
        <v>11908433</v>
      </c>
      <c r="G20" s="25">
        <v>415489.0</v>
      </c>
      <c r="H20" s="23">
        <v>1.1287246E7</v>
      </c>
      <c r="I20" s="21">
        <v>369.0</v>
      </c>
      <c r="K20" s="15"/>
    </row>
    <row r="21" ht="14.25" customHeight="1">
      <c r="A21" s="8">
        <v>44412.0</v>
      </c>
      <c r="B21" s="23">
        <v>203923.0</v>
      </c>
      <c r="C21" s="37">
        <v>179123.0</v>
      </c>
      <c r="D21" s="23">
        <v>22694.0</v>
      </c>
      <c r="E21" s="37">
        <v>2106.0</v>
      </c>
      <c r="F21" s="26">
        <f t="shared" si="1"/>
        <v>11864243</v>
      </c>
      <c r="G21" s="25">
        <v>397889.0</v>
      </c>
      <c r="H21" s="23">
        <v>1.1262431E7</v>
      </c>
      <c r="I21" s="21">
        <v>329.0</v>
      </c>
      <c r="K21" s="15"/>
    </row>
    <row r="22" ht="14.25" customHeight="1">
      <c r="A22" s="8">
        <v>44411.0</v>
      </c>
      <c r="B22" s="23">
        <v>202198.0</v>
      </c>
      <c r="C22" s="37">
        <v>177909.0</v>
      </c>
      <c r="D22" s="23">
        <v>22185.0</v>
      </c>
      <c r="E22" s="37">
        <v>2104.0</v>
      </c>
      <c r="F22" s="26">
        <f t="shared" si="1"/>
        <v>11820014</v>
      </c>
      <c r="G22" s="25">
        <v>398300.0</v>
      </c>
      <c r="H22" s="23">
        <v>1.1219516E7</v>
      </c>
      <c r="I22" s="21">
        <v>331.0</v>
      </c>
      <c r="K22" s="15"/>
    </row>
    <row r="23" ht="14.25" customHeight="1">
      <c r="A23" s="8">
        <v>44410.0</v>
      </c>
      <c r="B23" s="23">
        <v>200998.0</v>
      </c>
      <c r="C23" s="126">
        <v>176605.0</v>
      </c>
      <c r="D23" s="23">
        <v>22294.0</v>
      </c>
      <c r="E23" s="126">
        <v>2099.0</v>
      </c>
      <c r="F23" s="26">
        <f t="shared" si="1"/>
        <v>11772602</v>
      </c>
      <c r="G23" s="26">
        <v>387170.0</v>
      </c>
      <c r="H23" s="23">
        <v>1.1184434E7</v>
      </c>
      <c r="I23" s="21">
        <v>326.0</v>
      </c>
      <c r="K23" s="15"/>
    </row>
    <row r="24" ht="14.25" customHeight="1">
      <c r="A24" s="8">
        <v>44409.0</v>
      </c>
      <c r="B24" s="23">
        <v>199780.0</v>
      </c>
      <c r="C24" s="126">
        <v>175674.0</v>
      </c>
      <c r="D24" s="23">
        <v>22008.0</v>
      </c>
      <c r="E24" s="126">
        <v>2098.0</v>
      </c>
      <c r="F24" s="26">
        <f t="shared" si="1"/>
        <v>11751783</v>
      </c>
      <c r="G24" s="26">
        <v>378600.0</v>
      </c>
      <c r="H24" s="23">
        <v>1.1173403E7</v>
      </c>
      <c r="I24" s="21">
        <v>324.0</v>
      </c>
      <c r="K24" s="15"/>
    </row>
    <row r="25" ht="14.25" customHeight="1">
      <c r="A25" s="8">
        <v>44408.0</v>
      </c>
      <c r="B25" s="23">
        <v>198338.0</v>
      </c>
      <c r="C25" s="126">
        <v>174177.0</v>
      </c>
      <c r="D25" s="23">
        <v>22066.0</v>
      </c>
      <c r="E25" s="126">
        <v>2095.0</v>
      </c>
      <c r="F25" s="26">
        <f t="shared" si="1"/>
        <v>11728819</v>
      </c>
      <c r="G25" s="26">
        <v>369201.0</v>
      </c>
      <c r="H25" s="23">
        <v>1.116128E7</v>
      </c>
      <c r="I25" s="21">
        <v>317.0</v>
      </c>
      <c r="K25" s="15"/>
    </row>
    <row r="26" ht="14.25" customHeight="1">
      <c r="A26" s="8">
        <v>44407.0</v>
      </c>
      <c r="B26" s="23">
        <v>196800.0</v>
      </c>
      <c r="C26" s="37">
        <v>172757.0</v>
      </c>
      <c r="D26" s="23">
        <v>21954.0</v>
      </c>
      <c r="E26" s="37">
        <v>2089.0</v>
      </c>
      <c r="F26" s="26">
        <f t="shared" si="1"/>
        <v>11682966</v>
      </c>
      <c r="G26" s="25">
        <v>357215.0</v>
      </c>
      <c r="H26" s="25">
        <v>1.1128951E7</v>
      </c>
      <c r="I26" s="22">
        <v>299.0</v>
      </c>
      <c r="K26" s="15"/>
    </row>
    <row r="27" ht="14.25" customHeight="1">
      <c r="A27" s="8">
        <v>44406.0</v>
      </c>
      <c r="B27" s="23">
        <v>195090.0</v>
      </c>
      <c r="C27" s="37">
        <v>171559.0</v>
      </c>
      <c r="D27" s="23">
        <v>21446.0</v>
      </c>
      <c r="E27" s="37">
        <v>2085.0</v>
      </c>
      <c r="F27" s="26">
        <f t="shared" si="1"/>
        <v>11637504</v>
      </c>
      <c r="G27" s="25">
        <v>342326.0</v>
      </c>
      <c r="H27" s="21">
        <v>1.1100088E7</v>
      </c>
      <c r="I27" s="22">
        <v>285.0</v>
      </c>
      <c r="K27" s="15"/>
    </row>
    <row r="28" ht="14.25" customHeight="1">
      <c r="A28" s="8">
        <v>44405.0</v>
      </c>
      <c r="B28" s="23">
        <v>193417.0</v>
      </c>
      <c r="C28" s="37">
        <v>170494.0</v>
      </c>
      <c r="D28" s="23">
        <v>20840.0</v>
      </c>
      <c r="E28" s="37">
        <v>2083.0</v>
      </c>
      <c r="F28" s="26">
        <f t="shared" si="1"/>
        <v>11585611</v>
      </c>
      <c r="G28" s="25">
        <v>323954.0</v>
      </c>
      <c r="H28" s="21">
        <v>1.106824E7</v>
      </c>
      <c r="I28" s="21">
        <v>286.0</v>
      </c>
      <c r="K28" s="15"/>
    </row>
    <row r="29" ht="14.25" customHeight="1">
      <c r="A29" s="8">
        <v>44404.0</v>
      </c>
      <c r="B29" s="23">
        <v>191522.0</v>
      </c>
      <c r="C29" s="37">
        <v>168629.0</v>
      </c>
      <c r="D29" s="23">
        <v>20814.0</v>
      </c>
      <c r="E29" s="37">
        <v>2079.0</v>
      </c>
      <c r="F29" s="26">
        <f t="shared" si="1"/>
        <v>11528606</v>
      </c>
      <c r="G29" s="25">
        <v>309414.0</v>
      </c>
      <c r="H29" s="21">
        <v>1.102767E7</v>
      </c>
      <c r="I29" s="21">
        <v>269.0</v>
      </c>
      <c r="K29" s="15"/>
    </row>
    <row r="30" ht="14.25" customHeight="1">
      <c r="A30" s="8">
        <v>44403.0</v>
      </c>
      <c r="B30" s="23">
        <v>190159.0</v>
      </c>
      <c r="C30" s="37">
        <v>167365.0</v>
      </c>
      <c r="D30" s="23">
        <v>20717.0</v>
      </c>
      <c r="E30" s="37">
        <v>2077.0</v>
      </c>
      <c r="F30" s="26">
        <f t="shared" si="1"/>
        <v>11472343</v>
      </c>
      <c r="G30" s="25">
        <v>281003.0</v>
      </c>
      <c r="H30" s="21">
        <v>1.1001181E7</v>
      </c>
      <c r="I30" s="21">
        <v>244.0</v>
      </c>
      <c r="K30" s="15"/>
    </row>
    <row r="31" ht="14.25" customHeight="1">
      <c r="A31" s="8">
        <v>44402.0</v>
      </c>
      <c r="B31" s="23">
        <v>188841.0</v>
      </c>
      <c r="C31" s="37">
        <v>166375.0</v>
      </c>
      <c r="D31" s="23">
        <v>20393.0</v>
      </c>
      <c r="E31" s="37">
        <v>2073.0</v>
      </c>
      <c r="F31" s="26">
        <f t="shared" si="1"/>
        <v>11453344</v>
      </c>
      <c r="G31" s="25">
        <v>274761.0</v>
      </c>
      <c r="H31" s="21">
        <v>1.0989742E7</v>
      </c>
      <c r="I31" s="21">
        <v>257.0</v>
      </c>
      <c r="K31" s="15"/>
    </row>
    <row r="32" ht="14.25" customHeight="1">
      <c r="A32" s="8">
        <v>44401.0</v>
      </c>
      <c r="B32" s="23">
        <v>187354.0</v>
      </c>
      <c r="C32" s="37">
        <v>165246.0</v>
      </c>
      <c r="D32" s="23">
        <v>20040.0</v>
      </c>
      <c r="E32" s="37">
        <v>2068.0</v>
      </c>
      <c r="F32" s="26">
        <f t="shared" si="1"/>
        <v>11430522</v>
      </c>
      <c r="G32" s="25">
        <v>274697.0</v>
      </c>
      <c r="H32" s="21">
        <v>1.0968471E7</v>
      </c>
      <c r="I32" s="21">
        <v>254.0</v>
      </c>
      <c r="K32" s="15"/>
    </row>
    <row r="33" ht="14.25" customHeight="1">
      <c r="A33" s="8">
        <v>44400.0</v>
      </c>
      <c r="B33" s="23">
        <v>185726.0</v>
      </c>
      <c r="C33" s="37">
        <v>164206.0</v>
      </c>
      <c r="D33" s="23">
        <v>19454.0</v>
      </c>
      <c r="E33" s="37">
        <v>2066.0</v>
      </c>
      <c r="F33" s="26">
        <f t="shared" si="1"/>
        <v>11388303</v>
      </c>
      <c r="G33" s="25">
        <v>278011.0</v>
      </c>
      <c r="H33" s="21">
        <v>1.0924566E7</v>
      </c>
      <c r="I33" s="21">
        <v>227.0</v>
      </c>
      <c r="K33" s="15"/>
    </row>
    <row r="34" ht="13.5" customHeight="1">
      <c r="A34" s="8">
        <v>44399.0</v>
      </c>
      <c r="B34" s="23">
        <v>184096.0</v>
      </c>
      <c r="C34" s="37">
        <v>163073.0</v>
      </c>
      <c r="D34" s="23">
        <v>18960.0</v>
      </c>
      <c r="E34" s="37">
        <v>2063.0</v>
      </c>
      <c r="F34" s="26">
        <f t="shared" si="1"/>
        <v>11343916</v>
      </c>
      <c r="G34" s="25">
        <v>269496.0</v>
      </c>
      <c r="H34" s="21">
        <v>1.0890324E7</v>
      </c>
      <c r="I34" s="21">
        <v>218.0</v>
      </c>
      <c r="K34" s="15"/>
    </row>
    <row r="35" ht="14.25" customHeight="1">
      <c r="A35" s="8">
        <v>44398.0</v>
      </c>
      <c r="B35" s="23">
        <v>182255.0</v>
      </c>
      <c r="C35" s="37">
        <v>161634.0</v>
      </c>
      <c r="D35" s="23">
        <v>18561.0</v>
      </c>
      <c r="E35" s="37">
        <v>2060.0</v>
      </c>
      <c r="F35" s="26">
        <f t="shared" si="1"/>
        <v>11298672</v>
      </c>
      <c r="G35" s="25">
        <v>252187.0</v>
      </c>
      <c r="H35" s="21">
        <v>1.086423E7</v>
      </c>
      <c r="I35" s="21">
        <v>214.0</v>
      </c>
      <c r="K35" s="15"/>
    </row>
    <row r="36" ht="14.25" customHeight="1">
      <c r="A36" s="8">
        <v>44397.0</v>
      </c>
      <c r="B36" s="23">
        <v>180474.0</v>
      </c>
      <c r="C36" s="37">
        <v>160347.0</v>
      </c>
      <c r="D36" s="23">
        <v>18068.0</v>
      </c>
      <c r="E36" s="37">
        <v>2059.0</v>
      </c>
      <c r="F36" s="26">
        <f t="shared" si="1"/>
        <v>11251985</v>
      </c>
      <c r="G36" s="25">
        <v>244671.0</v>
      </c>
      <c r="H36" s="21">
        <v>1.082684E7</v>
      </c>
      <c r="I36" s="21">
        <v>207.0</v>
      </c>
      <c r="K36" s="15"/>
    </row>
    <row r="37" ht="14.25" customHeight="1">
      <c r="A37" s="8">
        <v>44396.0</v>
      </c>
      <c r="B37" s="23">
        <v>179196.0</v>
      </c>
      <c r="C37" s="37">
        <v>159630.0</v>
      </c>
      <c r="D37" s="23">
        <v>17508.0</v>
      </c>
      <c r="E37" s="37">
        <v>2058.0</v>
      </c>
      <c r="F37" s="26">
        <f t="shared" si="1"/>
        <v>11202432</v>
      </c>
      <c r="G37" s="25">
        <v>240689.0</v>
      </c>
      <c r="H37" s="21">
        <v>1.0782547E7</v>
      </c>
      <c r="I37" s="21">
        <v>185.0</v>
      </c>
      <c r="K37" s="15"/>
    </row>
    <row r="38" ht="14.25" customHeight="1">
      <c r="A38" s="8">
        <v>44395.0</v>
      </c>
      <c r="B38" s="23">
        <v>177945.0</v>
      </c>
      <c r="C38" s="37">
        <v>158953.0</v>
      </c>
      <c r="D38" s="23">
        <v>16935.0</v>
      </c>
      <c r="E38" s="37">
        <v>2057.0</v>
      </c>
      <c r="F38" s="26">
        <f t="shared" si="1"/>
        <v>11175980</v>
      </c>
      <c r="G38" s="25">
        <v>235438.0</v>
      </c>
      <c r="H38" s="21">
        <v>1.0762597E7</v>
      </c>
      <c r="I38" s="21">
        <v>187.0</v>
      </c>
      <c r="K38" s="15"/>
    </row>
    <row r="39" ht="14.25" customHeight="1">
      <c r="A39" s="8">
        <v>44394.0</v>
      </c>
      <c r="B39" s="23">
        <v>176491.0</v>
      </c>
      <c r="C39" s="37">
        <v>157960.0</v>
      </c>
      <c r="D39" s="23">
        <v>16476.0</v>
      </c>
      <c r="E39" s="37">
        <v>2055.0</v>
      </c>
      <c r="F39" s="26">
        <f t="shared" si="1"/>
        <v>11149225</v>
      </c>
      <c r="G39" s="25">
        <v>227636.0</v>
      </c>
      <c r="H39" s="21">
        <v>1.0745098E7</v>
      </c>
      <c r="I39" s="21">
        <v>185.0</v>
      </c>
      <c r="K39" s="15"/>
    </row>
    <row r="40" ht="14.25" customHeight="1">
      <c r="A40" s="8">
        <v>44393.0</v>
      </c>
      <c r="B40" s="23">
        <v>175042.0</v>
      </c>
      <c r="C40" s="37">
        <v>157113.0</v>
      </c>
      <c r="D40" s="23">
        <v>15878.0</v>
      </c>
      <c r="E40" s="37">
        <v>2051.0</v>
      </c>
      <c r="F40" s="26">
        <f t="shared" si="1"/>
        <v>11108583</v>
      </c>
      <c r="G40" s="25">
        <v>218192.0</v>
      </c>
      <c r="H40" s="21">
        <v>1.0715349E7</v>
      </c>
      <c r="I40" s="21">
        <v>171.0</v>
      </c>
      <c r="K40" s="15"/>
    </row>
    <row r="41" ht="14.25" customHeight="1">
      <c r="A41" s="8">
        <v>44392.0</v>
      </c>
      <c r="B41" s="23">
        <v>173507.0</v>
      </c>
      <c r="C41" s="37">
        <v>156509.0</v>
      </c>
      <c r="D41" s="23">
        <v>14948.0</v>
      </c>
      <c r="E41" s="37">
        <v>2050.0</v>
      </c>
      <c r="F41" s="26">
        <f t="shared" si="1"/>
        <v>11060455</v>
      </c>
      <c r="G41" s="25">
        <v>204479.0</v>
      </c>
      <c r="H41" s="23">
        <v>1.0682469E7</v>
      </c>
      <c r="I41" s="21">
        <v>167.0</v>
      </c>
      <c r="K41" s="15"/>
    </row>
    <row r="42" ht="14.25" customHeight="1">
      <c r="A42" s="8">
        <v>44391.0</v>
      </c>
      <c r="B42" s="23">
        <v>171908.0</v>
      </c>
      <c r="C42" s="37">
        <v>155491.0</v>
      </c>
      <c r="D42" s="23">
        <v>14369.0</v>
      </c>
      <c r="E42" s="37">
        <v>2048.0</v>
      </c>
      <c r="F42" s="26">
        <f t="shared" si="1"/>
        <v>11008858</v>
      </c>
      <c r="G42" s="25">
        <v>181905.0</v>
      </c>
      <c r="H42" s="23">
        <v>1.0655045E7</v>
      </c>
      <c r="I42" s="21">
        <v>163.0</v>
      </c>
      <c r="K42" s="15"/>
    </row>
    <row r="43" ht="14.25" customHeight="1">
      <c r="A43" s="8">
        <v>44390.0</v>
      </c>
      <c r="B43" s="23">
        <v>170295.0</v>
      </c>
      <c r="C43" s="37">
        <v>154752.0</v>
      </c>
      <c r="D43" s="23">
        <v>13497.0</v>
      </c>
      <c r="E43" s="37">
        <v>2046.0</v>
      </c>
      <c r="F43" s="26">
        <f t="shared" si="1"/>
        <v>10964298</v>
      </c>
      <c r="G43" s="25">
        <v>179130.0</v>
      </c>
      <c r="H43" s="25">
        <v>1.0614873E7</v>
      </c>
      <c r="I43" s="21">
        <v>146.0</v>
      </c>
      <c r="K43" s="15"/>
    </row>
    <row r="44" ht="14.25" customHeight="1">
      <c r="A44" s="8">
        <v>44389.0</v>
      </c>
      <c r="B44" s="23">
        <v>169145.0</v>
      </c>
      <c r="C44" s="37">
        <v>154187.0</v>
      </c>
      <c r="D44" s="23">
        <v>12914.0</v>
      </c>
      <c r="E44" s="37">
        <v>2044.0</v>
      </c>
      <c r="F44" s="26">
        <f t="shared" si="1"/>
        <v>10919897</v>
      </c>
      <c r="G44" s="25">
        <v>174671.0</v>
      </c>
      <c r="H44" s="25">
        <v>1.0576081E7</v>
      </c>
      <c r="I44" s="21">
        <v>138.0</v>
      </c>
      <c r="K44" s="15"/>
    </row>
    <row r="45" ht="14.25" customHeight="1">
      <c r="A45" s="8">
        <v>44388.0</v>
      </c>
      <c r="B45" s="23">
        <v>168045.0</v>
      </c>
      <c r="C45" s="37">
        <v>153760.0</v>
      </c>
      <c r="D45" s="23">
        <v>12242.0</v>
      </c>
      <c r="E45" s="37">
        <v>2043.0</v>
      </c>
      <c r="F45" s="26">
        <f t="shared" si="1"/>
        <v>10902277</v>
      </c>
      <c r="G45" s="25">
        <v>176062.0</v>
      </c>
      <c r="H45" s="25">
        <v>1.055817E7</v>
      </c>
      <c r="I45" s="21">
        <v>145.0</v>
      </c>
      <c r="K45" s="15"/>
    </row>
    <row r="46" ht="14.25" customHeight="1">
      <c r="A46" s="8">
        <v>44387.0</v>
      </c>
      <c r="B46" s="23">
        <v>166721.0</v>
      </c>
      <c r="C46" s="37">
        <v>153153.0</v>
      </c>
      <c r="D46" s="23">
        <v>11530.0</v>
      </c>
      <c r="E46" s="37">
        <v>2038.0</v>
      </c>
      <c r="F46" s="26">
        <f t="shared" si="1"/>
        <v>10881639</v>
      </c>
      <c r="G46" s="25">
        <v>169719.0</v>
      </c>
      <c r="H46" s="25">
        <v>1.0545199E7</v>
      </c>
      <c r="I46" s="21">
        <v>148.0</v>
      </c>
      <c r="K46" s="15"/>
    </row>
    <row r="47" ht="14.25" customHeight="1">
      <c r="A47" s="8">
        <v>44386.0</v>
      </c>
      <c r="B47" s="23">
        <v>165343.0</v>
      </c>
      <c r="C47" s="37">
        <v>152498.0</v>
      </c>
      <c r="D47" s="23">
        <v>10809.0</v>
      </c>
      <c r="E47" s="37">
        <v>2036.0</v>
      </c>
      <c r="F47" s="26">
        <f t="shared" si="1"/>
        <v>10844216</v>
      </c>
      <c r="G47" s="25">
        <v>160468.0</v>
      </c>
      <c r="H47" s="25">
        <v>1.0518405E7</v>
      </c>
      <c r="I47" s="21">
        <v>148.0</v>
      </c>
      <c r="K47" s="15"/>
    </row>
    <row r="48" ht="14.25" customHeight="1">
      <c r="A48" s="8">
        <v>44385.0</v>
      </c>
      <c r="B48" s="23">
        <v>164027.0</v>
      </c>
      <c r="C48" s="37">
        <v>151923.0</v>
      </c>
      <c r="D48" s="23">
        <v>10070.0</v>
      </c>
      <c r="E48" s="37">
        <v>2034.0</v>
      </c>
      <c r="F48" s="26">
        <f t="shared" si="1"/>
        <v>10802781</v>
      </c>
      <c r="G48" s="25">
        <v>151158.0</v>
      </c>
      <c r="H48" s="25">
        <v>1.0487596E7</v>
      </c>
      <c r="I48" s="21">
        <v>153.0</v>
      </c>
      <c r="K48" s="15"/>
    </row>
    <row r="49" ht="14.25" customHeight="1">
      <c r="A49" s="8">
        <v>44384.0</v>
      </c>
      <c r="B49" s="23">
        <v>162752.0</v>
      </c>
      <c r="C49" s="37">
        <v>151500.0</v>
      </c>
      <c r="D49" s="23">
        <v>9219.0</v>
      </c>
      <c r="E49" s="37">
        <v>2033.0</v>
      </c>
      <c r="F49" s="26">
        <f t="shared" si="1"/>
        <v>10766501</v>
      </c>
      <c r="G49" s="25">
        <v>142748.0</v>
      </c>
      <c r="H49" s="25">
        <v>1.0461001E7</v>
      </c>
      <c r="I49" s="21">
        <v>155.0</v>
      </c>
      <c r="K49" s="15"/>
    </row>
    <row r="50" ht="14.25" customHeight="1">
      <c r="A50" s="8">
        <v>44383.0</v>
      </c>
      <c r="B50" s="37">
        <v>161541.0</v>
      </c>
      <c r="C50" s="37">
        <v>150760.0</v>
      </c>
      <c r="D50" s="21">
        <v>8749.0</v>
      </c>
      <c r="E50" s="37">
        <v>2032.0</v>
      </c>
      <c r="F50" s="26">
        <f t="shared" si="1"/>
        <v>10735716</v>
      </c>
      <c r="G50" s="25">
        <v>141699.0</v>
      </c>
      <c r="H50" s="25">
        <v>1.0432476E7</v>
      </c>
      <c r="I50" s="21">
        <v>144.0</v>
      </c>
      <c r="K50" s="15"/>
    </row>
    <row r="51" ht="14.25" customHeight="1">
      <c r="A51" s="8">
        <v>44382.0</v>
      </c>
      <c r="B51" s="37">
        <v>160795.0</v>
      </c>
      <c r="C51" s="37">
        <v>150044.0</v>
      </c>
      <c r="D51" s="21">
        <v>8723.0</v>
      </c>
      <c r="E51" s="37">
        <v>2028.0</v>
      </c>
      <c r="F51" s="26">
        <f t="shared" si="1"/>
        <v>10700134</v>
      </c>
      <c r="G51" s="25">
        <v>134893.0</v>
      </c>
      <c r="H51" s="25">
        <v>1.0404446E7</v>
      </c>
      <c r="I51" s="21">
        <v>139.0</v>
      </c>
      <c r="K51" s="15"/>
    </row>
    <row r="52" ht="14.25" customHeight="1">
      <c r="A52" s="8">
        <v>44381.0</v>
      </c>
      <c r="B52" s="37">
        <v>160084.0</v>
      </c>
      <c r="C52" s="37">
        <v>149614.0</v>
      </c>
      <c r="D52" s="21">
        <v>8444.0</v>
      </c>
      <c r="E52" s="37">
        <v>2026.0</v>
      </c>
      <c r="F52" s="26">
        <f t="shared" si="1"/>
        <v>10685125</v>
      </c>
      <c r="G52" s="25">
        <v>136297.0</v>
      </c>
      <c r="H52" s="9">
        <v>1.0388744E7</v>
      </c>
      <c r="I52" s="21">
        <v>143.0</v>
      </c>
      <c r="K52" s="15"/>
    </row>
    <row r="53" ht="14.25" customHeight="1">
      <c r="A53" s="8">
        <v>44380.0</v>
      </c>
      <c r="B53" s="37">
        <v>159341.0</v>
      </c>
      <c r="C53" s="37">
        <v>149132.0</v>
      </c>
      <c r="D53" s="21">
        <v>8184.0</v>
      </c>
      <c r="E53" s="37">
        <v>2025.0</v>
      </c>
      <c r="F53" s="26">
        <f t="shared" si="1"/>
        <v>10670617</v>
      </c>
      <c r="G53" s="25">
        <v>133909.0</v>
      </c>
      <c r="H53" s="9">
        <v>1.0377367E7</v>
      </c>
      <c r="I53" s="21">
        <v>144.0</v>
      </c>
      <c r="K53" s="15"/>
    </row>
    <row r="54" ht="14.25" customHeight="1">
      <c r="A54" s="8">
        <v>44379.0</v>
      </c>
      <c r="B54" s="37">
        <v>158547.0</v>
      </c>
      <c r="C54" s="37">
        <v>148319.0</v>
      </c>
      <c r="D54" s="21">
        <v>8204.0</v>
      </c>
      <c r="E54" s="37">
        <v>2024.0</v>
      </c>
      <c r="F54" s="26">
        <f t="shared" si="1"/>
        <v>10641602</v>
      </c>
      <c r="G54" s="25">
        <v>130666.0</v>
      </c>
      <c r="H54" s="9">
        <v>1.0352389E7</v>
      </c>
      <c r="I54" s="21">
        <v>145.0</v>
      </c>
      <c r="K54" s="15"/>
    </row>
    <row r="55" ht="14.25" customHeight="1">
      <c r="A55" s="8">
        <v>44378.0</v>
      </c>
      <c r="B55" s="37">
        <v>157722.0</v>
      </c>
      <c r="C55" s="37">
        <v>148024.0</v>
      </c>
      <c r="D55" s="21">
        <v>7677.0</v>
      </c>
      <c r="E55" s="37">
        <v>2021.0</v>
      </c>
      <c r="F55" s="26">
        <f t="shared" si="1"/>
        <v>10614316</v>
      </c>
      <c r="G55" s="25">
        <v>124925.0</v>
      </c>
      <c r="H55" s="9">
        <v>1.0331669E7</v>
      </c>
      <c r="I55" s="21">
        <v>144.0</v>
      </c>
      <c r="K55" s="15"/>
    </row>
    <row r="56" ht="14.25" customHeight="1">
      <c r="A56" s="8">
        <v>44377.0</v>
      </c>
      <c r="B56" s="37">
        <v>156961.0</v>
      </c>
      <c r="C56" s="37">
        <v>147693.0</v>
      </c>
      <c r="D56" s="21">
        <v>7250.0</v>
      </c>
      <c r="E56" s="37">
        <v>2018.0</v>
      </c>
      <c r="F56" s="26">
        <f t="shared" si="1"/>
        <v>10579072</v>
      </c>
      <c r="G56" s="25">
        <v>114110.0</v>
      </c>
      <c r="H56" s="9">
        <v>1.0308001E7</v>
      </c>
      <c r="I56" s="21">
        <v>149.0</v>
      </c>
      <c r="K56" s="15"/>
    </row>
    <row r="57" ht="14.25" customHeight="1">
      <c r="A57" s="8">
        <v>44376.0</v>
      </c>
      <c r="B57" s="37">
        <v>156167.0</v>
      </c>
      <c r="C57" s="37">
        <v>147077.0</v>
      </c>
      <c r="D57" s="21">
        <v>7073.0</v>
      </c>
      <c r="E57" s="37">
        <v>2017.0</v>
      </c>
      <c r="F57" s="26">
        <f t="shared" si="1"/>
        <v>10555741</v>
      </c>
      <c r="G57" s="25">
        <v>116858.0</v>
      </c>
      <c r="H57" s="9">
        <v>1.0282716E7</v>
      </c>
      <c r="I57" s="21">
        <v>152.0</v>
      </c>
      <c r="K57" s="15"/>
    </row>
    <row r="58" ht="14.25" customHeight="1">
      <c r="A58" s="8">
        <v>44375.0</v>
      </c>
      <c r="B58" s="37">
        <v>155572.0</v>
      </c>
      <c r="C58" s="37">
        <v>146675.0</v>
      </c>
      <c r="D58" s="21">
        <v>6882.0</v>
      </c>
      <c r="E58" s="37">
        <v>2015.0</v>
      </c>
      <c r="F58" s="26">
        <f t="shared" si="1"/>
        <v>10520929</v>
      </c>
      <c r="G58" s="25">
        <v>114843.0</v>
      </c>
      <c r="H58" s="9">
        <v>1.0250514E7</v>
      </c>
      <c r="I58" s="21">
        <v>141.0</v>
      </c>
      <c r="K58" s="15"/>
    </row>
    <row r="59" ht="14.25" customHeight="1">
      <c r="A59" s="8">
        <v>44374.0</v>
      </c>
      <c r="B59" s="37">
        <v>155071.0</v>
      </c>
      <c r="C59" s="37">
        <v>146340.0</v>
      </c>
      <c r="D59" s="21">
        <v>6718.0</v>
      </c>
      <c r="E59" s="37">
        <v>2013.0</v>
      </c>
      <c r="F59" s="26">
        <f t="shared" si="1"/>
        <v>10508678</v>
      </c>
      <c r="G59" s="25">
        <v>116376.0</v>
      </c>
      <c r="H59" s="9">
        <v>1.0237231E7</v>
      </c>
      <c r="I59" s="21">
        <v>147.0</v>
      </c>
      <c r="K59" s="15"/>
    </row>
    <row r="60" ht="14.25" customHeight="1">
      <c r="A60" s="8">
        <v>44373.0</v>
      </c>
      <c r="B60" s="37">
        <v>154457.0</v>
      </c>
      <c r="C60" s="37">
        <v>145989.0</v>
      </c>
      <c r="D60" s="21">
        <v>6456.0</v>
      </c>
      <c r="E60" s="37">
        <v>2012.0</v>
      </c>
      <c r="F60" s="26">
        <f t="shared" si="1"/>
        <v>10495516</v>
      </c>
      <c r="G60" s="25">
        <v>114573.0</v>
      </c>
      <c r="H60" s="9">
        <v>1.0226486E7</v>
      </c>
      <c r="I60" s="21">
        <v>149.0</v>
      </c>
      <c r="K60" s="15"/>
    </row>
    <row r="61" ht="14.25" customHeight="1">
      <c r="A61" s="8">
        <v>44372.0</v>
      </c>
      <c r="B61" s="37">
        <v>153789.0</v>
      </c>
      <c r="C61" s="37">
        <v>145389.0</v>
      </c>
      <c r="D61" s="21">
        <v>6391.0</v>
      </c>
      <c r="E61" s="37">
        <v>2009.0</v>
      </c>
      <c r="F61" s="26">
        <f t="shared" si="1"/>
        <v>10466545</v>
      </c>
      <c r="G61" s="25">
        <v>122188.0</v>
      </c>
      <c r="H61" s="9">
        <v>1.0190568E7</v>
      </c>
      <c r="I61" s="21">
        <v>143.0</v>
      </c>
      <c r="K61" s="15"/>
    </row>
    <row r="62" ht="14.25" customHeight="1">
      <c r="A62" s="8">
        <v>44371.0</v>
      </c>
      <c r="B62" s="37">
        <v>153155.0</v>
      </c>
      <c r="C62" s="37">
        <v>144788.0</v>
      </c>
      <c r="D62" s="21">
        <v>6359.0</v>
      </c>
      <c r="E62" s="37">
        <v>2008.0</v>
      </c>
      <c r="F62" s="26">
        <f t="shared" si="1"/>
        <v>10438782</v>
      </c>
      <c r="G62" s="25">
        <v>120971.0</v>
      </c>
      <c r="H62" s="9">
        <v>1.0164656E7</v>
      </c>
      <c r="I62" s="21">
        <v>141.0</v>
      </c>
      <c r="K62" s="15"/>
    </row>
    <row r="63" ht="14.25" customHeight="1">
      <c r="A63" s="8">
        <v>44370.0</v>
      </c>
      <c r="B63" s="37">
        <v>152545.0</v>
      </c>
      <c r="C63" s="37">
        <v>144379.0</v>
      </c>
      <c r="D63" s="21">
        <v>6159.0</v>
      </c>
      <c r="E63" s="37">
        <v>2007.0</v>
      </c>
      <c r="F63" s="26">
        <f t="shared" si="1"/>
        <v>10409949</v>
      </c>
      <c r="G63" s="25">
        <v>129791.0</v>
      </c>
      <c r="H63" s="9">
        <v>1.0127613E7</v>
      </c>
      <c r="I63" s="21">
        <v>146.0</v>
      </c>
      <c r="K63" s="15"/>
    </row>
    <row r="64" ht="14.25" customHeight="1">
      <c r="A64" s="8">
        <v>44369.0</v>
      </c>
      <c r="B64" s="37">
        <v>151900.0</v>
      </c>
      <c r="C64" s="37">
        <v>143817.0</v>
      </c>
      <c r="D64" s="21">
        <v>6078.0</v>
      </c>
      <c r="E64" s="37">
        <v>2006.0</v>
      </c>
      <c r="F64" s="26">
        <f t="shared" si="1"/>
        <v>10380043</v>
      </c>
      <c r="G64" s="25">
        <v>127127.0</v>
      </c>
      <c r="H64" s="9">
        <v>1.0101016E7</v>
      </c>
      <c r="I64" s="21">
        <v>135.0</v>
      </c>
      <c r="K64" s="15"/>
    </row>
    <row r="65" ht="14.25" customHeight="1">
      <c r="A65" s="8">
        <v>44368.0</v>
      </c>
      <c r="B65" s="37">
        <v>151506.0</v>
      </c>
      <c r="C65" s="37">
        <v>143268.0</v>
      </c>
      <c r="D65" s="21">
        <v>6234.0</v>
      </c>
      <c r="E65" s="37">
        <v>2004.0</v>
      </c>
      <c r="F65" s="26">
        <f t="shared" si="1"/>
        <v>10346047</v>
      </c>
      <c r="G65" s="25">
        <v>128433.0</v>
      </c>
      <c r="H65" s="9">
        <v>1.0066108E7</v>
      </c>
      <c r="I65" s="21">
        <v>137.0</v>
      </c>
      <c r="K65" s="15"/>
    </row>
    <row r="66" ht="14.25" customHeight="1">
      <c r="A66" s="8">
        <v>44367.0</v>
      </c>
      <c r="B66" s="37">
        <v>151149.0</v>
      </c>
      <c r="C66" s="37">
        <v>142899.0</v>
      </c>
      <c r="D66" s="21">
        <v>6248.0</v>
      </c>
      <c r="E66" s="37">
        <v>2002.0</v>
      </c>
      <c r="F66" s="26">
        <f t="shared" si="1"/>
        <v>10335634</v>
      </c>
      <c r="G66" s="25">
        <v>131062.0</v>
      </c>
      <c r="H66" s="9">
        <v>1.0053423E7</v>
      </c>
      <c r="I66" s="21">
        <v>146.0</v>
      </c>
      <c r="K66" s="15"/>
    </row>
    <row r="67" ht="14.25" customHeight="1">
      <c r="A67" s="8">
        <v>44366.0</v>
      </c>
      <c r="B67" s="37">
        <v>150720.0</v>
      </c>
      <c r="C67" s="37">
        <v>142385.0</v>
      </c>
      <c r="D67" s="21">
        <v>6338.0</v>
      </c>
      <c r="E67" s="37">
        <v>1997.0</v>
      </c>
      <c r="F67" s="26">
        <f t="shared" si="1"/>
        <v>10323154</v>
      </c>
      <c r="G67" s="25">
        <v>128721.0</v>
      </c>
      <c r="H67" s="9">
        <v>1.0043713E7</v>
      </c>
      <c r="I67" s="21">
        <v>151.0</v>
      </c>
      <c r="K67" s="15"/>
    </row>
    <row r="68" ht="14.25" customHeight="1">
      <c r="A68" s="8">
        <v>44365.0</v>
      </c>
      <c r="B68" s="37">
        <v>150238.0</v>
      </c>
      <c r="C68" s="37">
        <v>141816.0</v>
      </c>
      <c r="D68" s="21">
        <v>6426.0</v>
      </c>
      <c r="E68" s="37">
        <v>1996.0</v>
      </c>
      <c r="F68" s="26">
        <f t="shared" si="1"/>
        <v>10294048</v>
      </c>
      <c r="G68" s="25">
        <v>125837.0</v>
      </c>
      <c r="H68" s="9">
        <v>1.0017973E7</v>
      </c>
      <c r="I68" s="21">
        <v>149.0</v>
      </c>
      <c r="K68" s="15"/>
    </row>
    <row r="69" ht="14.25" customHeight="1">
      <c r="A69" s="8">
        <v>44364.0</v>
      </c>
      <c r="B69" s="37">
        <v>149731.0</v>
      </c>
      <c r="C69" s="37">
        <v>141029.0</v>
      </c>
      <c r="D69" s="21">
        <v>6708.0</v>
      </c>
      <c r="E69" s="37">
        <v>1994.0</v>
      </c>
      <c r="F69" s="26">
        <f t="shared" si="1"/>
        <v>10257836</v>
      </c>
      <c r="G69" s="25">
        <v>121319.0</v>
      </c>
      <c r="H69" s="9">
        <v>9986786.0</v>
      </c>
      <c r="I69" s="21">
        <v>156.0</v>
      </c>
      <c r="K69" s="15"/>
    </row>
    <row r="70" ht="14.25" customHeight="1">
      <c r="A70" s="8">
        <v>44363.0</v>
      </c>
      <c r="B70" s="37">
        <v>149191.0</v>
      </c>
      <c r="C70" s="37">
        <v>140438.0</v>
      </c>
      <c r="D70" s="21">
        <v>6760.0</v>
      </c>
      <c r="E70" s="37">
        <v>1993.0</v>
      </c>
      <c r="F70" s="26">
        <f t="shared" si="1"/>
        <v>10229384</v>
      </c>
      <c r="G70" s="25">
        <v>118764.0</v>
      </c>
      <c r="H70" s="9">
        <v>9961429.0</v>
      </c>
      <c r="I70" s="21">
        <v>159.0</v>
      </c>
    </row>
    <row r="71" ht="14.25" customHeight="1">
      <c r="A71" s="8">
        <v>44362.0</v>
      </c>
      <c r="B71" s="37">
        <v>148646.0</v>
      </c>
      <c r="C71" s="37">
        <v>139733.0</v>
      </c>
      <c r="D71" s="21">
        <v>6921.0</v>
      </c>
      <c r="E71" s="37">
        <v>1992.0</v>
      </c>
      <c r="F71" s="26">
        <f t="shared" si="1"/>
        <v>10196469</v>
      </c>
      <c r="G71" s="25">
        <v>123664.0</v>
      </c>
      <c r="H71" s="9">
        <v>9924159.0</v>
      </c>
      <c r="I71" s="21">
        <v>158.0</v>
      </c>
    </row>
    <row r="72" ht="14.25" customHeight="1">
      <c r="A72" s="8">
        <v>44361.0</v>
      </c>
      <c r="B72" s="37">
        <v>148273.0</v>
      </c>
      <c r="C72" s="37">
        <v>139022.0</v>
      </c>
      <c r="D72" s="21">
        <v>7263.0</v>
      </c>
      <c r="E72" s="37">
        <v>1988.0</v>
      </c>
      <c r="F72" s="26">
        <f t="shared" si="1"/>
        <v>10165497</v>
      </c>
      <c r="G72" s="25">
        <v>123424.0</v>
      </c>
      <c r="H72" s="9">
        <v>9893800.0</v>
      </c>
      <c r="I72" s="21">
        <v>153.0</v>
      </c>
    </row>
    <row r="73" ht="14.25" customHeight="1">
      <c r="A73" s="8">
        <v>44360.0</v>
      </c>
      <c r="B73" s="37">
        <v>147874.0</v>
      </c>
      <c r="C73" s="37">
        <v>138581.0</v>
      </c>
      <c r="D73" s="21">
        <v>7308.0</v>
      </c>
      <c r="E73" s="37">
        <v>1985.0</v>
      </c>
      <c r="F73" s="26">
        <f t="shared" si="1"/>
        <v>10152907</v>
      </c>
      <c r="G73" s="25">
        <v>124517.0</v>
      </c>
      <c r="H73" s="9">
        <v>9880516.0</v>
      </c>
      <c r="I73" s="21">
        <v>146.0</v>
      </c>
    </row>
    <row r="74" ht="14.25" customHeight="1">
      <c r="A74" s="8">
        <v>44359.0</v>
      </c>
      <c r="B74" s="37">
        <v>147422.0</v>
      </c>
      <c r="C74" s="37">
        <v>138037.0</v>
      </c>
      <c r="D74" s="21">
        <v>7403.0</v>
      </c>
      <c r="E74" s="37">
        <v>1982.0</v>
      </c>
      <c r="F74" s="26">
        <f t="shared" si="1"/>
        <v>10140535</v>
      </c>
      <c r="G74" s="25">
        <v>122200.0</v>
      </c>
      <c r="H74" s="9">
        <v>9870913.0</v>
      </c>
      <c r="I74" s="21">
        <v>155.0</v>
      </c>
    </row>
    <row r="75" ht="14.25" customHeight="1">
      <c r="A75" s="8">
        <v>44358.0</v>
      </c>
      <c r="B75" s="23">
        <v>146857.0</v>
      </c>
      <c r="C75" s="37">
        <v>137224.0</v>
      </c>
      <c r="D75" s="23">
        <v>7652.0</v>
      </c>
      <c r="E75" s="37">
        <v>1981.0</v>
      </c>
      <c r="F75" s="26">
        <f t="shared" si="1"/>
        <v>10111064</v>
      </c>
      <c r="G75" s="25">
        <v>133753.0</v>
      </c>
      <c r="H75" s="23">
        <v>9830454.0</v>
      </c>
      <c r="I75" s="21">
        <v>153.0</v>
      </c>
    </row>
    <row r="76" ht="14.25" customHeight="1">
      <c r="A76" s="8">
        <v>44357.0</v>
      </c>
      <c r="B76" s="23">
        <v>146301.0</v>
      </c>
      <c r="C76" s="37">
        <v>136713.0</v>
      </c>
      <c r="D76" s="23">
        <v>7609.0</v>
      </c>
      <c r="E76" s="37">
        <v>1979.0</v>
      </c>
      <c r="F76" s="26">
        <f t="shared" si="1"/>
        <v>10076861</v>
      </c>
      <c r="G76" s="25">
        <v>130327.0</v>
      </c>
      <c r="H76" s="23">
        <v>9800233.0</v>
      </c>
      <c r="I76" s="21">
        <v>154.0</v>
      </c>
    </row>
    <row r="77" ht="14.25" customHeight="1">
      <c r="A77" s="8">
        <v>44356.0</v>
      </c>
      <c r="B77" s="23">
        <v>145691.0</v>
      </c>
      <c r="C77" s="37">
        <v>136174.0</v>
      </c>
      <c r="D77" s="23">
        <v>7540.0</v>
      </c>
      <c r="E77" s="37">
        <v>1977.0</v>
      </c>
      <c r="F77" s="26">
        <f t="shared" si="1"/>
        <v>10044783</v>
      </c>
      <c r="G77" s="25">
        <v>131424.0</v>
      </c>
      <c r="H77" s="23">
        <v>9767668.0</v>
      </c>
      <c r="I77" s="21">
        <v>146.0</v>
      </c>
    </row>
    <row r="78" ht="14.25" customHeight="1">
      <c r="A78" s="8">
        <v>44355.0</v>
      </c>
      <c r="B78" s="23">
        <v>145089.0</v>
      </c>
      <c r="C78" s="37">
        <v>135412.0</v>
      </c>
      <c r="D78" s="23">
        <v>7702.0</v>
      </c>
      <c r="E78" s="37">
        <v>1975.0</v>
      </c>
      <c r="F78" s="26">
        <f t="shared" si="1"/>
        <v>10008583</v>
      </c>
      <c r="G78" s="25">
        <v>139260.0</v>
      </c>
      <c r="H78" s="23">
        <v>9724234.0</v>
      </c>
      <c r="I78" s="21">
        <v>149.0</v>
      </c>
    </row>
    <row r="79" ht="14.25" customHeight="1">
      <c r="A79" s="8">
        <v>44354.0</v>
      </c>
      <c r="B79" s="23">
        <v>144635.0</v>
      </c>
      <c r="C79" s="37">
        <v>134861.0</v>
      </c>
      <c r="D79" s="23">
        <v>7800.0</v>
      </c>
      <c r="E79" s="37">
        <v>1974.0</v>
      </c>
      <c r="F79" s="26">
        <f t="shared" si="1"/>
        <v>9972296</v>
      </c>
      <c r="G79" s="25">
        <v>136526.0</v>
      </c>
      <c r="H79" s="23">
        <v>9691135.0</v>
      </c>
      <c r="I79" s="21">
        <v>152.0</v>
      </c>
    </row>
    <row r="80" ht="14.25" customHeight="1">
      <c r="A80" s="8">
        <v>44353.0</v>
      </c>
      <c r="B80" s="23">
        <v>144150.0</v>
      </c>
      <c r="C80" s="37">
        <v>134262.0</v>
      </c>
      <c r="D80" s="23">
        <v>7915.0</v>
      </c>
      <c r="E80" s="37">
        <v>1973.0</v>
      </c>
      <c r="F80" s="26">
        <f t="shared" si="1"/>
        <v>9959696</v>
      </c>
      <c r="G80" s="25">
        <v>136465.0</v>
      </c>
      <c r="H80" s="23">
        <v>9679081.0</v>
      </c>
      <c r="I80" s="21">
        <v>150.0</v>
      </c>
    </row>
    <row r="81" ht="14.25" customHeight="1">
      <c r="A81" s="8">
        <v>44352.0</v>
      </c>
      <c r="B81" s="23">
        <v>143594.0</v>
      </c>
      <c r="C81" s="37">
        <v>133763.0</v>
      </c>
      <c r="D81" s="23">
        <v>7860.0</v>
      </c>
      <c r="E81" s="37">
        <v>1971.0</v>
      </c>
      <c r="F81" s="26">
        <f t="shared" si="1"/>
        <v>9945953</v>
      </c>
      <c r="G81" s="25">
        <v>137164.0</v>
      </c>
      <c r="H81" s="23">
        <v>9665195.0</v>
      </c>
      <c r="I81" s="21">
        <v>151.0</v>
      </c>
    </row>
    <row r="82" ht="14.25" customHeight="1">
      <c r="A82" s="8">
        <v>44351.0</v>
      </c>
      <c r="B82" s="23">
        <v>142850.0</v>
      </c>
      <c r="C82" s="37">
        <v>133289.0</v>
      </c>
      <c r="D82" s="23">
        <v>7592.0</v>
      </c>
      <c r="E82" s="37">
        <v>1969.0</v>
      </c>
      <c r="F82" s="26">
        <f t="shared" si="1"/>
        <v>9911323</v>
      </c>
      <c r="G82" s="25">
        <v>133844.0</v>
      </c>
      <c r="H82" s="23">
        <v>9634629.0</v>
      </c>
      <c r="I82" s="21">
        <v>151.0</v>
      </c>
    </row>
    <row r="83" ht="14.25" customHeight="1">
      <c r="A83" s="8">
        <v>44350.0</v>
      </c>
      <c r="B83" s="23">
        <v>142155.0</v>
      </c>
      <c r="C83" s="37">
        <v>132699.0</v>
      </c>
      <c r="D83" s="23">
        <v>7488.0</v>
      </c>
      <c r="E83" s="37">
        <v>1968.0</v>
      </c>
      <c r="F83" s="26">
        <f t="shared" si="1"/>
        <v>9872323</v>
      </c>
      <c r="G83" s="25">
        <v>129822.0</v>
      </c>
      <c r="H83" s="23">
        <v>9600346.0</v>
      </c>
      <c r="I83" s="21">
        <v>149.0</v>
      </c>
    </row>
    <row r="84" ht="14.25" customHeight="1">
      <c r="A84" s="8">
        <v>44349.0</v>
      </c>
      <c r="B84" s="23">
        <v>141474.0</v>
      </c>
      <c r="C84" s="37">
        <v>132068.0</v>
      </c>
      <c r="D84" s="23">
        <v>7441.0</v>
      </c>
      <c r="E84" s="37">
        <v>1965.0</v>
      </c>
      <c r="F84" s="26">
        <f t="shared" si="1"/>
        <v>9834349</v>
      </c>
      <c r="G84" s="25">
        <v>128917.0</v>
      </c>
      <c r="H84" s="23">
        <v>9563958.0</v>
      </c>
      <c r="I84" s="21">
        <v>151.0</v>
      </c>
    </row>
    <row r="85" ht="14.25" customHeight="1">
      <c r="A85" s="8">
        <v>44348.0</v>
      </c>
      <c r="B85" s="23">
        <v>140797.0</v>
      </c>
      <c r="C85" s="37">
        <v>131463.0</v>
      </c>
      <c r="D85" s="23">
        <v>7371.0</v>
      </c>
      <c r="E85" s="37">
        <v>1963.0</v>
      </c>
      <c r="F85" s="26">
        <f t="shared" si="1"/>
        <v>9798401</v>
      </c>
      <c r="G85" s="25">
        <v>127612.0</v>
      </c>
      <c r="H85" s="23">
        <v>9529992.0</v>
      </c>
      <c r="I85" s="21">
        <v>158.0</v>
      </c>
    </row>
    <row r="86" ht="14.25" customHeight="1">
      <c r="A86" s="8">
        <v>44347.0</v>
      </c>
      <c r="B86" s="23">
        <v>140338.0</v>
      </c>
      <c r="C86" s="37">
        <v>130823.0</v>
      </c>
      <c r="D86" s="23">
        <v>7556.0</v>
      </c>
      <c r="E86" s="37">
        <v>1959.0</v>
      </c>
      <c r="F86" s="26">
        <f t="shared" si="1"/>
        <v>9761157</v>
      </c>
      <c r="G86" s="25">
        <v>127953.0</v>
      </c>
      <c r="H86" s="23">
        <v>9492866.0</v>
      </c>
      <c r="I86" s="21">
        <v>149.0</v>
      </c>
    </row>
    <row r="87" ht="14.25" customHeight="1">
      <c r="A87" s="8">
        <v>44346.0</v>
      </c>
      <c r="B87" s="23">
        <v>139908.0</v>
      </c>
      <c r="C87" s="37">
        <v>130381.0</v>
      </c>
      <c r="D87" s="23">
        <v>7570.0</v>
      </c>
      <c r="E87" s="37">
        <v>1957.0</v>
      </c>
      <c r="F87" s="26">
        <f t="shared" si="1"/>
        <v>9747613</v>
      </c>
      <c r="G87" s="25">
        <v>126493.0</v>
      </c>
      <c r="H87" s="23">
        <v>9481212.0</v>
      </c>
      <c r="I87" s="21">
        <v>158.0</v>
      </c>
    </row>
    <row r="88" ht="14.25" customHeight="1">
      <c r="A88" s="8">
        <v>44345.0</v>
      </c>
      <c r="B88" s="23">
        <v>139428.0</v>
      </c>
      <c r="C88" s="37">
        <v>129739.0</v>
      </c>
      <c r="D88" s="23">
        <v>7738.0</v>
      </c>
      <c r="E88" s="37">
        <v>1951.0</v>
      </c>
      <c r="F88" s="26">
        <f t="shared" si="1"/>
        <v>9733589</v>
      </c>
      <c r="G88" s="25">
        <v>123790.0</v>
      </c>
      <c r="H88" s="23">
        <v>9470371.0</v>
      </c>
      <c r="I88" s="21">
        <v>160.0</v>
      </c>
    </row>
    <row r="89" ht="14.25" customHeight="1">
      <c r="A89" s="8">
        <v>44344.0</v>
      </c>
      <c r="B89" s="23">
        <v>138895.0</v>
      </c>
      <c r="C89" s="37">
        <v>128759.0</v>
      </c>
      <c r="D89" s="23">
        <v>8190.0</v>
      </c>
      <c r="E89" s="37">
        <v>1946.0</v>
      </c>
      <c r="F89" s="26">
        <f t="shared" si="1"/>
        <v>9702454</v>
      </c>
      <c r="G89" s="25">
        <v>122872.0</v>
      </c>
      <c r="H89" s="23">
        <v>9440687.0</v>
      </c>
      <c r="I89" s="21">
        <v>156.0</v>
      </c>
    </row>
    <row r="90" ht="14.25" customHeight="1">
      <c r="A90" s="8">
        <v>44343.0</v>
      </c>
      <c r="B90" s="23">
        <v>138308.0</v>
      </c>
      <c r="C90" s="37">
        <v>128180.0</v>
      </c>
      <c r="D90" s="23">
        <v>8185.0</v>
      </c>
      <c r="E90" s="37">
        <v>1943.0</v>
      </c>
      <c r="F90" s="26">
        <f t="shared" si="1"/>
        <v>9665691</v>
      </c>
      <c r="G90" s="25">
        <v>122659.0</v>
      </c>
      <c r="H90" s="23">
        <v>9404724.0</v>
      </c>
      <c r="I90" s="21">
        <v>154.0</v>
      </c>
    </row>
    <row r="91" ht="14.25" customHeight="1">
      <c r="A91" s="8">
        <v>44342.0</v>
      </c>
      <c r="B91" s="23">
        <v>137679.0</v>
      </c>
      <c r="C91" s="37">
        <v>127574.0</v>
      </c>
      <c r="D91" s="23">
        <v>8157.0</v>
      </c>
      <c r="E91" s="37">
        <v>1940.0</v>
      </c>
      <c r="F91" s="26">
        <f t="shared" si="1"/>
        <v>9629456</v>
      </c>
      <c r="G91" s="25">
        <v>121069.0</v>
      </c>
      <c r="H91" s="23">
        <v>9370708.0</v>
      </c>
      <c r="I91" s="21">
        <v>151.0</v>
      </c>
    </row>
    <row r="92" ht="14.25" customHeight="1">
      <c r="A92" s="8">
        <v>44341.0</v>
      </c>
      <c r="B92" s="23">
        <v>136974.0</v>
      </c>
      <c r="C92" s="37">
        <v>126993.0</v>
      </c>
      <c r="D92" s="23">
        <v>8043.0</v>
      </c>
      <c r="E92" s="37">
        <v>1938.0</v>
      </c>
      <c r="F92" s="26">
        <f t="shared" si="1"/>
        <v>9592719</v>
      </c>
      <c r="G92" s="25">
        <v>117098.0</v>
      </c>
      <c r="H92" s="23">
        <v>9338647.0</v>
      </c>
      <c r="I92" s="21">
        <v>160.0</v>
      </c>
    </row>
    <row r="93" ht="14.25" customHeight="1">
      <c r="A93" s="8">
        <v>44340.0</v>
      </c>
      <c r="B93" s="23">
        <v>136458.0</v>
      </c>
      <c r="C93" s="37">
        <v>126427.0</v>
      </c>
      <c r="D93" s="23">
        <v>8097.0</v>
      </c>
      <c r="E93" s="37">
        <v>1934.0</v>
      </c>
      <c r="F93" s="26">
        <f t="shared" si="1"/>
        <v>9553605</v>
      </c>
      <c r="G93" s="25">
        <v>120704.0</v>
      </c>
      <c r="H93" s="23">
        <v>9296443.0</v>
      </c>
      <c r="I93" s="21">
        <v>144.0</v>
      </c>
    </row>
    <row r="94" ht="14.25" customHeight="1">
      <c r="A94" s="8">
        <v>44339.0</v>
      </c>
      <c r="B94" s="23">
        <v>135920.0</v>
      </c>
      <c r="C94" s="37">
        <v>125881.0</v>
      </c>
      <c r="D94" s="23">
        <v>8108.0</v>
      </c>
      <c r="E94" s="37">
        <v>1931.0</v>
      </c>
      <c r="F94" s="26">
        <f t="shared" si="1"/>
        <v>9536291</v>
      </c>
      <c r="G94" s="25">
        <v>122235.0</v>
      </c>
      <c r="H94" s="23">
        <v>9278136.0</v>
      </c>
      <c r="I94" s="21">
        <v>149.0</v>
      </c>
    </row>
    <row r="95" ht="14.25" customHeight="1">
      <c r="A95" s="8">
        <v>44338.0</v>
      </c>
      <c r="B95" s="23">
        <v>135335.0</v>
      </c>
      <c r="C95" s="37">
        <v>125032.0</v>
      </c>
      <c r="D95" s="23">
        <v>8377.0</v>
      </c>
      <c r="E95" s="37">
        <v>1926.0</v>
      </c>
      <c r="F95" s="26">
        <f t="shared" si="1"/>
        <v>9520958</v>
      </c>
      <c r="G95" s="25">
        <v>117558.0</v>
      </c>
      <c r="H95" s="23">
        <v>9268065.0</v>
      </c>
      <c r="I95" s="21">
        <v>150.0</v>
      </c>
    </row>
    <row r="96" ht="14.25" customHeight="1">
      <c r="A96" s="8">
        <v>44337.0</v>
      </c>
      <c r="B96" s="23">
        <v>134669.0</v>
      </c>
      <c r="C96" s="37">
        <v>124158.0</v>
      </c>
      <c r="D96" s="23">
        <v>8589.0</v>
      </c>
      <c r="E96" s="37">
        <v>1922.0</v>
      </c>
      <c r="F96" s="26">
        <f t="shared" si="1"/>
        <v>9487100</v>
      </c>
      <c r="G96" s="25">
        <v>114144.0</v>
      </c>
      <c r="H96" s="23">
        <v>9238287.0</v>
      </c>
      <c r="I96" s="21">
        <v>147.0</v>
      </c>
    </row>
    <row r="97" ht="14.25" customHeight="1">
      <c r="A97" s="8">
        <v>44336.0</v>
      </c>
      <c r="B97" s="23">
        <v>134108.0</v>
      </c>
      <c r="C97" s="37">
        <v>123659.0</v>
      </c>
      <c r="D97" s="23">
        <v>8533.0</v>
      </c>
      <c r="E97" s="37">
        <v>1916.0</v>
      </c>
      <c r="F97" s="26">
        <f t="shared" si="1"/>
        <v>9447350</v>
      </c>
      <c r="G97" s="25">
        <v>108873.0</v>
      </c>
      <c r="H97" s="23">
        <v>9204369.0</v>
      </c>
      <c r="I97" s="21">
        <v>151.0</v>
      </c>
    </row>
    <row r="98" ht="14.25" customHeight="1">
      <c r="A98" s="8">
        <v>44335.0</v>
      </c>
      <c r="B98" s="23">
        <v>133462.0</v>
      </c>
      <c r="C98" s="37">
        <v>123237.0</v>
      </c>
      <c r="D98" s="23">
        <v>8313.0</v>
      </c>
      <c r="E98" s="37">
        <v>1912.0</v>
      </c>
      <c r="F98" s="26">
        <f t="shared" si="1"/>
        <v>9428636</v>
      </c>
      <c r="G98" s="25">
        <v>104494.0</v>
      </c>
      <c r="H98" s="23">
        <v>9190680.0</v>
      </c>
      <c r="I98" s="21">
        <v>148.0</v>
      </c>
    </row>
    <row r="99" ht="14.25" customHeight="1">
      <c r="A99" s="8">
        <v>44334.0</v>
      </c>
      <c r="B99" s="23">
        <v>132809.0</v>
      </c>
      <c r="C99" s="37">
        <v>122631.0</v>
      </c>
      <c r="D99" s="23">
        <v>8274.0</v>
      </c>
      <c r="E99" s="37">
        <v>1904.0</v>
      </c>
      <c r="F99" s="26">
        <f t="shared" si="1"/>
        <v>9394996</v>
      </c>
      <c r="G99" s="25">
        <v>103413.0</v>
      </c>
      <c r="H99" s="23">
        <v>9158774.0</v>
      </c>
      <c r="I99" s="21">
        <v>156.0</v>
      </c>
    </row>
    <row r="100" ht="14.25" customHeight="1">
      <c r="A100" s="8">
        <v>44333.0</v>
      </c>
      <c r="B100" s="23">
        <v>132281.0</v>
      </c>
      <c r="C100" s="37">
        <v>122163.0</v>
      </c>
      <c r="D100" s="23">
        <v>8215.0</v>
      </c>
      <c r="E100" s="37">
        <v>1903.0</v>
      </c>
      <c r="F100" s="26">
        <f t="shared" si="1"/>
        <v>9353292</v>
      </c>
      <c r="G100" s="25">
        <v>101804.0</v>
      </c>
      <c r="H100" s="23">
        <v>9119207.0</v>
      </c>
      <c r="I100" s="21">
        <v>151.0</v>
      </c>
    </row>
    <row r="101" ht="14.25" customHeight="1">
      <c r="A101" s="8">
        <v>44332.0</v>
      </c>
      <c r="B101" s="23">
        <v>131662.0</v>
      </c>
      <c r="C101" s="37">
        <v>121764.0</v>
      </c>
      <c r="D101" s="23">
        <v>7998.0</v>
      </c>
      <c r="E101" s="37">
        <v>1900.0</v>
      </c>
      <c r="F101" s="26">
        <f t="shared" si="1"/>
        <v>9336606</v>
      </c>
      <c r="G101" s="25">
        <v>101663.0</v>
      </c>
      <c r="H101" s="23">
        <v>9103281.0</v>
      </c>
      <c r="I101" s="21">
        <v>150.0</v>
      </c>
    </row>
    <row r="102" ht="14.25" customHeight="1">
      <c r="A102" s="8">
        <v>44331.0</v>
      </c>
      <c r="B102" s="23">
        <v>131052.0</v>
      </c>
      <c r="C102" s="37">
        <v>121282.0</v>
      </c>
      <c r="D102" s="23">
        <v>7874.0</v>
      </c>
      <c r="E102" s="37">
        <v>1896.0</v>
      </c>
      <c r="F102" s="26">
        <f t="shared" si="1"/>
        <v>9319086</v>
      </c>
      <c r="G102" s="25">
        <v>99216.0</v>
      </c>
      <c r="H102" s="23">
        <v>9088818.0</v>
      </c>
      <c r="I102" s="21">
        <v>150.0</v>
      </c>
    </row>
    <row r="103" ht="14.25" customHeight="1">
      <c r="A103" s="8">
        <v>44330.0</v>
      </c>
      <c r="B103" s="23">
        <v>130371.0</v>
      </c>
      <c r="C103" s="37">
        <v>120395.0</v>
      </c>
      <c r="D103" s="23">
        <v>8083.0</v>
      </c>
      <c r="E103" s="37">
        <v>1893.0</v>
      </c>
      <c r="F103" s="26">
        <f t="shared" si="1"/>
        <v>9281283</v>
      </c>
      <c r="G103" s="25">
        <v>95208.0</v>
      </c>
      <c r="H103" s="23">
        <v>9055704.0</v>
      </c>
      <c r="I103" s="21">
        <v>153.0</v>
      </c>
    </row>
    <row r="104" ht="14.25" customHeight="1">
      <c r="A104" s="8">
        <v>44329.0</v>
      </c>
      <c r="B104" s="23">
        <v>129624.0</v>
      </c>
      <c r="C104" s="37">
        <v>119906.0</v>
      </c>
      <c r="D104" s="23">
        <v>7827.0</v>
      </c>
      <c r="E104" s="37">
        <v>1891.0</v>
      </c>
      <c r="F104" s="26">
        <f t="shared" si="1"/>
        <v>9241145</v>
      </c>
      <c r="G104" s="25">
        <v>87517.0</v>
      </c>
      <c r="H104" s="23">
        <v>9024004.0</v>
      </c>
      <c r="I104" s="21">
        <v>160.0</v>
      </c>
    </row>
    <row r="105" ht="14.25" customHeight="1">
      <c r="A105" s="8">
        <v>44328.0</v>
      </c>
      <c r="B105" s="23">
        <v>128909.0</v>
      </c>
      <c r="C105" s="37">
        <v>119373.0</v>
      </c>
      <c r="D105" s="23">
        <v>7652.0</v>
      </c>
      <c r="E105" s="37">
        <v>1884.0</v>
      </c>
      <c r="F105" s="26">
        <f t="shared" si="1"/>
        <v>9201531</v>
      </c>
      <c r="G105" s="25">
        <v>84279.0</v>
      </c>
      <c r="H105" s="23">
        <v>8988343.0</v>
      </c>
      <c r="I105" s="21">
        <v>167.0</v>
      </c>
    </row>
    <row r="106" ht="14.25" customHeight="1">
      <c r="A106" s="8">
        <v>44327.0</v>
      </c>
      <c r="B106" s="23">
        <v>128275.0</v>
      </c>
      <c r="C106" s="37">
        <v>118717.0</v>
      </c>
      <c r="D106" s="92">
        <v>7679.0</v>
      </c>
      <c r="E106" s="37">
        <v>1879.0</v>
      </c>
      <c r="F106" s="26">
        <v>8951381.0</v>
      </c>
      <c r="G106" s="25">
        <v>84628.0</v>
      </c>
      <c r="H106" s="9">
        <v>8951373.0</v>
      </c>
      <c r="I106" s="21">
        <v>171.0</v>
      </c>
    </row>
    <row r="107" ht="14.25" customHeight="1">
      <c r="A107" s="8">
        <v>44326.0</v>
      </c>
      <c r="B107" s="23">
        <v>127764.0</v>
      </c>
      <c r="C107" s="37">
        <v>117844.0</v>
      </c>
      <c r="D107" s="92">
        <v>8045.0</v>
      </c>
      <c r="E107" s="37">
        <v>1875.0</v>
      </c>
      <c r="F107" s="26">
        <v>8910897.0</v>
      </c>
      <c r="G107" s="25">
        <v>83398.0</v>
      </c>
      <c r="H107" s="9">
        <v>8910889.0</v>
      </c>
      <c r="I107" s="21">
        <v>161.0</v>
      </c>
    </row>
    <row r="108" ht="14.25" customHeight="1">
      <c r="A108" s="8">
        <v>44325.0</v>
      </c>
      <c r="B108" s="23">
        <v>127301.0</v>
      </c>
      <c r="C108" s="37">
        <v>117423.0</v>
      </c>
      <c r="D108" s="92">
        <v>8004.0</v>
      </c>
      <c r="E108" s="37">
        <v>1874.0</v>
      </c>
      <c r="F108" s="26">
        <v>8897190.0</v>
      </c>
      <c r="G108" s="25">
        <v>81280.0</v>
      </c>
      <c r="H108" s="9">
        <v>8897182.0</v>
      </c>
      <c r="I108" s="21">
        <v>160.0</v>
      </c>
    </row>
    <row r="109" ht="14.25" customHeight="1">
      <c r="A109" s="8">
        <v>44324.0</v>
      </c>
      <c r="B109" s="23">
        <v>126737.0</v>
      </c>
      <c r="C109" s="37">
        <v>116881.0</v>
      </c>
      <c r="D109" s="92">
        <v>7991.0</v>
      </c>
      <c r="E109" s="37">
        <v>1865.0</v>
      </c>
      <c r="F109" s="26">
        <v>8884170.0</v>
      </c>
      <c r="G109" s="25">
        <v>78259.0</v>
      </c>
      <c r="H109" s="9">
        <v>8884162.0</v>
      </c>
      <c r="I109" s="15">
        <v>165.0</v>
      </c>
    </row>
    <row r="110" ht="14.25" customHeight="1">
      <c r="A110" s="8">
        <v>44323.0</v>
      </c>
      <c r="B110" s="23">
        <v>126036.0</v>
      </c>
      <c r="C110" s="37">
        <v>116022.0</v>
      </c>
      <c r="D110" s="92">
        <v>8154.0</v>
      </c>
      <c r="E110" s="37">
        <v>1860.0</v>
      </c>
      <c r="F110" s="26">
        <v>8846422.0</v>
      </c>
      <c r="G110" s="25">
        <v>78896.0</v>
      </c>
      <c r="H110" s="9">
        <v>8846414.0</v>
      </c>
      <c r="I110" s="15">
        <v>162.0</v>
      </c>
    </row>
    <row r="111" ht="14.25" customHeight="1">
      <c r="A111" s="8">
        <v>44322.0</v>
      </c>
      <c r="B111" s="23">
        <v>125511.0</v>
      </c>
      <c r="C111" s="37">
        <v>115491.0</v>
      </c>
      <c r="D111" s="92">
        <v>8169.0</v>
      </c>
      <c r="E111" s="37">
        <v>1851.0</v>
      </c>
      <c r="F111" s="26">
        <v>8808426.0</v>
      </c>
      <c r="G111" s="25">
        <v>77055.0</v>
      </c>
      <c r="H111" s="9">
        <v>8808418.0</v>
      </c>
      <c r="I111" s="15">
        <v>172.0</v>
      </c>
    </row>
    <row r="112" ht="14.25" customHeight="1">
      <c r="A112" s="8">
        <v>44321.0</v>
      </c>
      <c r="B112" s="23">
        <v>124937.0</v>
      </c>
      <c r="C112" s="37">
        <v>114944.0</v>
      </c>
      <c r="D112" s="92">
        <v>8146.0</v>
      </c>
      <c r="E112" s="37">
        <v>1847.0</v>
      </c>
      <c r="F112" s="26">
        <v>8790137.0</v>
      </c>
      <c r="G112" s="25">
        <v>78995.0</v>
      </c>
      <c r="H112" s="9">
        <v>8790129.0</v>
      </c>
      <c r="I112" s="15">
        <v>173.0</v>
      </c>
    </row>
    <row r="113" ht="14.25" customHeight="1">
      <c r="A113" s="8">
        <v>44320.0</v>
      </c>
      <c r="B113" s="23">
        <v>124261.0</v>
      </c>
      <c r="C113" s="37">
        <v>114128.0</v>
      </c>
      <c r="D113" s="92">
        <v>8293.0</v>
      </c>
      <c r="E113" s="37">
        <v>1840.0</v>
      </c>
      <c r="F113" s="26">
        <v>8754798.0</v>
      </c>
      <c r="G113" s="25">
        <v>78096.0</v>
      </c>
      <c r="H113" s="9">
        <v>8754790.0</v>
      </c>
      <c r="I113" s="15">
        <v>162.0</v>
      </c>
    </row>
    <row r="114" ht="14.25" customHeight="1">
      <c r="A114" s="8">
        <v>44319.0</v>
      </c>
      <c r="B114" s="23">
        <v>123720.0</v>
      </c>
      <c r="C114" s="37">
        <v>113356.0</v>
      </c>
      <c r="D114" s="92">
        <v>8530.0</v>
      </c>
      <c r="E114" s="37">
        <v>1834.0</v>
      </c>
      <c r="F114" s="26">
        <v>8702584.0</v>
      </c>
      <c r="G114" s="25">
        <v>89022.0</v>
      </c>
      <c r="H114" s="9">
        <v>8702576.0</v>
      </c>
      <c r="I114" s="15">
        <v>164.0</v>
      </c>
    </row>
    <row r="115" ht="14.25" customHeight="1">
      <c r="A115" s="8">
        <v>44318.0</v>
      </c>
      <c r="B115" s="23">
        <v>123232.0</v>
      </c>
      <c r="C115" s="37">
        <v>112865.0</v>
      </c>
      <c r="D115" s="92">
        <v>8534.0</v>
      </c>
      <c r="E115" s="37">
        <v>1833.0</v>
      </c>
      <c r="F115" s="26">
        <v>8688395.0</v>
      </c>
      <c r="G115" s="25">
        <v>86607.0</v>
      </c>
      <c r="H115" s="9">
        <v>8688387.0</v>
      </c>
      <c r="I115" s="15">
        <v>170.0</v>
      </c>
    </row>
    <row r="116" ht="14.25" customHeight="1">
      <c r="A116" s="8">
        <v>44317.0</v>
      </c>
      <c r="B116" s="23">
        <v>122626.0</v>
      </c>
      <c r="C116" s="37">
        <v>112337.0</v>
      </c>
      <c r="D116" s="92">
        <v>8458.0</v>
      </c>
      <c r="E116" s="37">
        <v>1831.0</v>
      </c>
      <c r="F116" s="26">
        <v>8675550.0</v>
      </c>
      <c r="G116" s="25">
        <v>85212.0</v>
      </c>
      <c r="H116" s="9">
        <v>8675542.0</v>
      </c>
      <c r="I116" s="15">
        <v>174.0</v>
      </c>
    </row>
    <row r="117" ht="14.25" customHeight="1">
      <c r="A117" s="8">
        <v>44316.0</v>
      </c>
      <c r="B117" s="23">
        <v>121999.0</v>
      </c>
      <c r="C117" s="37">
        <v>111422.0</v>
      </c>
      <c r="D117" s="92">
        <v>8749.0</v>
      </c>
      <c r="E117" s="37">
        <v>1828.0</v>
      </c>
      <c r="F117" s="26">
        <v>8643782.0</v>
      </c>
      <c r="G117" s="25">
        <v>82511.0</v>
      </c>
      <c r="H117" s="9">
        <v>8643774.0</v>
      </c>
      <c r="I117" s="15">
        <v>164.0</v>
      </c>
    </row>
    <row r="118" ht="14.25" customHeight="1">
      <c r="A118" s="8">
        <v>44315.0</v>
      </c>
      <c r="B118" s="23">
        <v>121338.0</v>
      </c>
      <c r="C118" s="37">
        <v>110787.0</v>
      </c>
      <c r="D118" s="92">
        <v>8726.0</v>
      </c>
      <c r="E118" s="37">
        <v>1825.0</v>
      </c>
      <c r="F118" s="26">
        <v>8604049.0</v>
      </c>
      <c r="G118" s="25">
        <v>80392.0</v>
      </c>
      <c r="H118" s="9">
        <v>8604041.0</v>
      </c>
      <c r="I118" s="15">
        <v>157.0</v>
      </c>
    </row>
    <row r="119" ht="14.25" customHeight="1">
      <c r="A119" s="8">
        <v>44314.0</v>
      </c>
      <c r="B119" s="23">
        <v>120659.0</v>
      </c>
      <c r="C119" s="37">
        <v>110248.0</v>
      </c>
      <c r="D119" s="92">
        <v>8590.0</v>
      </c>
      <c r="E119" s="37">
        <v>1821.0</v>
      </c>
      <c r="F119" s="26">
        <v>8568672.0</v>
      </c>
      <c r="G119" s="25">
        <v>77166.0</v>
      </c>
      <c r="H119" s="9">
        <v>8568664.0</v>
      </c>
      <c r="I119" s="15">
        <v>160.0</v>
      </c>
    </row>
    <row r="120" ht="14.25" customHeight="1">
      <c r="A120" s="8">
        <v>44313.0</v>
      </c>
      <c r="B120" s="23">
        <v>119890.0</v>
      </c>
      <c r="C120" s="37">
        <v>109695.0</v>
      </c>
      <c r="D120" s="92">
        <v>8375.0</v>
      </c>
      <c r="E120" s="37">
        <v>1820.0</v>
      </c>
      <c r="F120" s="26">
        <v>8525211.0</v>
      </c>
      <c r="G120" s="25">
        <v>76508.0</v>
      </c>
      <c r="H120" s="9">
        <v>8525203.0</v>
      </c>
      <c r="I120" s="15">
        <v>156.0</v>
      </c>
    </row>
    <row r="121" ht="14.25" customHeight="1">
      <c r="A121" s="8">
        <v>44312.0</v>
      </c>
      <c r="B121" s="23">
        <v>119378.0</v>
      </c>
      <c r="C121" s="37">
        <v>108850.0</v>
      </c>
      <c r="D121" s="92">
        <v>8711.0</v>
      </c>
      <c r="E121" s="37">
        <v>1817.0</v>
      </c>
      <c r="F121" s="26">
        <v>8475516.0</v>
      </c>
      <c r="G121" s="25">
        <v>78084.0</v>
      </c>
      <c r="H121" s="9">
        <v>8475508.0</v>
      </c>
      <c r="I121" s="15">
        <v>132.0</v>
      </c>
    </row>
    <row r="122" ht="14.25" customHeight="1">
      <c r="A122" s="8">
        <v>44311.0</v>
      </c>
      <c r="B122" s="23">
        <v>118879.0</v>
      </c>
      <c r="C122" s="37">
        <v>108475.0</v>
      </c>
      <c r="D122" s="92">
        <v>8591.0</v>
      </c>
      <c r="E122" s="37">
        <v>1813.0</v>
      </c>
      <c r="F122" s="26">
        <v>8458352.0</v>
      </c>
      <c r="G122" s="25">
        <v>77560.0</v>
      </c>
      <c r="H122" s="9">
        <v>8458344.0</v>
      </c>
      <c r="I122" s="15">
        <v>136.0</v>
      </c>
    </row>
    <row r="123" ht="14.25" customHeight="1">
      <c r="A123" s="8">
        <v>44310.0</v>
      </c>
      <c r="B123" s="23">
        <v>118235.0</v>
      </c>
      <c r="C123" s="37">
        <v>107781.0</v>
      </c>
      <c r="D123" s="92">
        <v>8642.0</v>
      </c>
      <c r="E123" s="37">
        <v>1812.0</v>
      </c>
      <c r="F123" s="26">
        <v>8436419.0</v>
      </c>
      <c r="G123" s="25">
        <v>78269.0</v>
      </c>
      <c r="H123" s="9">
        <v>8436411.0</v>
      </c>
      <c r="I123" s="15">
        <v>136.0</v>
      </c>
    </row>
    <row r="124" ht="14.25" customHeight="1">
      <c r="A124" s="8">
        <v>44309.0</v>
      </c>
      <c r="B124" s="37">
        <v>117458.0</v>
      </c>
      <c r="C124" s="37">
        <v>107071.0</v>
      </c>
      <c r="D124" s="21">
        <v>8576.0</v>
      </c>
      <c r="E124" s="37">
        <v>1811.0</v>
      </c>
      <c r="F124" s="26">
        <f t="shared" ref="F124:F243" si="2">G124+H124+B124</f>
        <v>8583530</v>
      </c>
      <c r="G124" s="25">
        <v>69939.0</v>
      </c>
      <c r="H124" s="9">
        <v>8396133.0</v>
      </c>
      <c r="I124" s="15">
        <v>127.0</v>
      </c>
    </row>
    <row r="125" ht="14.25" customHeight="1">
      <c r="A125" s="8">
        <v>44308.0</v>
      </c>
      <c r="B125" s="37">
        <v>116661.0</v>
      </c>
      <c r="C125" s="37">
        <v>106459.0</v>
      </c>
      <c r="D125" s="21">
        <v>8394.0</v>
      </c>
      <c r="E125" s="37">
        <v>1808.0</v>
      </c>
      <c r="F125" s="26">
        <f t="shared" si="2"/>
        <v>8537505</v>
      </c>
      <c r="G125" s="25">
        <v>67139.0</v>
      </c>
      <c r="H125" s="9">
        <v>8353705.0</v>
      </c>
      <c r="I125" s="15">
        <v>125.0</v>
      </c>
    </row>
    <row r="126" ht="14.25" customHeight="1">
      <c r="A126" s="8">
        <v>44307.0</v>
      </c>
      <c r="B126" s="37">
        <v>115926.0</v>
      </c>
      <c r="C126" s="37">
        <v>105877.0</v>
      </c>
      <c r="D126" s="21">
        <v>8243.0</v>
      </c>
      <c r="E126" s="37">
        <v>1806.0</v>
      </c>
      <c r="F126" s="26">
        <f t="shared" si="2"/>
        <v>8497594</v>
      </c>
      <c r="G126" s="25">
        <v>67211.0</v>
      </c>
      <c r="H126" s="9">
        <v>8314457.0</v>
      </c>
      <c r="I126" s="15">
        <v>116.0</v>
      </c>
    </row>
    <row r="127" ht="14.25" customHeight="1">
      <c r="A127" s="8">
        <v>44306.0</v>
      </c>
      <c r="B127" s="37">
        <v>115195.0</v>
      </c>
      <c r="C127" s="37">
        <v>105227.0</v>
      </c>
      <c r="D127" s="21">
        <v>8166.0</v>
      </c>
      <c r="E127" s="37">
        <v>1802.0</v>
      </c>
      <c r="F127" s="26">
        <f t="shared" si="2"/>
        <v>8458592</v>
      </c>
      <c r="G127" s="25">
        <v>66590.0</v>
      </c>
      <c r="H127" s="9">
        <v>8276807.0</v>
      </c>
      <c r="I127" s="15">
        <v>109.0</v>
      </c>
    </row>
    <row r="128" ht="14.25" customHeight="1">
      <c r="A128" s="8">
        <v>44305.0</v>
      </c>
      <c r="B128" s="37">
        <v>114646.0</v>
      </c>
      <c r="C128" s="37">
        <v>104474.0</v>
      </c>
      <c r="D128" s="21">
        <v>8371.0</v>
      </c>
      <c r="E128" s="37">
        <v>1801.0</v>
      </c>
      <c r="F128" s="26">
        <f t="shared" si="2"/>
        <v>8414821</v>
      </c>
      <c r="G128" s="25">
        <v>70763.0</v>
      </c>
      <c r="H128" s="9">
        <v>8229412.0</v>
      </c>
      <c r="I128" s="15">
        <v>99.0</v>
      </c>
    </row>
    <row r="129" ht="14.25" customHeight="1">
      <c r="A129" s="8">
        <v>44304.0</v>
      </c>
      <c r="B129" s="37">
        <v>114114.0</v>
      </c>
      <c r="C129" s="37">
        <v>104006.0</v>
      </c>
      <c r="D129" s="21">
        <v>8311.0</v>
      </c>
      <c r="E129" s="37">
        <v>1797.0</v>
      </c>
      <c r="F129" s="26">
        <f t="shared" si="2"/>
        <v>8396066</v>
      </c>
      <c r="G129" s="25">
        <v>72191.0</v>
      </c>
      <c r="H129" s="9">
        <v>8209761.0</v>
      </c>
      <c r="I129" s="15">
        <v>102.0</v>
      </c>
    </row>
    <row r="130" ht="14.25" customHeight="1">
      <c r="A130" s="8">
        <v>44303.0</v>
      </c>
      <c r="B130" s="23">
        <v>113443.0</v>
      </c>
      <c r="C130" s="37">
        <v>103594.0</v>
      </c>
      <c r="D130" s="23">
        <v>8055.0</v>
      </c>
      <c r="E130" s="37">
        <v>1794.0</v>
      </c>
      <c r="F130" s="26">
        <f t="shared" si="2"/>
        <v>8377779</v>
      </c>
      <c r="G130" s="25">
        <v>71039.0</v>
      </c>
      <c r="H130" s="23">
        <v>8193297.0</v>
      </c>
      <c r="I130" s="15">
        <v>108.0</v>
      </c>
    </row>
    <row r="131" ht="14.25" customHeight="1">
      <c r="A131" s="8">
        <v>44302.0</v>
      </c>
      <c r="B131" s="23">
        <v>112785.0</v>
      </c>
      <c r="C131" s="37">
        <v>103062.0</v>
      </c>
      <c r="D131" s="23">
        <v>7933.0</v>
      </c>
      <c r="E131" s="37">
        <v>1790.0</v>
      </c>
      <c r="F131" s="26">
        <f t="shared" si="2"/>
        <v>8333332</v>
      </c>
      <c r="G131" s="25">
        <v>70883.0</v>
      </c>
      <c r="H131" s="23">
        <v>8149664.0</v>
      </c>
      <c r="I131" s="15">
        <v>111.0</v>
      </c>
    </row>
    <row r="132" ht="14.25" customHeight="1">
      <c r="A132" s="8">
        <v>44301.0</v>
      </c>
      <c r="B132" s="23">
        <v>112112.0</v>
      </c>
      <c r="C132" s="37">
        <v>102513.0</v>
      </c>
      <c r="D132" s="23">
        <v>7811.0</v>
      </c>
      <c r="E132" s="37">
        <v>1788.0</v>
      </c>
      <c r="F132" s="26">
        <f t="shared" si="2"/>
        <v>8291125</v>
      </c>
      <c r="G132" s="25">
        <v>70221.0</v>
      </c>
      <c r="H132" s="23">
        <v>8108792.0</v>
      </c>
      <c r="I132" s="15">
        <v>99.0</v>
      </c>
    </row>
    <row r="133" ht="14.25" customHeight="1">
      <c r="A133" s="8">
        <v>44300.0</v>
      </c>
      <c r="B133" s="23">
        <v>111414.0</v>
      </c>
      <c r="C133" s="37">
        <v>101983.0</v>
      </c>
      <c r="D133" s="23">
        <v>7649.0</v>
      </c>
      <c r="E133" s="37">
        <v>1782.0</v>
      </c>
      <c r="F133" s="26">
        <f t="shared" si="2"/>
        <v>8245387</v>
      </c>
      <c r="G133" s="25">
        <v>74627.0</v>
      </c>
      <c r="H133" s="23">
        <v>8059346.0</v>
      </c>
      <c r="I133" s="15">
        <v>100.0</v>
      </c>
    </row>
    <row r="134" ht="14.25" customHeight="1">
      <c r="A134" s="8">
        <v>44299.0</v>
      </c>
      <c r="B134" s="23">
        <v>110683.0</v>
      </c>
      <c r="C134" s="37">
        <v>101332.0</v>
      </c>
      <c r="D134" s="23">
        <v>7576.0</v>
      </c>
      <c r="E134" s="37">
        <v>1775.0</v>
      </c>
      <c r="F134" s="26">
        <f t="shared" si="2"/>
        <v>8200518</v>
      </c>
      <c r="G134" s="25">
        <v>85584.0</v>
      </c>
      <c r="H134" s="23">
        <v>8004251.0</v>
      </c>
      <c r="I134" s="15">
        <v>101.0</v>
      </c>
    </row>
    <row r="135" ht="14.25" customHeight="1">
      <c r="A135" s="8">
        <v>44298.0</v>
      </c>
      <c r="B135" s="23">
        <v>110141.0</v>
      </c>
      <c r="C135" s="37">
        <v>100804.0</v>
      </c>
      <c r="D135" s="23">
        <v>7567.0</v>
      </c>
      <c r="E135" s="37">
        <v>1770.0</v>
      </c>
      <c r="F135" s="26">
        <f t="shared" si="2"/>
        <v>8152782</v>
      </c>
      <c r="G135" s="25">
        <v>95248.0</v>
      </c>
      <c r="H135" s="23">
        <v>7947393.0</v>
      </c>
      <c r="I135" s="15">
        <v>103.0</v>
      </c>
    </row>
    <row r="136" ht="14.25" customHeight="1">
      <c r="A136" s="8">
        <v>44297.0</v>
      </c>
      <c r="B136" s="23">
        <v>109554.0</v>
      </c>
      <c r="C136" s="37">
        <v>100109.0</v>
      </c>
      <c r="D136" s="23">
        <v>7677.0</v>
      </c>
      <c r="E136" s="37">
        <v>1768.0</v>
      </c>
      <c r="F136" s="26">
        <f t="shared" si="2"/>
        <v>8129531</v>
      </c>
      <c r="G136" s="25">
        <v>91909.0</v>
      </c>
      <c r="H136" s="23">
        <v>7928068.0</v>
      </c>
      <c r="I136" s="15">
        <v>105.0</v>
      </c>
    </row>
    <row r="137" ht="14.25" customHeight="1">
      <c r="A137" s="8">
        <v>44296.0</v>
      </c>
      <c r="B137" s="23">
        <v>108940.0</v>
      </c>
      <c r="C137" s="37">
        <v>99301.0</v>
      </c>
      <c r="D137" s="23">
        <v>7874.0</v>
      </c>
      <c r="E137" s="37">
        <v>1765.0</v>
      </c>
      <c r="F137" s="26">
        <f t="shared" si="2"/>
        <v>8106629</v>
      </c>
      <c r="G137" s="25">
        <v>90014.0</v>
      </c>
      <c r="H137" s="23">
        <v>7907675.0</v>
      </c>
      <c r="I137" s="15">
        <v>108.0</v>
      </c>
    </row>
    <row r="138" ht="14.25" customHeight="1">
      <c r="A138" s="8">
        <v>44295.0</v>
      </c>
      <c r="B138" s="23">
        <v>108263.0</v>
      </c>
      <c r="C138" s="37">
        <v>98786.0</v>
      </c>
      <c r="D138" s="23">
        <v>7713.0</v>
      </c>
      <c r="E138" s="37">
        <v>1764.0</v>
      </c>
      <c r="F138" s="26">
        <f t="shared" si="2"/>
        <v>8059112</v>
      </c>
      <c r="G138" s="25">
        <v>81912.0</v>
      </c>
      <c r="H138" s="23">
        <v>7868937.0</v>
      </c>
      <c r="I138" s="15">
        <v>113.0</v>
      </c>
    </row>
    <row r="139" ht="14.25" customHeight="1">
      <c r="A139" s="8">
        <v>44294.0</v>
      </c>
      <c r="B139" s="23">
        <v>107592.0</v>
      </c>
      <c r="C139" s="37">
        <v>98360.0</v>
      </c>
      <c r="D139" s="23">
        <v>7474.0</v>
      </c>
      <c r="E139" s="37">
        <v>1758.0</v>
      </c>
      <c r="F139" s="26">
        <f t="shared" si="2"/>
        <v>8012420</v>
      </c>
      <c r="G139" s="25">
        <v>77994.0</v>
      </c>
      <c r="H139" s="23">
        <v>7826834.0</v>
      </c>
      <c r="I139" s="15">
        <v>112.0</v>
      </c>
    </row>
    <row r="140" ht="14.25" customHeight="1">
      <c r="A140" s="8">
        <v>44293.0</v>
      </c>
      <c r="B140" s="23">
        <v>106892.0</v>
      </c>
      <c r="C140" s="37">
        <v>97928.0</v>
      </c>
      <c r="D140" s="23">
        <v>7208.0</v>
      </c>
      <c r="E140" s="37">
        <v>1756.0</v>
      </c>
      <c r="F140" s="26">
        <f t="shared" si="2"/>
        <v>7966166</v>
      </c>
      <c r="G140" s="25">
        <v>74642.0</v>
      </c>
      <c r="H140" s="23">
        <v>7784632.0</v>
      </c>
      <c r="I140" s="15">
        <v>109.0</v>
      </c>
    </row>
    <row r="141" ht="14.25" customHeight="1">
      <c r="A141" s="8">
        <v>44292.0</v>
      </c>
      <c r="B141" s="23">
        <v>106224.0</v>
      </c>
      <c r="C141" s="37">
        <v>97363.0</v>
      </c>
      <c r="D141" s="23">
        <v>7109.0</v>
      </c>
      <c r="E141" s="37">
        <v>1752.0</v>
      </c>
      <c r="F141" s="26">
        <f t="shared" si="2"/>
        <v>7921289</v>
      </c>
      <c r="G141" s="25">
        <v>79155.0</v>
      </c>
      <c r="H141" s="23">
        <v>7735910.0</v>
      </c>
      <c r="I141" s="15">
        <v>112.0</v>
      </c>
    </row>
    <row r="142" ht="14.25" customHeight="1">
      <c r="A142" s="8">
        <v>44291.0</v>
      </c>
      <c r="B142" s="23">
        <v>105747.0</v>
      </c>
      <c r="C142" s="37">
        <v>96900.0</v>
      </c>
      <c r="D142" s="23">
        <v>7099.0</v>
      </c>
      <c r="E142" s="37">
        <v>1748.0</v>
      </c>
      <c r="F142" s="26">
        <f t="shared" si="2"/>
        <v>7868819</v>
      </c>
      <c r="G142" s="25">
        <v>80497.0</v>
      </c>
      <c r="H142" s="23">
        <v>7682575.0</v>
      </c>
      <c r="I142" s="15">
        <v>97.0</v>
      </c>
    </row>
    <row r="143" ht="14.25" customHeight="1">
      <c r="A143" s="8">
        <v>44290.0</v>
      </c>
      <c r="B143" s="23">
        <v>105274.0</v>
      </c>
      <c r="C143" s="37">
        <v>96589.0</v>
      </c>
      <c r="D143" s="23">
        <v>6941.0</v>
      </c>
      <c r="E143" s="37">
        <v>1744.0</v>
      </c>
      <c r="F143" s="26">
        <f t="shared" si="2"/>
        <v>7849475</v>
      </c>
      <c r="G143" s="25">
        <v>79799.0</v>
      </c>
      <c r="H143" s="23">
        <v>7664402.0</v>
      </c>
      <c r="I143" s="15">
        <v>99.0</v>
      </c>
    </row>
    <row r="144" ht="14.25" customHeight="1">
      <c r="A144" s="8">
        <v>44289.0</v>
      </c>
      <c r="B144" s="23">
        <v>104731.0</v>
      </c>
      <c r="C144" s="37">
        <v>96196.0</v>
      </c>
      <c r="D144" s="23">
        <v>6795.0</v>
      </c>
      <c r="E144" s="37">
        <v>1740.0</v>
      </c>
      <c r="F144" s="26">
        <f t="shared" si="2"/>
        <v>7829600</v>
      </c>
      <c r="G144" s="25">
        <v>75288.0</v>
      </c>
      <c r="H144" s="23">
        <v>7649581.0</v>
      </c>
      <c r="I144" s="15">
        <v>101.0</v>
      </c>
    </row>
    <row r="145" ht="14.25" customHeight="1">
      <c r="A145" s="8">
        <v>44288.0</v>
      </c>
      <c r="B145" s="23">
        <v>104188.0</v>
      </c>
      <c r="C145" s="34">
        <v>95861.0</v>
      </c>
      <c r="D145" s="23">
        <v>6590.0</v>
      </c>
      <c r="E145" s="34">
        <v>1737.0</v>
      </c>
      <c r="F145" s="26">
        <f t="shared" si="2"/>
        <v>7788294</v>
      </c>
      <c r="G145" s="16">
        <v>70752.0</v>
      </c>
      <c r="H145" s="23">
        <v>7613354.0</v>
      </c>
      <c r="I145" s="15">
        <v>101.0</v>
      </c>
    </row>
    <row r="146" ht="14.25" customHeight="1">
      <c r="A146" s="8">
        <v>44287.0</v>
      </c>
      <c r="B146" s="23">
        <v>103631.0</v>
      </c>
      <c r="C146" s="34">
        <v>95439.0</v>
      </c>
      <c r="D146" s="23">
        <v>6457.0</v>
      </c>
      <c r="E146" s="34">
        <v>1735.0</v>
      </c>
      <c r="F146" s="26">
        <f t="shared" si="2"/>
        <v>7747302</v>
      </c>
      <c r="G146" s="16">
        <v>68659.0</v>
      </c>
      <c r="H146" s="23">
        <v>7575012.0</v>
      </c>
      <c r="I146" s="15">
        <v>107.0</v>
      </c>
    </row>
    <row r="147" ht="14.25" customHeight="1">
      <c r="A147" s="8">
        <v>44286.0</v>
      </c>
      <c r="B147" s="23">
        <v>103080.0</v>
      </c>
      <c r="C147" s="34">
        <v>95030.0</v>
      </c>
      <c r="D147" s="23">
        <v>6319.0</v>
      </c>
      <c r="E147" s="34">
        <v>1731.0</v>
      </c>
      <c r="F147" s="26">
        <f t="shared" si="2"/>
        <v>7707799</v>
      </c>
      <c r="G147" s="16">
        <v>71302.0</v>
      </c>
      <c r="H147" s="23">
        <v>7533417.0</v>
      </c>
      <c r="I147" s="15">
        <v>108.0</v>
      </c>
    </row>
    <row r="148" ht="14.25" customHeight="1">
      <c r="A148" s="8">
        <v>44285.0</v>
      </c>
      <c r="B148" s="23">
        <v>102574.0</v>
      </c>
      <c r="C148" s="34">
        <v>94563.0</v>
      </c>
      <c r="D148" s="23">
        <v>6282.0</v>
      </c>
      <c r="E148" s="34">
        <v>1729.0</v>
      </c>
      <c r="F148" s="26">
        <f t="shared" si="2"/>
        <v>7663998</v>
      </c>
      <c r="G148" s="16">
        <v>78424.0</v>
      </c>
      <c r="H148" s="23">
        <v>7483000.0</v>
      </c>
      <c r="I148" s="15">
        <v>102.0</v>
      </c>
    </row>
    <row r="149" ht="14.25" customHeight="1">
      <c r="A149" s="8">
        <v>44284.0</v>
      </c>
      <c r="B149" s="23">
        <v>102127.0</v>
      </c>
      <c r="C149" s="34">
        <v>94124.0</v>
      </c>
      <c r="D149" s="23">
        <v>6277.0</v>
      </c>
      <c r="E149" s="34">
        <v>1726.0</v>
      </c>
      <c r="F149" s="26">
        <f t="shared" si="2"/>
        <v>7616329</v>
      </c>
      <c r="G149" s="16">
        <v>78938.0</v>
      </c>
      <c r="H149" s="23">
        <v>7435264.0</v>
      </c>
      <c r="I149" s="15">
        <v>100.0</v>
      </c>
    </row>
    <row r="150" ht="14.25" customHeight="1">
      <c r="A150" s="8">
        <v>44283.0</v>
      </c>
      <c r="B150" s="23">
        <v>101745.0</v>
      </c>
      <c r="C150" s="34">
        <v>93855.0</v>
      </c>
      <c r="D150" s="23">
        <v>6168.0</v>
      </c>
      <c r="E150" s="34">
        <v>1722.0</v>
      </c>
      <c r="F150" s="26">
        <f t="shared" si="2"/>
        <v>7595595</v>
      </c>
      <c r="G150" s="16">
        <v>78605.0</v>
      </c>
      <c r="H150" s="23">
        <v>7415245.0</v>
      </c>
      <c r="I150" s="15">
        <v>104.0</v>
      </c>
    </row>
    <row r="151" ht="14.25" customHeight="1">
      <c r="A151" s="8">
        <v>44282.0</v>
      </c>
      <c r="B151" s="23">
        <v>101263.0</v>
      </c>
      <c r="C151" s="34">
        <v>93475.0</v>
      </c>
      <c r="D151" s="23">
        <v>6067.0</v>
      </c>
      <c r="E151" s="34">
        <v>1721.0</v>
      </c>
      <c r="F151" s="26">
        <f t="shared" si="2"/>
        <v>7572567</v>
      </c>
      <c r="G151" s="16">
        <v>75174.0</v>
      </c>
      <c r="H151" s="23">
        <v>7396130.0</v>
      </c>
      <c r="I151" s="15">
        <v>103.0</v>
      </c>
    </row>
    <row r="152" ht="14.25" customHeight="1">
      <c r="A152" s="8">
        <v>44281.0</v>
      </c>
      <c r="B152" s="23">
        <v>100758.0</v>
      </c>
      <c r="C152" s="34">
        <v>92630.0</v>
      </c>
      <c r="D152" s="23">
        <v>6412.0</v>
      </c>
      <c r="E152" s="34">
        <v>1716.0</v>
      </c>
      <c r="F152" s="26">
        <f t="shared" si="2"/>
        <v>7529402</v>
      </c>
      <c r="G152" s="16">
        <v>77409.0</v>
      </c>
      <c r="H152" s="23">
        <v>7351235.0</v>
      </c>
      <c r="I152" s="15">
        <v>111.0</v>
      </c>
    </row>
    <row r="153" ht="14.25" customHeight="1">
      <c r="A153" s="8">
        <v>44280.0</v>
      </c>
      <c r="B153" s="23">
        <v>100269.0</v>
      </c>
      <c r="C153" s="34">
        <v>92068.0</v>
      </c>
      <c r="D153" s="23">
        <v>6492.0</v>
      </c>
      <c r="E153" s="34">
        <v>1709.0</v>
      </c>
      <c r="F153" s="26">
        <f t="shared" si="2"/>
        <v>7485859</v>
      </c>
      <c r="G153" s="16">
        <v>86983.0</v>
      </c>
      <c r="H153" s="23">
        <v>7298607.0</v>
      </c>
      <c r="I153" s="15">
        <v>111.0</v>
      </c>
    </row>
    <row r="154" ht="14.25" customHeight="1">
      <c r="A154" s="8">
        <v>44279.0</v>
      </c>
      <c r="B154" s="23">
        <v>99839.0</v>
      </c>
      <c r="C154" s="34">
        <v>91560.0</v>
      </c>
      <c r="D154" s="23">
        <v>6572.0</v>
      </c>
      <c r="E154" s="34">
        <v>1707.0</v>
      </c>
      <c r="F154" s="26">
        <f t="shared" si="2"/>
        <v>7441210</v>
      </c>
      <c r="G154" s="16">
        <v>94326.0</v>
      </c>
      <c r="H154" s="23">
        <v>7247045.0</v>
      </c>
      <c r="I154" s="15">
        <v>111.0</v>
      </c>
    </row>
    <row r="155" ht="14.25" customHeight="1">
      <c r="A155" s="8">
        <v>44278.0</v>
      </c>
      <c r="B155" s="23">
        <v>99411.0</v>
      </c>
      <c r="C155" s="34">
        <v>91079.0</v>
      </c>
      <c r="D155" s="23">
        <v>6628.0</v>
      </c>
      <c r="E155" s="34">
        <v>1704.0</v>
      </c>
      <c r="F155" s="26">
        <f t="shared" si="2"/>
        <v>7400990</v>
      </c>
      <c r="G155" s="16">
        <v>100172.0</v>
      </c>
      <c r="H155" s="23">
        <v>7201407.0</v>
      </c>
      <c r="I155" s="15">
        <v>101.0</v>
      </c>
    </row>
    <row r="156" ht="14.25" customHeight="1">
      <c r="A156" s="8">
        <v>44277.0</v>
      </c>
      <c r="B156" s="23">
        <v>99065.0</v>
      </c>
      <c r="C156" s="34">
        <v>90611.0</v>
      </c>
      <c r="D156" s="21">
        <v>6757.0</v>
      </c>
      <c r="E156" s="34">
        <v>1697.0</v>
      </c>
      <c r="F156" s="26">
        <f t="shared" si="2"/>
        <v>7355964</v>
      </c>
      <c r="G156" s="16">
        <v>103132.0</v>
      </c>
      <c r="H156" s="23">
        <v>7153767.0</v>
      </c>
      <c r="I156" s="15">
        <v>103.0</v>
      </c>
    </row>
    <row r="157" ht="14.25" customHeight="1">
      <c r="A157" s="8">
        <v>44276.0</v>
      </c>
      <c r="B157" s="23">
        <v>98650.0</v>
      </c>
      <c r="C157" s="34">
        <v>90328.0</v>
      </c>
      <c r="D157" s="23">
        <v>6626.0</v>
      </c>
      <c r="E157" s="34">
        <v>1696.0</v>
      </c>
      <c r="F157" s="26">
        <f t="shared" si="2"/>
        <v>7332714</v>
      </c>
      <c r="G157" s="16">
        <v>98308.0</v>
      </c>
      <c r="H157" s="23">
        <v>7135756.0</v>
      </c>
      <c r="I157" s="15">
        <v>104.0</v>
      </c>
    </row>
    <row r="158" ht="14.25" customHeight="1">
      <c r="A158" s="8">
        <v>44275.0</v>
      </c>
      <c r="B158" s="23">
        <v>98194.0</v>
      </c>
      <c r="C158" s="34">
        <v>89949.0</v>
      </c>
      <c r="D158" s="23">
        <v>6552.0</v>
      </c>
      <c r="E158" s="34">
        <v>1693.0</v>
      </c>
      <c r="F158" s="26">
        <f t="shared" si="2"/>
        <v>7308950</v>
      </c>
      <c r="G158" s="16">
        <v>93018.0</v>
      </c>
      <c r="H158" s="23">
        <v>7117738.0</v>
      </c>
      <c r="I158" s="15">
        <v>102.0</v>
      </c>
    </row>
    <row r="159" ht="14.25" customHeight="1">
      <c r="A159" s="8">
        <v>44274.0</v>
      </c>
      <c r="B159" s="23">
        <v>97747.0</v>
      </c>
      <c r="C159" s="34">
        <v>89523.0</v>
      </c>
      <c r="D159" s="23">
        <v>6534.0</v>
      </c>
      <c r="E159" s="34">
        <v>1690.0</v>
      </c>
      <c r="F159" s="26">
        <f t="shared" si="2"/>
        <v>7264941</v>
      </c>
      <c r="G159" s="16">
        <v>88341.0</v>
      </c>
      <c r="H159" s="23">
        <v>7078853.0</v>
      </c>
      <c r="I159" s="15">
        <v>101.0</v>
      </c>
    </row>
    <row r="160" ht="14.25" customHeight="1">
      <c r="A160" s="8">
        <v>44273.0</v>
      </c>
      <c r="B160" s="23">
        <v>97284.0</v>
      </c>
      <c r="C160" s="34">
        <v>89178.0</v>
      </c>
      <c r="D160" s="23">
        <v>6418.0</v>
      </c>
      <c r="E160" s="34">
        <v>1688.0</v>
      </c>
      <c r="F160" s="26">
        <f t="shared" si="2"/>
        <v>7218087</v>
      </c>
      <c r="G160" s="16">
        <v>89722.0</v>
      </c>
      <c r="H160" s="23">
        <v>7031081.0</v>
      </c>
      <c r="I160" s="15">
        <v>100.0</v>
      </c>
    </row>
    <row r="161" ht="14.25" customHeight="1">
      <c r="A161" s="8">
        <v>44272.0</v>
      </c>
      <c r="B161" s="23">
        <v>96839.0</v>
      </c>
      <c r="C161" s="34">
        <v>88814.0</v>
      </c>
      <c r="D161" s="23">
        <v>6339.0</v>
      </c>
      <c r="E161" s="34">
        <v>1686.0</v>
      </c>
      <c r="F161" s="26">
        <f t="shared" si="2"/>
        <v>7171510</v>
      </c>
      <c r="G161" s="172">
        <v>83462.0</v>
      </c>
      <c r="H161" s="23">
        <v>6991209.0</v>
      </c>
      <c r="I161" s="15">
        <v>100.0</v>
      </c>
    </row>
    <row r="162" ht="14.25" customHeight="1">
      <c r="A162" s="8">
        <v>44271.0</v>
      </c>
      <c r="B162" s="23">
        <v>96370.0</v>
      </c>
      <c r="C162" s="34">
        <v>88255.0</v>
      </c>
      <c r="D162" s="23">
        <v>6437.0</v>
      </c>
      <c r="E162" s="34">
        <v>1678.0</v>
      </c>
      <c r="F162" s="26">
        <f t="shared" si="2"/>
        <v>7126077</v>
      </c>
      <c r="G162" s="16">
        <v>78044.0</v>
      </c>
      <c r="H162" s="23">
        <v>6951663.0</v>
      </c>
      <c r="I162" s="15">
        <v>103.0</v>
      </c>
    </row>
    <row r="163" ht="14.25" customHeight="1">
      <c r="A163" s="8">
        <v>44270.0</v>
      </c>
      <c r="B163" s="23">
        <v>96007.0</v>
      </c>
      <c r="C163" s="34">
        <v>87754.0</v>
      </c>
      <c r="D163" s="23">
        <v>6578.0</v>
      </c>
      <c r="E163" s="34">
        <v>1675.0</v>
      </c>
      <c r="F163" s="26">
        <f t="shared" si="2"/>
        <v>7084940</v>
      </c>
      <c r="G163" s="172">
        <v>71590.0</v>
      </c>
      <c r="H163" s="23">
        <v>6917343.0</v>
      </c>
      <c r="I163" s="15">
        <v>99.0</v>
      </c>
    </row>
    <row r="164" ht="14.25" customHeight="1">
      <c r="A164" s="8">
        <v>44269.0</v>
      </c>
      <c r="B164" s="23">
        <v>95628.0</v>
      </c>
      <c r="C164" s="34">
        <v>87408.0</v>
      </c>
      <c r="D164" s="23">
        <v>6551.0</v>
      </c>
      <c r="E164" s="34">
        <v>1669.0</v>
      </c>
      <c r="F164" s="26">
        <f t="shared" si="2"/>
        <v>7066401</v>
      </c>
      <c r="G164" s="16">
        <v>69843.0</v>
      </c>
      <c r="H164" s="23">
        <v>6900930.0</v>
      </c>
      <c r="I164" s="15">
        <v>105.0</v>
      </c>
    </row>
    <row r="165" ht="14.25" customHeight="1">
      <c r="A165" s="8">
        <v>44268.0</v>
      </c>
      <c r="B165" s="23">
        <v>95169.0</v>
      </c>
      <c r="C165" s="34">
        <v>86625.0</v>
      </c>
      <c r="D165" s="23">
        <v>6877.0</v>
      </c>
      <c r="E165" s="34">
        <v>1667.0</v>
      </c>
      <c r="F165" s="26">
        <f t="shared" si="2"/>
        <v>7046782</v>
      </c>
      <c r="G165" s="16">
        <v>67874.0</v>
      </c>
      <c r="H165" s="23">
        <v>6883739.0</v>
      </c>
      <c r="I165" s="15">
        <v>112.0</v>
      </c>
    </row>
    <row r="166" ht="14.25" customHeight="1">
      <c r="A166" s="8">
        <v>44267.0</v>
      </c>
      <c r="B166" s="23">
        <v>94679.0</v>
      </c>
      <c r="C166" s="34">
        <v>85743.0</v>
      </c>
      <c r="D166" s="23">
        <v>7274.0</v>
      </c>
      <c r="E166" s="34">
        <v>1662.0</v>
      </c>
      <c r="F166" s="26">
        <f t="shared" si="2"/>
        <v>7012664</v>
      </c>
      <c r="G166" s="16">
        <v>68738.0</v>
      </c>
      <c r="H166" s="23">
        <v>6849247.0</v>
      </c>
      <c r="I166" s="15">
        <v>126.0</v>
      </c>
    </row>
    <row r="167" ht="14.25" customHeight="1">
      <c r="A167" s="8">
        <v>44266.0</v>
      </c>
      <c r="B167" s="23">
        <v>94191.0</v>
      </c>
      <c r="C167" s="34">
        <v>84675.0</v>
      </c>
      <c r="D167" s="23">
        <v>7864.0</v>
      </c>
      <c r="E167" s="34">
        <v>1652.0</v>
      </c>
      <c r="F167" s="26">
        <f t="shared" si="2"/>
        <v>6976985</v>
      </c>
      <c r="G167" s="16">
        <v>68248.0</v>
      </c>
      <c r="H167" s="23">
        <v>6814546.0</v>
      </c>
      <c r="I167" s="15">
        <v>127.0</v>
      </c>
    </row>
    <row r="168" ht="14.25" customHeight="1">
      <c r="A168" s="8">
        <v>44265.0</v>
      </c>
      <c r="B168" s="23">
        <v>93726.0</v>
      </c>
      <c r="C168" s="34">
        <v>84312.0</v>
      </c>
      <c r="D168" s="23">
        <v>7766.0</v>
      </c>
      <c r="E168" s="34">
        <v>1648.0</v>
      </c>
      <c r="F168" s="26">
        <f t="shared" si="2"/>
        <v>6938884</v>
      </c>
      <c r="G168" s="16">
        <v>70278.0</v>
      </c>
      <c r="H168" s="23">
        <v>6774880.0</v>
      </c>
      <c r="I168" s="15">
        <v>123.0</v>
      </c>
    </row>
    <row r="169" ht="14.25" customHeight="1">
      <c r="A169" s="8">
        <v>44264.0</v>
      </c>
      <c r="B169" s="23">
        <v>93256.0</v>
      </c>
      <c r="C169" s="129">
        <v>83900.0</v>
      </c>
      <c r="D169" s="23">
        <v>7711.0</v>
      </c>
      <c r="E169" s="129">
        <v>1645.0</v>
      </c>
      <c r="F169" s="26">
        <f t="shared" si="2"/>
        <v>6902984</v>
      </c>
      <c r="G169" s="128">
        <v>70501.0</v>
      </c>
      <c r="H169" s="23">
        <v>6739227.0</v>
      </c>
      <c r="I169" s="15">
        <v>128.0</v>
      </c>
    </row>
    <row r="170" ht="14.25" customHeight="1">
      <c r="A170" s="8">
        <v>44263.0</v>
      </c>
      <c r="B170" s="23">
        <v>92810.0</v>
      </c>
      <c r="C170" s="127">
        <v>83474.0</v>
      </c>
      <c r="D170" s="23">
        <v>7694.0</v>
      </c>
      <c r="E170" s="127">
        <v>1642.0</v>
      </c>
      <c r="F170" s="26">
        <f t="shared" si="2"/>
        <v>6861809</v>
      </c>
      <c r="G170" s="5">
        <v>67394.0</v>
      </c>
      <c r="H170" s="23">
        <v>6701605.0</v>
      </c>
      <c r="I170" s="15">
        <v>128.0</v>
      </c>
    </row>
    <row r="171" ht="14.25" customHeight="1">
      <c r="A171" s="8">
        <v>44262.0</v>
      </c>
      <c r="B171" s="23">
        <v>92464.0</v>
      </c>
      <c r="C171" s="127">
        <v>83220.0</v>
      </c>
      <c r="D171" s="23">
        <v>7610.0</v>
      </c>
      <c r="E171" s="127">
        <v>1634.0</v>
      </c>
      <c r="F171" s="26">
        <f t="shared" si="2"/>
        <v>6843126</v>
      </c>
      <c r="G171" s="5">
        <v>66396.0</v>
      </c>
      <c r="H171" s="23">
        <v>6684266.0</v>
      </c>
      <c r="I171" s="15">
        <v>134.0</v>
      </c>
    </row>
    <row r="172" ht="14.25" customHeight="1">
      <c r="A172" s="8">
        <v>44261.0</v>
      </c>
      <c r="B172" s="23">
        <v>92048.0</v>
      </c>
      <c r="C172" s="127">
        <v>82913.0</v>
      </c>
      <c r="D172" s="23">
        <v>7503.0</v>
      </c>
      <c r="E172" s="127">
        <v>1632.0</v>
      </c>
      <c r="F172" s="26">
        <f t="shared" si="2"/>
        <v>6821943</v>
      </c>
      <c r="G172" s="5">
        <v>65171.0</v>
      </c>
      <c r="H172" s="23">
        <v>6664724.0</v>
      </c>
      <c r="I172" s="15">
        <v>136.0</v>
      </c>
    </row>
    <row r="173" ht="14.25" customHeight="1">
      <c r="A173" s="8">
        <v>44260.0</v>
      </c>
      <c r="B173" s="23">
        <v>91630.0</v>
      </c>
      <c r="C173" s="127">
        <v>82560.0</v>
      </c>
      <c r="D173" s="23">
        <v>7443.0</v>
      </c>
      <c r="E173" s="127">
        <v>1627.0</v>
      </c>
      <c r="F173" s="26">
        <f t="shared" si="2"/>
        <v>6789011</v>
      </c>
      <c r="G173" s="5">
        <v>63707.0</v>
      </c>
      <c r="H173" s="23">
        <v>6633674.0</v>
      </c>
      <c r="I173" s="15">
        <v>135.0</v>
      </c>
    </row>
    <row r="174" ht="14.25" customHeight="1">
      <c r="A174" s="8">
        <v>44259.0</v>
      </c>
      <c r="B174" s="23">
        <v>91232.0</v>
      </c>
      <c r="C174" s="127">
        <v>82162.0</v>
      </c>
      <c r="D174" s="23">
        <v>7451.0</v>
      </c>
      <c r="E174" s="127">
        <v>1619.0</v>
      </c>
      <c r="F174" s="26">
        <f t="shared" si="2"/>
        <v>6751900</v>
      </c>
      <c r="G174" s="5">
        <v>60089.0</v>
      </c>
      <c r="H174" s="23">
        <v>6600579.0</v>
      </c>
      <c r="I174" s="15">
        <v>140.0</v>
      </c>
    </row>
    <row r="175" ht="14.25" customHeight="1">
      <c r="A175" s="8">
        <v>44258.0</v>
      </c>
      <c r="B175" s="23">
        <v>90808.0</v>
      </c>
      <c r="C175" s="127">
        <v>81700.0</v>
      </c>
      <c r="D175" s="23">
        <v>7496.0</v>
      </c>
      <c r="E175" s="127">
        <v>1612.0</v>
      </c>
      <c r="F175" s="26">
        <f t="shared" si="2"/>
        <v>6716203</v>
      </c>
      <c r="G175" s="5">
        <v>65867.0</v>
      </c>
      <c r="H175" s="23">
        <v>6559528.0</v>
      </c>
      <c r="I175" s="15">
        <v>129.0</v>
      </c>
    </row>
    <row r="176" ht="14.25" customHeight="1">
      <c r="A176" s="8">
        <v>44257.0</v>
      </c>
      <c r="B176" s="23">
        <v>90364.0</v>
      </c>
      <c r="C176" s="127">
        <v>81338.0</v>
      </c>
      <c r="D176" s="23">
        <v>7420.0</v>
      </c>
      <c r="E176" s="127">
        <v>1606.0</v>
      </c>
      <c r="F176" s="26">
        <f t="shared" si="2"/>
        <v>6681976</v>
      </c>
      <c r="G176" s="5">
        <v>73432.0</v>
      </c>
      <c r="H176" s="23">
        <v>6518180.0</v>
      </c>
      <c r="I176" s="15">
        <v>135.0</v>
      </c>
    </row>
    <row r="177" ht="14.25" customHeight="1">
      <c r="A177" s="8">
        <v>44256.0</v>
      </c>
      <c r="B177" s="23">
        <v>90020.0</v>
      </c>
      <c r="C177" s="127">
        <v>81070.0</v>
      </c>
      <c r="D177" s="23">
        <v>7345.0</v>
      </c>
      <c r="E177" s="127">
        <v>1605.0</v>
      </c>
      <c r="F177" s="26">
        <f t="shared" si="2"/>
        <v>6665755</v>
      </c>
      <c r="G177" s="172">
        <v>73745.0</v>
      </c>
      <c r="H177" s="23">
        <v>6501990.0</v>
      </c>
      <c r="I177" s="15">
        <v>131.0</v>
      </c>
    </row>
    <row r="178" ht="14.25" customHeight="1">
      <c r="A178" s="8">
        <v>44255.0</v>
      </c>
      <c r="B178" s="23">
        <v>89665.0</v>
      </c>
      <c r="C178" s="127">
        <v>80697.0</v>
      </c>
      <c r="D178" s="23">
        <v>7365.0</v>
      </c>
      <c r="E178" s="127">
        <v>1603.0</v>
      </c>
      <c r="F178" s="26">
        <f t="shared" si="2"/>
        <v>6649006</v>
      </c>
      <c r="G178" s="172">
        <v>72889.0</v>
      </c>
      <c r="H178" s="23">
        <v>6486452.0</v>
      </c>
      <c r="I178" s="15">
        <v>135.0</v>
      </c>
    </row>
    <row r="179" ht="14.25" customHeight="1">
      <c r="A179" s="8">
        <v>44254.0</v>
      </c>
      <c r="B179" s="23">
        <v>89310.0</v>
      </c>
      <c r="C179" s="127">
        <v>80333.0</v>
      </c>
      <c r="D179" s="23">
        <v>7382.0</v>
      </c>
      <c r="E179" s="127">
        <v>1595.0</v>
      </c>
      <c r="F179" s="26">
        <f t="shared" si="2"/>
        <v>6627215</v>
      </c>
      <c r="G179" s="172">
        <v>68989.0</v>
      </c>
      <c r="H179" s="23">
        <v>6468916.0</v>
      </c>
      <c r="I179" s="15">
        <v>142.0</v>
      </c>
    </row>
    <row r="180" ht="14.25" customHeight="1">
      <c r="A180" s="8">
        <v>44253.0</v>
      </c>
      <c r="B180" s="23">
        <v>88895.0</v>
      </c>
      <c r="C180" s="127">
        <v>79880.0</v>
      </c>
      <c r="D180" s="23">
        <v>7430.0</v>
      </c>
      <c r="E180" s="127">
        <v>1585.0</v>
      </c>
      <c r="F180" s="26">
        <f t="shared" si="2"/>
        <v>6590066</v>
      </c>
      <c r="G180" s="172">
        <v>68942.0</v>
      </c>
      <c r="H180" s="23">
        <v>6432229.0</v>
      </c>
      <c r="I180" s="15">
        <v>144.0</v>
      </c>
    </row>
    <row r="181" ht="14.25" customHeight="1">
      <c r="A181" s="8">
        <v>44252.0</v>
      </c>
      <c r="B181" s="23">
        <v>88508.0</v>
      </c>
      <c r="C181" s="127">
        <v>79487.0</v>
      </c>
      <c r="D181" s="23">
        <v>7440.0</v>
      </c>
      <c r="E181" s="127">
        <v>1581.0</v>
      </c>
      <c r="F181" s="26">
        <f t="shared" si="2"/>
        <v>6551212</v>
      </c>
      <c r="G181" s="172">
        <v>68672.0</v>
      </c>
      <c r="H181" s="23">
        <v>6394032.0</v>
      </c>
      <c r="I181" s="15">
        <v>144.0</v>
      </c>
    </row>
    <row r="182" ht="14.25" customHeight="1">
      <c r="A182" s="8">
        <v>44251.0</v>
      </c>
      <c r="B182" s="23">
        <v>88113.0</v>
      </c>
      <c r="C182" s="127">
        <v>79050.0</v>
      </c>
      <c r="D182" s="23">
        <v>7487.0</v>
      </c>
      <c r="E182" s="127">
        <v>1576.0</v>
      </c>
      <c r="F182" s="26">
        <f t="shared" si="2"/>
        <v>6510988</v>
      </c>
      <c r="G182" s="172">
        <v>74988.0</v>
      </c>
      <c r="H182" s="23">
        <v>6347887.0</v>
      </c>
      <c r="I182" s="15">
        <v>140.0</v>
      </c>
    </row>
    <row r="183" ht="14.25" customHeight="1">
      <c r="A183" s="8">
        <v>44250.0</v>
      </c>
      <c r="B183" s="23">
        <v>87673.0</v>
      </c>
      <c r="C183" s="127">
        <v>78394.0</v>
      </c>
      <c r="D183" s="23">
        <v>7706.0</v>
      </c>
      <c r="E183" s="127">
        <v>1573.0</v>
      </c>
      <c r="F183" s="26">
        <f t="shared" si="2"/>
        <v>6472679</v>
      </c>
      <c r="G183" s="172">
        <v>74065.0</v>
      </c>
      <c r="H183" s="23">
        <v>6310941.0</v>
      </c>
      <c r="I183" s="15">
        <v>148.0</v>
      </c>
    </row>
    <row r="184" ht="14.25" customHeight="1">
      <c r="A184" s="8">
        <v>44249.0</v>
      </c>
      <c r="B184" s="23">
        <v>87317.0</v>
      </c>
      <c r="C184" s="127">
        <v>77887.0</v>
      </c>
      <c r="D184" s="23">
        <v>7868.0</v>
      </c>
      <c r="E184" s="127">
        <v>1562.0</v>
      </c>
      <c r="F184" s="26">
        <f t="shared" si="2"/>
        <v>6429144</v>
      </c>
      <c r="G184" s="172">
        <v>72461.0</v>
      </c>
      <c r="H184" s="23">
        <v>6269366.0</v>
      </c>
      <c r="I184" s="15">
        <v>146.0</v>
      </c>
    </row>
    <row r="185" ht="14.25" customHeight="1">
      <c r="A185" s="8">
        <v>44248.0</v>
      </c>
      <c r="B185" s="23">
        <v>86985.0</v>
      </c>
      <c r="C185" s="127">
        <v>77516.0</v>
      </c>
      <c r="D185" s="23">
        <v>7912.0</v>
      </c>
      <c r="E185" s="127">
        <v>1557.0</v>
      </c>
      <c r="F185" s="26">
        <f t="shared" si="2"/>
        <v>6411340</v>
      </c>
      <c r="G185" s="172">
        <v>73356.0</v>
      </c>
      <c r="H185" s="23">
        <v>6250999.0</v>
      </c>
      <c r="I185" s="15">
        <v>155.0</v>
      </c>
    </row>
    <row r="186" ht="14.25" customHeight="1">
      <c r="A186" s="8">
        <v>44247.0</v>
      </c>
      <c r="B186" s="23">
        <v>86569.0</v>
      </c>
      <c r="C186" s="127">
        <v>77083.0</v>
      </c>
      <c r="D186" s="23">
        <v>7933.0</v>
      </c>
      <c r="E186" s="127">
        <v>1553.0</v>
      </c>
      <c r="F186" s="26">
        <f t="shared" si="2"/>
        <v>6390631</v>
      </c>
      <c r="G186" s="172">
        <v>76137.0</v>
      </c>
      <c r="H186" s="23">
        <v>6227925.0</v>
      </c>
      <c r="I186" s="15">
        <v>156.0</v>
      </c>
    </row>
    <row r="187" ht="14.25" customHeight="1">
      <c r="A187" s="8">
        <v>44246.0</v>
      </c>
      <c r="B187" s="23">
        <v>86121.0</v>
      </c>
      <c r="C187" s="127">
        <v>76513.0</v>
      </c>
      <c r="D187" s="23">
        <v>8058.0</v>
      </c>
      <c r="E187" s="127">
        <v>1550.0</v>
      </c>
      <c r="F187" s="26">
        <f t="shared" si="2"/>
        <v>6345992</v>
      </c>
      <c r="G187" s="172">
        <v>71116.0</v>
      </c>
      <c r="H187" s="23">
        <v>6188755.0</v>
      </c>
      <c r="I187" s="15">
        <v>153.0</v>
      </c>
    </row>
    <row r="188" ht="14.25" customHeight="1">
      <c r="A188" s="8">
        <v>44245.0</v>
      </c>
      <c r="B188" s="23">
        <v>85560.0</v>
      </c>
      <c r="C188" s="127">
        <v>75896.0</v>
      </c>
      <c r="D188" s="23">
        <v>8120.0</v>
      </c>
      <c r="E188" s="127">
        <v>1544.0</v>
      </c>
      <c r="F188" s="26">
        <f t="shared" si="2"/>
        <v>6303214</v>
      </c>
      <c r="G188" s="172">
        <v>70720.0</v>
      </c>
      <c r="H188" s="23">
        <v>6146934.0</v>
      </c>
      <c r="I188" s="15">
        <v>161.0</v>
      </c>
    </row>
    <row r="189" ht="14.25" customHeight="1">
      <c r="A189" s="8">
        <v>44244.0</v>
      </c>
      <c r="B189" s="23">
        <v>84939.0</v>
      </c>
      <c r="C189" s="127">
        <v>75360.0</v>
      </c>
      <c r="D189" s="23">
        <v>8041.0</v>
      </c>
      <c r="E189" s="127">
        <v>1538.0</v>
      </c>
      <c r="F189" s="26">
        <f t="shared" si="2"/>
        <v>6260567</v>
      </c>
      <c r="G189" s="172">
        <v>72410.0</v>
      </c>
      <c r="H189" s="23">
        <v>6103218.0</v>
      </c>
      <c r="I189" s="15">
        <v>169.0</v>
      </c>
    </row>
    <row r="190" ht="14.25" customHeight="1">
      <c r="A190" s="8">
        <v>44243.0</v>
      </c>
      <c r="B190" s="23">
        <v>84318.0</v>
      </c>
      <c r="C190" s="127">
        <v>74551.0</v>
      </c>
      <c r="D190" s="23">
        <v>8233.0</v>
      </c>
      <c r="E190" s="127">
        <v>1534.0</v>
      </c>
      <c r="F190" s="26">
        <f t="shared" si="2"/>
        <v>6213490</v>
      </c>
      <c r="G190" s="172">
        <v>76897.0</v>
      </c>
      <c r="H190" s="23">
        <v>6052275.0</v>
      </c>
      <c r="I190" s="15">
        <v>166.0</v>
      </c>
    </row>
    <row r="191" ht="14.25" customHeight="1">
      <c r="A191" s="8">
        <v>44242.0</v>
      </c>
      <c r="B191" s="23">
        <v>83861.0</v>
      </c>
      <c r="C191" s="127">
        <v>73794.0</v>
      </c>
      <c r="D191" s="23">
        <v>8540.0</v>
      </c>
      <c r="E191" s="127">
        <v>1527.0</v>
      </c>
      <c r="F191" s="26">
        <f t="shared" si="2"/>
        <v>6162860</v>
      </c>
      <c r="G191" s="172">
        <v>80146.0</v>
      </c>
      <c r="H191" s="23">
        <v>5998853.0</v>
      </c>
      <c r="I191" s="15">
        <v>156.0</v>
      </c>
    </row>
    <row r="192" ht="14.25" customHeight="1">
      <c r="A192" s="8">
        <v>44241.0</v>
      </c>
      <c r="B192" s="23">
        <v>83528.0</v>
      </c>
      <c r="C192" s="127">
        <v>73559.0</v>
      </c>
      <c r="D192" s="23">
        <v>8437.0</v>
      </c>
      <c r="E192" s="127">
        <v>1522.0</v>
      </c>
      <c r="F192" s="26">
        <f t="shared" si="2"/>
        <v>6140096</v>
      </c>
      <c r="G192" s="172">
        <v>78200.0</v>
      </c>
      <c r="H192" s="23">
        <v>5978368.0</v>
      </c>
      <c r="I192" s="15">
        <v>156.0</v>
      </c>
    </row>
    <row r="193" ht="14.25" customHeight="1">
      <c r="A193" s="8">
        <v>44240.0</v>
      </c>
      <c r="B193" s="23">
        <v>83192.0</v>
      </c>
      <c r="C193" s="127">
        <v>73227.0</v>
      </c>
      <c r="D193" s="23">
        <v>8451.0</v>
      </c>
      <c r="E193" s="127">
        <v>1514.0</v>
      </c>
      <c r="F193" s="26">
        <f t="shared" si="2"/>
        <v>6115337</v>
      </c>
      <c r="G193" s="172">
        <v>70251.0</v>
      </c>
      <c r="H193" s="23">
        <v>5961894.0</v>
      </c>
      <c r="I193" s="15">
        <v>157.0</v>
      </c>
    </row>
    <row r="194" ht="14.25" customHeight="1">
      <c r="A194" s="8">
        <v>44239.0</v>
      </c>
      <c r="B194" s="23">
        <v>82830.0</v>
      </c>
      <c r="C194" s="127">
        <v>72936.0</v>
      </c>
      <c r="D194" s="23">
        <v>8387.0</v>
      </c>
      <c r="E194" s="127">
        <v>1507.0</v>
      </c>
      <c r="F194" s="26">
        <f t="shared" si="2"/>
        <v>6093369</v>
      </c>
      <c r="G194" s="172">
        <v>80861.0</v>
      </c>
      <c r="H194" s="23">
        <v>5929678.0</v>
      </c>
      <c r="I194" s="15">
        <v>161.0</v>
      </c>
    </row>
    <row r="195" ht="14.25" customHeight="1">
      <c r="A195" s="8">
        <v>44238.0</v>
      </c>
      <c r="B195" s="23">
        <v>82427.0</v>
      </c>
      <c r="C195" s="127">
        <v>72638.0</v>
      </c>
      <c r="D195" s="23">
        <v>8293.0</v>
      </c>
      <c r="E195" s="127">
        <v>1496.0</v>
      </c>
      <c r="F195" s="26">
        <f t="shared" si="2"/>
        <v>6070008</v>
      </c>
      <c r="G195" s="172">
        <v>81614.0</v>
      </c>
      <c r="H195" s="23">
        <v>5905967.0</v>
      </c>
      <c r="I195" s="15">
        <v>170.0</v>
      </c>
    </row>
    <row r="196" ht="14.25" customHeight="1">
      <c r="A196" s="8">
        <v>44237.0</v>
      </c>
      <c r="B196" s="23">
        <v>81923.0</v>
      </c>
      <c r="C196" s="127">
        <v>72226.0</v>
      </c>
      <c r="D196" s="23">
        <v>8211.0</v>
      </c>
      <c r="E196" s="127">
        <v>1486.0</v>
      </c>
      <c r="F196" s="26">
        <f t="shared" si="2"/>
        <v>6030023</v>
      </c>
      <c r="G196" s="172">
        <v>80076.0</v>
      </c>
      <c r="H196" s="23">
        <v>5868024.0</v>
      </c>
      <c r="I196" s="15">
        <v>184.0</v>
      </c>
    </row>
    <row r="197" ht="14.25" customHeight="1">
      <c r="A197" s="8">
        <v>44236.0</v>
      </c>
      <c r="B197" s="23">
        <v>81479.0</v>
      </c>
      <c r="C197" s="127">
        <v>71676.0</v>
      </c>
      <c r="D197" s="23">
        <v>8321.0</v>
      </c>
      <c r="E197" s="127">
        <v>1482.0</v>
      </c>
      <c r="F197" s="26">
        <f t="shared" si="2"/>
        <v>5987405</v>
      </c>
      <c r="G197" s="172">
        <v>82630.0</v>
      </c>
      <c r="H197" s="23">
        <v>5823296.0</v>
      </c>
      <c r="I197" s="15">
        <v>189.0</v>
      </c>
    </row>
    <row r="198" ht="14.25" customHeight="1">
      <c r="A198" s="8">
        <v>44235.0</v>
      </c>
      <c r="B198" s="23">
        <v>81176.0</v>
      </c>
      <c r="C198" s="127">
        <v>71218.0</v>
      </c>
      <c r="D198" s="23">
        <v>8484.0</v>
      </c>
      <c r="E198" s="127">
        <v>1474.0</v>
      </c>
      <c r="F198" s="26">
        <f t="shared" si="2"/>
        <v>5938196</v>
      </c>
      <c r="G198" s="172">
        <v>84843.0</v>
      </c>
      <c r="H198" s="23">
        <v>5772177.0</v>
      </c>
      <c r="I198" s="15">
        <v>188.0</v>
      </c>
    </row>
    <row r="199" ht="14.25" customHeight="1">
      <c r="A199" s="8">
        <v>44234.0</v>
      </c>
      <c r="B199" s="23">
        <v>80888.0</v>
      </c>
      <c r="C199" s="127">
        <v>70865.0</v>
      </c>
      <c r="D199" s="23">
        <v>8552.0</v>
      </c>
      <c r="E199" s="127">
        <v>1471.0</v>
      </c>
      <c r="F199" s="26">
        <f t="shared" si="2"/>
        <v>5916975</v>
      </c>
      <c r="G199" s="172">
        <v>90751.0</v>
      </c>
      <c r="H199" s="23">
        <v>5745336.0</v>
      </c>
      <c r="I199" s="15">
        <v>190.0</v>
      </c>
    </row>
    <row r="200" ht="14.25" customHeight="1">
      <c r="A200" s="8">
        <v>44233.0</v>
      </c>
      <c r="B200" s="23">
        <v>80517.0</v>
      </c>
      <c r="C200" s="127">
        <v>70505.0</v>
      </c>
      <c r="D200" s="23">
        <v>8548.0</v>
      </c>
      <c r="E200" s="127">
        <v>1464.0</v>
      </c>
      <c r="F200" s="26">
        <f t="shared" si="2"/>
        <v>5893353</v>
      </c>
      <c r="G200" s="172">
        <v>97677.0</v>
      </c>
      <c r="H200" s="23">
        <v>5715159.0</v>
      </c>
      <c r="I200" s="15">
        <v>197.0</v>
      </c>
    </row>
    <row r="201" ht="14.25" customHeight="1">
      <c r="A201" s="8">
        <v>44232.0</v>
      </c>
      <c r="B201" s="23">
        <v>80127.0</v>
      </c>
      <c r="C201" s="127">
        <v>70117.0</v>
      </c>
      <c r="D201" s="23">
        <v>8551.0</v>
      </c>
      <c r="E201" s="127">
        <v>1459.0</v>
      </c>
      <c r="F201" s="26">
        <f t="shared" si="2"/>
        <v>5847178</v>
      </c>
      <c r="G201" s="172">
        <v>107457.0</v>
      </c>
      <c r="H201" s="23">
        <v>5659594.0</v>
      </c>
      <c r="I201" s="15">
        <v>200.0</v>
      </c>
    </row>
    <row r="202" ht="14.25" customHeight="1">
      <c r="A202" s="8">
        <v>44231.0</v>
      </c>
      <c r="B202" s="23">
        <v>79758.0</v>
      </c>
      <c r="C202" s="127">
        <v>69704.0</v>
      </c>
      <c r="D202" s="23">
        <v>8606.0</v>
      </c>
      <c r="E202" s="127">
        <v>1448.0</v>
      </c>
      <c r="F202" s="26">
        <f t="shared" si="2"/>
        <v>5803095</v>
      </c>
      <c r="G202" s="172">
        <v>120538.0</v>
      </c>
      <c r="H202" s="23">
        <v>5602799.0</v>
      </c>
      <c r="I202" s="15">
        <v>211.0</v>
      </c>
    </row>
    <row r="203" ht="14.25" customHeight="1">
      <c r="A203" s="8">
        <v>44230.0</v>
      </c>
      <c r="B203" s="23">
        <v>79307.0</v>
      </c>
      <c r="C203" s="127">
        <v>69299.0</v>
      </c>
      <c r="D203" s="23">
        <v>8567.0</v>
      </c>
      <c r="E203" s="127">
        <v>1441.0</v>
      </c>
      <c r="F203" s="26">
        <f t="shared" si="2"/>
        <v>5756714</v>
      </c>
      <c r="G203" s="172">
        <v>138849.0</v>
      </c>
      <c r="H203" s="23">
        <v>5538558.0</v>
      </c>
      <c r="I203" s="15">
        <v>220.0</v>
      </c>
    </row>
    <row r="204" ht="14.25" customHeight="1">
      <c r="A204" s="8">
        <v>44229.0</v>
      </c>
      <c r="B204" s="23">
        <v>78840.0</v>
      </c>
      <c r="C204" s="127">
        <v>68775.0</v>
      </c>
      <c r="D204" s="23">
        <v>8630.0</v>
      </c>
      <c r="E204" s="127">
        <v>1435.0</v>
      </c>
      <c r="F204" s="26">
        <f t="shared" si="2"/>
        <v>5711413</v>
      </c>
      <c r="G204" s="172">
        <v>154265.0</v>
      </c>
      <c r="H204" s="23">
        <v>5478308.0</v>
      </c>
      <c r="I204" s="15">
        <v>224.0</v>
      </c>
    </row>
    <row r="205" ht="14.25" customHeight="1">
      <c r="A205" s="8">
        <v>44228.0</v>
      </c>
      <c r="B205" s="23">
        <v>78504.0</v>
      </c>
      <c r="C205" s="127">
        <v>68309.0</v>
      </c>
      <c r="D205" s="23">
        <v>8770.0</v>
      </c>
      <c r="E205" s="127">
        <v>1425.0</v>
      </c>
      <c r="F205" s="26">
        <f t="shared" si="2"/>
        <v>5661842</v>
      </c>
      <c r="G205" s="5">
        <v>149456.0</v>
      </c>
      <c r="H205" s="23">
        <v>5433882.0</v>
      </c>
      <c r="I205" s="15">
        <v>225.0</v>
      </c>
    </row>
    <row r="206" ht="14.25" customHeight="1">
      <c r="A206" s="8">
        <v>44227.0</v>
      </c>
      <c r="B206" s="23">
        <v>78199.0</v>
      </c>
      <c r="C206" s="127">
        <v>67857.0</v>
      </c>
      <c r="D206" s="23">
        <v>8922.0</v>
      </c>
      <c r="E206" s="127">
        <v>1420.0</v>
      </c>
      <c r="F206" s="26">
        <f t="shared" si="2"/>
        <v>5640818</v>
      </c>
      <c r="G206" s="5">
        <v>149550.0</v>
      </c>
      <c r="H206" s="23">
        <v>5413069.0</v>
      </c>
      <c r="I206" s="15">
        <v>229.0</v>
      </c>
    </row>
    <row r="207" ht="14.25" customHeight="1">
      <c r="A207" s="8">
        <v>44226.0</v>
      </c>
      <c r="B207" s="23">
        <v>77844.0</v>
      </c>
      <c r="C207" s="127">
        <v>67100.0</v>
      </c>
      <c r="D207" s="23">
        <v>9332.0</v>
      </c>
      <c r="E207" s="127">
        <v>1414.0</v>
      </c>
      <c r="F207" s="26">
        <f t="shared" si="2"/>
        <v>5616528</v>
      </c>
      <c r="G207" s="5">
        <v>145795.0</v>
      </c>
      <c r="H207" s="23">
        <v>5392889.0</v>
      </c>
      <c r="I207" s="15">
        <v>231.0</v>
      </c>
    </row>
    <row r="208" ht="14.25" customHeight="1">
      <c r="A208" s="8">
        <v>44225.0</v>
      </c>
      <c r="B208" s="23">
        <v>77388.0</v>
      </c>
      <c r="C208" s="127">
        <v>66503.0</v>
      </c>
      <c r="D208" s="23">
        <v>9486.0</v>
      </c>
      <c r="E208" s="127">
        <v>1399.0</v>
      </c>
      <c r="F208" s="26">
        <f t="shared" si="2"/>
        <v>5569262</v>
      </c>
      <c r="G208" s="172">
        <v>142753.0</v>
      </c>
      <c r="H208" s="23">
        <v>5349121.0</v>
      </c>
      <c r="I208" s="15">
        <v>239.0</v>
      </c>
    </row>
    <row r="209" ht="14.25" customHeight="1">
      <c r="A209" s="8">
        <v>44224.0</v>
      </c>
      <c r="B209" s="23">
        <v>76919.0</v>
      </c>
      <c r="C209" s="127">
        <v>66016.0</v>
      </c>
      <c r="D209" s="23">
        <v>9517.0</v>
      </c>
      <c r="E209" s="127">
        <v>1386.0</v>
      </c>
      <c r="F209" s="26">
        <f t="shared" si="2"/>
        <v>5522187</v>
      </c>
      <c r="G209" s="5">
        <v>139424.0</v>
      </c>
      <c r="H209" s="23">
        <v>5305844.0</v>
      </c>
      <c r="I209" s="15">
        <v>251.0</v>
      </c>
    </row>
    <row r="210" ht="14.25" customHeight="1">
      <c r="A210" s="8">
        <v>44223.0</v>
      </c>
      <c r="B210" s="23">
        <v>76422.0</v>
      </c>
      <c r="C210" s="127">
        <v>65478.0</v>
      </c>
      <c r="D210" s="23">
        <v>9566.0</v>
      </c>
      <c r="E210" s="127">
        <v>1378.0</v>
      </c>
      <c r="F210" s="26">
        <f t="shared" si="2"/>
        <v>5469245</v>
      </c>
      <c r="G210" s="172">
        <v>138427.0</v>
      </c>
      <c r="H210" s="23">
        <v>5254396.0</v>
      </c>
      <c r="I210" s="15">
        <v>270.0</v>
      </c>
    </row>
    <row r="211" ht="14.25" customHeight="1">
      <c r="A211" s="8">
        <v>44222.0</v>
      </c>
      <c r="B211" s="23">
        <v>75863.0</v>
      </c>
      <c r="C211" s="127">
        <v>64793.0</v>
      </c>
      <c r="D211" s="23">
        <v>9699.0</v>
      </c>
      <c r="E211" s="127">
        <v>1371.0</v>
      </c>
      <c r="F211" s="26">
        <f t="shared" si="2"/>
        <v>5422761</v>
      </c>
      <c r="G211" s="5">
        <v>138624.0</v>
      </c>
      <c r="H211" s="23">
        <v>5208274.0</v>
      </c>
      <c r="I211" s="15">
        <v>270.0</v>
      </c>
    </row>
    <row r="212" ht="14.25" customHeight="1">
      <c r="A212" s="8">
        <v>44221.0</v>
      </c>
      <c r="B212" s="23">
        <v>75514.0</v>
      </c>
      <c r="C212" s="127">
        <v>62956.0</v>
      </c>
      <c r="D212" s="23">
        <v>11198.0</v>
      </c>
      <c r="E212" s="127">
        <v>1360.0</v>
      </c>
      <c r="F212" s="26">
        <f t="shared" si="2"/>
        <v>5376084</v>
      </c>
      <c r="G212" s="5">
        <v>134549.0</v>
      </c>
      <c r="H212" s="23">
        <v>5166021.0</v>
      </c>
      <c r="I212" s="15">
        <v>275.0</v>
      </c>
    </row>
    <row r="213" ht="14.25" customHeight="1">
      <c r="A213" s="8">
        <v>44220.0</v>
      </c>
      <c r="B213" s="23">
        <v>75077.0</v>
      </c>
      <c r="C213" s="127">
        <v>62530.0</v>
      </c>
      <c r="D213" s="23">
        <v>11198.0</v>
      </c>
      <c r="E213" s="127">
        <v>1349.0</v>
      </c>
      <c r="F213" s="26">
        <f t="shared" si="2"/>
        <v>5354347</v>
      </c>
      <c r="G213" s="5">
        <v>135765.0</v>
      </c>
      <c r="H213" s="23">
        <v>5143505.0</v>
      </c>
      <c r="I213" s="15">
        <v>282.0</v>
      </c>
    </row>
    <row r="214" ht="14.25" customHeight="1">
      <c r="A214" s="8">
        <v>44219.0</v>
      </c>
      <c r="B214" s="23">
        <v>74685.0</v>
      </c>
      <c r="C214" s="127">
        <v>62044.0</v>
      </c>
      <c r="D214" s="23">
        <v>11304.0</v>
      </c>
      <c r="E214" s="127">
        <v>1337.0</v>
      </c>
      <c r="F214" s="26">
        <f t="shared" si="2"/>
        <v>5329705</v>
      </c>
      <c r="G214" s="5">
        <v>136629.0</v>
      </c>
      <c r="H214" s="23">
        <v>5118391.0</v>
      </c>
      <c r="I214" s="15">
        <v>297.0</v>
      </c>
    </row>
    <row r="215" ht="14.25" customHeight="1">
      <c r="A215" s="8">
        <v>44218.0</v>
      </c>
      <c r="B215" s="23">
        <v>74254.0</v>
      </c>
      <c r="C215" s="127">
        <v>61415.0</v>
      </c>
      <c r="D215" s="23">
        <v>11511.0</v>
      </c>
      <c r="E215" s="127">
        <v>1328.0</v>
      </c>
      <c r="F215" s="26">
        <f t="shared" si="2"/>
        <v>5282221</v>
      </c>
      <c r="G215" s="5">
        <v>133132.0</v>
      </c>
      <c r="H215" s="23">
        <v>5074835.0</v>
      </c>
      <c r="I215" s="15">
        <v>299.0</v>
      </c>
    </row>
    <row r="216" ht="14.25" customHeight="1">
      <c r="A216" s="8">
        <v>44217.0</v>
      </c>
      <c r="B216" s="23">
        <v>73910.0</v>
      </c>
      <c r="C216" s="127">
        <v>60846.0</v>
      </c>
      <c r="D216" s="23">
        <v>11748.0</v>
      </c>
      <c r="E216" s="127">
        <v>1316.0</v>
      </c>
      <c r="F216" s="26">
        <f t="shared" si="2"/>
        <v>5237605</v>
      </c>
      <c r="G216" s="5">
        <v>141070.0</v>
      </c>
      <c r="H216" s="23">
        <v>5022625.0</v>
      </c>
      <c r="I216" s="15">
        <v>317.0</v>
      </c>
    </row>
    <row r="217" ht="14.25" customHeight="1">
      <c r="A217" s="8">
        <v>44216.0</v>
      </c>
      <c r="B217" s="23">
        <v>73510.0</v>
      </c>
      <c r="C217" s="127">
        <v>60180.0</v>
      </c>
      <c r="D217" s="23">
        <v>12031.0</v>
      </c>
      <c r="E217" s="127">
        <v>1300.0</v>
      </c>
      <c r="F217" s="26">
        <f t="shared" si="2"/>
        <v>5192126</v>
      </c>
      <c r="G217" s="5">
        <v>148141.0</v>
      </c>
      <c r="H217" s="23">
        <v>4970475.0</v>
      </c>
      <c r="I217" s="15">
        <v>323.0</v>
      </c>
    </row>
    <row r="218" ht="14.25" customHeight="1">
      <c r="A218" s="8">
        <v>44215.0</v>
      </c>
      <c r="B218" s="23">
        <v>73106.0</v>
      </c>
      <c r="C218" s="127">
        <v>59468.0</v>
      </c>
      <c r="D218" s="23">
        <v>12357.0</v>
      </c>
      <c r="E218" s="127">
        <v>1283.0</v>
      </c>
      <c r="F218" s="26">
        <f t="shared" si="2"/>
        <v>5140322</v>
      </c>
      <c r="G218" s="5">
        <v>154345.0</v>
      </c>
      <c r="H218" s="23">
        <v>4912871.0</v>
      </c>
      <c r="I218" s="15">
        <v>335.0</v>
      </c>
    </row>
    <row r="219" ht="14.25" customHeight="1">
      <c r="A219" s="8">
        <v>44214.0</v>
      </c>
      <c r="B219" s="23">
        <v>72720.0</v>
      </c>
      <c r="C219" s="127">
        <v>58723.0</v>
      </c>
      <c r="D219" s="23">
        <v>12735.0</v>
      </c>
      <c r="E219" s="127">
        <v>1264.0</v>
      </c>
      <c r="F219" s="26">
        <f t="shared" si="2"/>
        <v>5087216</v>
      </c>
      <c r="G219" s="5">
        <v>158035.0</v>
      </c>
      <c r="H219" s="23">
        <v>4856461.0</v>
      </c>
      <c r="I219" s="15">
        <v>343.0</v>
      </c>
    </row>
    <row r="220" ht="14.25" customHeight="1">
      <c r="A220" s="8">
        <v>44213.0</v>
      </c>
      <c r="B220" s="23">
        <v>72331.0</v>
      </c>
      <c r="C220" s="127">
        <v>58253.0</v>
      </c>
      <c r="D220" s="23">
        <v>12831.0</v>
      </c>
      <c r="E220" s="127">
        <v>1249.0</v>
      </c>
      <c r="F220" s="26">
        <f t="shared" si="2"/>
        <v>5061286</v>
      </c>
      <c r="G220" s="5">
        <v>159385.0</v>
      </c>
      <c r="H220" s="23">
        <v>4829570.0</v>
      </c>
      <c r="I220" s="15">
        <v>352.0</v>
      </c>
    </row>
    <row r="221" ht="14.25" customHeight="1">
      <c r="A221" s="8">
        <v>44212.0</v>
      </c>
      <c r="B221" s="23">
        <v>71811.0</v>
      </c>
      <c r="C221" s="127">
        <v>57554.0</v>
      </c>
      <c r="D221" s="23">
        <v>13023.0</v>
      </c>
      <c r="E221" s="127">
        <v>1236.0</v>
      </c>
      <c r="F221" s="26">
        <f t="shared" si="2"/>
        <v>5032266</v>
      </c>
      <c r="G221" s="5">
        <v>155639.0</v>
      </c>
      <c r="H221" s="23">
        <v>4804816.0</v>
      </c>
      <c r="I221" s="15">
        <v>360.0</v>
      </c>
    </row>
    <row r="222" ht="14.25" customHeight="1">
      <c r="A222" s="8">
        <v>44211.0</v>
      </c>
      <c r="B222" s="23">
        <v>71231.0</v>
      </c>
      <c r="C222" s="127">
        <v>56536.0</v>
      </c>
      <c r="D222" s="23">
        <v>13480.0</v>
      </c>
      <c r="E222" s="127">
        <v>1217.0</v>
      </c>
      <c r="F222" s="26">
        <f t="shared" si="2"/>
        <v>4978070</v>
      </c>
      <c r="G222" s="5">
        <v>162323.0</v>
      </c>
      <c r="H222" s="23">
        <v>4744516.0</v>
      </c>
      <c r="I222" s="15">
        <v>374.0</v>
      </c>
    </row>
    <row r="223" ht="14.25" customHeight="1">
      <c r="A223" s="8">
        <v>44210.0</v>
      </c>
      <c r="B223" s="23">
        <v>70719.0</v>
      </c>
      <c r="C223" s="127">
        <v>55772.0</v>
      </c>
      <c r="D223" s="23">
        <v>13754.0</v>
      </c>
      <c r="E223" s="127">
        <v>1195.0</v>
      </c>
      <c r="F223" s="26">
        <f t="shared" si="2"/>
        <v>4925355</v>
      </c>
      <c r="G223" s="5">
        <v>169742.0</v>
      </c>
      <c r="H223" s="23">
        <v>4684894.0</v>
      </c>
      <c r="I223" s="15">
        <v>380.0</v>
      </c>
    </row>
    <row r="224" ht="14.25" customHeight="1">
      <c r="A224" s="8">
        <v>44209.0</v>
      </c>
      <c r="B224" s="23">
        <v>70195.0</v>
      </c>
      <c r="C224" s="127">
        <v>54636.0</v>
      </c>
      <c r="D224" s="23">
        <v>14376.0</v>
      </c>
      <c r="E224" s="127">
        <v>1185.0</v>
      </c>
      <c r="F224" s="26">
        <f t="shared" si="2"/>
        <v>4872308</v>
      </c>
      <c r="G224" s="5">
        <v>182914.0</v>
      </c>
      <c r="H224" s="23">
        <v>4619199.0</v>
      </c>
      <c r="I224" s="15">
        <v>374.0</v>
      </c>
    </row>
    <row r="225" ht="14.25" customHeight="1">
      <c r="A225" s="8">
        <v>44208.0</v>
      </c>
      <c r="B225" s="23">
        <v>69634.0</v>
      </c>
      <c r="C225" s="127">
        <v>53569.0</v>
      </c>
      <c r="D225" s="23">
        <v>14903.0</v>
      </c>
      <c r="E225" s="127">
        <v>1165.0</v>
      </c>
      <c r="F225" s="26">
        <f t="shared" si="2"/>
        <v>4814081</v>
      </c>
      <c r="G225" s="5">
        <v>186777.0</v>
      </c>
      <c r="H225" s="23">
        <v>4557670.0</v>
      </c>
      <c r="I225" s="15">
        <v>390.0</v>
      </c>
    </row>
    <row r="226" ht="14.25" customHeight="1">
      <c r="A226" s="8">
        <v>44207.0</v>
      </c>
      <c r="B226" s="23">
        <v>69097.0</v>
      </c>
      <c r="C226" s="127">
        <v>52552.0</v>
      </c>
      <c r="D226" s="23">
        <v>15408.0</v>
      </c>
      <c r="E226" s="127">
        <v>1140.0</v>
      </c>
      <c r="F226" s="26">
        <f t="shared" si="2"/>
        <v>4751681</v>
      </c>
      <c r="G226" s="5">
        <v>189770.0</v>
      </c>
      <c r="H226" s="23">
        <v>4492814.0</v>
      </c>
      <c r="I226" s="15">
        <v>395.0</v>
      </c>
    </row>
    <row r="227" ht="14.25" customHeight="1">
      <c r="A227" s="8">
        <v>44206.0</v>
      </c>
      <c r="B227" s="23">
        <v>68646.0</v>
      </c>
      <c r="C227" s="127">
        <v>50409.0</v>
      </c>
      <c r="D227" s="23">
        <v>17115.0</v>
      </c>
      <c r="E227" s="127">
        <v>1125.0</v>
      </c>
      <c r="F227" s="26">
        <f t="shared" si="2"/>
        <v>4723459</v>
      </c>
      <c r="G227" s="5">
        <v>191461.0</v>
      </c>
      <c r="H227" s="23">
        <v>4463352.0</v>
      </c>
      <c r="I227" s="15">
        <v>401.0</v>
      </c>
    </row>
    <row r="228" ht="14.25" customHeight="1">
      <c r="A228" s="8">
        <v>44205.0</v>
      </c>
      <c r="B228" s="23">
        <v>67989.0</v>
      </c>
      <c r="C228" s="127">
        <v>49324.0</v>
      </c>
      <c r="D228" s="23">
        <v>17568.0</v>
      </c>
      <c r="E228" s="127">
        <v>1100.0</v>
      </c>
      <c r="F228" s="26">
        <f t="shared" si="2"/>
        <v>4689612</v>
      </c>
      <c r="G228" s="5">
        <v>185923.0</v>
      </c>
      <c r="H228" s="23">
        <v>4435700.0</v>
      </c>
      <c r="I228" s="15">
        <v>409.0</v>
      </c>
    </row>
    <row r="229" ht="14.25" customHeight="1">
      <c r="A229" s="173">
        <v>44204.0</v>
      </c>
      <c r="B229" s="23">
        <v>67348.0</v>
      </c>
      <c r="C229" s="127">
        <v>48369.0</v>
      </c>
      <c r="D229" s="23">
        <v>17901.0</v>
      </c>
      <c r="E229" s="127">
        <v>1081.0</v>
      </c>
      <c r="F229" s="26">
        <f t="shared" si="2"/>
        <v>4630000</v>
      </c>
      <c r="G229" s="5">
        <v>190452.0</v>
      </c>
      <c r="H229" s="23">
        <v>4372200.0</v>
      </c>
      <c r="I229" s="15">
        <v>404.0</v>
      </c>
    </row>
    <row r="230" ht="14.25" customHeight="1">
      <c r="A230" s="173">
        <v>44203.0</v>
      </c>
      <c r="B230" s="23">
        <v>66674.0</v>
      </c>
      <c r="C230" s="127">
        <v>47649.0</v>
      </c>
      <c r="D230" s="23">
        <v>17982.0</v>
      </c>
      <c r="E230" s="127">
        <v>1046.0</v>
      </c>
      <c r="F230" s="26">
        <f t="shared" si="2"/>
        <v>4569804</v>
      </c>
      <c r="G230" s="5">
        <v>191762.0</v>
      </c>
      <c r="H230" s="23">
        <v>4311368.0</v>
      </c>
      <c r="I230" s="15">
        <v>400.0</v>
      </c>
    </row>
    <row r="231" ht="14.25" customHeight="1">
      <c r="A231" s="173">
        <v>44202.0</v>
      </c>
      <c r="B231" s="23">
        <v>65806.0</v>
      </c>
      <c r="C231" s="127">
        <v>46995.0</v>
      </c>
      <c r="D231" s="23">
        <v>17787.0</v>
      </c>
      <c r="E231" s="127">
        <v>1027.0</v>
      </c>
      <c r="F231" s="26">
        <f t="shared" si="2"/>
        <v>4504862</v>
      </c>
      <c r="G231" s="5">
        <v>192082.0</v>
      </c>
      <c r="H231" s="23">
        <v>4246974.0</v>
      </c>
      <c r="I231" s="15">
        <v>411.0</v>
      </c>
    </row>
    <row r="232" ht="14.25" customHeight="1">
      <c r="A232" s="173">
        <v>44201.0</v>
      </c>
      <c r="B232" s="23">
        <v>64968.0</v>
      </c>
      <c r="C232" s="127">
        <v>46172.0</v>
      </c>
      <c r="D232" s="23">
        <v>17792.0</v>
      </c>
      <c r="E232" s="127">
        <v>1007.0</v>
      </c>
      <c r="F232" s="26">
        <f t="shared" si="2"/>
        <v>4439356</v>
      </c>
      <c r="G232" s="5">
        <v>193751.0</v>
      </c>
      <c r="H232" s="23">
        <v>4180637.0</v>
      </c>
      <c r="I232" s="15">
        <v>368.0</v>
      </c>
    </row>
    <row r="233" ht="14.25" customHeight="1">
      <c r="A233" s="173">
        <v>44200.0</v>
      </c>
      <c r="B233" s="23">
        <v>64254.0</v>
      </c>
      <c r="C233" s="127">
        <v>45240.0</v>
      </c>
      <c r="D233" s="23">
        <v>18036.0</v>
      </c>
      <c r="E233" s="127">
        <v>981.0</v>
      </c>
      <c r="F233" s="26">
        <f t="shared" si="2"/>
        <v>4376604</v>
      </c>
      <c r="G233" s="5">
        <v>190732.0</v>
      </c>
      <c r="H233" s="23">
        <v>4121618.0</v>
      </c>
      <c r="I233" s="15">
        <v>351.0</v>
      </c>
    </row>
    <row r="234" ht="14.25" customHeight="1">
      <c r="A234" s="173">
        <v>44199.0</v>
      </c>
      <c r="B234" s="23">
        <v>63234.0</v>
      </c>
      <c r="C234" s="127">
        <v>44507.0</v>
      </c>
      <c r="D234" s="23">
        <v>17768.0</v>
      </c>
      <c r="E234" s="127">
        <v>962.0</v>
      </c>
      <c r="F234" s="26">
        <f t="shared" si="2"/>
        <v>4340834</v>
      </c>
      <c r="G234" s="5">
        <v>186472.0</v>
      </c>
      <c r="H234" s="23">
        <v>4091128.0</v>
      </c>
      <c r="I234" s="15">
        <v>355.0</v>
      </c>
    </row>
    <row r="235" ht="14.25" customHeight="1">
      <c r="A235" s="173">
        <v>44198.0</v>
      </c>
      <c r="B235" s="23">
        <v>62577.0</v>
      </c>
      <c r="C235" s="127">
        <v>43578.0</v>
      </c>
      <c r="D235" s="23">
        <v>18060.0</v>
      </c>
      <c r="E235" s="127">
        <v>942.0</v>
      </c>
      <c r="F235" s="26">
        <f t="shared" si="2"/>
        <v>4302794</v>
      </c>
      <c r="G235" s="5">
        <v>179387.0</v>
      </c>
      <c r="H235" s="23">
        <v>4060830.0</v>
      </c>
      <c r="I235" s="15">
        <v>361.0</v>
      </c>
    </row>
    <row r="236" ht="14.25" customHeight="1">
      <c r="A236" s="173">
        <v>44197.0</v>
      </c>
      <c r="B236" s="23">
        <v>61759.0</v>
      </c>
      <c r="C236" s="127">
        <v>42953.0</v>
      </c>
      <c r="D236" s="23">
        <v>17892.0</v>
      </c>
      <c r="E236" s="127">
        <v>917.0</v>
      </c>
      <c r="F236" s="26">
        <f t="shared" si="2"/>
        <v>4269314</v>
      </c>
      <c r="G236" s="5">
        <v>176927.0</v>
      </c>
      <c r="H236" s="23">
        <v>4030628.0</v>
      </c>
      <c r="I236" s="15">
        <v>354.0</v>
      </c>
    </row>
    <row r="237" ht="14.25" customHeight="1">
      <c r="A237" s="173">
        <v>44196.0</v>
      </c>
      <c r="B237" s="23">
        <v>60730.0</v>
      </c>
      <c r="C237" s="127">
        <v>42271.0</v>
      </c>
      <c r="D237" s="23">
        <v>17562.0</v>
      </c>
      <c r="E237" s="127">
        <v>900.0</v>
      </c>
      <c r="F237" s="26">
        <f t="shared" si="2"/>
        <v>4213876</v>
      </c>
      <c r="G237" s="5">
        <v>170338.0</v>
      </c>
      <c r="H237" s="23">
        <v>3982808.0</v>
      </c>
      <c r="I237" s="16">
        <v>344.0</v>
      </c>
    </row>
    <row r="238" ht="14.25" customHeight="1">
      <c r="A238" s="173">
        <v>44195.0</v>
      </c>
      <c r="B238" s="23">
        <v>59763.0</v>
      </c>
      <c r="C238" s="127">
        <v>41435.0</v>
      </c>
      <c r="D238" s="23">
        <v>17452.0</v>
      </c>
      <c r="E238" s="127">
        <v>879.0</v>
      </c>
      <c r="F238" s="26">
        <f t="shared" si="2"/>
        <v>4159518</v>
      </c>
      <c r="G238" s="5">
        <v>171771.0</v>
      </c>
      <c r="H238" s="23">
        <v>3927984.0</v>
      </c>
      <c r="I238" s="16">
        <v>332.0</v>
      </c>
    </row>
    <row r="239" ht="14.25" customHeight="1">
      <c r="A239" s="8">
        <v>44194.0</v>
      </c>
      <c r="B239" s="23">
        <v>58713.0</v>
      </c>
      <c r="C239" s="127">
        <v>40703.0</v>
      </c>
      <c r="D239" s="23">
        <v>17154.0</v>
      </c>
      <c r="E239" s="127">
        <v>859.0</v>
      </c>
      <c r="F239" s="26">
        <f t="shared" si="2"/>
        <v>4098175</v>
      </c>
      <c r="G239" s="5">
        <v>170962.0</v>
      </c>
      <c r="H239" s="23">
        <v>3868500.0</v>
      </c>
      <c r="I239" s="15">
        <v>330.0</v>
      </c>
    </row>
    <row r="240" ht="14.25" customHeight="1">
      <c r="A240" s="8">
        <v>44193.0</v>
      </c>
      <c r="B240" s="23">
        <v>57669.0</v>
      </c>
      <c r="C240" s="127">
        <v>39268.0</v>
      </c>
      <c r="D240" s="23">
        <v>17584.0</v>
      </c>
      <c r="E240" s="127">
        <v>819.0</v>
      </c>
      <c r="F240" s="26">
        <f t="shared" si="2"/>
        <v>4038303</v>
      </c>
      <c r="G240" s="5">
        <v>169878.0</v>
      </c>
      <c r="H240" s="23">
        <v>3810756.0</v>
      </c>
      <c r="I240" s="15">
        <v>295.0</v>
      </c>
    </row>
    <row r="241" ht="14.25" customHeight="1">
      <c r="A241" s="8">
        <v>44192.0</v>
      </c>
      <c r="B241" s="23">
        <v>56862.0</v>
      </c>
      <c r="C241" s="127">
        <v>39040.0</v>
      </c>
      <c r="D241" s="23">
        <v>17017.0</v>
      </c>
      <c r="E241" s="127">
        <v>808.0</v>
      </c>
      <c r="F241" s="26">
        <f t="shared" si="2"/>
        <v>4006408</v>
      </c>
      <c r="G241" s="5">
        <v>166976.0</v>
      </c>
      <c r="H241" s="23">
        <v>3782570.0</v>
      </c>
      <c r="I241" s="15">
        <v>293.0</v>
      </c>
    </row>
    <row r="242" ht="14.25" customHeight="1">
      <c r="A242" s="8">
        <v>44191.0</v>
      </c>
      <c r="B242" s="23">
        <v>55892.0</v>
      </c>
      <c r="C242" s="127">
        <v>38532.0</v>
      </c>
      <c r="D242" s="23">
        <v>16570.0</v>
      </c>
      <c r="E242" s="127">
        <v>793.0</v>
      </c>
      <c r="F242" s="26">
        <f t="shared" si="2"/>
        <v>3969411</v>
      </c>
      <c r="G242" s="5">
        <v>157012.0</v>
      </c>
      <c r="H242" s="23">
        <v>3756507.0</v>
      </c>
      <c r="I242" s="15">
        <v>299.0</v>
      </c>
    </row>
    <row r="243" ht="14.25" customHeight="1">
      <c r="A243" s="8">
        <v>44190.0</v>
      </c>
      <c r="B243" s="23">
        <v>54761.0</v>
      </c>
      <c r="C243" s="127">
        <v>38048.0</v>
      </c>
      <c r="D243" s="23">
        <v>15942.0</v>
      </c>
      <c r="E243" s="127">
        <v>773.0</v>
      </c>
      <c r="F243" s="26">
        <f t="shared" si="2"/>
        <v>3939354</v>
      </c>
      <c r="G243" s="5">
        <v>156789.0</v>
      </c>
      <c r="H243" s="23">
        <v>3727804.0</v>
      </c>
      <c r="I243" s="15">
        <v>311.0</v>
      </c>
    </row>
    <row r="244" ht="14.25" customHeight="1">
      <c r="A244" s="8">
        <v>44189.0</v>
      </c>
      <c r="B244" s="23">
        <v>53520.0</v>
      </c>
      <c r="C244" s="127">
        <v>37425.0</v>
      </c>
      <c r="D244" s="23">
        <v>15341.0</v>
      </c>
      <c r="E244" s="127">
        <v>756.0</v>
      </c>
      <c r="F244" s="5">
        <v>3882210.0</v>
      </c>
      <c r="G244" s="5">
        <v>150533.0</v>
      </c>
      <c r="H244" s="23">
        <v>3678154.0</v>
      </c>
      <c r="I244" s="15">
        <v>291.0</v>
      </c>
    </row>
    <row r="245" ht="14.25" customHeight="1">
      <c r="A245" s="8">
        <v>44188.0</v>
      </c>
      <c r="B245" s="23">
        <v>52535.0</v>
      </c>
      <c r="C245" s="127">
        <v>36726.0</v>
      </c>
      <c r="D245" s="23">
        <v>15072.0</v>
      </c>
      <c r="E245" s="127">
        <v>739.0</v>
      </c>
      <c r="F245" s="5">
        <v>3826570.0</v>
      </c>
      <c r="G245" s="5">
        <v>153109.0</v>
      </c>
      <c r="H245" s="23">
        <v>3620923.0</v>
      </c>
      <c r="I245" s="15">
        <v>284.0</v>
      </c>
    </row>
    <row r="246" ht="14.25" customHeight="1">
      <c r="A246" s="8">
        <v>44187.0</v>
      </c>
      <c r="B246" s="23">
        <v>51445.0</v>
      </c>
      <c r="C246" s="127">
        <v>35928.0</v>
      </c>
      <c r="D246" s="23">
        <v>14796.0</v>
      </c>
      <c r="E246" s="127">
        <v>722.0</v>
      </c>
      <c r="F246" s="5">
        <v>3772432.0</v>
      </c>
      <c r="G246" s="5">
        <v>151129.0</v>
      </c>
      <c r="H246" s="23">
        <v>3569853.0</v>
      </c>
      <c r="I246" s="16">
        <v>281.0</v>
      </c>
    </row>
    <row r="247" ht="14.25" customHeight="1">
      <c r="A247" s="8">
        <v>44186.0</v>
      </c>
      <c r="B247" s="23">
        <v>50579.0</v>
      </c>
      <c r="C247" s="15">
        <v>35155.0</v>
      </c>
      <c r="D247" s="23">
        <v>14727.0</v>
      </c>
      <c r="E247" s="15">
        <v>698.0</v>
      </c>
      <c r="F247" s="5">
        <v>3713861.0</v>
      </c>
      <c r="G247" s="5">
        <v>146438.0</v>
      </c>
      <c r="H247" s="23">
        <v>3516841.0</v>
      </c>
      <c r="I247" s="6">
        <v>274.0</v>
      </c>
    </row>
    <row r="248" ht="14.25" customHeight="1">
      <c r="A248" s="8">
        <v>44185.0</v>
      </c>
      <c r="B248" s="23">
        <v>49654.0</v>
      </c>
      <c r="C248" s="15">
        <v>34722.0</v>
      </c>
      <c r="D248" s="23">
        <v>14259.0</v>
      </c>
      <c r="E248" s="15">
        <v>674.0</v>
      </c>
      <c r="F248" s="5">
        <v>3683094.0</v>
      </c>
      <c r="G248" s="5">
        <v>139475.0</v>
      </c>
      <c r="H248" s="23">
        <v>3493963.0</v>
      </c>
      <c r="I248" s="6">
        <v>278.0</v>
      </c>
    </row>
    <row r="249" ht="14.25" customHeight="1">
      <c r="A249" s="8">
        <v>44184.0</v>
      </c>
      <c r="B249" s="23">
        <v>48557.0</v>
      </c>
      <c r="C249" s="15">
        <v>34334.0</v>
      </c>
      <c r="D249" s="23">
        <v>13565.0</v>
      </c>
      <c r="E249" s="15">
        <v>659.0</v>
      </c>
      <c r="F249" s="5">
        <v>3646247.0</v>
      </c>
      <c r="G249" s="5">
        <v>126233.0</v>
      </c>
      <c r="H249" s="23">
        <v>3471455.0</v>
      </c>
      <c r="I249" s="6">
        <v>275.0</v>
      </c>
    </row>
    <row r="250" ht="14.25" customHeight="1">
      <c r="A250" s="8">
        <v>44183.0</v>
      </c>
      <c r="B250" s="23">
        <v>47512.0</v>
      </c>
      <c r="C250" s="15">
        <v>33982.0</v>
      </c>
      <c r="D250" s="23">
        <v>12886.0</v>
      </c>
      <c r="E250" s="15">
        <v>645.0</v>
      </c>
      <c r="F250" s="5">
        <v>3589797.0</v>
      </c>
      <c r="G250" s="5">
        <v>110618.0</v>
      </c>
      <c r="H250" s="23">
        <v>3431665.0</v>
      </c>
      <c r="I250" s="6">
        <v>246.0</v>
      </c>
    </row>
    <row r="251" ht="14.25" customHeight="1">
      <c r="A251" s="8">
        <v>44182.0</v>
      </c>
      <c r="B251" s="23">
        <v>46448.0</v>
      </c>
      <c r="C251" s="15">
        <v>33610.0</v>
      </c>
      <c r="D251" s="23">
        <v>12205.0</v>
      </c>
      <c r="E251" s="15">
        <v>634.0</v>
      </c>
      <c r="F251" s="5">
        <v>3538840.0</v>
      </c>
      <c r="G251" s="5">
        <v>99258.0</v>
      </c>
      <c r="H251" s="23">
        <v>3393132.0</v>
      </c>
      <c r="I251" s="6">
        <v>242.0</v>
      </c>
    </row>
    <row r="252" ht="14.25" customHeight="1">
      <c r="A252" s="8">
        <v>44181.0</v>
      </c>
      <c r="B252" s="23">
        <v>45437.0</v>
      </c>
      <c r="C252" s="15">
        <v>32947.0</v>
      </c>
      <c r="D252" s="23">
        <v>11879.0</v>
      </c>
      <c r="E252" s="15">
        <v>612.0</v>
      </c>
      <c r="F252" s="5">
        <v>3488769.0</v>
      </c>
      <c r="G252" s="5">
        <v>94784.0</v>
      </c>
      <c r="H252" s="23">
        <v>3348546.0</v>
      </c>
      <c r="I252" s="6">
        <v>226.0</v>
      </c>
    </row>
    <row r="253" ht="14.25" customHeight="1">
      <c r="A253" s="8">
        <v>44180.0</v>
      </c>
      <c r="B253" s="23">
        <v>44359.0</v>
      </c>
      <c r="C253" s="15">
        <v>32559.0</v>
      </c>
      <c r="D253" s="23">
        <v>11201.0</v>
      </c>
      <c r="E253" s="15">
        <v>600.0</v>
      </c>
      <c r="F253" s="5">
        <v>3441220.0</v>
      </c>
      <c r="G253" s="5">
        <v>93473.0</v>
      </c>
      <c r="H253" s="23">
        <v>3303386.0</v>
      </c>
      <c r="I253" s="6">
        <v>205.0</v>
      </c>
    </row>
    <row r="254" ht="14.25" customHeight="1">
      <c r="A254" s="8">
        <v>44179.0</v>
      </c>
      <c r="B254" s="23">
        <v>43479.0</v>
      </c>
      <c r="C254" s="15">
        <v>32102.0</v>
      </c>
      <c r="D254" s="23">
        <v>10791.0</v>
      </c>
      <c r="E254" s="15">
        <v>587.0</v>
      </c>
      <c r="F254" s="5">
        <v>3397039.0</v>
      </c>
      <c r="G254" s="5">
        <v>89247.0</v>
      </c>
      <c r="H254" s="23">
        <v>3264311.0</v>
      </c>
      <c r="I254" s="6">
        <v>185.0</v>
      </c>
    </row>
    <row r="255" ht="14.25" customHeight="1">
      <c r="A255" s="8">
        <v>44178.0</v>
      </c>
      <c r="B255" s="23">
        <v>42761.0</v>
      </c>
      <c r="C255" s="15">
        <v>31814.0</v>
      </c>
      <c r="D255" s="23">
        <v>10368.0</v>
      </c>
      <c r="E255" s="15">
        <v>580.0</v>
      </c>
      <c r="F255" s="5">
        <v>3374595.0</v>
      </c>
      <c r="G255" s="5">
        <v>90129.0</v>
      </c>
      <c r="H255" s="23">
        <v>3241703.0</v>
      </c>
      <c r="I255" s="6">
        <v>179.0</v>
      </c>
    </row>
    <row r="256" ht="14.25" customHeight="1">
      <c r="A256" s="8">
        <v>44177.0</v>
      </c>
      <c r="B256" s="23">
        <v>41731.0</v>
      </c>
      <c r="C256" s="15">
        <v>31493.0</v>
      </c>
      <c r="D256" s="23">
        <v>9661.0</v>
      </c>
      <c r="E256" s="15">
        <v>578.0</v>
      </c>
      <c r="F256" s="5">
        <v>3349864.0</v>
      </c>
      <c r="G256" s="5">
        <v>86742.0</v>
      </c>
      <c r="H256" s="23">
        <v>3221389.0</v>
      </c>
      <c r="I256" s="6">
        <v>169.0</v>
      </c>
    </row>
    <row r="257" ht="14.25" customHeight="1">
      <c r="A257" s="8">
        <v>44176.0</v>
      </c>
      <c r="B257" s="23">
        <v>40781.0</v>
      </c>
      <c r="C257" s="15">
        <v>31157.0</v>
      </c>
      <c r="D257" s="23">
        <v>9053.0</v>
      </c>
      <c r="E257" s="15">
        <v>572.0</v>
      </c>
      <c r="F257" s="5">
        <v>3311213.0</v>
      </c>
      <c r="G257" s="5">
        <v>77688.0</v>
      </c>
      <c r="H257" s="23">
        <v>3192742.0</v>
      </c>
      <c r="I257" s="6">
        <v>172.0</v>
      </c>
    </row>
    <row r="258" ht="14.25" customHeight="1">
      <c r="A258" s="8">
        <v>44175.0</v>
      </c>
      <c r="B258" s="23">
        <v>40092.0</v>
      </c>
      <c r="C258" s="15">
        <v>30637.0</v>
      </c>
      <c r="D258" s="23">
        <v>8892.0</v>
      </c>
      <c r="E258" s="15">
        <v>564.0</v>
      </c>
      <c r="F258" s="5">
        <v>3277948.0</v>
      </c>
      <c r="G258" s="5">
        <v>72764.0</v>
      </c>
      <c r="H258" s="23">
        <v>3165090.0</v>
      </c>
      <c r="I258" s="6">
        <v>149.0</v>
      </c>
    </row>
    <row r="259" ht="14.25" customHeight="1">
      <c r="A259" s="8">
        <v>44174.0</v>
      </c>
      <c r="B259" s="23">
        <v>39411.0</v>
      </c>
      <c r="C259" s="15">
        <v>30177.0</v>
      </c>
      <c r="D259" s="23">
        <v>8679.0</v>
      </c>
      <c r="E259" s="15">
        <v>556.0</v>
      </c>
      <c r="F259" s="5">
        <v>3253220.0</v>
      </c>
      <c r="G259" s="5">
        <v>75080.0</v>
      </c>
      <c r="H259" s="23">
        <v>3138727.0</v>
      </c>
      <c r="I259" s="6">
        <v>134.0</v>
      </c>
    </row>
    <row r="260" ht="14.25" customHeight="1">
      <c r="A260" s="8">
        <v>44173.0</v>
      </c>
      <c r="B260" s="23">
        <v>38741.0</v>
      </c>
      <c r="C260" s="15">
        <v>29650.0</v>
      </c>
      <c r="D260" s="23">
        <v>8540.0</v>
      </c>
      <c r="E260" s="15">
        <v>552.0</v>
      </c>
      <c r="F260" s="5">
        <v>3221317.0</v>
      </c>
      <c r="G260" s="5">
        <v>71274.0</v>
      </c>
      <c r="H260" s="23">
        <v>3111300.0</v>
      </c>
      <c r="I260" s="174">
        <v>134.0</v>
      </c>
    </row>
    <row r="261" ht="14.25" customHeight="1">
      <c r="A261" s="8">
        <v>44172.0</v>
      </c>
      <c r="B261" s="79">
        <v>38159.0</v>
      </c>
      <c r="C261" s="15">
        <v>29301.0</v>
      </c>
      <c r="D261" s="79">
        <v>8310.0</v>
      </c>
      <c r="E261" s="15">
        <v>549.0</v>
      </c>
      <c r="F261" s="5">
        <v>3209376.0</v>
      </c>
      <c r="G261" s="5">
        <v>68010.0</v>
      </c>
      <c r="H261" s="5">
        <v>3103205.0</v>
      </c>
      <c r="I261" s="174">
        <v>126.0</v>
      </c>
      <c r="L261" s="19"/>
    </row>
    <row r="262" ht="14.25" customHeight="1">
      <c r="A262" s="8">
        <v>44171.0</v>
      </c>
      <c r="B262" s="79">
        <v>37544.0</v>
      </c>
      <c r="C262" s="15">
        <v>29128.0</v>
      </c>
      <c r="D262" s="79">
        <v>7872.0</v>
      </c>
      <c r="E262" s="15">
        <v>545.0</v>
      </c>
      <c r="F262" s="5">
        <v>3194867.0</v>
      </c>
      <c r="G262" s="5">
        <v>67716.0</v>
      </c>
      <c r="H262" s="5">
        <v>3089605.0</v>
      </c>
      <c r="I262" s="174">
        <v>125.0</v>
      </c>
      <c r="L262" s="19"/>
    </row>
    <row r="263" ht="14.25" customHeight="1">
      <c r="A263" s="8">
        <v>44170.0</v>
      </c>
      <c r="B263" s="79">
        <v>36913.0</v>
      </c>
      <c r="C263" s="15">
        <v>28917.0</v>
      </c>
      <c r="D263" s="79">
        <v>7457.0</v>
      </c>
      <c r="E263" s="15">
        <v>540.0</v>
      </c>
      <c r="F263" s="5">
        <v>3180496.0</v>
      </c>
      <c r="G263" s="5">
        <v>66267.0</v>
      </c>
      <c r="H263" s="5">
        <v>3077314.0</v>
      </c>
      <c r="I263" s="174">
        <v>121.0</v>
      </c>
      <c r="L263" s="19"/>
    </row>
    <row r="264" ht="14.25" customHeight="1">
      <c r="A264" s="8">
        <v>44169.0</v>
      </c>
      <c r="B264" s="79">
        <v>36330.0</v>
      </c>
      <c r="C264" s="15">
        <v>28611.0</v>
      </c>
      <c r="D264" s="79">
        <v>7184.0</v>
      </c>
      <c r="E264" s="15">
        <v>536.0</v>
      </c>
      <c r="F264" s="5">
        <v>3157410.0</v>
      </c>
      <c r="G264" s="5">
        <v>64017.0</v>
      </c>
      <c r="H264" s="5">
        <v>3057061.0</v>
      </c>
      <c r="I264" s="174">
        <v>116.0</v>
      </c>
    </row>
    <row r="265" ht="14.25" customHeight="1">
      <c r="A265" s="8">
        <v>44168.0</v>
      </c>
      <c r="B265" s="79">
        <v>35701.0</v>
      </c>
      <c r="C265" s="15">
        <v>28352.0</v>
      </c>
      <c r="D265" s="79">
        <v>6821.0</v>
      </c>
      <c r="E265" s="15">
        <v>529.0</v>
      </c>
      <c r="F265" s="5">
        <v>3131886.0</v>
      </c>
      <c r="G265" s="5">
        <v>65788.0</v>
      </c>
      <c r="H265" s="5">
        <v>3030395.0</v>
      </c>
      <c r="I265" s="174">
        <v>117.0</v>
      </c>
    </row>
    <row r="266" ht="14.25" customHeight="1">
      <c r="A266" s="8">
        <v>44167.0</v>
      </c>
      <c r="B266" s="79">
        <v>35161.0</v>
      </c>
      <c r="C266" s="15">
        <v>28065.0</v>
      </c>
      <c r="D266" s="79">
        <v>6571.0</v>
      </c>
      <c r="E266" s="15">
        <v>526.0</v>
      </c>
      <c r="F266" s="5">
        <v>3106970.0</v>
      </c>
      <c r="G266" s="5">
        <v>65154.0</v>
      </c>
      <c r="H266" s="172">
        <v>3006653.0</v>
      </c>
      <c r="I266" s="174">
        <v>101.0</v>
      </c>
    </row>
    <row r="267" ht="14.25" customHeight="1">
      <c r="A267" s="8">
        <v>44166.0</v>
      </c>
      <c r="B267" s="79">
        <v>34650.0</v>
      </c>
      <c r="C267" s="15">
        <v>27885.0</v>
      </c>
      <c r="D267" s="79">
        <v>6240.0</v>
      </c>
      <c r="E267" s="15">
        <v>526.0</v>
      </c>
      <c r="F267" s="5">
        <v>3083997.0</v>
      </c>
      <c r="G267" s="5">
        <v>64892.0</v>
      </c>
      <c r="H267" s="172">
        <v>2984453.0</v>
      </c>
      <c r="I267" s="174">
        <v>97.0</v>
      </c>
    </row>
    <row r="268" ht="14.25" customHeight="1">
      <c r="A268" s="8">
        <v>44165.0</v>
      </c>
      <c r="B268" s="79">
        <v>34199.0</v>
      </c>
      <c r="C268" s="15">
        <v>27625.0</v>
      </c>
      <c r="D268" s="79">
        <v>6049.0</v>
      </c>
      <c r="E268" s="15">
        <v>526.0</v>
      </c>
      <c r="F268" s="5">
        <v>3061172.0</v>
      </c>
      <c r="G268" s="172">
        <v>63365.0</v>
      </c>
      <c r="H268" s="172">
        <v>2963606.0</v>
      </c>
      <c r="I268" s="174">
        <v>76.0</v>
      </c>
    </row>
    <row r="269" ht="14.25" customHeight="1">
      <c r="A269" s="8">
        <v>44164.0</v>
      </c>
      <c r="B269" s="79">
        <v>33761.0</v>
      </c>
      <c r="C269" s="175">
        <v>27542.0</v>
      </c>
      <c r="D269" s="79">
        <v>5697.0</v>
      </c>
      <c r="E269" s="175">
        <v>523.0</v>
      </c>
      <c r="F269" s="175">
        <v>3046910.0</v>
      </c>
      <c r="G269" s="175">
        <v>62829.0</v>
      </c>
      <c r="H269" s="175">
        <v>2950318.0</v>
      </c>
      <c r="I269" s="174">
        <v>76.0</v>
      </c>
    </row>
    <row r="270" ht="14.25" customHeight="1">
      <c r="A270" s="8">
        <v>44163.0</v>
      </c>
      <c r="B270" s="79">
        <v>33311.0</v>
      </c>
      <c r="C270" s="175">
        <v>27349.0</v>
      </c>
      <c r="D270" s="79">
        <v>5441.0</v>
      </c>
      <c r="E270" s="175">
        <v>522.0</v>
      </c>
      <c r="F270" s="175">
        <v>3031942.0</v>
      </c>
      <c r="G270" s="175">
        <v>58794.0</v>
      </c>
      <c r="H270" s="175">
        <v>2939835.0</v>
      </c>
      <c r="I270" s="174">
        <v>78.0</v>
      </c>
    </row>
    <row r="271" ht="14.25" customHeight="1">
      <c r="A271" s="8">
        <v>44162.0</v>
      </c>
      <c r="B271" s="79">
        <v>32808.0</v>
      </c>
      <c r="C271" s="175">
        <v>27103.0</v>
      </c>
      <c r="D271" s="79">
        <v>5190.0</v>
      </c>
      <c r="E271" s="175">
        <v>516.0</v>
      </c>
      <c r="F271" s="175">
        <v>3009501.0</v>
      </c>
      <c r="G271" s="175">
        <v>56637.0</v>
      </c>
      <c r="H271" s="175">
        <v>2920054.0</v>
      </c>
      <c r="I271" s="174">
        <v>77.0</v>
      </c>
    </row>
    <row r="272" ht="14.25" customHeight="1">
      <c r="A272" s="8">
        <v>44161.0</v>
      </c>
      <c r="B272" s="79">
        <v>32255.0</v>
      </c>
      <c r="C272" s="175">
        <v>26950.0</v>
      </c>
      <c r="D272" s="79">
        <v>4791.0</v>
      </c>
      <c r="E272" s="175">
        <v>515.0</v>
      </c>
      <c r="F272" s="175">
        <v>2987985.0</v>
      </c>
      <c r="G272" s="175">
        <v>55361.0</v>
      </c>
      <c r="H272" s="175">
        <v>2900367.0</v>
      </c>
      <c r="I272" s="174">
        <v>78.0</v>
      </c>
    </row>
    <row r="273" ht="14.25" customHeight="1">
      <c r="A273" s="8">
        <v>44160.0</v>
      </c>
      <c r="B273" s="79">
        <v>31672.0</v>
      </c>
      <c r="C273" s="175">
        <v>26825.0</v>
      </c>
      <c r="D273" s="79">
        <v>4335.0</v>
      </c>
      <c r="E273" s="175">
        <v>513.0</v>
      </c>
      <c r="F273" s="175">
        <v>2966344.0</v>
      </c>
      <c r="G273" s="175">
        <v>55838.0</v>
      </c>
      <c r="H273" s="175">
        <v>2878832.0</v>
      </c>
      <c r="I273" s="174">
        <v>81.0</v>
      </c>
    </row>
    <row r="274" ht="14.25" customHeight="1">
      <c r="A274" s="8">
        <v>44159.0</v>
      </c>
      <c r="B274" s="79">
        <v>31290.0</v>
      </c>
      <c r="C274" s="175">
        <v>26722.0</v>
      </c>
      <c r="D274" s="79">
        <v>4059.0</v>
      </c>
      <c r="E274" s="175">
        <v>510.0</v>
      </c>
      <c r="F274" s="175">
        <v>2946338.0</v>
      </c>
      <c r="G274" s="175">
        <v>57769.0</v>
      </c>
      <c r="H274" s="175">
        <v>2857277.0</v>
      </c>
      <c r="I274" s="174">
        <v>79.0</v>
      </c>
    </row>
    <row r="275" ht="14.25" customHeight="1">
      <c r="A275" s="8">
        <v>44158.0</v>
      </c>
      <c r="B275" s="79">
        <v>30941.0</v>
      </c>
      <c r="C275" s="175">
        <v>26539.0</v>
      </c>
      <c r="D275" s="79">
        <v>3894.0</v>
      </c>
      <c r="E275" s="175">
        <v>509.0</v>
      </c>
      <c r="F275" s="175">
        <v>2922074.0</v>
      </c>
      <c r="G275" s="175">
        <v>56455.0</v>
      </c>
      <c r="H275" s="175">
        <v>2834676.0</v>
      </c>
      <c r="I275" s="174">
        <v>79.0</v>
      </c>
    </row>
    <row r="276" ht="14.25" customHeight="1">
      <c r="A276" s="8">
        <v>44157.0</v>
      </c>
      <c r="B276" s="79">
        <v>30670.0</v>
      </c>
      <c r="C276" s="175">
        <v>26466.0</v>
      </c>
      <c r="D276" s="79">
        <v>3700.0</v>
      </c>
      <c r="E276" s="175">
        <v>505.0</v>
      </c>
      <c r="F276" s="175">
        <v>2908829.0</v>
      </c>
      <c r="G276" s="175">
        <v>54029.0</v>
      </c>
      <c r="H276" s="175">
        <v>2824128.0</v>
      </c>
      <c r="I276" s="174">
        <v>87.0</v>
      </c>
    </row>
    <row r="277" ht="14.25" customHeight="1">
      <c r="A277" s="8">
        <v>44156.0</v>
      </c>
      <c r="B277" s="79">
        <v>30340.0</v>
      </c>
      <c r="C277" s="175">
        <v>26365.0</v>
      </c>
      <c r="D277" s="79">
        <v>3473.0</v>
      </c>
      <c r="E277" s="175">
        <v>503.0</v>
      </c>
      <c r="F277" s="175">
        <v>2896685.0</v>
      </c>
      <c r="G277" s="175">
        <v>51345.0</v>
      </c>
      <c r="H277" s="175">
        <v>2814998.0</v>
      </c>
      <c r="I277" s="174">
        <v>86.0</v>
      </c>
    </row>
    <row r="278" ht="14.25" customHeight="1">
      <c r="A278" s="8">
        <v>44155.0</v>
      </c>
      <c r="B278" s="79">
        <v>30000.0</v>
      </c>
      <c r="C278" s="175">
        <v>26263.0</v>
      </c>
      <c r="D278" s="79">
        <v>3237.0</v>
      </c>
      <c r="E278" s="175">
        <v>501.0</v>
      </c>
      <c r="F278" s="175">
        <v>2873428.0</v>
      </c>
      <c r="G278" s="175">
        <v>48143.0</v>
      </c>
      <c r="H278" s="175">
        <v>2795283.0</v>
      </c>
      <c r="I278" s="174">
        <v>84.0</v>
      </c>
    </row>
    <row r="279" ht="14.25" customHeight="1">
      <c r="A279" s="8">
        <v>44154.0</v>
      </c>
      <c r="B279" s="79">
        <v>29634.0</v>
      </c>
      <c r="C279" s="175">
        <v>26098.0</v>
      </c>
      <c r="D279" s="79">
        <v>3039.0</v>
      </c>
      <c r="E279" s="175">
        <v>498.0</v>
      </c>
      <c r="F279" s="175">
        <v>2853825.0</v>
      </c>
      <c r="G279" s="175">
        <v>45525.0</v>
      </c>
      <c r="H279" s="175">
        <v>2778664.0</v>
      </c>
      <c r="I279" s="174">
        <v>79.0</v>
      </c>
    </row>
    <row r="280" ht="14.25" customHeight="1">
      <c r="A280" s="8">
        <v>44153.0</v>
      </c>
      <c r="B280" s="79">
        <v>29281.0</v>
      </c>
      <c r="C280" s="175">
        <v>25973.0</v>
      </c>
      <c r="D280" s="79">
        <v>2813.0</v>
      </c>
      <c r="E280" s="175">
        <v>496.0</v>
      </c>
      <c r="F280" s="175">
        <v>2834334.0</v>
      </c>
      <c r="G280" s="175">
        <v>42688.0</v>
      </c>
      <c r="H280" s="175">
        <v>2762363.0</v>
      </c>
      <c r="I280" s="174">
        <v>67.0</v>
      </c>
    </row>
    <row r="281" ht="14.25" customHeight="1">
      <c r="A281" s="8">
        <v>44152.0</v>
      </c>
      <c r="B281" s="79">
        <v>28996.0</v>
      </c>
      <c r="C281" s="15">
        <v>25860.0</v>
      </c>
      <c r="D281" s="79">
        <v>2643.0</v>
      </c>
      <c r="E281" s="15">
        <v>494.0</v>
      </c>
      <c r="F281" s="172">
        <v>2815755.0</v>
      </c>
      <c r="G281" s="15">
        <v>41202.0</v>
      </c>
      <c r="H281" s="15">
        <v>2745555.0</v>
      </c>
      <c r="I281" s="174">
        <v>60.0</v>
      </c>
    </row>
    <row r="282" ht="14.25" customHeight="1">
      <c r="A282" s="8">
        <v>44151.0</v>
      </c>
      <c r="B282" s="79">
        <v>28766.0</v>
      </c>
      <c r="C282" s="15">
        <v>25759.0</v>
      </c>
      <c r="D282" s="79">
        <v>2514.0</v>
      </c>
      <c r="E282" s="15">
        <v>494.0</v>
      </c>
      <c r="F282" s="172">
        <v>2797691.0</v>
      </c>
      <c r="G282" s="15">
        <v>38314.0</v>
      </c>
      <c r="H282" s="15">
        <v>2730609.0</v>
      </c>
      <c r="I282" s="174">
        <v>55.0</v>
      </c>
    </row>
    <row r="283" ht="14.25" customHeight="1">
      <c r="A283" s="8">
        <v>44150.0</v>
      </c>
      <c r="B283" s="79">
        <v>28544.0</v>
      </c>
      <c r="C283" s="15">
        <v>25691.0</v>
      </c>
      <c r="D283" s="79">
        <v>2361.0</v>
      </c>
      <c r="E283" s="15">
        <v>493.0</v>
      </c>
      <c r="F283" s="172">
        <v>2786878.0</v>
      </c>
      <c r="G283" s="15">
        <v>36378.0</v>
      </c>
      <c r="H283" s="15">
        <v>2721954.0</v>
      </c>
      <c r="I283" s="174">
        <v>56.0</v>
      </c>
    </row>
    <row r="284" ht="14.25" customHeight="1">
      <c r="A284" s="8">
        <v>44149.0</v>
      </c>
      <c r="B284" s="79">
        <v>28336.0</v>
      </c>
      <c r="C284" s="15">
        <v>25636.0</v>
      </c>
      <c r="D284" s="79">
        <v>2209.0</v>
      </c>
      <c r="E284" s="15">
        <v>492.0</v>
      </c>
      <c r="F284" s="172">
        <v>2777289.0</v>
      </c>
      <c r="G284" s="15">
        <v>34692.0</v>
      </c>
      <c r="H284" s="15">
        <v>2714259.0</v>
      </c>
      <c r="I284" s="174">
        <v>54.0</v>
      </c>
    </row>
    <row r="285" ht="14.25" customHeight="1">
      <c r="A285" s="8">
        <v>44148.0</v>
      </c>
      <c r="B285" s="79">
        <v>28131.0</v>
      </c>
      <c r="C285" s="15">
        <v>25537.0</v>
      </c>
      <c r="D285" s="79">
        <v>2107.0</v>
      </c>
      <c r="E285" s="15">
        <v>488.0</v>
      </c>
      <c r="F285" s="172">
        <v>2761411.0</v>
      </c>
      <c r="G285" s="15">
        <v>30119.0</v>
      </c>
      <c r="H285" s="15">
        <v>2703159.0</v>
      </c>
      <c r="I285" s="174">
        <v>50.0</v>
      </c>
    </row>
    <row r="286" ht="14.25" customHeight="1">
      <c r="A286" s="8">
        <v>44147.0</v>
      </c>
      <c r="B286" s="79">
        <v>27940.0</v>
      </c>
      <c r="C286" s="15">
        <v>25404.0</v>
      </c>
      <c r="D286" s="79">
        <v>2050.0</v>
      </c>
      <c r="E286" s="15">
        <v>487.0</v>
      </c>
      <c r="F286" s="172">
        <v>2749772.0</v>
      </c>
      <c r="G286" s="15">
        <v>29284.0</v>
      </c>
      <c r="H286" s="15">
        <v>2692546.0</v>
      </c>
      <c r="I286" s="174">
        <v>53.0</v>
      </c>
    </row>
    <row r="287" ht="14.25" customHeight="1">
      <c r="A287" s="8">
        <v>44146.0</v>
      </c>
      <c r="B287" s="79">
        <v>27797.0</v>
      </c>
      <c r="C287" s="15">
        <v>25266.0</v>
      </c>
      <c r="D287" s="79">
        <v>2045.0</v>
      </c>
      <c r="E287" s="15">
        <v>487.0</v>
      </c>
      <c r="F287" s="172">
        <v>2736534.0</v>
      </c>
      <c r="G287" s="15">
        <v>28688.0</v>
      </c>
      <c r="H287" s="15">
        <v>2680047.0</v>
      </c>
      <c r="I287" s="174">
        <v>49.0</v>
      </c>
    </row>
    <row r="288" ht="14.25" customHeight="1">
      <c r="A288" s="8">
        <v>44145.0</v>
      </c>
      <c r="B288" s="79">
        <v>27652.0</v>
      </c>
      <c r="C288" s="15">
        <v>25160.0</v>
      </c>
      <c r="D288" s="79">
        <v>2007.0</v>
      </c>
      <c r="E288" s="15">
        <v>485.0</v>
      </c>
      <c r="F288" s="172">
        <v>2723915.3</v>
      </c>
      <c r="G288" s="15">
        <v>27855.0</v>
      </c>
      <c r="H288" s="15">
        <v>2668452.0</v>
      </c>
      <c r="I288" s="174">
        <v>54.0</v>
      </c>
    </row>
    <row r="289" ht="14.25" customHeight="1">
      <c r="A289" s="8">
        <v>44144.0</v>
      </c>
      <c r="B289" s="79">
        <v>27552.0</v>
      </c>
      <c r="C289" s="15">
        <v>25029.0</v>
      </c>
      <c r="D289" s="79">
        <v>2043.0</v>
      </c>
      <c r="E289" s="15">
        <v>480.0</v>
      </c>
      <c r="F289" s="172">
        <v>2711094.8</v>
      </c>
      <c r="G289" s="15">
        <v>25802.0</v>
      </c>
      <c r="H289" s="15">
        <v>2655844.0</v>
      </c>
      <c r="I289" s="174">
        <v>57.0</v>
      </c>
    </row>
    <row r="290" ht="14.25" customHeight="1">
      <c r="A290" s="8">
        <v>44143.0</v>
      </c>
      <c r="B290" s="79">
        <v>27426.0</v>
      </c>
      <c r="C290" s="15">
        <v>24968.0</v>
      </c>
      <c r="D290" s="79">
        <v>1980.0</v>
      </c>
      <c r="E290" s="15">
        <v>478.0</v>
      </c>
      <c r="F290" s="172">
        <v>2698274.3</v>
      </c>
      <c r="G290" s="15">
        <v>25648.0</v>
      </c>
      <c r="H290" s="15">
        <v>2649805.0</v>
      </c>
      <c r="I290" s="174">
        <v>58.0</v>
      </c>
    </row>
    <row r="291" ht="14.25" customHeight="1">
      <c r="A291" s="8">
        <v>44142.0</v>
      </c>
      <c r="B291" s="79">
        <v>27283.0</v>
      </c>
      <c r="C291" s="15">
        <v>24910.0</v>
      </c>
      <c r="D291" s="79">
        <v>1896.0</v>
      </c>
      <c r="E291" s="15">
        <v>477.0</v>
      </c>
      <c r="F291" s="172">
        <v>2685453.8</v>
      </c>
      <c r="G291" s="15">
        <v>26217.0</v>
      </c>
      <c r="H291" s="15">
        <v>2643748.0</v>
      </c>
      <c r="I291" s="174">
        <v>53.0</v>
      </c>
    </row>
    <row r="292" ht="14.25" customHeight="1">
      <c r="A292" s="8">
        <v>44141.0</v>
      </c>
      <c r="B292" s="79">
        <v>27194.0</v>
      </c>
      <c r="C292" s="15">
        <v>24821.0</v>
      </c>
      <c r="D292" s="79">
        <v>1897.0</v>
      </c>
      <c r="E292" s="15">
        <v>476.0</v>
      </c>
      <c r="F292" s="172">
        <v>2672633.3</v>
      </c>
      <c r="G292" s="15">
        <v>25629.0</v>
      </c>
      <c r="H292" s="15">
        <v>2633490.0</v>
      </c>
      <c r="I292" s="174">
        <v>50.0</v>
      </c>
    </row>
    <row r="293" ht="14.25" customHeight="1">
      <c r="A293" s="8">
        <v>44140.0</v>
      </c>
      <c r="B293" s="79">
        <v>27049.0</v>
      </c>
      <c r="C293" s="15">
        <v>24735.0</v>
      </c>
      <c r="D293" s="79">
        <v>1839.0</v>
      </c>
      <c r="E293" s="15">
        <v>475.0</v>
      </c>
      <c r="F293" s="172">
        <v>2659812.8</v>
      </c>
      <c r="G293" s="15">
        <v>25062.0</v>
      </c>
      <c r="H293" s="15">
        <v>2621594.0</v>
      </c>
      <c r="I293" s="174">
        <v>51.0</v>
      </c>
    </row>
    <row r="294" ht="14.25" customHeight="1">
      <c r="A294" s="8">
        <v>44139.0</v>
      </c>
      <c r="B294" s="79">
        <v>26924.0</v>
      </c>
      <c r="C294" s="15">
        <v>24616.0</v>
      </c>
      <c r="D294" s="79">
        <v>1834.0</v>
      </c>
      <c r="E294" s="15">
        <v>474.0</v>
      </c>
      <c r="F294" s="172">
        <v>2646992.3</v>
      </c>
      <c r="G294" s="15">
        <v>24255.0</v>
      </c>
      <c r="H294" s="15">
        <v>2611080.0</v>
      </c>
      <c r="I294" s="174">
        <v>53.0</v>
      </c>
    </row>
    <row r="295" ht="14.25" customHeight="1">
      <c r="A295" s="8">
        <v>44138.0</v>
      </c>
      <c r="B295" s="15">
        <v>26807.0</v>
      </c>
      <c r="C295" s="15">
        <v>24510.0</v>
      </c>
      <c r="D295" s="15">
        <v>1825.0</v>
      </c>
      <c r="E295" s="15">
        <v>472.0</v>
      </c>
      <c r="F295" s="176">
        <f t="shared" ref="F295:F565" si="3">G295+H295+B295</f>
        <v>2649859</v>
      </c>
      <c r="G295" s="15">
        <v>25815.0</v>
      </c>
      <c r="H295" s="15">
        <v>2597237.0</v>
      </c>
      <c r="I295" s="174">
        <v>52.0</v>
      </c>
    </row>
    <row r="296" ht="14.25" customHeight="1">
      <c r="A296" s="8">
        <v>44137.0</v>
      </c>
      <c r="B296" s="177">
        <v>26732.0</v>
      </c>
      <c r="C296" s="177">
        <v>24395.0</v>
      </c>
      <c r="D296" s="177">
        <v>1869.0</v>
      </c>
      <c r="E296" s="177">
        <v>468.0</v>
      </c>
      <c r="F296" s="176">
        <f t="shared" si="3"/>
        <v>2636650</v>
      </c>
      <c r="G296" s="177">
        <v>25524.0</v>
      </c>
      <c r="H296" s="177">
        <v>2584394.0</v>
      </c>
      <c r="I296" s="174">
        <v>49.0</v>
      </c>
    </row>
    <row r="297" ht="14.25" customHeight="1">
      <c r="A297" s="8">
        <v>44136.0</v>
      </c>
      <c r="B297" s="177">
        <v>26635.0</v>
      </c>
      <c r="C297" s="177">
        <v>24357.0</v>
      </c>
      <c r="D297" s="177">
        <v>1812.0</v>
      </c>
      <c r="E297" s="15">
        <v>466.0</v>
      </c>
      <c r="F297" s="176">
        <f t="shared" si="3"/>
        <v>2630630</v>
      </c>
      <c r="G297" s="177">
        <v>24838.0</v>
      </c>
      <c r="H297" s="177">
        <v>2579157.0</v>
      </c>
      <c r="I297" s="174">
        <v>51.0</v>
      </c>
    </row>
    <row r="298" ht="14.25" customHeight="1">
      <c r="A298" s="8">
        <v>44135.0</v>
      </c>
      <c r="B298" s="16">
        <v>26511.0</v>
      </c>
      <c r="C298" s="16">
        <v>24311.0</v>
      </c>
      <c r="D298" s="16">
        <v>1736.0</v>
      </c>
      <c r="E298" s="16">
        <v>464.0</v>
      </c>
      <c r="F298" s="176">
        <f t="shared" si="3"/>
        <v>2624492</v>
      </c>
      <c r="G298" s="16">
        <v>25678.0</v>
      </c>
      <c r="H298" s="15">
        <v>2572303.0</v>
      </c>
      <c r="I298" s="174">
        <v>54.0</v>
      </c>
    </row>
    <row r="299" ht="14.25" customHeight="1">
      <c r="A299" s="8">
        <v>44134.0</v>
      </c>
      <c r="B299" s="16">
        <v>26384.0</v>
      </c>
      <c r="C299" s="16">
        <v>24227.0</v>
      </c>
      <c r="D299" s="16">
        <v>1694.0</v>
      </c>
      <c r="E299" s="16">
        <v>463.0</v>
      </c>
      <c r="F299" s="176">
        <f t="shared" si="3"/>
        <v>2612231</v>
      </c>
      <c r="G299" s="16">
        <v>26373.0</v>
      </c>
      <c r="H299" s="15">
        <v>2559474.0</v>
      </c>
      <c r="I299" s="174">
        <v>51.0</v>
      </c>
    </row>
    <row r="300" ht="14.25" customHeight="1">
      <c r="A300" s="8">
        <v>44133.0</v>
      </c>
      <c r="B300" s="16">
        <v>26271.0</v>
      </c>
      <c r="C300" s="16">
        <v>24168.0</v>
      </c>
      <c r="D300" s="16">
        <v>1641.0</v>
      </c>
      <c r="E300" s="16">
        <v>462.0</v>
      </c>
      <c r="F300" s="176">
        <f t="shared" si="3"/>
        <v>2597978</v>
      </c>
      <c r="G300" s="16">
        <v>26148.0</v>
      </c>
      <c r="H300" s="15">
        <v>2545559.0</v>
      </c>
      <c r="I300" s="174">
        <v>53.0</v>
      </c>
    </row>
    <row r="301" ht="14.25" customHeight="1">
      <c r="A301" s="8">
        <v>44132.0</v>
      </c>
      <c r="B301" s="16">
        <v>26146.0</v>
      </c>
      <c r="C301" s="16">
        <v>24073.0</v>
      </c>
      <c r="D301" s="16">
        <v>1612.0</v>
      </c>
      <c r="E301" s="16">
        <v>461.0</v>
      </c>
      <c r="F301" s="176">
        <f t="shared" si="3"/>
        <v>2582960</v>
      </c>
      <c r="G301" s="16">
        <v>22904.0</v>
      </c>
      <c r="H301" s="15">
        <v>2533910.0</v>
      </c>
      <c r="I301" s="174">
        <v>52.0</v>
      </c>
    </row>
    <row r="302" ht="14.25" customHeight="1">
      <c r="A302" s="8">
        <v>44131.0</v>
      </c>
      <c r="B302" s="16">
        <v>26043.0</v>
      </c>
      <c r="C302" s="16">
        <v>23981.0</v>
      </c>
      <c r="D302" s="16">
        <v>1602.0</v>
      </c>
      <c r="E302" s="16">
        <v>460.0</v>
      </c>
      <c r="F302" s="176">
        <f t="shared" si="3"/>
        <v>2567587</v>
      </c>
      <c r="G302" s="16">
        <v>23003.0</v>
      </c>
      <c r="H302" s="15">
        <v>2518541.0</v>
      </c>
      <c r="I302" s="174">
        <v>52.0</v>
      </c>
    </row>
    <row r="303" ht="14.25" customHeight="1">
      <c r="A303" s="8">
        <v>44130.0</v>
      </c>
      <c r="B303" s="16">
        <v>25955.0</v>
      </c>
      <c r="C303" s="16">
        <v>23905.0</v>
      </c>
      <c r="D303" s="16">
        <v>1593.0</v>
      </c>
      <c r="E303" s="16">
        <v>457.0</v>
      </c>
      <c r="F303" s="176">
        <f t="shared" si="3"/>
        <v>2552264</v>
      </c>
      <c r="G303" s="16">
        <v>20763.0</v>
      </c>
      <c r="H303" s="15">
        <v>2505546.0</v>
      </c>
      <c r="I303" s="174">
        <v>53.0</v>
      </c>
    </row>
    <row r="304" ht="14.25" customHeight="1">
      <c r="A304" s="8">
        <v>44129.0</v>
      </c>
      <c r="B304" s="16">
        <v>25836.0</v>
      </c>
      <c r="C304" s="16">
        <v>23869.0</v>
      </c>
      <c r="D304" s="16">
        <v>1510.0</v>
      </c>
      <c r="E304" s="16">
        <v>457.0</v>
      </c>
      <c r="F304" s="176">
        <f t="shared" si="3"/>
        <v>2546146</v>
      </c>
      <c r="G304" s="16">
        <v>21682.0</v>
      </c>
      <c r="H304" s="15">
        <v>2498628.0</v>
      </c>
      <c r="I304" s="174">
        <v>53.0</v>
      </c>
    </row>
    <row r="305" ht="14.25" customHeight="1">
      <c r="A305" s="8">
        <v>44128.0</v>
      </c>
      <c r="B305" s="16">
        <v>25775.0</v>
      </c>
      <c r="C305" s="16">
        <v>23834.0</v>
      </c>
      <c r="D305" s="16">
        <v>1484.0</v>
      </c>
      <c r="E305" s="16">
        <v>457.0</v>
      </c>
      <c r="F305" s="176">
        <f t="shared" si="3"/>
        <v>2540679</v>
      </c>
      <c r="G305" s="16">
        <v>21888.0</v>
      </c>
      <c r="H305" s="15">
        <v>2493016.0</v>
      </c>
      <c r="I305" s="174">
        <v>60.0</v>
      </c>
    </row>
    <row r="306" ht="14.25" customHeight="1">
      <c r="A306" s="8">
        <v>44127.0</v>
      </c>
      <c r="B306" s="16">
        <v>25698.0</v>
      </c>
      <c r="C306" s="16">
        <v>23717.0</v>
      </c>
      <c r="D306" s="16">
        <v>1526.0</v>
      </c>
      <c r="E306" s="16">
        <v>455.0</v>
      </c>
      <c r="F306" s="176">
        <f t="shared" si="3"/>
        <v>2528621</v>
      </c>
      <c r="G306" s="16">
        <v>20430.0</v>
      </c>
      <c r="H306" s="15">
        <v>2482493.0</v>
      </c>
      <c r="I306" s="174">
        <v>62.0</v>
      </c>
    </row>
    <row r="307" ht="14.25" customHeight="1">
      <c r="A307" s="8">
        <v>44126.0</v>
      </c>
      <c r="B307" s="16">
        <v>25543.0</v>
      </c>
      <c r="C307" s="16">
        <v>23674.0</v>
      </c>
      <c r="D307" s="16">
        <v>1443.0</v>
      </c>
      <c r="E307" s="16">
        <v>453.0</v>
      </c>
      <c r="F307" s="176">
        <f t="shared" si="3"/>
        <v>2515325</v>
      </c>
      <c r="G307" s="16">
        <v>19813.0</v>
      </c>
      <c r="H307" s="15">
        <v>2469969.0</v>
      </c>
      <c r="I307" s="174">
        <v>62.0</v>
      </c>
    </row>
    <row r="308" ht="14.25" customHeight="1">
      <c r="A308" s="8">
        <v>44125.0</v>
      </c>
      <c r="B308" s="16">
        <v>25422.0</v>
      </c>
      <c r="C308" s="16">
        <v>23584.0</v>
      </c>
      <c r="D308" s="16">
        <v>1388.0</v>
      </c>
      <c r="E308" s="16">
        <v>450.0</v>
      </c>
      <c r="F308" s="176">
        <f t="shared" si="3"/>
        <v>2503489</v>
      </c>
      <c r="G308" s="16">
        <v>19493.0</v>
      </c>
      <c r="H308" s="15">
        <v>2458574.0</v>
      </c>
      <c r="I308" s="174">
        <v>70.0</v>
      </c>
    </row>
    <row r="309" ht="14.25" customHeight="1">
      <c r="A309" s="8">
        <v>44124.0</v>
      </c>
      <c r="B309" s="16">
        <v>25333.0</v>
      </c>
      <c r="C309" s="16">
        <v>23466.0</v>
      </c>
      <c r="D309" s="16">
        <v>1420.0</v>
      </c>
      <c r="E309" s="16">
        <v>447.0</v>
      </c>
      <c r="F309" s="176">
        <f t="shared" si="3"/>
        <v>2491311</v>
      </c>
      <c r="G309" s="16">
        <v>19379.0</v>
      </c>
      <c r="H309" s="15">
        <v>2446599.0</v>
      </c>
      <c r="I309" s="174">
        <v>71.0</v>
      </c>
    </row>
    <row r="310" ht="14.25" customHeight="1">
      <c r="A310" s="8">
        <v>44123.0</v>
      </c>
      <c r="B310" s="16">
        <v>25275.0</v>
      </c>
      <c r="C310" s="16">
        <v>23368.0</v>
      </c>
      <c r="D310" s="16">
        <v>1463.0</v>
      </c>
      <c r="E310" s="16">
        <v>444.0</v>
      </c>
      <c r="F310" s="176">
        <f t="shared" si="3"/>
        <v>2479226</v>
      </c>
      <c r="G310" s="16">
        <v>16763.0</v>
      </c>
      <c r="H310" s="15">
        <v>2437188.0</v>
      </c>
      <c r="I310" s="174">
        <v>78.0</v>
      </c>
    </row>
    <row r="311" ht="14.25" customHeight="1">
      <c r="A311" s="8">
        <v>44122.0</v>
      </c>
      <c r="B311" s="16">
        <v>25199.0</v>
      </c>
      <c r="C311" s="16">
        <v>23312.0</v>
      </c>
      <c r="D311" s="16">
        <v>1443.0</v>
      </c>
      <c r="E311" s="16">
        <v>444.0</v>
      </c>
      <c r="F311" s="176">
        <f t="shared" si="3"/>
        <v>2474529</v>
      </c>
      <c r="G311" s="16">
        <v>17781.0</v>
      </c>
      <c r="H311" s="15">
        <v>2431549.0</v>
      </c>
      <c r="I311" s="174">
        <v>77.0</v>
      </c>
    </row>
    <row r="312" ht="14.25" customHeight="1">
      <c r="A312" s="8">
        <v>44121.0</v>
      </c>
      <c r="B312" s="16">
        <v>25108.0</v>
      </c>
      <c r="C312" s="16">
        <v>23258.0</v>
      </c>
      <c r="D312" s="16">
        <v>1407.0</v>
      </c>
      <c r="E312" s="16">
        <v>443.0</v>
      </c>
      <c r="F312" s="176">
        <f t="shared" si="3"/>
        <v>2468527</v>
      </c>
      <c r="G312" s="16">
        <v>17318.0</v>
      </c>
      <c r="H312" s="15">
        <v>2426101.0</v>
      </c>
      <c r="I312" s="174">
        <v>78.0</v>
      </c>
    </row>
    <row r="313" ht="14.25" customHeight="1">
      <c r="A313" s="8">
        <v>44120.0</v>
      </c>
      <c r="B313" s="16">
        <v>25035.0</v>
      </c>
      <c r="C313" s="16">
        <v>23180.0</v>
      </c>
      <c r="D313" s="16">
        <v>1414.0</v>
      </c>
      <c r="E313" s="16">
        <v>441.0</v>
      </c>
      <c r="F313" s="176">
        <f t="shared" si="3"/>
        <v>2459426</v>
      </c>
      <c r="G313" s="16">
        <v>17355.0</v>
      </c>
      <c r="H313" s="15">
        <v>2417036.0</v>
      </c>
      <c r="I313" s="174">
        <v>78.0</v>
      </c>
    </row>
    <row r="314" ht="14.25" customHeight="1">
      <c r="A314" s="8">
        <v>44119.0</v>
      </c>
      <c r="B314" s="16">
        <v>24988.0</v>
      </c>
      <c r="C314" s="16">
        <v>23082.0</v>
      </c>
      <c r="D314" s="16">
        <v>1467.0</v>
      </c>
      <c r="E314" s="16">
        <v>439.0</v>
      </c>
      <c r="F314" s="176">
        <f t="shared" si="3"/>
        <v>2450739</v>
      </c>
      <c r="G314" s="16">
        <v>18262.0</v>
      </c>
      <c r="H314" s="15">
        <v>2407489.0</v>
      </c>
      <c r="I314" s="174">
        <v>82.0</v>
      </c>
    </row>
    <row r="315" ht="14.25" customHeight="1">
      <c r="A315" s="8">
        <v>44118.0</v>
      </c>
      <c r="B315" s="16">
        <v>24878.0</v>
      </c>
      <c r="C315" s="16">
        <v>23030.0</v>
      </c>
      <c r="D315" s="16">
        <v>1410.0</v>
      </c>
      <c r="E315" s="16">
        <v>438.0</v>
      </c>
      <c r="F315" s="176">
        <f t="shared" si="3"/>
        <v>2441443</v>
      </c>
      <c r="G315" s="16">
        <v>18396.0</v>
      </c>
      <c r="H315" s="15">
        <v>2398169.0</v>
      </c>
      <c r="I315" s="174">
        <v>85.0</v>
      </c>
    </row>
    <row r="316" ht="14.25" customHeight="1">
      <c r="A316" s="8">
        <v>44117.0</v>
      </c>
      <c r="B316" s="16">
        <v>24805.0</v>
      </c>
      <c r="C316" s="16">
        <v>22863.0</v>
      </c>
      <c r="D316" s="16">
        <v>1508.0</v>
      </c>
      <c r="E316" s="16">
        <v>434.0</v>
      </c>
      <c r="F316" s="176">
        <f t="shared" si="3"/>
        <v>2428771</v>
      </c>
      <c r="G316" s="16">
        <v>20124.0</v>
      </c>
      <c r="H316" s="15">
        <v>2383842.0</v>
      </c>
      <c r="I316" s="174">
        <v>91.0</v>
      </c>
    </row>
    <row r="317" ht="14.25" customHeight="1">
      <c r="A317" s="8">
        <v>44116.0</v>
      </c>
      <c r="B317" s="16">
        <v>24703.0</v>
      </c>
      <c r="C317" s="16">
        <v>22728.0</v>
      </c>
      <c r="D317" s="16">
        <v>1542.0</v>
      </c>
      <c r="E317" s="16">
        <v>433.0</v>
      </c>
      <c r="F317" s="176">
        <f t="shared" si="3"/>
        <v>2415610</v>
      </c>
      <c r="G317" s="16">
        <v>19192.0</v>
      </c>
      <c r="H317" s="15">
        <v>2371715.0</v>
      </c>
      <c r="I317" s="174">
        <v>87.0</v>
      </c>
    </row>
    <row r="318" ht="14.25" customHeight="1">
      <c r="A318" s="8">
        <v>44115.0</v>
      </c>
      <c r="B318" s="16">
        <v>24605.0</v>
      </c>
      <c r="C318" s="16">
        <v>22692.0</v>
      </c>
      <c r="D318" s="16">
        <v>1481.0</v>
      </c>
      <c r="E318" s="16">
        <v>432.0</v>
      </c>
      <c r="F318" s="176">
        <f t="shared" si="3"/>
        <v>2410483</v>
      </c>
      <c r="G318" s="16">
        <v>19303.0</v>
      </c>
      <c r="H318" s="15">
        <v>2366575.0</v>
      </c>
      <c r="I318" s="174">
        <v>89.0</v>
      </c>
    </row>
    <row r="319" ht="14.25" customHeight="1">
      <c r="A319" s="8">
        <v>44114.0</v>
      </c>
      <c r="B319" s="16">
        <v>24548.0</v>
      </c>
      <c r="C319" s="16">
        <v>22624.0</v>
      </c>
      <c r="D319" s="16">
        <v>1494.0</v>
      </c>
      <c r="E319" s="16">
        <v>430.0</v>
      </c>
      <c r="F319" s="176">
        <f t="shared" si="3"/>
        <v>2404684</v>
      </c>
      <c r="G319" s="16">
        <v>18982.0</v>
      </c>
      <c r="H319" s="15">
        <v>2361154.0</v>
      </c>
      <c r="I319" s="174">
        <v>89.0</v>
      </c>
    </row>
    <row r="320" ht="14.25" customHeight="1">
      <c r="A320" s="8">
        <v>44113.0</v>
      </c>
      <c r="B320" s="15">
        <v>24476.0</v>
      </c>
      <c r="C320" s="15">
        <v>22569.0</v>
      </c>
      <c r="D320" s="15">
        <v>1479.0</v>
      </c>
      <c r="E320" s="15">
        <v>428.0</v>
      </c>
      <c r="F320" s="176">
        <f t="shared" si="3"/>
        <v>2400233</v>
      </c>
      <c r="G320" s="15">
        <v>20699.0</v>
      </c>
      <c r="H320" s="15">
        <v>2355058.0</v>
      </c>
      <c r="I320" s="174">
        <v>94.0</v>
      </c>
    </row>
    <row r="321" ht="14.25" customHeight="1">
      <c r="A321" s="8">
        <v>44112.0</v>
      </c>
      <c r="B321" s="15">
        <v>24422.0</v>
      </c>
      <c r="C321" s="15">
        <v>22463.0</v>
      </c>
      <c r="D321" s="15">
        <v>1532.0</v>
      </c>
      <c r="E321" s="15">
        <v>427.0</v>
      </c>
      <c r="F321" s="176">
        <f t="shared" si="3"/>
        <v>2388844</v>
      </c>
      <c r="G321" s="15">
        <v>20978.0</v>
      </c>
      <c r="H321" s="15">
        <v>2343444.0</v>
      </c>
      <c r="I321" s="174">
        <v>97.0</v>
      </c>
    </row>
    <row r="322" ht="14.25" customHeight="1">
      <c r="A322" s="8">
        <v>44111.0</v>
      </c>
      <c r="B322" s="15">
        <v>24353.0</v>
      </c>
      <c r="C322" s="15">
        <v>22334.0</v>
      </c>
      <c r="D322" s="15">
        <v>1594.0</v>
      </c>
      <c r="E322" s="15">
        <v>425.0</v>
      </c>
      <c r="F322" s="176">
        <f t="shared" si="3"/>
        <v>2378073</v>
      </c>
      <c r="G322" s="15">
        <v>22138.0</v>
      </c>
      <c r="H322" s="15">
        <v>2331582.0</v>
      </c>
      <c r="I322" s="174">
        <v>102.0</v>
      </c>
    </row>
    <row r="323" ht="14.25" customHeight="1">
      <c r="A323" s="8">
        <v>44110.0</v>
      </c>
      <c r="B323" s="177">
        <v>24239.0</v>
      </c>
      <c r="C323" s="177">
        <v>22083.0</v>
      </c>
      <c r="D323" s="177">
        <v>1734.0</v>
      </c>
      <c r="E323" s="177">
        <v>422.0</v>
      </c>
      <c r="F323" s="176">
        <f t="shared" si="3"/>
        <v>2365433</v>
      </c>
      <c r="G323" s="177">
        <v>22737.0</v>
      </c>
      <c r="H323" s="177">
        <v>2318457.0</v>
      </c>
      <c r="I323" s="174">
        <v>105.0</v>
      </c>
    </row>
    <row r="324" ht="14.25" customHeight="1">
      <c r="A324" s="8">
        <v>44109.0</v>
      </c>
      <c r="B324" s="15">
        <v>24164.0</v>
      </c>
      <c r="C324" s="15">
        <v>21886.0</v>
      </c>
      <c r="D324" s="15">
        <v>1856.0</v>
      </c>
      <c r="E324" s="15">
        <v>422.0</v>
      </c>
      <c r="F324" s="176">
        <f t="shared" si="3"/>
        <v>2352378</v>
      </c>
      <c r="G324" s="172">
        <v>22447.0</v>
      </c>
      <c r="H324" s="15">
        <v>2305767.0</v>
      </c>
      <c r="I324" s="174">
        <v>107.0</v>
      </c>
    </row>
    <row r="325" ht="14.25" customHeight="1">
      <c r="A325" s="8">
        <v>44108.0</v>
      </c>
      <c r="B325" s="15">
        <v>24091.0</v>
      </c>
      <c r="C325" s="15">
        <v>21845.0</v>
      </c>
      <c r="D325" s="15">
        <v>1825.0</v>
      </c>
      <c r="E325" s="15">
        <v>421.0</v>
      </c>
      <c r="F325" s="176">
        <f t="shared" si="3"/>
        <v>2346345</v>
      </c>
      <c r="G325" s="172">
        <v>22116.0</v>
      </c>
      <c r="H325" s="15">
        <v>2300138.0</v>
      </c>
      <c r="I325" s="174">
        <v>105.0</v>
      </c>
    </row>
    <row r="326" ht="14.25" customHeight="1">
      <c r="A326" s="8">
        <v>44107.0</v>
      </c>
      <c r="B326" s="15">
        <v>24027.0</v>
      </c>
      <c r="C326" s="15">
        <v>21787.0</v>
      </c>
      <c r="D326" s="15">
        <v>1820.0</v>
      </c>
      <c r="E326" s="15">
        <v>420.0</v>
      </c>
      <c r="F326" s="176">
        <f t="shared" si="3"/>
        <v>2339859</v>
      </c>
      <c r="G326" s="172">
        <v>21287.0</v>
      </c>
      <c r="H326" s="15">
        <v>2294545.0</v>
      </c>
      <c r="I326" s="174">
        <v>104.0</v>
      </c>
    </row>
    <row r="327" ht="14.25" customHeight="1">
      <c r="A327" s="8">
        <v>44106.0</v>
      </c>
      <c r="B327" s="15">
        <v>23952.0</v>
      </c>
      <c r="C327" s="15">
        <v>21733.0</v>
      </c>
      <c r="D327" s="15">
        <v>1803.0</v>
      </c>
      <c r="E327" s="15">
        <v>416.0</v>
      </c>
      <c r="F327" s="176">
        <f t="shared" si="3"/>
        <v>2333777</v>
      </c>
      <c r="G327" s="172">
        <v>19995.0</v>
      </c>
      <c r="H327" s="15">
        <v>2289830.0</v>
      </c>
      <c r="I327" s="174">
        <v>107.0</v>
      </c>
    </row>
    <row r="328" ht="14.25" customHeight="1">
      <c r="A328" s="8">
        <v>44105.0</v>
      </c>
      <c r="B328" s="15">
        <v>23889.0</v>
      </c>
      <c r="C328" s="15">
        <v>21666.0</v>
      </c>
      <c r="D328" s="15">
        <v>1808.0</v>
      </c>
      <c r="E328" s="15">
        <v>415.0</v>
      </c>
      <c r="F328" s="176">
        <f t="shared" si="3"/>
        <v>2328435</v>
      </c>
      <c r="G328" s="172">
        <v>20029.0</v>
      </c>
      <c r="H328" s="15">
        <v>2284517.0</v>
      </c>
      <c r="I328" s="174">
        <v>107.0</v>
      </c>
    </row>
    <row r="329" ht="14.25" customHeight="1">
      <c r="A329" s="8">
        <v>44104.0</v>
      </c>
      <c r="B329" s="15">
        <v>23812.0</v>
      </c>
      <c r="C329" s="15">
        <v>21591.0</v>
      </c>
      <c r="D329" s="15">
        <v>1808.0</v>
      </c>
      <c r="E329" s="15">
        <v>413.0</v>
      </c>
      <c r="F329" s="176">
        <f t="shared" si="3"/>
        <v>2322999</v>
      </c>
      <c r="G329" s="172">
        <v>20596.0</v>
      </c>
      <c r="H329" s="15">
        <v>2278591.0</v>
      </c>
      <c r="I329" s="174">
        <v>109.0</v>
      </c>
    </row>
    <row r="330" ht="14.25" customHeight="1">
      <c r="A330" s="8">
        <v>44103.0</v>
      </c>
      <c r="B330" s="15">
        <v>23699.0</v>
      </c>
      <c r="C330" s="15">
        <v>21470.0</v>
      </c>
      <c r="D330" s="15">
        <v>1822.0</v>
      </c>
      <c r="E330" s="15">
        <v>407.0</v>
      </c>
      <c r="F330" s="176">
        <f t="shared" si="3"/>
        <v>2313044</v>
      </c>
      <c r="G330" s="172">
        <v>20056.0</v>
      </c>
      <c r="H330" s="15">
        <v>2269289.0</v>
      </c>
      <c r="I330" s="174">
        <v>115.0</v>
      </c>
    </row>
    <row r="331" ht="14.25" customHeight="1">
      <c r="A331" s="8">
        <v>44102.0</v>
      </c>
      <c r="B331" s="15">
        <v>23661.0</v>
      </c>
      <c r="C331" s="15">
        <v>21292.0</v>
      </c>
      <c r="D331" s="15">
        <v>1963.0</v>
      </c>
      <c r="E331" s="15">
        <v>406.0</v>
      </c>
      <c r="F331" s="176">
        <f t="shared" si="3"/>
        <v>2301303</v>
      </c>
      <c r="G331" s="172">
        <v>18587.0</v>
      </c>
      <c r="H331" s="15">
        <v>2259055.0</v>
      </c>
      <c r="I331" s="174">
        <v>120.0</v>
      </c>
    </row>
    <row r="332" ht="14.25" customHeight="1">
      <c r="A332" s="8">
        <v>44101.0</v>
      </c>
      <c r="B332" s="177">
        <v>23611.0</v>
      </c>
      <c r="C332" s="177">
        <v>21248.0</v>
      </c>
      <c r="D332" s="177">
        <v>1962.0</v>
      </c>
      <c r="E332" s="177">
        <v>401.0</v>
      </c>
      <c r="F332" s="176">
        <f t="shared" si="3"/>
        <v>2296517</v>
      </c>
      <c r="G332" s="177">
        <v>18878.0</v>
      </c>
      <c r="H332" s="177">
        <v>2254028.0</v>
      </c>
      <c r="I332" s="174">
        <v>124.0</v>
      </c>
    </row>
    <row r="333" ht="14.25" customHeight="1">
      <c r="A333" s="8">
        <v>44100.0</v>
      </c>
      <c r="B333" s="177">
        <v>23516.0</v>
      </c>
      <c r="C333" s="177">
        <v>21166.0</v>
      </c>
      <c r="D333" s="177">
        <v>1951.0</v>
      </c>
      <c r="E333" s="177">
        <v>399.0</v>
      </c>
      <c r="F333" s="176">
        <f t="shared" si="3"/>
        <v>2290345</v>
      </c>
      <c r="G333" s="177">
        <v>18508.0</v>
      </c>
      <c r="H333" s="177">
        <v>2248321.0</v>
      </c>
      <c r="I333" s="174">
        <v>122.0</v>
      </c>
    </row>
    <row r="334" ht="14.25" customHeight="1">
      <c r="A334" s="8">
        <v>44099.0</v>
      </c>
      <c r="B334" s="15">
        <v>23455.0</v>
      </c>
      <c r="C334" s="15">
        <v>20978.0</v>
      </c>
      <c r="D334" s="15">
        <v>2082.0</v>
      </c>
      <c r="E334" s="15">
        <v>395.0</v>
      </c>
      <c r="F334" s="176">
        <f t="shared" si="3"/>
        <v>2280276</v>
      </c>
      <c r="G334" s="172">
        <v>19575.0</v>
      </c>
      <c r="H334" s="172">
        <v>2237246.0</v>
      </c>
      <c r="I334" s="174">
        <v>128.0</v>
      </c>
    </row>
    <row r="335" ht="14.25" customHeight="1">
      <c r="A335" s="8">
        <v>44098.0</v>
      </c>
      <c r="B335" s="5">
        <v>23341.0</v>
      </c>
      <c r="C335" s="5">
        <v>20832.0</v>
      </c>
      <c r="D335" s="5">
        <v>2116.0</v>
      </c>
      <c r="E335" s="5">
        <v>393.0</v>
      </c>
      <c r="F335" s="176">
        <f t="shared" si="3"/>
        <v>2268999</v>
      </c>
      <c r="G335" s="5">
        <v>20782.0</v>
      </c>
      <c r="H335" s="5">
        <v>2224876.0</v>
      </c>
      <c r="I335" s="174">
        <v>126.0</v>
      </c>
    </row>
    <row r="336" ht="14.25" customHeight="1">
      <c r="A336" s="8">
        <v>44097.0</v>
      </c>
      <c r="B336" s="15">
        <v>23216.0</v>
      </c>
      <c r="C336" s="15">
        <v>20650.0</v>
      </c>
      <c r="D336" s="15">
        <v>2178.0</v>
      </c>
      <c r="E336" s="15">
        <v>388.0</v>
      </c>
      <c r="F336" s="176">
        <f t="shared" si="3"/>
        <v>2256899</v>
      </c>
      <c r="G336" s="172">
        <v>20527.0</v>
      </c>
      <c r="H336" s="172">
        <v>2213156.0</v>
      </c>
      <c r="I336" s="174">
        <v>139.0</v>
      </c>
    </row>
    <row r="337" ht="14.25" customHeight="1">
      <c r="A337" s="8">
        <v>44096.0</v>
      </c>
      <c r="B337" s="15">
        <v>23106.0</v>
      </c>
      <c r="C337" s="15">
        <v>20441.0</v>
      </c>
      <c r="D337" s="15">
        <v>2277.0</v>
      </c>
      <c r="E337" s="15">
        <v>388.0</v>
      </c>
      <c r="F337" s="176">
        <f t="shared" si="3"/>
        <v>2245112</v>
      </c>
      <c r="G337" s="172">
        <v>23222.0</v>
      </c>
      <c r="H337" s="172">
        <v>2198784.0</v>
      </c>
      <c r="I337" s="174">
        <v>146.0</v>
      </c>
    </row>
    <row r="338" ht="14.25" customHeight="1">
      <c r="A338" s="8">
        <v>44095.0</v>
      </c>
      <c r="B338" s="15">
        <v>23045.0</v>
      </c>
      <c r="C338" s="15">
        <v>20248.0</v>
      </c>
      <c r="D338" s="15">
        <v>2412.0</v>
      </c>
      <c r="E338" s="15">
        <v>385.0</v>
      </c>
      <c r="F338" s="176">
        <f t="shared" si="3"/>
        <v>2231589</v>
      </c>
      <c r="G338" s="172">
        <v>22536.0</v>
      </c>
      <c r="H338" s="172">
        <v>2186008.0</v>
      </c>
      <c r="I338" s="174">
        <v>141.0</v>
      </c>
    </row>
    <row r="339" ht="14.25" customHeight="1">
      <c r="A339" s="8">
        <v>44094.0</v>
      </c>
      <c r="B339" s="15">
        <v>22975.0</v>
      </c>
      <c r="C339" s="15">
        <v>20158.0</v>
      </c>
      <c r="D339" s="15">
        <v>2434.0</v>
      </c>
      <c r="E339" s="15">
        <v>383.0</v>
      </c>
      <c r="F339" s="176">
        <f t="shared" si="3"/>
        <v>2226701</v>
      </c>
      <c r="G339" s="172">
        <v>24274.0</v>
      </c>
      <c r="H339" s="172">
        <v>2179452.0</v>
      </c>
      <c r="I339" s="174">
        <v>146.0</v>
      </c>
    </row>
    <row r="340" ht="14.25" customHeight="1">
      <c r="A340" s="8">
        <v>44093.0</v>
      </c>
      <c r="B340" s="15">
        <v>22893.0</v>
      </c>
      <c r="C340" s="15">
        <v>19970.0</v>
      </c>
      <c r="D340" s="15">
        <v>2545.0</v>
      </c>
      <c r="E340" s="15">
        <v>378.0</v>
      </c>
      <c r="F340" s="176">
        <f t="shared" si="3"/>
        <v>2219162</v>
      </c>
      <c r="G340" s="172">
        <v>24705.0</v>
      </c>
      <c r="H340" s="172">
        <v>2171564.0</v>
      </c>
      <c r="I340" s="174">
        <v>152.0</v>
      </c>
    </row>
    <row r="341" ht="14.25" customHeight="1">
      <c r="A341" s="8">
        <v>44092.0</v>
      </c>
      <c r="B341" s="15">
        <v>22783.0</v>
      </c>
      <c r="C341" s="15">
        <v>19771.0</v>
      </c>
      <c r="D341" s="15">
        <v>2635.0</v>
      </c>
      <c r="E341" s="15">
        <v>377.0</v>
      </c>
      <c r="F341" s="176">
        <f t="shared" si="3"/>
        <v>2206365</v>
      </c>
      <c r="G341" s="172">
        <v>25403.0</v>
      </c>
      <c r="H341" s="15">
        <v>2158179.0</v>
      </c>
      <c r="I341" s="174">
        <v>150.0</v>
      </c>
    </row>
    <row r="342" ht="14.25" customHeight="1">
      <c r="A342" s="8">
        <v>44091.0</v>
      </c>
      <c r="B342" s="15">
        <v>22657.0</v>
      </c>
      <c r="C342" s="15">
        <v>19543.0</v>
      </c>
      <c r="D342" s="15">
        <v>2742.0</v>
      </c>
      <c r="E342" s="15">
        <v>372.0</v>
      </c>
      <c r="F342" s="176">
        <f t="shared" si="3"/>
        <v>2191892</v>
      </c>
      <c r="G342" s="172">
        <v>25508.0</v>
      </c>
      <c r="H342" s="15">
        <v>2143727.0</v>
      </c>
      <c r="I342" s="174">
        <v>160.0</v>
      </c>
    </row>
    <row r="343" ht="14.25" customHeight="1">
      <c r="A343" s="8">
        <v>44090.0</v>
      </c>
      <c r="B343" s="15">
        <v>22504.0</v>
      </c>
      <c r="C343" s="15">
        <v>19310.0</v>
      </c>
      <c r="D343" s="15">
        <v>2827.0</v>
      </c>
      <c r="E343" s="15">
        <v>367.0</v>
      </c>
      <c r="F343" s="176">
        <f t="shared" si="3"/>
        <v>2178832</v>
      </c>
      <c r="G343" s="172">
        <v>25842.0</v>
      </c>
      <c r="H343" s="15">
        <v>2130486.0</v>
      </c>
      <c r="I343" s="174">
        <v>160.0</v>
      </c>
    </row>
    <row r="344" ht="14.25" customHeight="1">
      <c r="A344" s="8">
        <v>44089.0</v>
      </c>
      <c r="B344" s="15">
        <v>22391.0</v>
      </c>
      <c r="C344" s="15">
        <v>18878.0</v>
      </c>
      <c r="D344" s="15">
        <v>3146.0</v>
      </c>
      <c r="E344" s="15">
        <v>367.0</v>
      </c>
      <c r="F344" s="176">
        <f t="shared" si="3"/>
        <v>2164578</v>
      </c>
      <c r="G344" s="172">
        <v>27310.0</v>
      </c>
      <c r="H344" s="15">
        <v>2114877.0</v>
      </c>
      <c r="I344" s="174">
        <v>158.0</v>
      </c>
    </row>
    <row r="345" ht="14.25" customHeight="1">
      <c r="A345" s="8">
        <v>44088.0</v>
      </c>
      <c r="B345" s="15">
        <v>22285.0</v>
      </c>
      <c r="C345" s="15">
        <v>18489.0</v>
      </c>
      <c r="D345" s="15">
        <v>3433.0</v>
      </c>
      <c r="E345" s="15">
        <v>363.0</v>
      </c>
      <c r="F345" s="176">
        <f t="shared" si="3"/>
        <v>2151002</v>
      </c>
      <c r="G345" s="172">
        <v>27476.0</v>
      </c>
      <c r="H345" s="15">
        <v>2101241.0</v>
      </c>
      <c r="I345" s="174">
        <v>157.0</v>
      </c>
    </row>
    <row r="346" ht="14.25" customHeight="1">
      <c r="A346" s="8">
        <v>44087.0</v>
      </c>
      <c r="B346" s="15">
        <v>22176.0</v>
      </c>
      <c r="C346" s="15">
        <v>18226.0</v>
      </c>
      <c r="D346" s="15">
        <v>3592.0</v>
      </c>
      <c r="E346" s="15">
        <v>358.0</v>
      </c>
      <c r="F346" s="176">
        <f t="shared" si="3"/>
        <v>2143270</v>
      </c>
      <c r="G346" s="172">
        <v>27705.0</v>
      </c>
      <c r="H346" s="15">
        <v>2093389.0</v>
      </c>
      <c r="I346" s="174">
        <v>157.0</v>
      </c>
    </row>
    <row r="347" ht="14.25" customHeight="1">
      <c r="A347" s="8">
        <v>44086.0</v>
      </c>
      <c r="B347" s="15">
        <v>22055.0</v>
      </c>
      <c r="C347" s="15">
        <v>18029.0</v>
      </c>
      <c r="D347" s="15">
        <v>3671.0</v>
      </c>
      <c r="E347" s="15">
        <v>355.0</v>
      </c>
      <c r="F347" s="176">
        <f t="shared" si="3"/>
        <v>2135457</v>
      </c>
      <c r="G347" s="172">
        <v>27826.0</v>
      </c>
      <c r="H347" s="15">
        <v>2085576.0</v>
      </c>
      <c r="I347" s="174">
        <v>164.0</v>
      </c>
    </row>
    <row r="348" ht="14.25" customHeight="1">
      <c r="A348" s="8">
        <v>44085.0</v>
      </c>
      <c r="B348" s="15">
        <v>21919.0</v>
      </c>
      <c r="C348" s="15">
        <v>17616.0</v>
      </c>
      <c r="D348" s="15">
        <v>3953.0</v>
      </c>
      <c r="E348" s="15">
        <v>350.0</v>
      </c>
      <c r="F348" s="176">
        <f t="shared" si="3"/>
        <v>2119211</v>
      </c>
      <c r="G348" s="172">
        <v>29423.0</v>
      </c>
      <c r="H348" s="15">
        <v>2067869.0</v>
      </c>
      <c r="I348" s="174">
        <v>175.0</v>
      </c>
    </row>
    <row r="349" ht="14.25" customHeight="1">
      <c r="A349" s="8">
        <v>44084.0</v>
      </c>
      <c r="B349" s="15">
        <v>21743.0</v>
      </c>
      <c r="C349" s="15">
        <v>17360.0</v>
      </c>
      <c r="D349" s="15">
        <v>4037.0</v>
      </c>
      <c r="E349" s="15">
        <v>346.0</v>
      </c>
      <c r="F349" s="176">
        <f t="shared" si="3"/>
        <v>2099591</v>
      </c>
      <c r="G349" s="172">
        <v>33018.0</v>
      </c>
      <c r="H349" s="15">
        <v>2044830.0</v>
      </c>
      <c r="I349" s="174">
        <v>169.0</v>
      </c>
    </row>
    <row r="350" ht="14.25" customHeight="1">
      <c r="A350" s="8">
        <v>44083.0</v>
      </c>
      <c r="B350" s="15">
        <v>21588.0</v>
      </c>
      <c r="C350" s="15">
        <v>17023.0</v>
      </c>
      <c r="D350" s="15">
        <v>4221.0</v>
      </c>
      <c r="E350" s="15">
        <v>344.0</v>
      </c>
      <c r="F350" s="176">
        <f t="shared" si="3"/>
        <v>2082234</v>
      </c>
      <c r="G350" s="172">
        <v>36533.0</v>
      </c>
      <c r="H350" s="15">
        <v>2024113.0</v>
      </c>
      <c r="I350" s="174">
        <v>154.0</v>
      </c>
    </row>
    <row r="351" ht="14.25" customHeight="1">
      <c r="A351" s="8">
        <v>44082.0</v>
      </c>
      <c r="B351" s="15">
        <v>21432.0</v>
      </c>
      <c r="C351" s="15">
        <v>16636.0</v>
      </c>
      <c r="D351" s="15">
        <v>4455.0</v>
      </c>
      <c r="E351" s="15">
        <v>341.0</v>
      </c>
      <c r="F351" s="176">
        <f t="shared" si="3"/>
        <v>2066078</v>
      </c>
      <c r="G351" s="172">
        <v>43370.0</v>
      </c>
      <c r="H351" s="15">
        <v>2001276.0</v>
      </c>
      <c r="I351" s="174">
        <v>150.0</v>
      </c>
    </row>
    <row r="352" ht="14.25" customHeight="1">
      <c r="A352" s="8">
        <v>44081.0</v>
      </c>
      <c r="B352" s="15">
        <v>21296.0</v>
      </c>
      <c r="C352" s="15">
        <v>16297.0</v>
      </c>
      <c r="D352" s="15">
        <v>4663.0</v>
      </c>
      <c r="E352" s="15">
        <v>336.0</v>
      </c>
      <c r="F352" s="176">
        <f t="shared" si="3"/>
        <v>2051297</v>
      </c>
      <c r="G352" s="172">
        <v>47109.0</v>
      </c>
      <c r="H352" s="15">
        <v>1982892.0</v>
      </c>
      <c r="I352" s="174">
        <v>162.0</v>
      </c>
    </row>
    <row r="353" ht="14.25" customHeight="1">
      <c r="A353" s="8">
        <v>44080.0</v>
      </c>
      <c r="B353" s="177">
        <v>21177.0</v>
      </c>
      <c r="C353" s="177">
        <v>16146.0</v>
      </c>
      <c r="D353" s="177">
        <v>4697.0</v>
      </c>
      <c r="E353" s="177">
        <v>334.0</v>
      </c>
      <c r="F353" s="176">
        <f t="shared" si="3"/>
        <v>2045935</v>
      </c>
      <c r="G353" s="177">
        <v>49621.0</v>
      </c>
      <c r="H353" s="177">
        <v>1975137.0</v>
      </c>
      <c r="I353" s="174">
        <v>163.0</v>
      </c>
    </row>
    <row r="354" ht="14.25" customHeight="1">
      <c r="A354" s="8">
        <v>44079.0</v>
      </c>
      <c r="B354" s="15">
        <v>21010.0</v>
      </c>
      <c r="C354" s="15">
        <v>16009.0</v>
      </c>
      <c r="D354" s="15">
        <v>4668.0</v>
      </c>
      <c r="E354" s="15">
        <v>333.0</v>
      </c>
      <c r="F354" s="176">
        <f t="shared" si="3"/>
        <v>2037045</v>
      </c>
      <c r="G354" s="15">
        <v>52077.0</v>
      </c>
      <c r="H354" s="15">
        <v>1963958.0</v>
      </c>
      <c r="I354" s="5">
        <v>159.0</v>
      </c>
    </row>
    <row r="355" ht="14.25" customHeight="1">
      <c r="A355" s="8">
        <v>44078.0</v>
      </c>
      <c r="B355" s="15">
        <v>20842.0</v>
      </c>
      <c r="C355" s="15">
        <v>15783.0</v>
      </c>
      <c r="D355" s="15">
        <v>4728.0</v>
      </c>
      <c r="E355" s="15">
        <v>331.0</v>
      </c>
      <c r="F355" s="176">
        <f t="shared" si="3"/>
        <v>2021906</v>
      </c>
      <c r="G355" s="15">
        <v>55266.0</v>
      </c>
      <c r="H355" s="15">
        <v>1945798.0</v>
      </c>
      <c r="I355" s="5">
        <v>157.0</v>
      </c>
    </row>
    <row r="356" ht="14.25" customHeight="1">
      <c r="A356" s="8">
        <v>44077.0</v>
      </c>
      <c r="B356" s="15">
        <v>20644.0</v>
      </c>
      <c r="C356" s="15">
        <v>15529.0</v>
      </c>
      <c r="D356" s="15">
        <v>4786.0</v>
      </c>
      <c r="E356" s="15">
        <v>329.0</v>
      </c>
      <c r="F356" s="176">
        <f t="shared" si="3"/>
        <v>2000552</v>
      </c>
      <c r="G356" s="15">
        <v>55524.0</v>
      </c>
      <c r="H356" s="15">
        <v>1924384.0</v>
      </c>
      <c r="I356" s="5">
        <v>154.0</v>
      </c>
    </row>
    <row r="357" ht="14.25" customHeight="1">
      <c r="A357" s="8">
        <v>44076.0</v>
      </c>
      <c r="B357" s="15">
        <v>20449.0</v>
      </c>
      <c r="C357" s="15">
        <v>15356.0</v>
      </c>
      <c r="D357" s="15">
        <v>4767.0</v>
      </c>
      <c r="E357" s="15">
        <v>326.0</v>
      </c>
      <c r="F357" s="176">
        <f t="shared" si="3"/>
        <v>1980295</v>
      </c>
      <c r="G357" s="15">
        <v>56748.0</v>
      </c>
      <c r="H357" s="15">
        <v>1903098.0</v>
      </c>
      <c r="I357" s="5">
        <v>123.0</v>
      </c>
    </row>
    <row r="358" ht="14.25" customHeight="1">
      <c r="A358" s="8">
        <v>44075.0</v>
      </c>
      <c r="B358" s="15">
        <v>20182.0</v>
      </c>
      <c r="C358" s="15">
        <v>15198.0</v>
      </c>
      <c r="D358" s="15">
        <v>4660.0</v>
      </c>
      <c r="E358" s="15">
        <v>324.0</v>
      </c>
      <c r="F358" s="176">
        <f t="shared" si="3"/>
        <v>1959080</v>
      </c>
      <c r="G358" s="15">
        <v>56743.0</v>
      </c>
      <c r="H358" s="15">
        <v>1882155.0</v>
      </c>
      <c r="I358" s="5">
        <v>104.0</v>
      </c>
    </row>
    <row r="359" ht="14.25" customHeight="1">
      <c r="A359" s="8">
        <v>44074.0</v>
      </c>
      <c r="B359" s="15">
        <v>19947.0</v>
      </c>
      <c r="C359" s="15">
        <v>14973.0</v>
      </c>
      <c r="D359" s="15">
        <v>4650.0</v>
      </c>
      <c r="E359" s="15">
        <v>324.0</v>
      </c>
      <c r="F359" s="176">
        <f t="shared" si="3"/>
        <v>1937689</v>
      </c>
      <c r="G359" s="15">
        <v>57876.0</v>
      </c>
      <c r="H359" s="15">
        <v>1859866.0</v>
      </c>
      <c r="I359" s="5">
        <v>79.0</v>
      </c>
    </row>
    <row r="360" ht="14.25" customHeight="1">
      <c r="A360" s="8">
        <v>44073.0</v>
      </c>
      <c r="B360" s="15">
        <v>19699.0</v>
      </c>
      <c r="C360" s="15">
        <v>14903.0</v>
      </c>
      <c r="D360" s="15">
        <v>4473.0</v>
      </c>
      <c r="E360" s="15">
        <v>323.0</v>
      </c>
      <c r="F360" s="176">
        <f t="shared" si="3"/>
        <v>1924170</v>
      </c>
      <c r="G360" s="15">
        <v>58021.0</v>
      </c>
      <c r="H360" s="15">
        <v>1846450.0</v>
      </c>
      <c r="I360" s="5">
        <v>70.0</v>
      </c>
    </row>
    <row r="361" ht="14.25" customHeight="1">
      <c r="A361" s="8">
        <v>44072.0</v>
      </c>
      <c r="B361" s="15">
        <v>19400.0</v>
      </c>
      <c r="C361" s="15">
        <v>14765.0</v>
      </c>
      <c r="D361" s="15">
        <v>4314.0</v>
      </c>
      <c r="E361" s="15">
        <v>321.0</v>
      </c>
      <c r="F361" s="176">
        <f t="shared" si="3"/>
        <v>1909329</v>
      </c>
      <c r="G361" s="15">
        <v>54046.0</v>
      </c>
      <c r="H361" s="15">
        <v>1835883.0</v>
      </c>
      <c r="I361" s="5">
        <v>64.0</v>
      </c>
    </row>
    <row r="362" ht="14.25" customHeight="1">
      <c r="A362" s="8">
        <v>44071.0</v>
      </c>
      <c r="B362" s="15">
        <v>19077.0</v>
      </c>
      <c r="C362" s="15">
        <v>14551.0</v>
      </c>
      <c r="D362" s="15">
        <v>4210.0</v>
      </c>
      <c r="E362" s="15">
        <v>316.0</v>
      </c>
      <c r="F362" s="176">
        <f t="shared" si="3"/>
        <v>1887717</v>
      </c>
      <c r="G362" s="15">
        <v>50711.0</v>
      </c>
      <c r="H362" s="15">
        <v>1817929.0</v>
      </c>
      <c r="I362" s="5">
        <v>58.0</v>
      </c>
    </row>
    <row r="363" ht="14.25" customHeight="1">
      <c r="A363" s="8">
        <v>44070.0</v>
      </c>
      <c r="B363" s="15">
        <v>18706.0</v>
      </c>
      <c r="C363" s="15">
        <v>14461.0</v>
      </c>
      <c r="D363" s="15">
        <v>3932.0</v>
      </c>
      <c r="E363" s="15">
        <v>313.0</v>
      </c>
      <c r="F363" s="176">
        <f t="shared" si="3"/>
        <v>1869579</v>
      </c>
      <c r="G363" s="15">
        <v>52041.0</v>
      </c>
      <c r="H363" s="15">
        <v>1798832.0</v>
      </c>
      <c r="I363" s="5">
        <v>46.0</v>
      </c>
    </row>
    <row r="364" ht="14.25" customHeight="1">
      <c r="A364" s="8">
        <v>44069.0</v>
      </c>
      <c r="B364" s="15">
        <v>18265.0</v>
      </c>
      <c r="C364" s="15">
        <v>14368.0</v>
      </c>
      <c r="D364" s="15">
        <v>3585.0</v>
      </c>
      <c r="E364" s="15">
        <v>312.0</v>
      </c>
      <c r="F364" s="176">
        <f t="shared" si="3"/>
        <v>1849506</v>
      </c>
      <c r="G364" s="15">
        <v>52795.0</v>
      </c>
      <c r="H364" s="15">
        <v>1778446.0</v>
      </c>
      <c r="I364" s="5">
        <v>42.0</v>
      </c>
    </row>
    <row r="365" ht="14.25" customHeight="1">
      <c r="A365" s="8">
        <v>44068.0</v>
      </c>
      <c r="B365" s="15">
        <v>17945.0</v>
      </c>
      <c r="C365" s="15">
        <v>14286.0</v>
      </c>
      <c r="D365" s="15">
        <v>3349.0</v>
      </c>
      <c r="E365" s="15">
        <v>310.0</v>
      </c>
      <c r="F365" s="176">
        <f t="shared" si="3"/>
        <v>1825837</v>
      </c>
      <c r="G365" s="15">
        <v>50362.0</v>
      </c>
      <c r="H365" s="15">
        <v>1757530.0</v>
      </c>
      <c r="I365" s="5">
        <v>37.0</v>
      </c>
    </row>
    <row r="366" ht="14.25" customHeight="1">
      <c r="A366" s="8">
        <v>44067.0</v>
      </c>
      <c r="B366" s="15">
        <v>17665.0</v>
      </c>
      <c r="C366" s="15">
        <v>14219.0</v>
      </c>
      <c r="D366" s="15">
        <v>3137.0</v>
      </c>
      <c r="E366" s="15">
        <v>309.0</v>
      </c>
      <c r="F366" s="176">
        <f t="shared" si="3"/>
        <v>1804422</v>
      </c>
      <c r="G366" s="15">
        <v>47995.0</v>
      </c>
      <c r="H366" s="15">
        <v>1738762.0</v>
      </c>
      <c r="I366" s="5">
        <v>31.0</v>
      </c>
    </row>
    <row r="367" ht="14.25" customHeight="1">
      <c r="A367" s="8">
        <v>44066.0</v>
      </c>
      <c r="B367" s="15">
        <v>17399.0</v>
      </c>
      <c r="C367" s="15">
        <v>14200.0</v>
      </c>
      <c r="D367" s="15">
        <v>2890.0</v>
      </c>
      <c r="E367" s="15">
        <v>309.0</v>
      </c>
      <c r="F367" s="176">
        <f t="shared" si="3"/>
        <v>1791186</v>
      </c>
      <c r="G367" s="15">
        <v>47564.0</v>
      </c>
      <c r="H367" s="15">
        <v>1726223.0</v>
      </c>
      <c r="I367" s="5">
        <v>29.0</v>
      </c>
    </row>
    <row r="368" ht="14.25" customHeight="1">
      <c r="A368" s="8">
        <v>44065.0</v>
      </c>
      <c r="B368" s="15">
        <v>17002.0</v>
      </c>
      <c r="C368" s="15">
        <v>14169.0</v>
      </c>
      <c r="D368" s="15">
        <v>2524.0</v>
      </c>
      <c r="E368" s="15">
        <v>309.0</v>
      </c>
      <c r="F368" s="176">
        <f t="shared" si="3"/>
        <v>1775800</v>
      </c>
      <c r="G368" s="15">
        <v>42427.0</v>
      </c>
      <c r="H368" s="15">
        <v>1716371.0</v>
      </c>
      <c r="I368" s="5">
        <v>24.0</v>
      </c>
    </row>
    <row r="369" ht="14.25" customHeight="1">
      <c r="A369" s="8">
        <v>44064.0</v>
      </c>
      <c r="B369" s="15">
        <v>16670.0</v>
      </c>
      <c r="C369" s="15">
        <v>14120.0</v>
      </c>
      <c r="D369" s="15">
        <v>2241.0</v>
      </c>
      <c r="E369" s="15">
        <v>309.0</v>
      </c>
      <c r="F369" s="176">
        <f t="shared" si="3"/>
        <v>1754123</v>
      </c>
      <c r="G369" s="15">
        <v>38045.0</v>
      </c>
      <c r="H369" s="15">
        <v>1699408.0</v>
      </c>
      <c r="I369" s="5">
        <v>18.0</v>
      </c>
    </row>
    <row r="370" ht="14.25" customHeight="1">
      <c r="A370" s="8">
        <v>44063.0</v>
      </c>
      <c r="B370" s="15">
        <v>16346.0</v>
      </c>
      <c r="C370" s="15">
        <v>14063.0</v>
      </c>
      <c r="D370" s="15">
        <v>1976.0</v>
      </c>
      <c r="E370" s="15">
        <v>307.0</v>
      </c>
      <c r="F370" s="176">
        <f t="shared" si="3"/>
        <v>1734083</v>
      </c>
      <c r="G370" s="15">
        <v>34998.0</v>
      </c>
      <c r="H370" s="15">
        <v>1682739.0</v>
      </c>
      <c r="I370" s="5">
        <v>12.0</v>
      </c>
    </row>
    <row r="371" ht="14.25" customHeight="1">
      <c r="A371" s="8">
        <v>44062.0</v>
      </c>
      <c r="B371" s="15">
        <v>16058.0</v>
      </c>
      <c r="C371" s="15">
        <v>14006.0</v>
      </c>
      <c r="D371" s="15">
        <v>1746.0</v>
      </c>
      <c r="E371" s="15">
        <v>306.0</v>
      </c>
      <c r="F371" s="176">
        <f t="shared" si="3"/>
        <v>1715064</v>
      </c>
      <c r="G371" s="15">
        <v>31022.0</v>
      </c>
      <c r="H371" s="15">
        <v>1667984.0</v>
      </c>
      <c r="I371" s="5">
        <v>12.0</v>
      </c>
    </row>
    <row r="372" ht="14.25" customHeight="1">
      <c r="A372" s="8">
        <v>44061.0</v>
      </c>
      <c r="B372" s="15">
        <v>15761.0</v>
      </c>
      <c r="C372" s="15">
        <v>13934.0</v>
      </c>
      <c r="D372" s="15">
        <v>1521.0</v>
      </c>
      <c r="E372" s="15">
        <v>306.0</v>
      </c>
      <c r="F372" s="176">
        <f t="shared" si="3"/>
        <v>1697042</v>
      </c>
      <c r="G372" s="15">
        <v>25219.0</v>
      </c>
      <c r="H372" s="15">
        <v>1656062.0</v>
      </c>
      <c r="I372" s="5">
        <v>9.0</v>
      </c>
    </row>
    <row r="373" ht="14.25" customHeight="1">
      <c r="A373" s="8">
        <v>44060.0</v>
      </c>
      <c r="B373" s="15">
        <v>15515.0</v>
      </c>
      <c r="C373" s="15">
        <v>13917.0</v>
      </c>
      <c r="D373" s="15">
        <v>1293.0</v>
      </c>
      <c r="E373" s="15">
        <v>305.0</v>
      </c>
      <c r="F373" s="176">
        <f t="shared" si="3"/>
        <v>1688470</v>
      </c>
      <c r="G373" s="15">
        <v>22964.0</v>
      </c>
      <c r="H373" s="15">
        <v>1649991.0</v>
      </c>
      <c r="I373" s="5">
        <v>13.0</v>
      </c>
    </row>
    <row r="374" ht="14.25" customHeight="1">
      <c r="A374" s="8">
        <v>44059.0</v>
      </c>
      <c r="B374" s="177">
        <v>15318.0</v>
      </c>
      <c r="C374" s="177">
        <v>13910.0</v>
      </c>
      <c r="D374" s="177">
        <v>1103.0</v>
      </c>
      <c r="E374" s="177">
        <v>305.0</v>
      </c>
      <c r="F374" s="176">
        <f t="shared" si="3"/>
        <v>1681787</v>
      </c>
      <c r="G374" s="177">
        <v>22005.0</v>
      </c>
      <c r="H374" s="177">
        <v>1644464.0</v>
      </c>
      <c r="I374" s="5">
        <v>13.0</v>
      </c>
    </row>
    <row r="375" ht="14.25" customHeight="1">
      <c r="A375" s="8">
        <v>44058.0</v>
      </c>
      <c r="B375" s="177">
        <v>15039.0</v>
      </c>
      <c r="C375" s="177">
        <v>13901.0</v>
      </c>
      <c r="D375" s="177">
        <v>833.0</v>
      </c>
      <c r="E375" s="177">
        <v>305.0</v>
      </c>
      <c r="F375" s="176">
        <f t="shared" si="3"/>
        <v>1675296</v>
      </c>
      <c r="G375" s="177">
        <v>21618.0</v>
      </c>
      <c r="H375" s="177">
        <v>1638639.0</v>
      </c>
      <c r="I375" s="5">
        <v>14.0</v>
      </c>
    </row>
    <row r="376" ht="14.25" customHeight="1">
      <c r="A376" s="8">
        <v>44057.0</v>
      </c>
      <c r="B376" s="15">
        <v>14873.0</v>
      </c>
      <c r="C376" s="15">
        <v>13863.0</v>
      </c>
      <c r="D376" s="15">
        <v>705.0</v>
      </c>
      <c r="E376" s="15">
        <v>305.0</v>
      </c>
      <c r="F376" s="176">
        <f t="shared" si="3"/>
        <v>1665084</v>
      </c>
      <c r="G376" s="15">
        <v>20132.0</v>
      </c>
      <c r="H376" s="15">
        <v>1630079.0</v>
      </c>
      <c r="I376" s="5">
        <v>14.0</v>
      </c>
    </row>
    <row r="377" ht="14.25" customHeight="1">
      <c r="A377" s="8">
        <v>44056.0</v>
      </c>
      <c r="B377" s="177">
        <v>14770.0</v>
      </c>
      <c r="C377" s="177">
        <v>13817.0</v>
      </c>
      <c r="D377" s="177">
        <v>648.0</v>
      </c>
      <c r="E377" s="177">
        <v>305.0</v>
      </c>
      <c r="F377" s="176">
        <f t="shared" si="3"/>
        <v>1654898</v>
      </c>
      <c r="G377" s="177">
        <v>17798.0</v>
      </c>
      <c r="H377" s="177">
        <v>1622330.0</v>
      </c>
      <c r="I377" s="5">
        <v>15.0</v>
      </c>
    </row>
    <row r="378" ht="14.25" customHeight="1">
      <c r="A378" s="8">
        <v>44055.0</v>
      </c>
      <c r="B378" s="177">
        <v>14714.0</v>
      </c>
      <c r="C378" s="177">
        <v>13786.0</v>
      </c>
      <c r="D378" s="177">
        <v>623.0</v>
      </c>
      <c r="E378" s="177">
        <v>305.0</v>
      </c>
      <c r="F378" s="176">
        <f t="shared" si="3"/>
        <v>1646652</v>
      </c>
      <c r="G378" s="177">
        <v>17375.0</v>
      </c>
      <c r="H378" s="177">
        <v>1614563.0</v>
      </c>
      <c r="I378" s="5">
        <v>15.0</v>
      </c>
    </row>
    <row r="379" ht="15.0" customHeight="1">
      <c r="A379" s="8">
        <v>44054.0</v>
      </c>
      <c r="B379" s="177">
        <v>14660.0</v>
      </c>
      <c r="C379" s="177">
        <v>13729.0</v>
      </c>
      <c r="D379" s="177">
        <v>626.0</v>
      </c>
      <c r="E379" s="177">
        <v>305.0</v>
      </c>
      <c r="F379" s="176">
        <f t="shared" si="3"/>
        <v>1637844</v>
      </c>
      <c r="G379" s="177">
        <v>17489.0</v>
      </c>
      <c r="H379" s="177">
        <v>1605695.0</v>
      </c>
      <c r="I379" s="5">
        <v>15.0</v>
      </c>
    </row>
    <row r="380" ht="15.0" customHeight="1">
      <c r="A380" s="8">
        <v>44053.0</v>
      </c>
      <c r="B380" s="177">
        <v>14626.0</v>
      </c>
      <c r="C380" s="177">
        <v>13658.0</v>
      </c>
      <c r="D380" s="177">
        <v>663.0</v>
      </c>
      <c r="E380" s="177">
        <v>305.0</v>
      </c>
      <c r="F380" s="176">
        <f t="shared" si="3"/>
        <v>1628303</v>
      </c>
      <c r="G380" s="177">
        <v>16396.0</v>
      </c>
      <c r="H380" s="177">
        <v>1597281.0</v>
      </c>
      <c r="I380" s="5">
        <v>16.0</v>
      </c>
    </row>
    <row r="381" ht="15.0" customHeight="1">
      <c r="A381" s="8">
        <v>44052.0</v>
      </c>
      <c r="B381" s="15">
        <v>14598.0</v>
      </c>
      <c r="C381" s="15">
        <v>13642.0</v>
      </c>
      <c r="D381" s="15">
        <v>651.0</v>
      </c>
      <c r="E381" s="15">
        <v>305.0</v>
      </c>
      <c r="F381" s="176">
        <f t="shared" si="3"/>
        <v>1624650</v>
      </c>
      <c r="G381" s="15">
        <v>16803.0</v>
      </c>
      <c r="H381" s="15">
        <v>1593249.0</v>
      </c>
      <c r="I381" s="5">
        <v>16.0</v>
      </c>
    </row>
    <row r="382" ht="15.0" customHeight="1">
      <c r="A382" s="8">
        <v>44051.0</v>
      </c>
      <c r="B382" s="15">
        <v>14562.0</v>
      </c>
      <c r="C382" s="15">
        <v>13629.0</v>
      </c>
      <c r="D382" s="15">
        <v>629.0</v>
      </c>
      <c r="E382" s="15">
        <v>304.0</v>
      </c>
      <c r="F382" s="176">
        <f t="shared" si="3"/>
        <v>1620514</v>
      </c>
      <c r="G382" s="15">
        <v>16105.0</v>
      </c>
      <c r="H382" s="15">
        <v>1589847.0</v>
      </c>
      <c r="I382" s="5">
        <v>17.0</v>
      </c>
    </row>
    <row r="383" ht="15.0" customHeight="1">
      <c r="A383" s="8">
        <v>44050.0</v>
      </c>
      <c r="B383" s="15">
        <v>14519.0</v>
      </c>
      <c r="C383" s="15">
        <v>13543.0</v>
      </c>
      <c r="D383" s="15">
        <v>673.0</v>
      </c>
      <c r="E383" s="15">
        <v>303.0</v>
      </c>
      <c r="F383" s="176">
        <f t="shared" si="3"/>
        <v>1613652</v>
      </c>
      <c r="G383" s="15">
        <v>17068.0</v>
      </c>
      <c r="H383" s="15">
        <v>1582065.0</v>
      </c>
      <c r="I383" s="5">
        <v>18.0</v>
      </c>
    </row>
    <row r="384" ht="15.0" customHeight="1">
      <c r="A384" s="8">
        <v>44049.0</v>
      </c>
      <c r="B384" s="15">
        <v>14499.0</v>
      </c>
      <c r="C384" s="15">
        <v>13501.0</v>
      </c>
      <c r="D384" s="15">
        <v>696.0</v>
      </c>
      <c r="E384" s="15">
        <v>302.0</v>
      </c>
      <c r="F384" s="176">
        <f t="shared" si="3"/>
        <v>1606487</v>
      </c>
      <c r="G384" s="15">
        <v>18031.0</v>
      </c>
      <c r="H384" s="15">
        <v>1573957.0</v>
      </c>
      <c r="I384" s="5">
        <v>18.0</v>
      </c>
    </row>
    <row r="385" ht="15.0" customHeight="1">
      <c r="A385" s="8">
        <v>44048.0</v>
      </c>
      <c r="B385" s="15">
        <v>14456.0</v>
      </c>
      <c r="C385" s="15">
        <v>13406.0</v>
      </c>
      <c r="D385" s="15">
        <v>748.0</v>
      </c>
      <c r="E385" s="177">
        <v>302.0</v>
      </c>
      <c r="F385" s="176">
        <f t="shared" si="3"/>
        <v>1598187</v>
      </c>
      <c r="G385" s="177">
        <v>18490.0</v>
      </c>
      <c r="H385" s="177">
        <v>1565241.0</v>
      </c>
      <c r="I385" s="5">
        <v>14.0</v>
      </c>
    </row>
    <row r="386" ht="15.0" customHeight="1">
      <c r="A386" s="8">
        <v>44047.0</v>
      </c>
      <c r="B386" s="15">
        <v>14423.0</v>
      </c>
      <c r="C386" s="15">
        <v>13352.0</v>
      </c>
      <c r="D386" s="15">
        <v>770.0</v>
      </c>
      <c r="E386" s="15">
        <v>301.0</v>
      </c>
      <c r="F386" s="176">
        <f t="shared" si="3"/>
        <v>1589780</v>
      </c>
      <c r="G386" s="15">
        <v>18724.0</v>
      </c>
      <c r="H386" s="15">
        <v>1556633.0</v>
      </c>
      <c r="I386" s="5">
        <v>13.0</v>
      </c>
    </row>
    <row r="387" ht="15.0" customHeight="1">
      <c r="A387" s="8">
        <v>44046.0</v>
      </c>
      <c r="B387" s="177">
        <v>14389.0</v>
      </c>
      <c r="C387" s="177">
        <v>13280.0</v>
      </c>
      <c r="D387" s="177">
        <v>808.0</v>
      </c>
      <c r="E387" s="177">
        <v>301.0</v>
      </c>
      <c r="F387" s="176">
        <f t="shared" si="3"/>
        <v>1579757</v>
      </c>
      <c r="G387" s="177">
        <v>17401.0</v>
      </c>
      <c r="H387" s="177">
        <v>1547967.0</v>
      </c>
      <c r="I387" s="5">
        <v>13.0</v>
      </c>
    </row>
    <row r="388" ht="15.0" customHeight="1">
      <c r="A388" s="8">
        <v>44045.0</v>
      </c>
      <c r="B388" s="177">
        <v>14366.0</v>
      </c>
      <c r="C388" s="177">
        <v>13259.0</v>
      </c>
      <c r="D388" s="177">
        <v>806.0</v>
      </c>
      <c r="E388" s="177">
        <v>301.0</v>
      </c>
      <c r="F388" s="176">
        <f t="shared" si="3"/>
        <v>1576246</v>
      </c>
      <c r="G388" s="177">
        <v>17768.0</v>
      </c>
      <c r="H388" s="177">
        <v>1544112.0</v>
      </c>
      <c r="I388" s="5">
        <v>13.0</v>
      </c>
    </row>
    <row r="389" ht="15.0" customHeight="1">
      <c r="A389" s="8">
        <v>44044.0</v>
      </c>
      <c r="B389" s="177">
        <v>14336.0</v>
      </c>
      <c r="C389" s="177">
        <v>13233.0</v>
      </c>
      <c r="D389" s="177">
        <v>802.0</v>
      </c>
      <c r="E389" s="177">
        <v>301.0</v>
      </c>
      <c r="F389" s="176">
        <f t="shared" si="3"/>
        <v>1571830</v>
      </c>
      <c r="G389" s="177">
        <v>18278.0</v>
      </c>
      <c r="H389" s="177">
        <v>1539216.0</v>
      </c>
      <c r="I389" s="5">
        <v>13.0</v>
      </c>
    </row>
    <row r="390" ht="15.0" customHeight="1">
      <c r="A390" s="8">
        <v>44043.0</v>
      </c>
      <c r="B390" s="15">
        <v>14305.0</v>
      </c>
      <c r="C390" s="15">
        <v>13183.0</v>
      </c>
      <c r="D390" s="15">
        <v>821.0</v>
      </c>
      <c r="E390" s="15">
        <v>301.0</v>
      </c>
      <c r="F390" s="176">
        <f t="shared" si="3"/>
        <v>1563796</v>
      </c>
      <c r="G390" s="15">
        <v>18330.0</v>
      </c>
      <c r="H390" s="15">
        <v>1531161.0</v>
      </c>
      <c r="I390" s="5">
        <v>12.0</v>
      </c>
    </row>
    <row r="391" ht="15.0" customHeight="1">
      <c r="A391" s="8">
        <v>44042.0</v>
      </c>
      <c r="B391" s="177">
        <v>14269.0</v>
      </c>
      <c r="C391" s="177">
        <v>13132.0</v>
      </c>
      <c r="D391" s="177">
        <v>837.0</v>
      </c>
      <c r="E391" s="177">
        <v>300.0</v>
      </c>
      <c r="F391" s="176">
        <f t="shared" si="3"/>
        <v>1556215</v>
      </c>
      <c r="G391" s="177">
        <v>19018.0</v>
      </c>
      <c r="H391" s="177">
        <v>1522928.0</v>
      </c>
      <c r="I391" s="5">
        <v>13.0</v>
      </c>
    </row>
    <row r="392" ht="15.0" customHeight="1">
      <c r="A392" s="8">
        <v>44041.0</v>
      </c>
      <c r="B392" s="177">
        <v>14251.0</v>
      </c>
      <c r="C392" s="177">
        <v>13069.0</v>
      </c>
      <c r="D392" s="177">
        <v>882.0</v>
      </c>
      <c r="E392" s="177">
        <v>300.0</v>
      </c>
      <c r="F392" s="176">
        <f t="shared" si="3"/>
        <v>1547307</v>
      </c>
      <c r="G392" s="177">
        <v>19326.0</v>
      </c>
      <c r="H392" s="177">
        <v>1513730.0</v>
      </c>
      <c r="I392" s="5">
        <v>12.0</v>
      </c>
    </row>
    <row r="393" ht="15.0" customHeight="1">
      <c r="A393" s="8">
        <v>44040.0</v>
      </c>
      <c r="B393" s="177">
        <v>14203.0</v>
      </c>
      <c r="C393" s="177">
        <v>13007.0</v>
      </c>
      <c r="D393" s="177">
        <v>896.0</v>
      </c>
      <c r="E393" s="177">
        <v>300.0</v>
      </c>
      <c r="F393" s="176">
        <f t="shared" si="3"/>
        <v>1537704</v>
      </c>
      <c r="G393" s="177">
        <v>20444.0</v>
      </c>
      <c r="H393" s="177">
        <v>1503057.0</v>
      </c>
      <c r="I393" s="5">
        <v>12.0</v>
      </c>
    </row>
    <row r="394" ht="15.0" customHeight="1">
      <c r="A394" s="8">
        <v>44039.0</v>
      </c>
      <c r="B394" s="177">
        <v>14175.0</v>
      </c>
      <c r="C394" s="177">
        <v>12905.0</v>
      </c>
      <c r="D394" s="177">
        <v>971.0</v>
      </c>
      <c r="E394" s="177">
        <v>299.0</v>
      </c>
      <c r="F394" s="176">
        <f t="shared" si="3"/>
        <v>1526974</v>
      </c>
      <c r="G394" s="177">
        <v>18770.0</v>
      </c>
      <c r="H394" s="177">
        <v>1494029.0</v>
      </c>
      <c r="I394" s="5">
        <v>14.0</v>
      </c>
    </row>
    <row r="395" ht="15.0" customHeight="1">
      <c r="A395" s="8">
        <v>44038.0</v>
      </c>
      <c r="B395" s="177">
        <v>14150.0</v>
      </c>
      <c r="C395" s="177">
        <v>12890.0</v>
      </c>
      <c r="D395" s="177">
        <v>962.0</v>
      </c>
      <c r="E395" s="177">
        <v>298.0</v>
      </c>
      <c r="F395" s="176">
        <f t="shared" si="3"/>
        <v>1522926</v>
      </c>
      <c r="G395" s="177">
        <v>19214.0</v>
      </c>
      <c r="H395" s="177">
        <v>1489562.0</v>
      </c>
      <c r="I395" s="5">
        <v>15.0</v>
      </c>
    </row>
    <row r="396" ht="15.0" customHeight="1">
      <c r="A396" s="8">
        <v>44037.0</v>
      </c>
      <c r="B396" s="177">
        <v>14092.0</v>
      </c>
      <c r="C396" s="177">
        <v>12866.0</v>
      </c>
      <c r="D396" s="177">
        <v>928.0</v>
      </c>
      <c r="E396" s="177">
        <v>298.0</v>
      </c>
      <c r="F396" s="176">
        <f t="shared" si="3"/>
        <v>1518634</v>
      </c>
      <c r="G396" s="177">
        <v>19681.0</v>
      </c>
      <c r="H396" s="177">
        <v>1484861.0</v>
      </c>
      <c r="I396" s="5">
        <v>15.0</v>
      </c>
    </row>
    <row r="397" ht="15.0" customHeight="1">
      <c r="A397" s="8">
        <v>44036.0</v>
      </c>
      <c r="B397" s="177">
        <v>13979.0</v>
      </c>
      <c r="C397" s="177">
        <v>12817.0</v>
      </c>
      <c r="D397" s="177">
        <v>864.0</v>
      </c>
      <c r="E397" s="177">
        <v>298.0</v>
      </c>
      <c r="F397" s="176">
        <f t="shared" si="3"/>
        <v>1510327</v>
      </c>
      <c r="G397" s="177">
        <v>20559.0</v>
      </c>
      <c r="H397" s="177">
        <v>1475789.0</v>
      </c>
      <c r="I397" s="5">
        <v>16.0</v>
      </c>
    </row>
    <row r="398" ht="15.0" customHeight="1">
      <c r="A398" s="8">
        <v>44035.0</v>
      </c>
      <c r="B398" s="177">
        <v>13938.0</v>
      </c>
      <c r="C398" s="177">
        <v>12758.0</v>
      </c>
      <c r="D398" s="177">
        <v>883.0</v>
      </c>
      <c r="E398" s="177">
        <v>297.0</v>
      </c>
      <c r="F398" s="176">
        <f t="shared" si="3"/>
        <v>1500854</v>
      </c>
      <c r="G398" s="177">
        <v>21418.0</v>
      </c>
      <c r="H398" s="177">
        <v>1465498.0</v>
      </c>
      <c r="I398" s="5">
        <v>18.0</v>
      </c>
    </row>
    <row r="399" ht="15.0" customHeight="1">
      <c r="A399" s="8">
        <v>44034.0</v>
      </c>
      <c r="B399" s="177">
        <v>13879.0</v>
      </c>
      <c r="C399" s="177">
        <v>12698.0</v>
      </c>
      <c r="D399" s="177">
        <v>884.0</v>
      </c>
      <c r="E399" s="177">
        <v>297.0</v>
      </c>
      <c r="F399" s="176">
        <f t="shared" si="3"/>
        <v>1492071</v>
      </c>
      <c r="G399" s="177">
        <v>21751.0</v>
      </c>
      <c r="H399" s="177">
        <v>1456441.0</v>
      </c>
      <c r="I399" s="5">
        <v>21.0</v>
      </c>
    </row>
    <row r="400" ht="15.0" customHeight="1">
      <c r="A400" s="8">
        <v>44033.0</v>
      </c>
      <c r="B400" s="177">
        <v>13816.0</v>
      </c>
      <c r="C400" s="177">
        <v>12643.0</v>
      </c>
      <c r="D400" s="177">
        <v>877.0</v>
      </c>
      <c r="E400" s="177">
        <v>296.0</v>
      </c>
      <c r="F400" s="176">
        <f t="shared" si="3"/>
        <v>1482390</v>
      </c>
      <c r="G400" s="177">
        <v>23864.0</v>
      </c>
      <c r="H400" s="177">
        <v>1444710.0</v>
      </c>
      <c r="I400" s="5">
        <v>21.0</v>
      </c>
    </row>
    <row r="401" ht="15.0" customHeight="1">
      <c r="A401" s="8">
        <v>44032.0</v>
      </c>
      <c r="B401" s="15">
        <v>13771.0</v>
      </c>
      <c r="C401" s="15">
        <v>12572.0</v>
      </c>
      <c r="D401" s="15">
        <v>903.0</v>
      </c>
      <c r="E401" s="15">
        <v>296.0</v>
      </c>
      <c r="F401" s="176">
        <f t="shared" si="3"/>
        <v>1470193</v>
      </c>
      <c r="G401" s="172">
        <v>21302.0</v>
      </c>
      <c r="H401" s="15">
        <v>1435120.0</v>
      </c>
      <c r="I401" s="5">
        <v>19.0</v>
      </c>
    </row>
    <row r="402" ht="15.0" customHeight="1">
      <c r="A402" s="8">
        <v>44031.0</v>
      </c>
      <c r="B402" s="15">
        <v>13745.0</v>
      </c>
      <c r="C402" s="5">
        <v>12556.0</v>
      </c>
      <c r="D402" s="15">
        <v>894.0</v>
      </c>
      <c r="E402" s="15">
        <v>295.0</v>
      </c>
      <c r="F402" s="176">
        <f t="shared" si="3"/>
        <v>1465299</v>
      </c>
      <c r="G402" s="15">
        <v>21953.0</v>
      </c>
      <c r="H402" s="15">
        <v>1429601.0</v>
      </c>
      <c r="I402" s="5">
        <v>19.0</v>
      </c>
    </row>
    <row r="403" ht="15.0" customHeight="1">
      <c r="A403" s="8">
        <v>44030.0</v>
      </c>
      <c r="B403" s="15">
        <v>13711.0</v>
      </c>
      <c r="C403" s="15">
        <v>12519.0</v>
      </c>
      <c r="D403" s="15">
        <v>898.0</v>
      </c>
      <c r="E403" s="15">
        <v>294.0</v>
      </c>
      <c r="F403" s="176">
        <f t="shared" si="3"/>
        <v>1460204</v>
      </c>
      <c r="G403" s="15">
        <v>22923.0</v>
      </c>
      <c r="H403" s="15">
        <v>1423570.0</v>
      </c>
      <c r="I403" s="5">
        <v>19.0</v>
      </c>
    </row>
    <row r="404" ht="15.0" customHeight="1">
      <c r="A404" s="8">
        <v>44029.0</v>
      </c>
      <c r="B404" s="177">
        <v>13672.0</v>
      </c>
      <c r="C404" s="177">
        <v>12460.0</v>
      </c>
      <c r="D404" s="177">
        <v>919.0</v>
      </c>
      <c r="E404" s="177">
        <v>293.0</v>
      </c>
      <c r="F404" s="176">
        <f t="shared" si="3"/>
        <v>1451017</v>
      </c>
      <c r="G404" s="177">
        <v>23110.0</v>
      </c>
      <c r="H404" s="177">
        <v>1414235.0</v>
      </c>
      <c r="I404" s="5">
        <v>16.0</v>
      </c>
    </row>
    <row r="405" ht="15.0" customHeight="1">
      <c r="A405" s="8">
        <v>44028.0</v>
      </c>
      <c r="B405" s="177">
        <v>13612.0</v>
      </c>
      <c r="C405" s="177">
        <v>12396.0</v>
      </c>
      <c r="D405" s="177">
        <v>925.0</v>
      </c>
      <c r="E405" s="177">
        <v>291.0</v>
      </c>
      <c r="F405" s="176">
        <f t="shared" si="3"/>
        <v>1441348</v>
      </c>
      <c r="G405" s="177">
        <v>23404.0</v>
      </c>
      <c r="H405" s="177">
        <v>1404332.0</v>
      </c>
      <c r="I405" s="5">
        <v>16.0</v>
      </c>
    </row>
    <row r="406" ht="15.0" customHeight="1">
      <c r="A406" s="8">
        <v>44027.0</v>
      </c>
      <c r="B406" s="177">
        <v>13551.0</v>
      </c>
      <c r="C406" s="177">
        <v>12348.0</v>
      </c>
      <c r="D406" s="177">
        <v>914.0</v>
      </c>
      <c r="E406" s="177">
        <v>289.0</v>
      </c>
      <c r="F406" s="176">
        <f t="shared" si="3"/>
        <v>1431316</v>
      </c>
      <c r="G406" s="177">
        <v>23297.0</v>
      </c>
      <c r="H406" s="177">
        <v>1394468.0</v>
      </c>
      <c r="I406" s="5">
        <v>17.0</v>
      </c>
    </row>
    <row r="407" ht="15.0" customHeight="1">
      <c r="A407" s="8">
        <v>44026.0</v>
      </c>
      <c r="B407" s="15">
        <v>13512.0</v>
      </c>
      <c r="C407" s="15">
        <v>12282.0</v>
      </c>
      <c r="D407" s="15">
        <v>941.0</v>
      </c>
      <c r="E407" s="15">
        <v>289.0</v>
      </c>
      <c r="F407" s="176">
        <f t="shared" si="3"/>
        <v>1420616</v>
      </c>
      <c r="G407" s="15">
        <v>24289.0</v>
      </c>
      <c r="H407" s="15">
        <v>1382815.0</v>
      </c>
      <c r="I407" s="5">
        <v>17.0</v>
      </c>
    </row>
    <row r="408" ht="15.0" customHeight="1">
      <c r="A408" s="8">
        <v>44025.0</v>
      </c>
      <c r="B408" s="177">
        <v>13479.0</v>
      </c>
      <c r="C408" s="177">
        <v>12204.0</v>
      </c>
      <c r="D408" s="177">
        <v>986.0</v>
      </c>
      <c r="E408" s="177">
        <v>289.0</v>
      </c>
      <c r="F408" s="176">
        <f t="shared" si="3"/>
        <v>1408312</v>
      </c>
      <c r="G408" s="177">
        <v>21845.0</v>
      </c>
      <c r="H408" s="177">
        <v>1372988.0</v>
      </c>
      <c r="I408" s="5">
        <v>20.0</v>
      </c>
    </row>
    <row r="409" ht="15.0" customHeight="1">
      <c r="A409" s="8">
        <v>44024.0</v>
      </c>
      <c r="B409" s="177">
        <v>13417.0</v>
      </c>
      <c r="C409" s="177">
        <v>12178.0</v>
      </c>
      <c r="D409" s="177">
        <v>950.0</v>
      </c>
      <c r="E409" s="177">
        <v>289.0</v>
      </c>
      <c r="F409" s="176">
        <f t="shared" si="3"/>
        <v>1402144</v>
      </c>
      <c r="G409" s="177">
        <v>21830.0</v>
      </c>
      <c r="H409" s="177">
        <v>1366897.0</v>
      </c>
      <c r="I409" s="5">
        <v>19.0</v>
      </c>
    </row>
    <row r="410" ht="15.0" customHeight="1">
      <c r="A410" s="8">
        <v>44023.0</v>
      </c>
      <c r="B410" s="177">
        <v>13373.0</v>
      </c>
      <c r="C410" s="177">
        <v>12144.0</v>
      </c>
      <c r="D410" s="177">
        <v>941.0</v>
      </c>
      <c r="E410" s="177">
        <v>288.0</v>
      </c>
      <c r="F410" s="176">
        <f t="shared" si="3"/>
        <v>1396941</v>
      </c>
      <c r="G410" s="177">
        <v>22950.0</v>
      </c>
      <c r="H410" s="177">
        <v>1360618.0</v>
      </c>
      <c r="I410" s="5">
        <v>20.0</v>
      </c>
    </row>
    <row r="411" ht="15.0" customHeight="1">
      <c r="A411" s="8">
        <v>44022.0</v>
      </c>
      <c r="B411" s="128">
        <v>13338.0</v>
      </c>
      <c r="C411" s="128">
        <v>12065.0</v>
      </c>
      <c r="D411" s="177">
        <v>985.0</v>
      </c>
      <c r="E411" s="177">
        <v>288.0</v>
      </c>
      <c r="F411" s="176">
        <f t="shared" si="3"/>
        <v>1384890</v>
      </c>
      <c r="G411" s="177">
        <v>23527.0</v>
      </c>
      <c r="H411" s="177">
        <v>1348025.0</v>
      </c>
      <c r="I411" s="5">
        <v>22.0</v>
      </c>
    </row>
    <row r="412" ht="15.0" customHeight="1">
      <c r="A412" s="8">
        <v>44021.0</v>
      </c>
      <c r="B412" s="177">
        <v>13293.0</v>
      </c>
      <c r="C412" s="177">
        <v>12019.0</v>
      </c>
      <c r="D412" s="177">
        <v>987.0</v>
      </c>
      <c r="E412" s="177">
        <v>287.0</v>
      </c>
      <c r="F412" s="176">
        <f t="shared" si="3"/>
        <v>1371771</v>
      </c>
      <c r="G412" s="177">
        <v>23912.0</v>
      </c>
      <c r="H412" s="177">
        <v>1334566.0</v>
      </c>
      <c r="I412" s="5">
        <v>26.0</v>
      </c>
    </row>
    <row r="413" ht="15.0" customHeight="1">
      <c r="A413" s="8">
        <v>44020.0</v>
      </c>
      <c r="B413" s="177">
        <v>13243.0</v>
      </c>
      <c r="C413" s="177">
        <v>11970.0</v>
      </c>
      <c r="D413" s="177">
        <v>988.0</v>
      </c>
      <c r="E413" s="177">
        <v>285.0</v>
      </c>
      <c r="F413" s="176">
        <f t="shared" si="3"/>
        <v>1359734</v>
      </c>
      <c r="G413" s="177">
        <v>24012.0</v>
      </c>
      <c r="H413" s="177">
        <v>1322479.0</v>
      </c>
      <c r="I413" s="5">
        <v>31.0</v>
      </c>
    </row>
    <row r="414" ht="15.0" customHeight="1">
      <c r="A414" s="8">
        <v>44019.0</v>
      </c>
      <c r="B414" s="177">
        <v>13181.0</v>
      </c>
      <c r="C414" s="177">
        <v>11914.0</v>
      </c>
      <c r="D414" s="177">
        <v>982.0</v>
      </c>
      <c r="E414" s="177">
        <v>285.0</v>
      </c>
      <c r="F414" s="176">
        <f t="shared" si="3"/>
        <v>1346194</v>
      </c>
      <c r="G414" s="177">
        <v>23675.0</v>
      </c>
      <c r="H414" s="177">
        <v>1309338.0</v>
      </c>
      <c r="I414" s="5">
        <v>36.0</v>
      </c>
    </row>
    <row r="415" ht="15.0" customHeight="1">
      <c r="A415" s="8">
        <v>44018.0</v>
      </c>
      <c r="B415" s="15">
        <v>13137.0</v>
      </c>
      <c r="C415" s="15">
        <v>11848.0</v>
      </c>
      <c r="D415" s="15">
        <v>1005.0</v>
      </c>
      <c r="E415" s="15">
        <v>284.0</v>
      </c>
      <c r="F415" s="176">
        <f t="shared" si="3"/>
        <v>1331796</v>
      </c>
      <c r="G415" s="15">
        <v>21292.0</v>
      </c>
      <c r="H415" s="15">
        <v>1297367.0</v>
      </c>
      <c r="I415" s="5">
        <v>32.0</v>
      </c>
    </row>
    <row r="416" ht="15.0" customHeight="1">
      <c r="A416" s="8">
        <v>44017.0</v>
      </c>
      <c r="B416" s="15">
        <v>13089.0</v>
      </c>
      <c r="C416" s="177">
        <v>11832.0</v>
      </c>
      <c r="D416" s="15">
        <v>974.0</v>
      </c>
      <c r="E416" s="177">
        <v>283.0</v>
      </c>
      <c r="F416" s="176">
        <f t="shared" si="3"/>
        <v>1326055</v>
      </c>
      <c r="G416" s="177">
        <v>21649.0</v>
      </c>
      <c r="H416" s="15">
        <v>1291317.0</v>
      </c>
      <c r="I416" s="5">
        <v>32.0</v>
      </c>
    </row>
    <row r="417" ht="15.0" customHeight="1">
      <c r="A417" s="8">
        <v>44016.0</v>
      </c>
      <c r="B417" s="177">
        <v>13030.0</v>
      </c>
      <c r="C417" s="177">
        <v>11811.0</v>
      </c>
      <c r="D417" s="177">
        <v>936.0</v>
      </c>
      <c r="E417" s="177">
        <v>283.0</v>
      </c>
      <c r="F417" s="176">
        <f t="shared" si="3"/>
        <v>1319523</v>
      </c>
      <c r="G417" s="177">
        <v>22321.0</v>
      </c>
      <c r="H417" s="177">
        <v>1284172.0</v>
      </c>
      <c r="I417" s="5">
        <v>30.0</v>
      </c>
    </row>
    <row r="418" ht="15.0" customHeight="1">
      <c r="A418" s="8">
        <v>44015.0</v>
      </c>
      <c r="B418" s="177">
        <v>12967.0</v>
      </c>
      <c r="C418" s="177">
        <v>11759.0</v>
      </c>
      <c r="D418" s="177">
        <v>926.0</v>
      </c>
      <c r="E418" s="177">
        <v>282.0</v>
      </c>
      <c r="F418" s="176">
        <f t="shared" si="3"/>
        <v>1307761</v>
      </c>
      <c r="G418" s="177">
        <v>21560.0</v>
      </c>
      <c r="H418" s="177">
        <v>1273234.0</v>
      </c>
      <c r="I418" s="5">
        <v>34.0</v>
      </c>
    </row>
    <row r="419" ht="15.0" customHeight="1">
      <c r="A419" s="8">
        <v>44014.0</v>
      </c>
      <c r="B419" s="177">
        <v>12904.0</v>
      </c>
      <c r="C419" s="177">
        <v>11684.0</v>
      </c>
      <c r="D419" s="177">
        <v>938.0</v>
      </c>
      <c r="E419" s="177">
        <v>282.0</v>
      </c>
      <c r="F419" s="176">
        <f t="shared" si="3"/>
        <v>1295962</v>
      </c>
      <c r="G419" s="177">
        <v>19782.0</v>
      </c>
      <c r="H419" s="177">
        <v>1263276.0</v>
      </c>
      <c r="I419" s="5">
        <v>34.0</v>
      </c>
    </row>
    <row r="420" ht="15.0" customHeight="1">
      <c r="A420" s="8">
        <v>44013.0</v>
      </c>
      <c r="B420" s="177">
        <v>12850.0</v>
      </c>
      <c r="C420" s="177">
        <v>11613.0</v>
      </c>
      <c r="D420" s="177">
        <v>955.0</v>
      </c>
      <c r="E420" s="177">
        <v>282.0</v>
      </c>
      <c r="F420" s="176">
        <f t="shared" si="3"/>
        <v>1285231</v>
      </c>
      <c r="G420" s="177">
        <v>19526.0</v>
      </c>
      <c r="H420" s="177">
        <v>1252855.0</v>
      </c>
      <c r="I420" s="5">
        <v>33.0</v>
      </c>
    </row>
    <row r="421" ht="15.0" customHeight="1">
      <c r="A421" s="8">
        <v>44012.0</v>
      </c>
      <c r="B421" s="15">
        <v>12799.0</v>
      </c>
      <c r="C421" s="177">
        <v>11537.0</v>
      </c>
      <c r="D421" s="15">
        <v>980.0</v>
      </c>
      <c r="E421" s="177">
        <v>282.0</v>
      </c>
      <c r="F421" s="176">
        <f t="shared" si="3"/>
        <v>1273765</v>
      </c>
      <c r="G421" s="177">
        <v>20809.0</v>
      </c>
      <c r="H421" s="177">
        <v>1240157.0</v>
      </c>
      <c r="I421" s="5">
        <v>32.0</v>
      </c>
    </row>
    <row r="422" ht="15.0" customHeight="1">
      <c r="A422" s="8">
        <v>44011.0</v>
      </c>
      <c r="B422" s="177">
        <v>12757.0</v>
      </c>
      <c r="C422" s="177">
        <v>11429.0</v>
      </c>
      <c r="D422" s="177">
        <v>1046.0</v>
      </c>
      <c r="E422" s="177">
        <v>282.0</v>
      </c>
      <c r="F422" s="176">
        <f t="shared" si="3"/>
        <v>1259954</v>
      </c>
      <c r="G422" s="177">
        <v>18499.0</v>
      </c>
      <c r="H422" s="177">
        <v>1228698.0</v>
      </c>
      <c r="I422" s="5">
        <v>32.0</v>
      </c>
    </row>
    <row r="423" ht="15.0" customHeight="1">
      <c r="A423" s="8">
        <v>44010.0</v>
      </c>
      <c r="B423" s="177">
        <v>12715.0</v>
      </c>
      <c r="C423" s="177">
        <v>11364.0</v>
      </c>
      <c r="D423" s="177">
        <v>1069.0</v>
      </c>
      <c r="E423" s="177">
        <v>282.0</v>
      </c>
      <c r="F423" s="176">
        <f t="shared" si="3"/>
        <v>1251695</v>
      </c>
      <c r="G423" s="177">
        <v>19005.0</v>
      </c>
      <c r="H423" s="177">
        <v>1219975.0</v>
      </c>
      <c r="I423" s="5">
        <v>32.0</v>
      </c>
    </row>
    <row r="424" ht="15.0" customHeight="1">
      <c r="A424" s="8">
        <v>44009.0</v>
      </c>
      <c r="B424" s="177">
        <v>12653.0</v>
      </c>
      <c r="C424" s="177">
        <v>11317.0</v>
      </c>
      <c r="D424" s="177">
        <v>1054.0</v>
      </c>
      <c r="E424" s="177">
        <v>282.0</v>
      </c>
      <c r="F424" s="176">
        <f t="shared" si="3"/>
        <v>1243780</v>
      </c>
      <c r="G424" s="177">
        <v>19866.0</v>
      </c>
      <c r="H424" s="177">
        <v>1211261.0</v>
      </c>
      <c r="I424" s="5">
        <v>30.0</v>
      </c>
    </row>
    <row r="425" ht="15.0" customHeight="1">
      <c r="A425" s="8">
        <v>44008.0</v>
      </c>
      <c r="B425" s="177">
        <v>12602.0</v>
      </c>
      <c r="C425" s="177">
        <v>11172.0</v>
      </c>
      <c r="D425" s="177">
        <v>1148.0</v>
      </c>
      <c r="E425" s="177">
        <v>282.0</v>
      </c>
      <c r="F425" s="176">
        <f t="shared" si="3"/>
        <v>1242315</v>
      </c>
      <c r="G425" s="177">
        <v>18828.0</v>
      </c>
      <c r="H425" s="15">
        <v>1210885.0</v>
      </c>
      <c r="I425" s="5">
        <v>35.0</v>
      </c>
    </row>
    <row r="426" ht="15.0" customHeight="1">
      <c r="A426" s="8">
        <v>44007.0</v>
      </c>
      <c r="B426" s="177">
        <v>12563.0</v>
      </c>
      <c r="C426" s="177">
        <v>10974.0</v>
      </c>
      <c r="D426" s="177">
        <v>1307.0</v>
      </c>
      <c r="E426" s="177">
        <v>282.0</v>
      </c>
      <c r="F426" s="176">
        <f t="shared" si="3"/>
        <v>1220478</v>
      </c>
      <c r="G426" s="177">
        <v>18900.0</v>
      </c>
      <c r="H426" s="177">
        <v>1189015.0</v>
      </c>
      <c r="I426" s="5">
        <v>37.0</v>
      </c>
    </row>
    <row r="427" ht="15.0" customHeight="1">
      <c r="A427" s="8">
        <v>44006.0</v>
      </c>
      <c r="B427" s="177">
        <v>12535.0</v>
      </c>
      <c r="C427" s="177">
        <v>10930.0</v>
      </c>
      <c r="D427" s="177">
        <v>1324.0</v>
      </c>
      <c r="E427" s="177">
        <v>281.0</v>
      </c>
      <c r="F427" s="176">
        <f t="shared" si="3"/>
        <v>1208597</v>
      </c>
      <c r="G427" s="177">
        <v>20245.0</v>
      </c>
      <c r="H427" s="177">
        <v>1175817.0</v>
      </c>
      <c r="I427" s="5">
        <v>38.0</v>
      </c>
    </row>
    <row r="428" ht="15.0" customHeight="1">
      <c r="A428" s="8">
        <v>44005.0</v>
      </c>
      <c r="B428" s="177">
        <v>12484.0</v>
      </c>
      <c r="C428" s="177">
        <v>10908.0</v>
      </c>
      <c r="D428" s="177">
        <v>1295.0</v>
      </c>
      <c r="E428" s="177">
        <v>281.0</v>
      </c>
      <c r="F428" s="176">
        <f t="shared" si="3"/>
        <v>1196012</v>
      </c>
      <c r="G428" s="177">
        <v>22278.0</v>
      </c>
      <c r="H428" s="177">
        <v>1161250.0</v>
      </c>
      <c r="I428" s="5">
        <v>37.0</v>
      </c>
    </row>
    <row r="429" ht="15.0" customHeight="1">
      <c r="A429" s="8">
        <v>44004.0</v>
      </c>
      <c r="B429" s="177">
        <v>12438.0</v>
      </c>
      <c r="C429" s="177">
        <v>10881.0</v>
      </c>
      <c r="D429" s="177">
        <v>1277.0</v>
      </c>
      <c r="E429" s="177">
        <v>280.0</v>
      </c>
      <c r="F429" s="176">
        <f t="shared" si="3"/>
        <v>1182066</v>
      </c>
      <c r="G429" s="177">
        <v>19403.0</v>
      </c>
      <c r="H429" s="177">
        <v>1150225.0</v>
      </c>
      <c r="I429" s="5">
        <v>34.0</v>
      </c>
    </row>
    <row r="430" ht="15.0" customHeight="1">
      <c r="A430" s="8">
        <v>44003.0</v>
      </c>
      <c r="B430" s="177">
        <v>12421.0</v>
      </c>
      <c r="C430" s="177">
        <v>10868.0</v>
      </c>
      <c r="D430" s="177">
        <v>1273.0</v>
      </c>
      <c r="E430" s="177">
        <v>280.0</v>
      </c>
      <c r="F430" s="176">
        <f t="shared" si="3"/>
        <v>1176463</v>
      </c>
      <c r="G430" s="177">
        <v>20071.0</v>
      </c>
      <c r="H430" s="177">
        <v>1143971.0</v>
      </c>
      <c r="I430" s="5">
        <v>34.0</v>
      </c>
    </row>
    <row r="431" ht="15.0" customHeight="1">
      <c r="A431" s="8">
        <v>44002.0</v>
      </c>
      <c r="B431" s="177">
        <v>12373.0</v>
      </c>
      <c r="C431" s="177">
        <v>10856.0</v>
      </c>
      <c r="D431" s="177">
        <v>1237.0</v>
      </c>
      <c r="E431" s="177">
        <v>280.0</v>
      </c>
      <c r="F431" s="176">
        <f t="shared" si="3"/>
        <v>1170901</v>
      </c>
      <c r="G431" s="177">
        <v>21470.0</v>
      </c>
      <c r="H431" s="177">
        <v>1137058.0</v>
      </c>
      <c r="I431" s="5">
        <v>33.0</v>
      </c>
    </row>
    <row r="432" ht="15.0" customHeight="1">
      <c r="A432" s="8">
        <v>44001.0</v>
      </c>
      <c r="B432" s="177">
        <v>12306.0</v>
      </c>
      <c r="C432" s="177">
        <v>10835.0</v>
      </c>
      <c r="D432" s="177">
        <v>1191.0</v>
      </c>
      <c r="E432" s="177">
        <v>280.0</v>
      </c>
      <c r="F432" s="176">
        <f t="shared" si="3"/>
        <v>1158063</v>
      </c>
      <c r="G432" s="177">
        <v>21190.0</v>
      </c>
      <c r="H432" s="177">
        <v>1124567.0</v>
      </c>
      <c r="I432" s="5">
        <v>33.0</v>
      </c>
    </row>
    <row r="433" ht="15.0" customHeight="1">
      <c r="A433" s="8">
        <v>44000.0</v>
      </c>
      <c r="B433" s="177">
        <v>12257.0</v>
      </c>
      <c r="C433" s="177">
        <v>10800.0</v>
      </c>
      <c r="D433" s="177">
        <v>1177.0</v>
      </c>
      <c r="E433" s="177">
        <v>280.0</v>
      </c>
      <c r="F433" s="176">
        <f t="shared" si="3"/>
        <v>1145712</v>
      </c>
      <c r="G433" s="177">
        <v>21714.0</v>
      </c>
      <c r="H433" s="177">
        <v>1111741.0</v>
      </c>
      <c r="I433" s="5">
        <v>27.0</v>
      </c>
    </row>
    <row r="434" ht="15.0" customHeight="1">
      <c r="A434" s="8">
        <v>43999.0</v>
      </c>
      <c r="B434" s="177">
        <v>12198.0</v>
      </c>
      <c r="C434" s="177">
        <v>10774.0</v>
      </c>
      <c r="D434" s="177">
        <v>1145.0</v>
      </c>
      <c r="E434" s="177">
        <v>279.0</v>
      </c>
      <c r="F434" s="176">
        <f t="shared" si="3"/>
        <v>1132823</v>
      </c>
      <c r="G434" s="177">
        <v>21489.0</v>
      </c>
      <c r="H434" s="177">
        <v>1099136.0</v>
      </c>
      <c r="I434" s="5">
        <v>25.0</v>
      </c>
    </row>
    <row r="435" ht="15.0" customHeight="1">
      <c r="A435" s="8">
        <v>43998.0</v>
      </c>
      <c r="B435" s="177">
        <v>12155.0</v>
      </c>
      <c r="C435" s="177">
        <v>10760.0</v>
      </c>
      <c r="D435" s="177">
        <v>1117.0</v>
      </c>
      <c r="E435" s="177">
        <v>278.0</v>
      </c>
      <c r="F435" s="176">
        <f t="shared" si="3"/>
        <v>1119767</v>
      </c>
      <c r="G435" s="177">
        <v>22632.0</v>
      </c>
      <c r="H435" s="177">
        <v>1084980.0</v>
      </c>
      <c r="I435" s="5">
        <v>24.0</v>
      </c>
    </row>
    <row r="436" ht="15.0" customHeight="1">
      <c r="A436" s="8">
        <v>43997.0</v>
      </c>
      <c r="B436" s="177">
        <v>12121.0</v>
      </c>
      <c r="C436" s="177">
        <v>10730.0</v>
      </c>
      <c r="D436" s="177">
        <v>1114.0</v>
      </c>
      <c r="E436" s="177">
        <v>277.0</v>
      </c>
      <c r="F436" s="176">
        <f t="shared" si="3"/>
        <v>1105719</v>
      </c>
      <c r="G436" s="177">
        <v>20793.0</v>
      </c>
      <c r="H436" s="177">
        <v>1072805.0</v>
      </c>
      <c r="I436" s="5">
        <v>20.0</v>
      </c>
    </row>
    <row r="437" ht="15.0" customHeight="1">
      <c r="A437" s="8">
        <v>43996.0</v>
      </c>
      <c r="B437" s="15">
        <v>12084.0</v>
      </c>
      <c r="C437" s="177">
        <v>10718.0</v>
      </c>
      <c r="D437" s="15">
        <v>1089.0</v>
      </c>
      <c r="E437" s="177">
        <v>277.0</v>
      </c>
      <c r="F437" s="176">
        <f t="shared" si="3"/>
        <v>1100327</v>
      </c>
      <c r="G437" s="177">
        <v>21356.0</v>
      </c>
      <c r="H437" s="177">
        <v>1066887.0</v>
      </c>
      <c r="I437" s="5">
        <v>22.0</v>
      </c>
    </row>
    <row r="438" ht="15.0" customHeight="1">
      <c r="A438" s="8">
        <v>43995.0</v>
      </c>
      <c r="B438" s="177">
        <v>12051.0</v>
      </c>
      <c r="C438" s="177">
        <v>10691.0</v>
      </c>
      <c r="D438" s="177">
        <v>1083.0</v>
      </c>
      <c r="E438" s="177">
        <v>277.0</v>
      </c>
      <c r="F438" s="176">
        <f t="shared" si="3"/>
        <v>1094704</v>
      </c>
      <c r="G438" s="177">
        <v>23352.0</v>
      </c>
      <c r="H438" s="177">
        <v>1059301.0</v>
      </c>
      <c r="I438" s="5">
        <v>22.0</v>
      </c>
    </row>
    <row r="439" ht="15.0" customHeight="1">
      <c r="A439" s="8">
        <v>43994.0</v>
      </c>
      <c r="B439" s="15">
        <v>12002.0</v>
      </c>
      <c r="C439" s="15">
        <v>10669.0</v>
      </c>
      <c r="D439" s="15">
        <v>1056.0</v>
      </c>
      <c r="E439" s="15">
        <v>277.0</v>
      </c>
      <c r="F439" s="176">
        <f t="shared" si="3"/>
        <v>1081486</v>
      </c>
      <c r="G439" s="15">
        <v>24244.0</v>
      </c>
      <c r="H439" s="15">
        <v>1045240.0</v>
      </c>
      <c r="I439" s="5">
        <v>18.0</v>
      </c>
    </row>
    <row r="440" ht="15.0" customHeight="1">
      <c r="A440" s="8">
        <v>43993.0</v>
      </c>
      <c r="B440" s="15">
        <v>11947.0</v>
      </c>
      <c r="C440" s="15">
        <v>10654.0</v>
      </c>
      <c r="D440" s="15">
        <v>1017.0</v>
      </c>
      <c r="E440" s="15">
        <v>276.0</v>
      </c>
      <c r="F440" s="176">
        <f t="shared" si="3"/>
        <v>1066888</v>
      </c>
      <c r="G440" s="15">
        <v>25494.0</v>
      </c>
      <c r="H440" s="15">
        <v>1029447.0</v>
      </c>
      <c r="I440" s="5">
        <v>20.0</v>
      </c>
    </row>
    <row r="441" ht="15.0" customHeight="1">
      <c r="A441" s="8">
        <v>43992.0</v>
      </c>
      <c r="B441" s="177">
        <v>11902.0</v>
      </c>
      <c r="C441" s="177">
        <v>10611.0</v>
      </c>
      <c r="D441" s="177">
        <v>1015.0</v>
      </c>
      <c r="E441" s="177">
        <v>276.0</v>
      </c>
      <c r="F441" s="176">
        <f t="shared" si="3"/>
        <v>1051972</v>
      </c>
      <c r="G441" s="177">
        <v>26223.0</v>
      </c>
      <c r="H441" s="177">
        <v>1013847.0</v>
      </c>
      <c r="I441" s="5">
        <v>20.0</v>
      </c>
    </row>
    <row r="442" ht="15.0" customHeight="1">
      <c r="A442" s="8">
        <v>43991.0</v>
      </c>
      <c r="B442" s="177">
        <v>11852.0</v>
      </c>
      <c r="C442" s="177">
        <v>10589.0</v>
      </c>
      <c r="D442" s="177">
        <v>989.0</v>
      </c>
      <c r="E442" s="177">
        <v>274.0</v>
      </c>
      <c r="F442" s="176">
        <f t="shared" si="3"/>
        <v>1035997</v>
      </c>
      <c r="G442" s="177">
        <v>27459.0</v>
      </c>
      <c r="H442" s="177">
        <v>996686.0</v>
      </c>
      <c r="I442" s="5">
        <v>18.0</v>
      </c>
    </row>
    <row r="443" ht="15.0" customHeight="1">
      <c r="A443" s="8">
        <v>43990.0</v>
      </c>
      <c r="B443" s="177">
        <v>11814.0</v>
      </c>
      <c r="C443" s="177">
        <v>10563.0</v>
      </c>
      <c r="D443" s="177">
        <v>978.0</v>
      </c>
      <c r="E443" s="177">
        <v>273.0</v>
      </c>
      <c r="F443" s="176">
        <f t="shared" si="3"/>
        <v>1018214</v>
      </c>
      <c r="G443" s="177">
        <v>24374.0</v>
      </c>
      <c r="H443" s="177">
        <v>982026.0</v>
      </c>
      <c r="I443" s="5">
        <v>14.0</v>
      </c>
    </row>
    <row r="444" ht="15.0" customHeight="1">
      <c r="A444" s="8">
        <v>43989.0</v>
      </c>
      <c r="B444" s="177">
        <v>11776.0</v>
      </c>
      <c r="C444" s="177">
        <v>10552.0</v>
      </c>
      <c r="D444" s="177">
        <v>951.0</v>
      </c>
      <c r="E444" s="177">
        <v>273.0</v>
      </c>
      <c r="F444" s="176">
        <f t="shared" si="3"/>
        <v>1012769</v>
      </c>
      <c r="G444" s="177">
        <v>26481.0</v>
      </c>
      <c r="H444" s="177">
        <v>974512.0</v>
      </c>
      <c r="I444" s="5">
        <v>14.0</v>
      </c>
    </row>
    <row r="445" ht="15.0" customHeight="1">
      <c r="A445" s="8">
        <v>43988.0</v>
      </c>
      <c r="B445" s="177">
        <v>11719.0</v>
      </c>
      <c r="C445" s="177">
        <v>10531.0</v>
      </c>
      <c r="D445" s="177">
        <v>915.0</v>
      </c>
      <c r="E445" s="177">
        <v>273.0</v>
      </c>
      <c r="F445" s="176">
        <f t="shared" si="3"/>
        <v>1005305</v>
      </c>
      <c r="G445" s="177">
        <v>27954.0</v>
      </c>
      <c r="H445" s="177">
        <v>965632.0</v>
      </c>
      <c r="I445" s="5">
        <v>14.0</v>
      </c>
    </row>
    <row r="446" ht="15.0" customHeight="1">
      <c r="A446" s="8">
        <v>43987.0</v>
      </c>
      <c r="B446" s="177">
        <v>11668.0</v>
      </c>
      <c r="C446" s="177">
        <v>10506.0</v>
      </c>
      <c r="D446" s="177">
        <v>889.0</v>
      </c>
      <c r="E446" s="177">
        <v>273.0</v>
      </c>
      <c r="F446" s="176">
        <f t="shared" si="3"/>
        <v>990960</v>
      </c>
      <c r="G446" s="177">
        <v>28766.0</v>
      </c>
      <c r="H446" s="177">
        <v>950526.0</v>
      </c>
      <c r="I446" s="5">
        <v>11.0</v>
      </c>
    </row>
    <row r="447" ht="15.0" customHeight="1">
      <c r="A447" s="8">
        <v>43986.0</v>
      </c>
      <c r="B447" s="177">
        <v>11629.0</v>
      </c>
      <c r="C447" s="177">
        <v>10499.0</v>
      </c>
      <c r="D447" s="177">
        <v>857.0</v>
      </c>
      <c r="E447" s="177">
        <v>273.0</v>
      </c>
      <c r="F447" s="176">
        <f t="shared" si="3"/>
        <v>973858</v>
      </c>
      <c r="G447" s="177">
        <v>28199.0</v>
      </c>
      <c r="H447" s="177">
        <v>934030.0</v>
      </c>
      <c r="I447" s="5">
        <v>9.0</v>
      </c>
    </row>
    <row r="448" ht="15.0" customHeight="1">
      <c r="A448" s="8">
        <v>43985.0</v>
      </c>
      <c r="B448" s="15">
        <v>11590.0</v>
      </c>
      <c r="C448" s="15">
        <v>10467.0</v>
      </c>
      <c r="D448" s="15">
        <v>850.0</v>
      </c>
      <c r="E448" s="15">
        <v>273.0</v>
      </c>
      <c r="F448" s="176">
        <f t="shared" si="3"/>
        <v>956852</v>
      </c>
      <c r="G448" s="15">
        <v>27865.0</v>
      </c>
      <c r="H448" s="15">
        <v>917397.0</v>
      </c>
      <c r="I448" s="5">
        <v>8.0</v>
      </c>
    </row>
    <row r="449" ht="15.0" customHeight="1">
      <c r="A449" s="8">
        <v>43984.0</v>
      </c>
      <c r="B449" s="15">
        <v>11541.0</v>
      </c>
      <c r="C449" s="15">
        <v>10446.0</v>
      </c>
      <c r="D449" s="15">
        <v>823.0</v>
      </c>
      <c r="E449" s="15">
        <v>272.0</v>
      </c>
      <c r="F449" s="176">
        <f t="shared" si="3"/>
        <v>939851</v>
      </c>
      <c r="G449" s="15">
        <v>28922.0</v>
      </c>
      <c r="H449" s="15">
        <v>899388.0</v>
      </c>
      <c r="I449" s="5">
        <v>11.0</v>
      </c>
    </row>
    <row r="450" ht="15.0" customHeight="1">
      <c r="A450" s="8">
        <v>43983.0</v>
      </c>
      <c r="B450" s="177">
        <v>11503.0</v>
      </c>
      <c r="C450" s="177">
        <v>10422.0</v>
      </c>
      <c r="D450" s="177">
        <v>810.0</v>
      </c>
      <c r="E450" s="177">
        <v>271.0</v>
      </c>
      <c r="F450" s="176">
        <f t="shared" si="3"/>
        <v>921391</v>
      </c>
      <c r="G450" s="177">
        <v>24058.0</v>
      </c>
      <c r="H450" s="177">
        <v>885830.0</v>
      </c>
      <c r="I450" s="5">
        <v>12.0</v>
      </c>
    </row>
    <row r="451" ht="15.0" customHeight="1">
      <c r="A451" s="8">
        <v>43982.0</v>
      </c>
      <c r="B451" s="177">
        <v>11468.0</v>
      </c>
      <c r="C451" s="177">
        <v>10405.0</v>
      </c>
      <c r="D451" s="177">
        <v>793.0</v>
      </c>
      <c r="E451" s="177">
        <v>270.0</v>
      </c>
      <c r="F451" s="176">
        <f t="shared" si="3"/>
        <v>910822</v>
      </c>
      <c r="G451" s="177">
        <v>23294.0</v>
      </c>
      <c r="H451" s="177">
        <v>876060.0</v>
      </c>
      <c r="I451" s="5">
        <v>11.0</v>
      </c>
    </row>
    <row r="452" ht="15.0" customHeight="1">
      <c r="A452" s="8">
        <v>43981.0</v>
      </c>
      <c r="B452" s="15">
        <v>11441.0</v>
      </c>
      <c r="C452" s="15">
        <v>10398.0</v>
      </c>
      <c r="D452" s="15">
        <v>774.0</v>
      </c>
      <c r="E452" s="15">
        <v>269.0</v>
      </c>
      <c r="F452" s="176">
        <f t="shared" si="3"/>
        <v>902901</v>
      </c>
      <c r="G452" s="15">
        <v>26298.0</v>
      </c>
      <c r="H452" s="15">
        <v>865162.0</v>
      </c>
      <c r="I452" s="5">
        <v>10.0</v>
      </c>
    </row>
    <row r="453" ht="15.0" customHeight="1">
      <c r="A453" s="8">
        <v>43980.0</v>
      </c>
      <c r="B453" s="15">
        <v>11402.0</v>
      </c>
      <c r="C453" s="15">
        <v>10363.0</v>
      </c>
      <c r="D453" s="15">
        <v>770.0</v>
      </c>
      <c r="E453" s="15">
        <v>269.0</v>
      </c>
      <c r="F453" s="176">
        <f t="shared" si="3"/>
        <v>885120</v>
      </c>
      <c r="G453" s="15">
        <v>24557.0</v>
      </c>
      <c r="H453" s="15">
        <v>849161.0</v>
      </c>
      <c r="I453" s="5">
        <v>10.0</v>
      </c>
    </row>
    <row r="454" ht="15.0" customHeight="1">
      <c r="A454" s="8">
        <v>43979.0</v>
      </c>
      <c r="B454" s="15">
        <v>11344.0</v>
      </c>
      <c r="C454" s="15">
        <v>10340.0</v>
      </c>
      <c r="D454" s="15">
        <v>735.0</v>
      </c>
      <c r="E454" s="15">
        <v>269.0</v>
      </c>
      <c r="F454" s="176">
        <f t="shared" si="3"/>
        <v>868666</v>
      </c>
      <c r="G454" s="15">
        <v>22370.0</v>
      </c>
      <c r="H454" s="15">
        <v>834952.0</v>
      </c>
      <c r="I454" s="5">
        <v>11.0</v>
      </c>
    </row>
    <row r="455" ht="15.0" customHeight="1">
      <c r="A455" s="8">
        <v>43978.0</v>
      </c>
      <c r="B455" s="177">
        <v>11265.0</v>
      </c>
      <c r="C455" s="177">
        <v>10295.0</v>
      </c>
      <c r="D455" s="177">
        <v>701.0</v>
      </c>
      <c r="E455" s="177">
        <v>269.0</v>
      </c>
      <c r="F455" s="176">
        <f t="shared" si="3"/>
        <v>852876</v>
      </c>
      <c r="G455" s="177">
        <v>21061.0</v>
      </c>
      <c r="H455" s="177">
        <v>820550.0</v>
      </c>
      <c r="I455" s="5">
        <v>12.0</v>
      </c>
    </row>
    <row r="456" ht="15.0" customHeight="1">
      <c r="A456" s="8">
        <v>43977.0</v>
      </c>
      <c r="B456" s="177">
        <v>11225.0</v>
      </c>
      <c r="C456" s="177">
        <v>10275.0</v>
      </c>
      <c r="D456" s="177">
        <v>681.0</v>
      </c>
      <c r="E456" s="177">
        <v>269.0</v>
      </c>
      <c r="F456" s="176">
        <f t="shared" si="3"/>
        <v>839475</v>
      </c>
      <c r="G456" s="177">
        <v>22044.0</v>
      </c>
      <c r="H456" s="177">
        <v>806206.0</v>
      </c>
      <c r="I456" s="5">
        <v>12.0</v>
      </c>
    </row>
    <row r="457" ht="15.0" customHeight="1">
      <c r="A457" s="8">
        <v>43976.0</v>
      </c>
      <c r="B457" s="177">
        <v>11206.0</v>
      </c>
      <c r="C457" s="177">
        <v>10226.0</v>
      </c>
      <c r="D457" s="177">
        <v>713.0</v>
      </c>
      <c r="E457" s="177">
        <v>267.0</v>
      </c>
      <c r="F457" s="176">
        <f t="shared" si="3"/>
        <v>826437</v>
      </c>
      <c r="G457" s="177">
        <v>19089.0</v>
      </c>
      <c r="H457" s="177">
        <v>796142.0</v>
      </c>
      <c r="I457" s="5">
        <v>13.0</v>
      </c>
    </row>
    <row r="458" ht="15.0" customHeight="1">
      <c r="A458" s="8">
        <v>43975.0</v>
      </c>
      <c r="B458" s="177">
        <v>11190.0</v>
      </c>
      <c r="C458" s="177">
        <v>10213.0</v>
      </c>
      <c r="D458" s="177">
        <v>711.0</v>
      </c>
      <c r="E458" s="177">
        <v>266.0</v>
      </c>
      <c r="F458" s="176">
        <f t="shared" si="3"/>
        <v>820289</v>
      </c>
      <c r="G458" s="177">
        <v>20333.0</v>
      </c>
      <c r="H458" s="177">
        <v>788766.0</v>
      </c>
      <c r="I458" s="5">
        <v>13.0</v>
      </c>
    </row>
    <row r="459" ht="15.0" customHeight="1">
      <c r="A459" s="8">
        <v>43974.0</v>
      </c>
      <c r="B459" s="177">
        <v>11165.0</v>
      </c>
      <c r="C459" s="177">
        <v>10194.0</v>
      </c>
      <c r="D459" s="177">
        <v>705.0</v>
      </c>
      <c r="E459" s="177">
        <v>266.0</v>
      </c>
      <c r="F459" s="176">
        <f t="shared" si="3"/>
        <v>814420</v>
      </c>
      <c r="G459" s="177">
        <v>21569.0</v>
      </c>
      <c r="H459" s="177">
        <v>781686.0</v>
      </c>
      <c r="I459" s="5">
        <v>14.0</v>
      </c>
    </row>
    <row r="460" ht="15.0" customHeight="1">
      <c r="A460" s="8">
        <v>43973.0</v>
      </c>
      <c r="B460" s="177">
        <v>11142.0</v>
      </c>
      <c r="C460" s="177">
        <v>10162.0</v>
      </c>
      <c r="D460" s="177">
        <v>716.0</v>
      </c>
      <c r="E460" s="177">
        <v>264.0</v>
      </c>
      <c r="F460" s="176">
        <f t="shared" si="3"/>
        <v>802418</v>
      </c>
      <c r="G460" s="177">
        <v>20286.0</v>
      </c>
      <c r="H460" s="177">
        <v>770990.0</v>
      </c>
      <c r="I460" s="5">
        <v>16.0</v>
      </c>
    </row>
    <row r="461" ht="15.0" customHeight="1">
      <c r="A461" s="8">
        <v>43972.0</v>
      </c>
      <c r="B461" s="177">
        <v>11122.0</v>
      </c>
      <c r="C461" s="177">
        <v>10135.0</v>
      </c>
      <c r="D461" s="177">
        <v>723.0</v>
      </c>
      <c r="E461" s="177">
        <v>264.0</v>
      </c>
      <c r="F461" s="176">
        <f t="shared" si="3"/>
        <v>788684</v>
      </c>
      <c r="G461" s="177">
        <v>18089.0</v>
      </c>
      <c r="H461" s="177">
        <v>759473.0</v>
      </c>
      <c r="I461" s="5">
        <v>16.0</v>
      </c>
    </row>
    <row r="462" ht="15.0" customHeight="1">
      <c r="A462" s="8">
        <v>43971.0</v>
      </c>
      <c r="B462" s="15">
        <v>11110.0</v>
      </c>
      <c r="C462" s="15">
        <v>10066.0</v>
      </c>
      <c r="D462" s="15">
        <v>781.0</v>
      </c>
      <c r="E462" s="15">
        <v>263.0</v>
      </c>
      <c r="F462" s="177">
        <f t="shared" si="3"/>
        <v>776433</v>
      </c>
      <c r="G462" s="15">
        <v>16351.0</v>
      </c>
      <c r="H462" s="15">
        <v>748972.0</v>
      </c>
      <c r="I462" s="5">
        <v>15.0</v>
      </c>
    </row>
    <row r="463" ht="15.0" customHeight="1">
      <c r="A463" s="8">
        <v>43970.0</v>
      </c>
      <c r="B463" s="177">
        <v>11078.0</v>
      </c>
      <c r="C463" s="177">
        <v>9938.0</v>
      </c>
      <c r="D463" s="177">
        <v>877.0</v>
      </c>
      <c r="E463" s="177">
        <v>263.0</v>
      </c>
      <c r="F463" s="177">
        <f t="shared" si="3"/>
        <v>765574</v>
      </c>
      <c r="G463" s="177">
        <v>16925.0</v>
      </c>
      <c r="H463" s="177">
        <v>737571.0</v>
      </c>
      <c r="I463" s="5">
        <v>15.0</v>
      </c>
    </row>
    <row r="464">
      <c r="A464" s="8">
        <v>43969.0</v>
      </c>
      <c r="B464" s="128">
        <v>11065.0</v>
      </c>
      <c r="C464" s="128">
        <v>9904.0</v>
      </c>
      <c r="D464" s="128">
        <v>898.0</v>
      </c>
      <c r="E464" s="128">
        <v>263.0</v>
      </c>
      <c r="F464" s="128">
        <f t="shared" si="3"/>
        <v>753211</v>
      </c>
      <c r="G464" s="128">
        <v>16093.0</v>
      </c>
      <c r="H464" s="128">
        <v>726053.0</v>
      </c>
      <c r="I464" s="5">
        <v>16.0</v>
      </c>
    </row>
    <row r="465">
      <c r="A465" s="8">
        <v>43968.0</v>
      </c>
      <c r="B465" s="128">
        <v>11050.0</v>
      </c>
      <c r="C465" s="128">
        <v>9888.0</v>
      </c>
      <c r="D465" s="128">
        <v>900.0</v>
      </c>
      <c r="E465" s="128">
        <v>262.0</v>
      </c>
      <c r="F465" s="128">
        <f t="shared" si="3"/>
        <v>747653</v>
      </c>
      <c r="G465" s="128">
        <v>17660.0</v>
      </c>
      <c r="H465" s="128">
        <v>718943.0</v>
      </c>
      <c r="I465" s="5">
        <v>18.0</v>
      </c>
    </row>
    <row r="466">
      <c r="A466" s="8">
        <v>43967.0</v>
      </c>
      <c r="B466" s="128">
        <v>11037.0</v>
      </c>
      <c r="C466" s="128">
        <v>9851.0</v>
      </c>
      <c r="D466" s="128">
        <v>924.0</v>
      </c>
      <c r="E466" s="128">
        <v>262.0</v>
      </c>
      <c r="F466" s="128">
        <f t="shared" si="3"/>
        <v>740645</v>
      </c>
      <c r="G466" s="128">
        <v>18343.0</v>
      </c>
      <c r="H466" s="128">
        <v>711265.0</v>
      </c>
      <c r="I466" s="5">
        <v>18.0</v>
      </c>
    </row>
    <row r="467">
      <c r="A467" s="8">
        <v>43966.0</v>
      </c>
      <c r="B467" s="128">
        <v>11018.0</v>
      </c>
      <c r="C467" s="128">
        <v>9821.0</v>
      </c>
      <c r="D467" s="128">
        <v>937.0</v>
      </c>
      <c r="E467" s="128">
        <v>260.0</v>
      </c>
      <c r="F467" s="128">
        <f t="shared" si="3"/>
        <v>726747</v>
      </c>
      <c r="G467" s="128">
        <v>19875.0</v>
      </c>
      <c r="H467" s="128">
        <v>695854.0</v>
      </c>
      <c r="I467" s="5">
        <v>22.0</v>
      </c>
    </row>
    <row r="468">
      <c r="A468" s="8">
        <v>43965.0</v>
      </c>
      <c r="B468" s="128">
        <v>10991.0</v>
      </c>
      <c r="C468" s="128">
        <v>9762.0</v>
      </c>
      <c r="D468" s="128">
        <v>969.0</v>
      </c>
      <c r="E468" s="128">
        <v>260.0</v>
      </c>
      <c r="F468" s="128">
        <f t="shared" si="3"/>
        <v>711484</v>
      </c>
      <c r="G468" s="128">
        <v>20722.0</v>
      </c>
      <c r="H468" s="128">
        <v>679771.0</v>
      </c>
      <c r="I468" s="5">
        <v>22.0</v>
      </c>
    </row>
    <row r="469">
      <c r="A469" s="8">
        <v>43964.0</v>
      </c>
      <c r="B469" s="128">
        <v>10962.0</v>
      </c>
      <c r="C469" s="128">
        <v>9695.0</v>
      </c>
      <c r="D469" s="128">
        <v>1008.0</v>
      </c>
      <c r="E469" s="128">
        <v>259.0</v>
      </c>
      <c r="F469" s="128">
        <f t="shared" si="3"/>
        <v>695920</v>
      </c>
      <c r="G469" s="128">
        <v>19579.0</v>
      </c>
      <c r="H469" s="128">
        <v>665379.0</v>
      </c>
      <c r="I469" s="5">
        <v>20.0</v>
      </c>
    </row>
    <row r="470">
      <c r="A470" s="8">
        <v>43963.0</v>
      </c>
      <c r="B470" s="128">
        <v>10936.0</v>
      </c>
      <c r="C470" s="128">
        <v>9670.0</v>
      </c>
      <c r="D470" s="128">
        <v>1008.0</v>
      </c>
      <c r="E470" s="128">
        <v>258.0</v>
      </c>
      <c r="F470" s="128">
        <f t="shared" si="3"/>
        <v>680890</v>
      </c>
      <c r="G470" s="128">
        <v>16330.0</v>
      </c>
      <c r="H470" s="128">
        <v>653624.0</v>
      </c>
      <c r="I470" s="5">
        <v>22.0</v>
      </c>
    </row>
    <row r="471">
      <c r="A471" s="8">
        <v>43962.0</v>
      </c>
      <c r="B471" s="128">
        <v>10909.0</v>
      </c>
      <c r="C471" s="128">
        <v>9632.0</v>
      </c>
      <c r="D471" s="128">
        <v>1021.0</v>
      </c>
      <c r="E471" s="128">
        <v>256.0</v>
      </c>
      <c r="F471" s="128">
        <f t="shared" si="3"/>
        <v>668492</v>
      </c>
      <c r="G471" s="128">
        <v>10922.0</v>
      </c>
      <c r="H471" s="128">
        <v>646661.0</v>
      </c>
      <c r="I471" s="5">
        <v>23.0</v>
      </c>
    </row>
    <row r="472">
      <c r="A472" s="8">
        <v>43961.0</v>
      </c>
      <c r="B472" s="128">
        <v>10874.0</v>
      </c>
      <c r="C472" s="128">
        <v>9610.0</v>
      </c>
      <c r="D472" s="128">
        <v>1008.0</v>
      </c>
      <c r="E472" s="128">
        <v>256.0</v>
      </c>
      <c r="F472" s="128">
        <f t="shared" si="3"/>
        <v>663886</v>
      </c>
      <c r="G472" s="128">
        <v>10128.0</v>
      </c>
      <c r="H472" s="128">
        <v>642884.0</v>
      </c>
      <c r="I472" s="5">
        <v>23.0</v>
      </c>
    </row>
    <row r="473">
      <c r="A473" s="8">
        <v>43960.0</v>
      </c>
      <c r="B473" s="128">
        <v>10840.0</v>
      </c>
      <c r="C473" s="128">
        <v>9568.0</v>
      </c>
      <c r="D473" s="128">
        <v>1016.0</v>
      </c>
      <c r="E473" s="128">
        <v>256.0</v>
      </c>
      <c r="F473" s="128">
        <f t="shared" si="3"/>
        <v>660030</v>
      </c>
      <c r="G473" s="128">
        <v>9153.0</v>
      </c>
      <c r="H473" s="128">
        <v>640037.0</v>
      </c>
      <c r="I473" s="5">
        <v>23.0</v>
      </c>
    </row>
    <row r="474">
      <c r="A474" s="8">
        <v>43959.0</v>
      </c>
      <c r="B474" s="128">
        <v>10822.0</v>
      </c>
      <c r="C474" s="128">
        <v>9484.0</v>
      </c>
      <c r="D474" s="128">
        <v>1082.0</v>
      </c>
      <c r="E474" s="128">
        <v>256.0</v>
      </c>
      <c r="F474" s="128">
        <f t="shared" si="3"/>
        <v>654863</v>
      </c>
      <c r="G474" s="128">
        <v>8867.0</v>
      </c>
      <c r="H474" s="128">
        <v>635174.0</v>
      </c>
      <c r="I474" s="5">
        <v>24.0</v>
      </c>
    </row>
    <row r="475">
      <c r="A475" s="8">
        <v>43958.0</v>
      </c>
      <c r="B475" s="128">
        <v>10810.0</v>
      </c>
      <c r="C475" s="128">
        <v>9419.0</v>
      </c>
      <c r="D475" s="128">
        <v>1135.0</v>
      </c>
      <c r="E475" s="128">
        <v>256.0</v>
      </c>
      <c r="F475" s="128">
        <f t="shared" si="3"/>
        <v>649388</v>
      </c>
      <c r="G475" s="128">
        <v>8429.0</v>
      </c>
      <c r="H475" s="128">
        <v>630149.0</v>
      </c>
      <c r="I475" s="5">
        <v>25.0</v>
      </c>
    </row>
    <row r="476">
      <c r="A476" s="8">
        <v>43957.0</v>
      </c>
      <c r="B476" s="128">
        <v>10806.0</v>
      </c>
      <c r="C476" s="128">
        <v>9333.0</v>
      </c>
      <c r="D476" s="128">
        <v>1218.0</v>
      </c>
      <c r="E476" s="128">
        <v>255.0</v>
      </c>
      <c r="F476" s="128">
        <f t="shared" si="3"/>
        <v>643095</v>
      </c>
      <c r="G476" s="128">
        <v>8009.0</v>
      </c>
      <c r="H476" s="128">
        <v>624280.0</v>
      </c>
      <c r="I476" s="5">
        <v>27.0</v>
      </c>
    </row>
    <row r="477">
      <c r="A477" s="8">
        <v>43956.0</v>
      </c>
      <c r="B477" s="128">
        <v>10804.0</v>
      </c>
      <c r="C477" s="128">
        <v>9283.0</v>
      </c>
      <c r="D477" s="128">
        <v>1267.0</v>
      </c>
      <c r="E477" s="128">
        <v>254.0</v>
      </c>
      <c r="F477" s="128">
        <f t="shared" si="3"/>
        <v>640237</v>
      </c>
      <c r="G477" s="128">
        <v>8858.0</v>
      </c>
      <c r="H477" s="128">
        <v>620575.0</v>
      </c>
      <c r="I477" s="5">
        <v>27.0</v>
      </c>
    </row>
    <row r="478">
      <c r="A478" s="8">
        <v>43955.0</v>
      </c>
      <c r="B478" s="128">
        <v>10801.0</v>
      </c>
      <c r="C478" s="128">
        <v>9217.0</v>
      </c>
      <c r="D478" s="128">
        <v>1332.0</v>
      </c>
      <c r="E478" s="128">
        <v>252.0</v>
      </c>
      <c r="F478" s="128">
        <f t="shared" si="3"/>
        <v>633921</v>
      </c>
      <c r="G478" s="128">
        <v>8176.0</v>
      </c>
      <c r="H478" s="128">
        <v>614944.0</v>
      </c>
      <c r="I478" s="5">
        <v>27.0</v>
      </c>
    </row>
    <row r="479">
      <c r="A479" s="8">
        <v>43954.0</v>
      </c>
      <c r="B479" s="128">
        <v>10793.0</v>
      </c>
      <c r="C479" s="128">
        <v>9183.0</v>
      </c>
      <c r="D479" s="128">
        <v>1360.0</v>
      </c>
      <c r="E479" s="128">
        <v>250.0</v>
      </c>
      <c r="F479" s="128">
        <f t="shared" si="3"/>
        <v>630973</v>
      </c>
      <c r="G479" s="128">
        <v>8588.0</v>
      </c>
      <c r="H479" s="128">
        <v>611592.0</v>
      </c>
      <c r="I479" s="5">
        <v>29.0</v>
      </c>
    </row>
    <row r="480">
      <c r="A480" s="8">
        <v>43953.0</v>
      </c>
      <c r="B480" s="128">
        <v>10780.0</v>
      </c>
      <c r="C480" s="128">
        <v>9123.0</v>
      </c>
      <c r="D480" s="128">
        <v>1407.0</v>
      </c>
      <c r="E480" s="128">
        <v>250.0</v>
      </c>
      <c r="F480" s="128">
        <f t="shared" si="3"/>
        <v>627562</v>
      </c>
      <c r="G480" s="128">
        <v>8496.0</v>
      </c>
      <c r="H480" s="128">
        <v>608286.0</v>
      </c>
      <c r="I480" s="5">
        <v>29.0</v>
      </c>
    </row>
    <row r="481">
      <c r="A481" s="8">
        <v>43952.0</v>
      </c>
      <c r="B481" s="128">
        <v>10774.0</v>
      </c>
      <c r="C481" s="128">
        <v>9072.0</v>
      </c>
      <c r="D481" s="128">
        <v>1454.0</v>
      </c>
      <c r="E481" s="128">
        <v>248.0</v>
      </c>
      <c r="F481" s="128">
        <f t="shared" si="3"/>
        <v>623069</v>
      </c>
      <c r="G481" s="128">
        <v>8685.0</v>
      </c>
      <c r="H481" s="128">
        <v>603610.0</v>
      </c>
      <c r="I481" s="5">
        <v>33.0</v>
      </c>
    </row>
    <row r="482">
      <c r="A482" s="8">
        <v>43951.0</v>
      </c>
      <c r="B482" s="128">
        <v>10765.0</v>
      </c>
      <c r="C482" s="128">
        <v>9059.0</v>
      </c>
      <c r="D482" s="128">
        <v>1459.0</v>
      </c>
      <c r="E482" s="128">
        <v>247.0</v>
      </c>
      <c r="F482" s="128">
        <f t="shared" si="3"/>
        <v>619881</v>
      </c>
      <c r="G482" s="128">
        <v>8634.0</v>
      </c>
      <c r="H482" s="128">
        <v>600482.0</v>
      </c>
      <c r="I482" s="5">
        <v>36.0</v>
      </c>
    </row>
    <row r="483">
      <c r="A483" s="8">
        <v>43950.0</v>
      </c>
      <c r="B483" s="128">
        <v>10761.0</v>
      </c>
      <c r="C483" s="128">
        <v>8922.0</v>
      </c>
      <c r="D483" s="128">
        <v>1593.0</v>
      </c>
      <c r="E483" s="128">
        <v>246.0</v>
      </c>
      <c r="F483" s="128">
        <f t="shared" si="3"/>
        <v>614197</v>
      </c>
      <c r="G483" s="128">
        <v>8307.0</v>
      </c>
      <c r="H483" s="128">
        <v>595129.0</v>
      </c>
      <c r="I483" s="5">
        <v>37.0</v>
      </c>
    </row>
    <row r="484">
      <c r="A484" s="8">
        <v>43949.0</v>
      </c>
      <c r="B484" s="128">
        <v>10752.0</v>
      </c>
      <c r="C484" s="128">
        <v>8854.0</v>
      </c>
      <c r="D484" s="128">
        <v>1654.0</v>
      </c>
      <c r="E484" s="128">
        <v>244.0</v>
      </c>
      <c r="F484" s="128">
        <f t="shared" si="3"/>
        <v>608514</v>
      </c>
      <c r="G484" s="128">
        <v>9203.0</v>
      </c>
      <c r="H484" s="128">
        <v>588559.0</v>
      </c>
      <c r="I484" s="5">
        <v>38.0</v>
      </c>
    </row>
    <row r="485">
      <c r="A485" s="8">
        <v>43948.0</v>
      </c>
      <c r="B485" s="128">
        <v>10738.0</v>
      </c>
      <c r="C485" s="128">
        <v>8764.0</v>
      </c>
      <c r="D485" s="128">
        <v>1731.0</v>
      </c>
      <c r="E485" s="128">
        <v>243.0</v>
      </c>
      <c r="F485" s="128">
        <f t="shared" si="3"/>
        <v>601660</v>
      </c>
      <c r="G485" s="128">
        <v>8895.0</v>
      </c>
      <c r="H485" s="128">
        <v>582027.0</v>
      </c>
      <c r="I485" s="5">
        <v>42.0</v>
      </c>
    </row>
    <row r="486">
      <c r="A486" s="8">
        <v>43947.0</v>
      </c>
      <c r="B486" s="128">
        <v>10728.0</v>
      </c>
      <c r="C486" s="128">
        <v>8717.0</v>
      </c>
      <c r="D486" s="128">
        <v>1769.0</v>
      </c>
      <c r="E486" s="128">
        <v>242.0</v>
      </c>
      <c r="F486" s="128">
        <f t="shared" si="3"/>
        <v>598285</v>
      </c>
      <c r="G486" s="128">
        <v>8999.0</v>
      </c>
      <c r="H486" s="128">
        <v>578558.0</v>
      </c>
      <c r="I486" s="5">
        <v>42.0</v>
      </c>
    </row>
    <row r="487">
      <c r="A487" s="8">
        <v>43946.0</v>
      </c>
      <c r="B487" s="128">
        <v>10718.0</v>
      </c>
      <c r="C487" s="128">
        <v>8635.0</v>
      </c>
      <c r="D487" s="128">
        <v>1843.0</v>
      </c>
      <c r="E487" s="128">
        <v>240.0</v>
      </c>
      <c r="F487" s="128">
        <f t="shared" si="3"/>
        <v>595161</v>
      </c>
      <c r="G487" s="128">
        <v>9259.0</v>
      </c>
      <c r="H487" s="128">
        <v>575184.0</v>
      </c>
      <c r="I487" s="5">
        <v>46.0</v>
      </c>
    </row>
    <row r="488">
      <c r="A488" s="8">
        <v>43945.0</v>
      </c>
      <c r="B488" s="128">
        <v>10708.0</v>
      </c>
      <c r="C488" s="128">
        <v>8501.0</v>
      </c>
      <c r="D488" s="128">
        <v>1967.0</v>
      </c>
      <c r="E488" s="128">
        <v>240.0</v>
      </c>
      <c r="F488" s="128">
        <f t="shared" si="3"/>
        <v>589520</v>
      </c>
      <c r="G488" s="128">
        <v>9600.0</v>
      </c>
      <c r="H488" s="128">
        <v>569212.0</v>
      </c>
      <c r="I488" s="5">
        <v>42.0</v>
      </c>
    </row>
    <row r="489">
      <c r="A489" s="8">
        <v>43944.0</v>
      </c>
      <c r="B489" s="128">
        <v>10702.0</v>
      </c>
      <c r="C489" s="128">
        <v>8411.0</v>
      </c>
      <c r="D489" s="128">
        <v>2051.0</v>
      </c>
      <c r="E489" s="128">
        <v>240.0</v>
      </c>
      <c r="F489" s="128">
        <f t="shared" si="3"/>
        <v>583971</v>
      </c>
      <c r="G489" s="128">
        <v>10139.0</v>
      </c>
      <c r="H489" s="128">
        <v>563130.0</v>
      </c>
      <c r="I489" s="5">
        <v>49.0</v>
      </c>
    </row>
    <row r="490">
      <c r="A490" s="8">
        <v>43943.0</v>
      </c>
      <c r="B490" s="128">
        <v>10694.0</v>
      </c>
      <c r="C490" s="128">
        <v>8277.0</v>
      </c>
      <c r="D490" s="128">
        <v>2179.0</v>
      </c>
      <c r="E490" s="128">
        <v>238.0</v>
      </c>
      <c r="F490" s="128">
        <f t="shared" si="3"/>
        <v>577959</v>
      </c>
      <c r="G490" s="128">
        <v>12121.0</v>
      </c>
      <c r="H490" s="128">
        <v>555144.0</v>
      </c>
      <c r="I490" s="5">
        <v>52.0</v>
      </c>
    </row>
    <row r="491">
      <c r="A491" s="8">
        <v>43942.0</v>
      </c>
      <c r="B491" s="128">
        <v>10683.0</v>
      </c>
      <c r="C491" s="128">
        <v>8213.0</v>
      </c>
      <c r="D491" s="128">
        <v>2233.0</v>
      </c>
      <c r="E491" s="128">
        <v>237.0</v>
      </c>
      <c r="F491" s="128">
        <f t="shared" si="3"/>
        <v>571014</v>
      </c>
      <c r="G491" s="128">
        <v>12721.0</v>
      </c>
      <c r="H491" s="128">
        <v>547610.0</v>
      </c>
      <c r="I491" s="5">
        <v>56.0</v>
      </c>
    </row>
    <row r="492">
      <c r="A492" s="8">
        <v>43941.0</v>
      </c>
      <c r="B492" s="128">
        <v>10674.0</v>
      </c>
      <c r="C492" s="128">
        <v>8114.0</v>
      </c>
      <c r="D492" s="128">
        <v>2324.0</v>
      </c>
      <c r="E492" s="128">
        <v>236.0</v>
      </c>
      <c r="F492" s="128">
        <f t="shared" si="3"/>
        <v>563035</v>
      </c>
      <c r="G492" s="128">
        <v>11981.0</v>
      </c>
      <c r="H492" s="128">
        <v>540380.0</v>
      </c>
      <c r="I492" s="5">
        <v>56.0</v>
      </c>
    </row>
    <row r="493">
      <c r="A493" s="8">
        <v>43940.0</v>
      </c>
      <c r="B493" s="128">
        <v>10661.0</v>
      </c>
      <c r="C493" s="128">
        <v>8042.0</v>
      </c>
      <c r="D493" s="128">
        <v>2385.0</v>
      </c>
      <c r="E493" s="128">
        <v>234.0</v>
      </c>
      <c r="F493" s="128">
        <f t="shared" si="3"/>
        <v>559109</v>
      </c>
      <c r="G493" s="128">
        <v>12243.0</v>
      </c>
      <c r="H493" s="128">
        <v>536205.0</v>
      </c>
      <c r="I493" s="5">
        <v>57.0</v>
      </c>
    </row>
    <row r="494">
      <c r="A494" s="8">
        <v>43939.0</v>
      </c>
      <c r="B494" s="128">
        <v>10653.0</v>
      </c>
      <c r="C494" s="128">
        <v>7937.0</v>
      </c>
      <c r="D494" s="128">
        <v>2484.0</v>
      </c>
      <c r="E494" s="128">
        <v>232.0</v>
      </c>
      <c r="F494" s="128">
        <f t="shared" si="3"/>
        <v>554834</v>
      </c>
      <c r="G494" s="128">
        <v>13550.0</v>
      </c>
      <c r="H494" s="128">
        <v>530631.0</v>
      </c>
      <c r="I494" s="5">
        <v>61.0</v>
      </c>
    </row>
    <row r="495">
      <c r="A495" s="8">
        <v>43938.0</v>
      </c>
      <c r="B495" s="128">
        <v>10635.0</v>
      </c>
      <c r="C495" s="128">
        <v>7829.0</v>
      </c>
      <c r="D495" s="128">
        <v>2576.0</v>
      </c>
      <c r="E495" s="128">
        <v>230.0</v>
      </c>
      <c r="F495" s="128">
        <f t="shared" si="3"/>
        <v>546463</v>
      </c>
      <c r="G495" s="128">
        <v>14186.0</v>
      </c>
      <c r="H495" s="128">
        <v>521642.0</v>
      </c>
      <c r="I495" s="5">
        <v>61.0</v>
      </c>
    </row>
    <row r="496">
      <c r="A496" s="8">
        <v>43937.0</v>
      </c>
      <c r="B496" s="128">
        <v>10613.0</v>
      </c>
      <c r="C496" s="128">
        <v>7757.0</v>
      </c>
      <c r="D496" s="128">
        <v>2627.0</v>
      </c>
      <c r="E496" s="128">
        <v>229.0</v>
      </c>
      <c r="F496" s="128">
        <f t="shared" si="3"/>
        <v>538775</v>
      </c>
      <c r="G496" s="128">
        <v>14268.0</v>
      </c>
      <c r="H496" s="128">
        <v>513894.0</v>
      </c>
      <c r="I496" s="5">
        <v>61.0</v>
      </c>
    </row>
    <row r="497">
      <c r="A497" s="8">
        <v>43936.0</v>
      </c>
      <c r="B497" s="128">
        <v>10591.0</v>
      </c>
      <c r="C497" s="128">
        <v>7616.0</v>
      </c>
      <c r="D497" s="128">
        <v>2750.0</v>
      </c>
      <c r="E497" s="128">
        <v>225.0</v>
      </c>
      <c r="F497" s="128">
        <f t="shared" si="3"/>
        <v>534552</v>
      </c>
      <c r="G497" s="128">
        <v>15026.0</v>
      </c>
      <c r="H497" s="128">
        <v>508935.0</v>
      </c>
      <c r="I497" s="5">
        <v>65.0</v>
      </c>
    </row>
    <row r="498">
      <c r="A498" s="8">
        <v>43935.0</v>
      </c>
      <c r="B498" s="128">
        <v>10564.0</v>
      </c>
      <c r="C498" s="128">
        <v>7534.0</v>
      </c>
      <c r="D498" s="128">
        <v>2808.0</v>
      </c>
      <c r="E498" s="128">
        <v>222.0</v>
      </c>
      <c r="F498" s="128">
        <f t="shared" si="3"/>
        <v>527438</v>
      </c>
      <c r="G498" s="128">
        <v>14651.0</v>
      </c>
      <c r="H498" s="128">
        <v>502223.0</v>
      </c>
      <c r="I498" s="5">
        <v>66.0</v>
      </c>
    </row>
    <row r="499">
      <c r="A499" s="8">
        <v>43934.0</v>
      </c>
      <c r="B499" s="128">
        <v>10537.0</v>
      </c>
      <c r="C499" s="128">
        <v>7447.0</v>
      </c>
      <c r="D499" s="128">
        <v>2873.0</v>
      </c>
      <c r="E499" s="128">
        <v>217.0</v>
      </c>
      <c r="F499" s="128">
        <f t="shared" si="3"/>
        <v>518743</v>
      </c>
      <c r="G499" s="128">
        <v>13391.0</v>
      </c>
      <c r="H499" s="128">
        <v>494815.0</v>
      </c>
      <c r="I499" s="5">
        <v>66.0</v>
      </c>
    </row>
    <row r="500">
      <c r="A500" s="8">
        <v>43933.0</v>
      </c>
      <c r="B500" s="128">
        <v>10512.0</v>
      </c>
      <c r="C500" s="128">
        <v>7368.0</v>
      </c>
      <c r="D500" s="128">
        <v>2930.0</v>
      </c>
      <c r="E500" s="128">
        <v>214.0</v>
      </c>
      <c r="F500" s="128">
        <f t="shared" si="3"/>
        <v>514622</v>
      </c>
      <c r="G500" s="128">
        <v>13788.0</v>
      </c>
      <c r="H500" s="128">
        <v>490322.0</v>
      </c>
      <c r="I500" s="5">
        <v>67.0</v>
      </c>
    </row>
    <row r="501">
      <c r="A501" s="8">
        <v>43932.0</v>
      </c>
      <c r="B501" s="128">
        <v>10480.0</v>
      </c>
      <c r="C501" s="128">
        <v>7243.0</v>
      </c>
      <c r="D501" s="128">
        <v>3026.0</v>
      </c>
      <c r="E501" s="128">
        <v>211.0</v>
      </c>
      <c r="F501" s="128">
        <f t="shared" si="3"/>
        <v>510479</v>
      </c>
      <c r="G501" s="128">
        <v>14070.0</v>
      </c>
      <c r="H501" s="128">
        <v>485929.0</v>
      </c>
      <c r="I501" s="5">
        <v>67.0</v>
      </c>
    </row>
    <row r="502">
      <c r="A502" s="8">
        <v>43931.0</v>
      </c>
      <c r="B502" s="128">
        <v>10450.0</v>
      </c>
      <c r="C502" s="128">
        <v>7117.0</v>
      </c>
      <c r="D502" s="128">
        <v>3125.0</v>
      </c>
      <c r="E502" s="128">
        <v>208.0</v>
      </c>
      <c r="F502" s="128">
        <f t="shared" si="3"/>
        <v>503051</v>
      </c>
      <c r="G502" s="128">
        <v>15298.0</v>
      </c>
      <c r="H502" s="128">
        <v>477303.0</v>
      </c>
      <c r="I502" s="5">
        <v>71.0</v>
      </c>
    </row>
    <row r="503">
      <c r="A503" s="8">
        <v>43930.0</v>
      </c>
      <c r="B503" s="128">
        <v>10423.0</v>
      </c>
      <c r="C503" s="128">
        <v>6973.0</v>
      </c>
      <c r="D503" s="128">
        <v>3246.0</v>
      </c>
      <c r="E503" s="128">
        <v>204.0</v>
      </c>
      <c r="F503" s="128">
        <f t="shared" si="3"/>
        <v>494711</v>
      </c>
      <c r="G503" s="128">
        <v>15509.0</v>
      </c>
      <c r="H503" s="128">
        <v>468779.0</v>
      </c>
      <c r="I503" s="5">
        <v>80.0</v>
      </c>
    </row>
    <row r="504">
      <c r="A504" s="8">
        <v>43929.0</v>
      </c>
      <c r="B504" s="128">
        <v>10384.0</v>
      </c>
      <c r="C504" s="128">
        <v>6776.0</v>
      </c>
      <c r="D504" s="128">
        <v>3408.0</v>
      </c>
      <c r="E504" s="128">
        <v>200.0</v>
      </c>
      <c r="F504" s="128">
        <f t="shared" si="3"/>
        <v>486003</v>
      </c>
      <c r="G504" s="128">
        <v>17858.0</v>
      </c>
      <c r="H504" s="128">
        <v>457761.0</v>
      </c>
      <c r="I504" s="5">
        <v>80.0</v>
      </c>
    </row>
    <row r="505">
      <c r="A505" s="8">
        <v>43928.0</v>
      </c>
      <c r="B505" s="128">
        <v>10331.0</v>
      </c>
      <c r="C505" s="128">
        <v>6694.0</v>
      </c>
      <c r="D505" s="128">
        <v>3445.0</v>
      </c>
      <c r="E505" s="128">
        <v>192.0</v>
      </c>
      <c r="F505" s="128">
        <f t="shared" si="3"/>
        <v>477304</v>
      </c>
      <c r="G505" s="128">
        <v>20650.0</v>
      </c>
      <c r="H505" s="128">
        <v>446323.0</v>
      </c>
      <c r="I505" s="5">
        <v>77.0</v>
      </c>
    </row>
    <row r="506">
      <c r="A506" s="8">
        <v>43927.0</v>
      </c>
      <c r="B506" s="128">
        <v>10284.0</v>
      </c>
      <c r="C506" s="128">
        <v>6598.0</v>
      </c>
      <c r="D506" s="128">
        <v>3500.0</v>
      </c>
      <c r="E506" s="128">
        <v>186.0</v>
      </c>
      <c r="F506" s="128">
        <f t="shared" si="3"/>
        <v>466804</v>
      </c>
      <c r="G506" s="128">
        <v>19295.0</v>
      </c>
      <c r="H506" s="128">
        <v>437225.0</v>
      </c>
      <c r="I506" s="5">
        <v>80.0</v>
      </c>
    </row>
    <row r="507">
      <c r="A507" s="8">
        <v>43926.0</v>
      </c>
      <c r="B507" s="128">
        <v>10237.0</v>
      </c>
      <c r="C507" s="128">
        <v>6463.0</v>
      </c>
      <c r="D507" s="128">
        <v>3591.0</v>
      </c>
      <c r="E507" s="128">
        <v>183.0</v>
      </c>
      <c r="F507" s="128">
        <f t="shared" si="3"/>
        <v>461233</v>
      </c>
      <c r="G507" s="128">
        <v>19571.0</v>
      </c>
      <c r="H507" s="128">
        <v>431425.0</v>
      </c>
      <c r="I507" s="5">
        <v>81.0</v>
      </c>
    </row>
    <row r="508">
      <c r="A508" s="8">
        <v>43925.0</v>
      </c>
      <c r="B508" s="128">
        <v>10156.0</v>
      </c>
      <c r="C508" s="128">
        <v>6325.0</v>
      </c>
      <c r="D508" s="128">
        <v>3654.0</v>
      </c>
      <c r="E508" s="128">
        <v>177.0</v>
      </c>
      <c r="F508" s="128">
        <f t="shared" si="3"/>
        <v>455032</v>
      </c>
      <c r="G508" s="128">
        <v>20144.0</v>
      </c>
      <c r="H508" s="128">
        <v>424732.0</v>
      </c>
      <c r="I508" s="5">
        <v>80.0</v>
      </c>
    </row>
    <row r="509">
      <c r="A509" s="8">
        <v>43924.0</v>
      </c>
      <c r="B509" s="128">
        <v>10062.0</v>
      </c>
      <c r="C509" s="128">
        <v>6021.0</v>
      </c>
      <c r="D509" s="128">
        <v>3867.0</v>
      </c>
      <c r="E509" s="128">
        <v>174.0</v>
      </c>
      <c r="F509" s="128">
        <f t="shared" si="3"/>
        <v>443273</v>
      </c>
      <c r="G509" s="128">
        <v>18908.0</v>
      </c>
      <c r="H509" s="128">
        <v>414303.0</v>
      </c>
      <c r="I509" s="5">
        <v>80.0</v>
      </c>
    </row>
    <row r="510">
      <c r="A510" s="8">
        <v>43923.0</v>
      </c>
      <c r="B510" s="128">
        <v>9976.0</v>
      </c>
      <c r="C510" s="128">
        <v>5828.0</v>
      </c>
      <c r="D510" s="128">
        <v>3979.0</v>
      </c>
      <c r="E510" s="128">
        <v>169.0</v>
      </c>
      <c r="F510" s="128">
        <f t="shared" si="3"/>
        <v>431743</v>
      </c>
      <c r="G510" s="128">
        <v>17885.0</v>
      </c>
      <c r="H510" s="128">
        <v>403882.0</v>
      </c>
      <c r="I510" s="5">
        <v>78.0</v>
      </c>
    </row>
    <row r="511">
      <c r="A511" s="8">
        <v>43922.0</v>
      </c>
      <c r="B511" s="128">
        <v>9887.0</v>
      </c>
      <c r="C511" s="128">
        <v>5567.0</v>
      </c>
      <c r="D511" s="128">
        <v>4155.0</v>
      </c>
      <c r="E511" s="128">
        <v>165.0</v>
      </c>
      <c r="F511" s="128">
        <f t="shared" si="3"/>
        <v>421547</v>
      </c>
      <c r="G511" s="128">
        <v>16585.0</v>
      </c>
      <c r="H511" s="128">
        <v>395075.0</v>
      </c>
      <c r="I511" s="5">
        <v>76.0</v>
      </c>
    </row>
    <row r="512">
      <c r="A512" s="8">
        <v>43921.0</v>
      </c>
      <c r="B512" s="128">
        <v>9786.0</v>
      </c>
      <c r="C512" s="128">
        <v>5408.0</v>
      </c>
      <c r="D512" s="128">
        <v>4216.0</v>
      </c>
      <c r="E512" s="128">
        <v>162.0</v>
      </c>
      <c r="F512" s="128">
        <f t="shared" si="3"/>
        <v>410564</v>
      </c>
      <c r="G512" s="128">
        <v>16892.0</v>
      </c>
      <c r="H512" s="128">
        <v>383886.0</v>
      </c>
      <c r="I512" s="5">
        <v>74.0</v>
      </c>
    </row>
    <row r="513">
      <c r="A513" s="8">
        <v>43920.0</v>
      </c>
      <c r="B513" s="128">
        <v>9661.0</v>
      </c>
      <c r="C513" s="128">
        <v>5228.0</v>
      </c>
      <c r="D513" s="128">
        <v>4275.0</v>
      </c>
      <c r="E513" s="128">
        <v>158.0</v>
      </c>
      <c r="F513" s="128">
        <f t="shared" si="3"/>
        <v>395194</v>
      </c>
      <c r="G513" s="128">
        <v>13531.0</v>
      </c>
      <c r="H513" s="128">
        <v>372002.0</v>
      </c>
      <c r="I513" s="5">
        <v>74.0</v>
      </c>
    </row>
    <row r="514">
      <c r="A514" s="8">
        <v>43919.0</v>
      </c>
      <c r="B514" s="128">
        <v>9583.0</v>
      </c>
      <c r="C514" s="128">
        <v>5033.0</v>
      </c>
      <c r="D514" s="128">
        <v>4398.0</v>
      </c>
      <c r="E514" s="128">
        <v>152.0</v>
      </c>
      <c r="F514" s="128">
        <f t="shared" si="3"/>
        <v>394141</v>
      </c>
      <c r="G514" s="128">
        <v>15028.0</v>
      </c>
      <c r="H514" s="128">
        <v>369530.0</v>
      </c>
      <c r="I514" s="5">
        <v>78.0</v>
      </c>
    </row>
    <row r="515">
      <c r="A515" s="8">
        <v>43918.0</v>
      </c>
      <c r="B515" s="128">
        <v>9478.0</v>
      </c>
      <c r="C515" s="128">
        <v>4811.0</v>
      </c>
      <c r="D515" s="128">
        <v>4523.0</v>
      </c>
      <c r="E515" s="128">
        <v>144.0</v>
      </c>
      <c r="F515" s="128">
        <f t="shared" si="3"/>
        <v>387925</v>
      </c>
      <c r="G515" s="128">
        <v>16564.0</v>
      </c>
      <c r="H515" s="128">
        <v>361883.0</v>
      </c>
      <c r="I515" s="5">
        <v>79.0</v>
      </c>
    </row>
    <row r="516">
      <c r="A516" s="8">
        <v>43917.0</v>
      </c>
      <c r="B516" s="128">
        <v>9332.0</v>
      </c>
      <c r="C516" s="128">
        <v>4528.0</v>
      </c>
      <c r="D516" s="128">
        <v>4665.0</v>
      </c>
      <c r="E516" s="128">
        <v>139.0</v>
      </c>
      <c r="F516" s="128">
        <f t="shared" si="3"/>
        <v>376961</v>
      </c>
      <c r="G516" s="128">
        <v>15219.0</v>
      </c>
      <c r="H516" s="128">
        <v>352410.0</v>
      </c>
      <c r="I516" s="79"/>
    </row>
    <row r="517">
      <c r="A517" s="8">
        <v>43916.0</v>
      </c>
      <c r="B517" s="128">
        <v>9241.0</v>
      </c>
      <c r="C517" s="128">
        <v>4144.0</v>
      </c>
      <c r="D517" s="128">
        <v>4966.0</v>
      </c>
      <c r="E517" s="128">
        <v>131.0</v>
      </c>
      <c r="F517" s="128">
        <f t="shared" si="3"/>
        <v>364942</v>
      </c>
      <c r="G517" s="128">
        <v>14369.0</v>
      </c>
      <c r="H517" s="128">
        <v>341332.0</v>
      </c>
      <c r="I517" s="79"/>
    </row>
    <row r="518">
      <c r="A518" s="8">
        <v>43915.0</v>
      </c>
      <c r="B518" s="128">
        <v>9137.0</v>
      </c>
      <c r="C518" s="128">
        <v>3730.0</v>
      </c>
      <c r="D518" s="128">
        <v>5281.0</v>
      </c>
      <c r="E518" s="128">
        <v>126.0</v>
      </c>
      <c r="F518" s="128">
        <f t="shared" si="3"/>
        <v>357896</v>
      </c>
      <c r="G518" s="128">
        <v>14278.0</v>
      </c>
      <c r="H518" s="128">
        <v>334481.0</v>
      </c>
      <c r="I518" s="79"/>
    </row>
    <row r="519">
      <c r="A519" s="8">
        <v>43914.0</v>
      </c>
      <c r="B519" s="128">
        <v>9037.0</v>
      </c>
      <c r="C519" s="128">
        <v>3507.0</v>
      </c>
      <c r="D519" s="128">
        <v>5410.0</v>
      </c>
      <c r="E519" s="128">
        <v>120.0</v>
      </c>
      <c r="F519" s="128">
        <f t="shared" si="3"/>
        <v>348582</v>
      </c>
      <c r="G519" s="128">
        <v>15440.0</v>
      </c>
      <c r="H519" s="128">
        <v>324105.0</v>
      </c>
      <c r="I519" s="79"/>
    </row>
    <row r="520">
      <c r="A520" s="8">
        <v>43913.0</v>
      </c>
      <c r="B520" s="128">
        <v>8961.0</v>
      </c>
      <c r="C520" s="128">
        <v>3166.0</v>
      </c>
      <c r="D520" s="128">
        <v>5684.0</v>
      </c>
      <c r="E520" s="128">
        <v>111.0</v>
      </c>
      <c r="F520" s="128">
        <f t="shared" si="3"/>
        <v>338036</v>
      </c>
      <c r="G520" s="128">
        <v>13628.0</v>
      </c>
      <c r="H520" s="128">
        <v>315447.0</v>
      </c>
      <c r="I520" s="79"/>
    </row>
    <row r="521">
      <c r="A521" s="8">
        <v>43912.0</v>
      </c>
      <c r="B521" s="128">
        <v>8897.0</v>
      </c>
      <c r="C521" s="128">
        <v>2909.0</v>
      </c>
      <c r="D521" s="128">
        <v>5884.0</v>
      </c>
      <c r="E521" s="128">
        <v>104.0</v>
      </c>
      <c r="F521" s="128">
        <f t="shared" si="3"/>
        <v>331780</v>
      </c>
      <c r="G521" s="128">
        <v>14540.0</v>
      </c>
      <c r="H521" s="128">
        <v>308343.0</v>
      </c>
      <c r="I521" s="79"/>
    </row>
    <row r="522">
      <c r="A522" s="8">
        <v>43911.0</v>
      </c>
      <c r="B522" s="128">
        <v>8799.0</v>
      </c>
      <c r="C522" s="128">
        <v>2612.0</v>
      </c>
      <c r="D522" s="128">
        <v>6085.0</v>
      </c>
      <c r="E522" s="128">
        <v>102.0</v>
      </c>
      <c r="F522" s="128">
        <f t="shared" si="3"/>
        <v>327509</v>
      </c>
      <c r="G522" s="128">
        <v>15704.0</v>
      </c>
      <c r="H522" s="128">
        <v>303006.0</v>
      </c>
      <c r="I522" s="79"/>
    </row>
    <row r="523">
      <c r="A523" s="8">
        <v>43910.0</v>
      </c>
      <c r="B523" s="128">
        <v>8652.0</v>
      </c>
      <c r="C523" s="128">
        <v>2233.0</v>
      </c>
      <c r="D523" s="128">
        <v>6325.0</v>
      </c>
      <c r="E523" s="128">
        <v>94.0</v>
      </c>
      <c r="F523" s="128">
        <f t="shared" si="3"/>
        <v>316664</v>
      </c>
      <c r="G523" s="128">
        <v>15525.0</v>
      </c>
      <c r="H523" s="128">
        <v>292487.0</v>
      </c>
      <c r="I523" s="79"/>
    </row>
    <row r="524">
      <c r="A524" s="8">
        <v>43909.0</v>
      </c>
      <c r="B524" s="128">
        <v>8565.0</v>
      </c>
      <c r="C524" s="128">
        <v>1947.0</v>
      </c>
      <c r="D524" s="128">
        <v>6527.0</v>
      </c>
      <c r="E524" s="128">
        <v>91.0</v>
      </c>
      <c r="F524" s="128">
        <f t="shared" si="3"/>
        <v>307024</v>
      </c>
      <c r="G524" s="128">
        <v>15904.0</v>
      </c>
      <c r="H524" s="128">
        <v>282555.0</v>
      </c>
      <c r="I524" s="79"/>
    </row>
    <row r="525">
      <c r="A525" s="8">
        <v>43908.0</v>
      </c>
      <c r="B525" s="128">
        <v>8413.0</v>
      </c>
      <c r="C525" s="128">
        <v>1540.0</v>
      </c>
      <c r="D525" s="128">
        <v>6789.0</v>
      </c>
      <c r="E525" s="128">
        <v>84.0</v>
      </c>
      <c r="F525" s="128">
        <f t="shared" si="3"/>
        <v>295647</v>
      </c>
      <c r="G525" s="128">
        <v>16346.0</v>
      </c>
      <c r="H525" s="128">
        <v>270888.0</v>
      </c>
      <c r="I525" s="79"/>
    </row>
    <row r="526">
      <c r="A526" s="8">
        <v>43907.0</v>
      </c>
      <c r="B526" s="128">
        <v>8320.0</v>
      </c>
      <c r="C526" s="128">
        <v>1401.0</v>
      </c>
      <c r="D526" s="128">
        <v>6838.0</v>
      </c>
      <c r="E526" s="128">
        <v>81.0</v>
      </c>
      <c r="F526" s="128">
        <f t="shared" si="3"/>
        <v>286716</v>
      </c>
      <c r="G526" s="128">
        <v>17291.0</v>
      </c>
      <c r="H526" s="128">
        <v>261105.0</v>
      </c>
      <c r="I526" s="79"/>
    </row>
    <row r="527">
      <c r="A527" s="8">
        <v>43906.0</v>
      </c>
      <c r="B527" s="128">
        <v>8236.0</v>
      </c>
      <c r="C527" s="128">
        <v>1137.0</v>
      </c>
      <c r="D527" s="128">
        <v>7024.0</v>
      </c>
      <c r="E527" s="128">
        <v>75.0</v>
      </c>
      <c r="F527" s="128">
        <f t="shared" si="3"/>
        <v>274504</v>
      </c>
      <c r="G527" s="128">
        <v>14971.0</v>
      </c>
      <c r="H527" s="128">
        <v>251297.0</v>
      </c>
      <c r="I527" s="79"/>
    </row>
    <row r="528">
      <c r="A528" s="8">
        <v>43905.0</v>
      </c>
      <c r="B528" s="128">
        <v>8162.0</v>
      </c>
      <c r="C528" s="128">
        <v>834.0</v>
      </c>
      <c r="D528" s="128">
        <v>7253.0</v>
      </c>
      <c r="E528" s="128">
        <v>75.0</v>
      </c>
      <c r="F528" s="128">
        <f t="shared" si="3"/>
        <v>268212</v>
      </c>
      <c r="G528" s="128">
        <v>16272.0</v>
      </c>
      <c r="H528" s="128">
        <v>243778.0</v>
      </c>
      <c r="I528" s="79"/>
    </row>
    <row r="529">
      <c r="A529" s="8">
        <v>43904.0</v>
      </c>
      <c r="B529" s="128">
        <v>8086.0</v>
      </c>
      <c r="C529" s="128">
        <v>714.0</v>
      </c>
      <c r="D529" s="128">
        <v>7300.0</v>
      </c>
      <c r="E529" s="128">
        <v>72.0</v>
      </c>
      <c r="F529" s="128">
        <f t="shared" si="3"/>
        <v>261334</v>
      </c>
      <c r="G529" s="128">
        <v>17634.0</v>
      </c>
      <c r="H529" s="128">
        <v>235614.0</v>
      </c>
      <c r="I529" s="79"/>
    </row>
    <row r="530">
      <c r="A530" s="8">
        <v>43903.0</v>
      </c>
      <c r="B530" s="128">
        <v>7979.0</v>
      </c>
      <c r="C530" s="128">
        <v>510.0</v>
      </c>
      <c r="D530" s="128">
        <v>7402.0</v>
      </c>
      <c r="E530" s="128">
        <v>67.0</v>
      </c>
      <c r="F530" s="128">
        <f t="shared" si="3"/>
        <v>248647</v>
      </c>
      <c r="G530" s="128">
        <v>17940.0</v>
      </c>
      <c r="H530" s="128">
        <v>222728.0</v>
      </c>
      <c r="I530" s="79"/>
    </row>
    <row r="531">
      <c r="A531" s="8">
        <v>43902.0</v>
      </c>
      <c r="B531" s="128">
        <v>7869.0</v>
      </c>
      <c r="C531" s="128">
        <v>333.0</v>
      </c>
      <c r="D531" s="128">
        <v>7470.0</v>
      </c>
      <c r="E531" s="128">
        <v>66.0</v>
      </c>
      <c r="F531" s="128">
        <f t="shared" si="3"/>
        <v>234998</v>
      </c>
      <c r="G531" s="128">
        <v>17727.0</v>
      </c>
      <c r="H531" s="128">
        <v>209402.0</v>
      </c>
      <c r="I531" s="79"/>
    </row>
    <row r="532">
      <c r="A532" s="8">
        <v>43901.0</v>
      </c>
      <c r="B532" s="128">
        <v>7755.0</v>
      </c>
      <c r="C532" s="128">
        <v>288.0</v>
      </c>
      <c r="D532" s="128">
        <v>7407.0</v>
      </c>
      <c r="E532" s="128">
        <v>60.0</v>
      </c>
      <c r="F532" s="128">
        <f t="shared" si="3"/>
        <v>222395</v>
      </c>
      <c r="G532" s="128">
        <v>18540.0</v>
      </c>
      <c r="H532" s="128">
        <v>196100.0</v>
      </c>
      <c r="I532" s="79"/>
    </row>
    <row r="533">
      <c r="A533" s="8">
        <v>43900.0</v>
      </c>
      <c r="B533" s="128">
        <v>7513.0</v>
      </c>
      <c r="C533" s="128">
        <v>247.0</v>
      </c>
      <c r="D533" s="128">
        <v>7212.0</v>
      </c>
      <c r="E533" s="128">
        <v>54.0</v>
      </c>
      <c r="F533" s="128">
        <f t="shared" si="3"/>
        <v>210144</v>
      </c>
      <c r="G533" s="128">
        <v>18452.0</v>
      </c>
      <c r="H533" s="128">
        <v>184179.0</v>
      </c>
      <c r="I533" s="79"/>
    </row>
    <row r="534">
      <c r="A534" s="8">
        <v>43899.0</v>
      </c>
      <c r="B534" s="128">
        <v>7382.0</v>
      </c>
      <c r="C534" s="128">
        <v>166.0</v>
      </c>
      <c r="D534" s="128">
        <v>7165.0</v>
      </c>
      <c r="E534" s="128">
        <v>51.0</v>
      </c>
      <c r="F534" s="128">
        <f t="shared" si="3"/>
        <v>196618</v>
      </c>
      <c r="G534" s="128">
        <v>17458.0</v>
      </c>
      <c r="H534" s="128">
        <v>171778.0</v>
      </c>
      <c r="I534" s="79"/>
    </row>
    <row r="535">
      <c r="A535" s="8">
        <v>43898.0</v>
      </c>
      <c r="B535" s="128">
        <v>7134.0</v>
      </c>
      <c r="C535" s="128">
        <v>130.0</v>
      </c>
      <c r="D535" s="128">
        <v>6954.0</v>
      </c>
      <c r="E535" s="128">
        <v>50.0</v>
      </c>
      <c r="F535" s="128">
        <f t="shared" si="3"/>
        <v>188518</v>
      </c>
      <c r="G535" s="128">
        <v>19376.0</v>
      </c>
      <c r="H535" s="128">
        <v>162008.0</v>
      </c>
      <c r="I535" s="79"/>
    </row>
    <row r="536">
      <c r="A536" s="8">
        <v>43897.0</v>
      </c>
      <c r="B536" s="128">
        <v>6767.0</v>
      </c>
      <c r="C536" s="128">
        <v>118.0</v>
      </c>
      <c r="D536" s="128">
        <v>6605.0</v>
      </c>
      <c r="E536" s="128">
        <v>44.0</v>
      </c>
      <c r="F536" s="128">
        <f t="shared" si="3"/>
        <v>178189</v>
      </c>
      <c r="G536" s="128">
        <v>19620.0</v>
      </c>
      <c r="H536" s="128">
        <v>151802.0</v>
      </c>
      <c r="I536" s="79"/>
    </row>
    <row r="537">
      <c r="A537" s="8">
        <v>43896.0</v>
      </c>
      <c r="B537" s="128">
        <v>6284.0</v>
      </c>
      <c r="C537" s="128">
        <v>108.0</v>
      </c>
      <c r="D537" s="128">
        <v>6134.0</v>
      </c>
      <c r="E537" s="128">
        <v>42.0</v>
      </c>
      <c r="F537" s="128">
        <f t="shared" si="3"/>
        <v>164740</v>
      </c>
      <c r="G537" s="128">
        <v>21832.0</v>
      </c>
      <c r="H537" s="128">
        <v>136624.0</v>
      </c>
      <c r="I537" s="79"/>
    </row>
    <row r="538">
      <c r="A538" s="8">
        <v>43895.0</v>
      </c>
      <c r="B538" s="128">
        <v>5766.0</v>
      </c>
      <c r="C538" s="128">
        <v>88.0</v>
      </c>
      <c r="D538" s="128">
        <v>5643.0</v>
      </c>
      <c r="E538" s="128">
        <v>35.0</v>
      </c>
      <c r="F538" s="128">
        <f t="shared" si="3"/>
        <v>146541</v>
      </c>
      <c r="G538" s="128">
        <v>21810.0</v>
      </c>
      <c r="H538" s="128">
        <v>118965.0</v>
      </c>
      <c r="I538" s="79"/>
    </row>
    <row r="539">
      <c r="A539" s="8">
        <v>43894.0</v>
      </c>
      <c r="B539" s="128">
        <v>5328.0</v>
      </c>
      <c r="C539" s="128">
        <v>41.0</v>
      </c>
      <c r="D539" s="128">
        <v>5255.0</v>
      </c>
      <c r="E539" s="128">
        <v>32.0</v>
      </c>
      <c r="F539" s="128">
        <f t="shared" si="3"/>
        <v>136707</v>
      </c>
      <c r="G539" s="128">
        <v>28414.0</v>
      </c>
      <c r="H539" s="128">
        <v>102965.0</v>
      </c>
      <c r="I539" s="79"/>
    </row>
    <row r="540">
      <c r="A540" s="8">
        <v>43893.0</v>
      </c>
      <c r="B540" s="128">
        <v>4812.0</v>
      </c>
      <c r="C540" s="128">
        <v>34.0</v>
      </c>
      <c r="D540" s="128">
        <v>4750.0</v>
      </c>
      <c r="E540" s="128">
        <v>28.0</v>
      </c>
      <c r="F540" s="128">
        <f t="shared" si="3"/>
        <v>125851</v>
      </c>
      <c r="G540" s="128">
        <v>35555.0</v>
      </c>
      <c r="H540" s="128">
        <v>85484.0</v>
      </c>
      <c r="I540" s="79"/>
    </row>
    <row r="541">
      <c r="A541" s="8">
        <v>43892.0</v>
      </c>
      <c r="B541" s="128">
        <v>4212.0</v>
      </c>
      <c r="C541" s="128">
        <v>31.0</v>
      </c>
      <c r="D541" s="128">
        <v>4159.0</v>
      </c>
      <c r="E541" s="128">
        <v>22.0</v>
      </c>
      <c r="F541" s="128">
        <f t="shared" si="3"/>
        <v>109591</v>
      </c>
      <c r="G541" s="128">
        <v>33799.0</v>
      </c>
      <c r="H541" s="128">
        <v>71580.0</v>
      </c>
      <c r="I541" s="79"/>
    </row>
    <row r="542">
      <c r="A542" s="8">
        <v>43891.0</v>
      </c>
      <c r="B542" s="128">
        <v>3736.0</v>
      </c>
      <c r="C542" s="128">
        <v>30.0</v>
      </c>
      <c r="D542" s="128">
        <v>3688.0</v>
      </c>
      <c r="E542" s="128">
        <v>18.0</v>
      </c>
      <c r="F542" s="128">
        <f t="shared" si="3"/>
        <v>98921</v>
      </c>
      <c r="G542" s="128">
        <v>33360.0</v>
      </c>
      <c r="H542" s="128">
        <v>61825.0</v>
      </c>
      <c r="I542" s="79"/>
    </row>
    <row r="543">
      <c r="A543" s="8">
        <v>43890.0</v>
      </c>
      <c r="B543" s="128">
        <v>3150.0</v>
      </c>
      <c r="C543" s="128">
        <v>28.0</v>
      </c>
      <c r="D543" s="128">
        <v>3105.0</v>
      </c>
      <c r="E543" s="128">
        <v>17.0</v>
      </c>
      <c r="F543" s="128">
        <f t="shared" si="3"/>
        <v>94055</v>
      </c>
      <c r="G543" s="128">
        <v>35182.0</v>
      </c>
      <c r="H543" s="128">
        <v>55723.0</v>
      </c>
      <c r="I543" s="79"/>
    </row>
    <row r="544">
      <c r="A544" s="8">
        <v>43889.0</v>
      </c>
      <c r="B544" s="128">
        <v>2337.0</v>
      </c>
      <c r="C544" s="128">
        <v>27.0</v>
      </c>
      <c r="D544" s="128">
        <v>2297.0</v>
      </c>
      <c r="E544" s="128">
        <v>13.0</v>
      </c>
      <c r="F544" s="128">
        <f t="shared" si="3"/>
        <v>81167</v>
      </c>
      <c r="G544" s="128">
        <v>30237.0</v>
      </c>
      <c r="H544" s="128">
        <v>48593.0</v>
      </c>
      <c r="I544" s="79"/>
    </row>
    <row r="545">
      <c r="A545" s="8">
        <v>43888.0</v>
      </c>
      <c r="B545" s="128">
        <v>1766.0</v>
      </c>
      <c r="C545" s="128">
        <v>26.0</v>
      </c>
      <c r="D545" s="128">
        <v>1727.0</v>
      </c>
      <c r="E545" s="128">
        <v>13.0</v>
      </c>
      <c r="F545" s="128">
        <f t="shared" si="3"/>
        <v>66652</v>
      </c>
      <c r="G545" s="128">
        <v>25568.0</v>
      </c>
      <c r="H545" s="128">
        <v>39318.0</v>
      </c>
      <c r="I545" s="79"/>
    </row>
    <row r="546">
      <c r="A546" s="8">
        <v>43887.0</v>
      </c>
      <c r="B546" s="128">
        <v>1261.0</v>
      </c>
      <c r="C546" s="128">
        <v>24.0</v>
      </c>
      <c r="D546" s="128">
        <v>1225.0</v>
      </c>
      <c r="E546" s="128">
        <v>12.0</v>
      </c>
      <c r="F546" s="128">
        <f t="shared" si="3"/>
        <v>53553</v>
      </c>
      <c r="G546" s="128">
        <v>20716.0</v>
      </c>
      <c r="H546" s="128">
        <v>31576.0</v>
      </c>
      <c r="I546" s="79"/>
    </row>
    <row r="547">
      <c r="A547" s="8">
        <v>43886.0</v>
      </c>
      <c r="B547" s="128">
        <v>977.0</v>
      </c>
      <c r="C547" s="128">
        <v>22.0</v>
      </c>
      <c r="D547" s="128">
        <v>945.0</v>
      </c>
      <c r="E547" s="128">
        <v>10.0</v>
      </c>
      <c r="F547" s="128">
        <f t="shared" si="3"/>
        <v>40304</v>
      </c>
      <c r="G547" s="128">
        <v>13880.0</v>
      </c>
      <c r="H547" s="128">
        <v>25447.0</v>
      </c>
      <c r="I547" s="79"/>
    </row>
    <row r="548">
      <c r="A548" s="8">
        <v>43885.0</v>
      </c>
      <c r="B548" s="128">
        <v>833.0</v>
      </c>
      <c r="C548" s="128">
        <v>22.0</v>
      </c>
      <c r="D548" s="128">
        <v>804.0</v>
      </c>
      <c r="E548" s="128">
        <v>7.0</v>
      </c>
      <c r="F548" s="128">
        <f t="shared" si="3"/>
        <v>32756</v>
      </c>
      <c r="G548" s="128">
        <v>11631.0</v>
      </c>
      <c r="H548" s="128">
        <v>20292.0</v>
      </c>
      <c r="I548" s="79"/>
    </row>
    <row r="549">
      <c r="A549" s="8">
        <v>43884.0</v>
      </c>
      <c r="B549" s="128">
        <v>602.0</v>
      </c>
      <c r="C549" s="128">
        <v>18.0</v>
      </c>
      <c r="D549" s="128">
        <v>579.0</v>
      </c>
      <c r="E549" s="128">
        <v>5.0</v>
      </c>
      <c r="F549" s="128">
        <f t="shared" si="3"/>
        <v>26179</v>
      </c>
      <c r="G549" s="128">
        <v>8057.0</v>
      </c>
      <c r="H549" s="128">
        <v>17520.0</v>
      </c>
      <c r="I549" s="79"/>
    </row>
    <row r="550">
      <c r="A550" s="8">
        <v>43883.0</v>
      </c>
      <c r="B550" s="128">
        <v>433.0</v>
      </c>
      <c r="C550" s="128">
        <v>18.0</v>
      </c>
      <c r="D550" s="128">
        <v>413.0</v>
      </c>
      <c r="E550" s="128">
        <v>2.0</v>
      </c>
      <c r="F550" s="128">
        <f t="shared" si="3"/>
        <v>21586</v>
      </c>
      <c r="G550" s="128">
        <v>6037.0</v>
      </c>
      <c r="H550" s="128">
        <v>15116.0</v>
      </c>
      <c r="I550" s="79"/>
    </row>
    <row r="551">
      <c r="A551" s="8">
        <v>43882.0</v>
      </c>
      <c r="B551" s="128">
        <v>204.0</v>
      </c>
      <c r="C551" s="128">
        <v>17.0</v>
      </c>
      <c r="D551" s="128">
        <v>186.0</v>
      </c>
      <c r="E551" s="128">
        <v>1.0</v>
      </c>
      <c r="F551" s="128">
        <f t="shared" si="3"/>
        <v>16400</v>
      </c>
      <c r="G551" s="128">
        <v>3180.0</v>
      </c>
      <c r="H551" s="128">
        <v>13016.0</v>
      </c>
      <c r="I551" s="79"/>
    </row>
    <row r="552">
      <c r="A552" s="8">
        <v>43881.0</v>
      </c>
      <c r="B552" s="128">
        <v>104.0</v>
      </c>
      <c r="C552" s="128">
        <v>16.0</v>
      </c>
      <c r="D552" s="128">
        <v>87.0</v>
      </c>
      <c r="E552" s="128">
        <v>1.0</v>
      </c>
      <c r="F552" s="128">
        <f t="shared" si="3"/>
        <v>13202</v>
      </c>
      <c r="G552" s="128">
        <v>1860.0</v>
      </c>
      <c r="H552" s="128">
        <v>11238.0</v>
      </c>
      <c r="I552" s="79"/>
    </row>
    <row r="553">
      <c r="A553" s="8">
        <v>43880.0</v>
      </c>
      <c r="B553" s="128">
        <v>51.0</v>
      </c>
      <c r="C553" s="128">
        <v>16.0</v>
      </c>
      <c r="D553" s="128">
        <v>35.0</v>
      </c>
      <c r="E553" s="128">
        <v>0.0</v>
      </c>
      <c r="F553" s="128">
        <f t="shared" si="3"/>
        <v>11173</v>
      </c>
      <c r="G553" s="128">
        <v>1149.0</v>
      </c>
      <c r="H553" s="128">
        <v>9973.0</v>
      </c>
      <c r="I553" s="79"/>
    </row>
    <row r="554">
      <c r="A554" s="8">
        <v>43879.0</v>
      </c>
      <c r="B554" s="128">
        <v>31.0</v>
      </c>
      <c r="C554" s="128">
        <v>12.0</v>
      </c>
      <c r="D554" s="128">
        <v>19.0</v>
      </c>
      <c r="E554" s="128">
        <v>0.0</v>
      </c>
      <c r="F554" s="128">
        <f t="shared" si="3"/>
        <v>9772</v>
      </c>
      <c r="G554" s="128">
        <v>818.0</v>
      </c>
      <c r="H554" s="128">
        <v>8923.0</v>
      </c>
      <c r="I554" s="79"/>
    </row>
    <row r="555">
      <c r="A555" s="8">
        <v>43878.0</v>
      </c>
      <c r="B555" s="128">
        <v>30.0</v>
      </c>
      <c r="C555" s="128">
        <v>10.0</v>
      </c>
      <c r="D555" s="128">
        <v>20.0</v>
      </c>
      <c r="E555" s="128">
        <v>0.0</v>
      </c>
      <c r="F555" s="128">
        <f t="shared" si="3"/>
        <v>8718</v>
      </c>
      <c r="G555" s="128">
        <v>708.0</v>
      </c>
      <c r="H555" s="128">
        <v>7980.0</v>
      </c>
      <c r="I555" s="79"/>
    </row>
    <row r="556">
      <c r="A556" s="8">
        <v>43877.0</v>
      </c>
      <c r="B556" s="128">
        <v>29.0</v>
      </c>
      <c r="C556" s="128">
        <v>9.0</v>
      </c>
      <c r="D556" s="128">
        <v>20.0</v>
      </c>
      <c r="E556" s="128">
        <v>0.0</v>
      </c>
      <c r="F556" s="128">
        <f t="shared" si="3"/>
        <v>8161</v>
      </c>
      <c r="G556" s="128">
        <v>485.0</v>
      </c>
      <c r="H556" s="128">
        <v>7647.0</v>
      </c>
      <c r="I556" s="79"/>
    </row>
    <row r="557">
      <c r="A557" s="8">
        <v>43876.0</v>
      </c>
      <c r="B557" s="128">
        <v>28.0</v>
      </c>
      <c r="C557" s="128">
        <v>9.0</v>
      </c>
      <c r="D557" s="128">
        <v>19.0</v>
      </c>
      <c r="E557" s="128">
        <v>0.0</v>
      </c>
      <c r="F557" s="128">
        <f t="shared" si="3"/>
        <v>7734</v>
      </c>
      <c r="G557" s="128">
        <v>558.0</v>
      </c>
      <c r="H557" s="128">
        <v>7148.0</v>
      </c>
      <c r="I557" s="79"/>
    </row>
    <row r="558">
      <c r="A558" s="8">
        <v>43875.0</v>
      </c>
      <c r="B558" s="128">
        <v>28.0</v>
      </c>
      <c r="C558" s="128">
        <v>7.0</v>
      </c>
      <c r="D558" s="128">
        <v>21.0</v>
      </c>
      <c r="E558" s="128">
        <v>0.0</v>
      </c>
      <c r="F558" s="128">
        <f t="shared" si="3"/>
        <v>7242</v>
      </c>
      <c r="G558" s="128">
        <v>535.0</v>
      </c>
      <c r="H558" s="128">
        <v>6679.0</v>
      </c>
      <c r="I558" s="79"/>
    </row>
    <row r="559">
      <c r="A559" s="8">
        <v>43874.0</v>
      </c>
      <c r="B559" s="128">
        <v>28.0</v>
      </c>
      <c r="C559" s="128">
        <v>7.0</v>
      </c>
      <c r="D559" s="128">
        <v>21.0</v>
      </c>
      <c r="E559" s="128">
        <v>0.0</v>
      </c>
      <c r="F559" s="128">
        <f t="shared" si="3"/>
        <v>6511</v>
      </c>
      <c r="G559" s="128">
        <v>562.0</v>
      </c>
      <c r="H559" s="128">
        <v>5921.0</v>
      </c>
      <c r="I559" s="79"/>
    </row>
    <row r="560">
      <c r="A560" s="8">
        <v>43873.0</v>
      </c>
      <c r="B560" s="128">
        <v>28.0</v>
      </c>
      <c r="C560" s="128">
        <v>7.0</v>
      </c>
      <c r="D560" s="128">
        <v>21.0</v>
      </c>
      <c r="E560" s="128">
        <v>0.0</v>
      </c>
      <c r="F560" s="128">
        <f t="shared" si="3"/>
        <v>5624</v>
      </c>
      <c r="G560" s="128">
        <v>785.0</v>
      </c>
      <c r="H560" s="128">
        <v>4811.0</v>
      </c>
      <c r="I560" s="79"/>
    </row>
    <row r="561">
      <c r="A561" s="8">
        <v>43872.0</v>
      </c>
      <c r="B561" s="128">
        <v>28.0</v>
      </c>
      <c r="C561" s="128">
        <v>4.0</v>
      </c>
      <c r="D561" s="128">
        <v>24.0</v>
      </c>
      <c r="E561" s="128">
        <v>0.0</v>
      </c>
      <c r="F561" s="128">
        <f t="shared" si="3"/>
        <v>4325</v>
      </c>
      <c r="G561" s="128">
        <v>762.0</v>
      </c>
      <c r="H561" s="128">
        <v>3535.0</v>
      </c>
      <c r="I561" s="79"/>
    </row>
    <row r="562">
      <c r="A562" s="8">
        <v>43871.0</v>
      </c>
      <c r="B562" s="128">
        <v>27.0</v>
      </c>
      <c r="C562" s="128">
        <v>3.0</v>
      </c>
      <c r="D562" s="128">
        <v>24.0</v>
      </c>
      <c r="E562" s="128">
        <v>0.0</v>
      </c>
      <c r="F562" s="128">
        <f t="shared" si="3"/>
        <v>3110</v>
      </c>
      <c r="G562" s="128">
        <v>531.0</v>
      </c>
      <c r="H562" s="128">
        <v>2552.0</v>
      </c>
      <c r="I562" s="79"/>
    </row>
    <row r="563">
      <c r="A563" s="8">
        <v>43870.0</v>
      </c>
      <c r="B563" s="128">
        <v>27.0</v>
      </c>
      <c r="C563" s="128">
        <v>3.0</v>
      </c>
      <c r="D563" s="128">
        <v>24.0</v>
      </c>
      <c r="E563" s="128">
        <v>0.0</v>
      </c>
      <c r="F563" s="128">
        <f t="shared" si="3"/>
        <v>2598</v>
      </c>
      <c r="G563" s="128">
        <v>888.0</v>
      </c>
      <c r="H563" s="128">
        <v>1683.0</v>
      </c>
      <c r="I563" s="79"/>
    </row>
    <row r="564">
      <c r="A564" s="8">
        <v>43869.0</v>
      </c>
      <c r="B564" s="128">
        <v>24.0</v>
      </c>
      <c r="C564" s="128">
        <v>2.0</v>
      </c>
      <c r="D564" s="128">
        <v>22.0</v>
      </c>
      <c r="E564" s="128">
        <v>0.0</v>
      </c>
      <c r="F564" s="128">
        <f t="shared" si="3"/>
        <v>2097</v>
      </c>
      <c r="G564" s="128">
        <v>939.0</v>
      </c>
      <c r="H564" s="128">
        <v>1134.0</v>
      </c>
      <c r="I564" s="79"/>
    </row>
    <row r="565">
      <c r="A565" s="8">
        <v>43868.0</v>
      </c>
      <c r="B565" s="128">
        <v>24.0</v>
      </c>
      <c r="C565" s="128">
        <v>2.0</v>
      </c>
      <c r="D565" s="128">
        <v>22.0</v>
      </c>
      <c r="E565" s="128">
        <v>0.0</v>
      </c>
      <c r="F565" s="128">
        <f t="shared" si="3"/>
        <v>1352</v>
      </c>
      <c r="G565" s="128">
        <v>327.0</v>
      </c>
      <c r="H565" s="128">
        <v>1001.0</v>
      </c>
      <c r="I565" s="79"/>
    </row>
    <row r="566">
      <c r="A566" s="8">
        <v>43867.0</v>
      </c>
      <c r="B566" s="128">
        <v>23.0</v>
      </c>
      <c r="C566" s="128">
        <v>0.0</v>
      </c>
      <c r="D566" s="128">
        <v>23.0</v>
      </c>
      <c r="E566" s="128">
        <v>0.0</v>
      </c>
      <c r="F566" s="94" t="s">
        <v>16</v>
      </c>
      <c r="G566" s="94" t="s">
        <v>16</v>
      </c>
      <c r="H566" s="94" t="s">
        <v>16</v>
      </c>
      <c r="I566" s="79"/>
    </row>
    <row r="567">
      <c r="A567" s="8">
        <v>43866.0</v>
      </c>
      <c r="B567" s="128">
        <v>19.0</v>
      </c>
      <c r="C567" s="128">
        <v>0.0</v>
      </c>
      <c r="D567" s="128">
        <v>19.0</v>
      </c>
      <c r="E567" s="128">
        <v>0.0</v>
      </c>
      <c r="F567" s="94" t="s">
        <v>16</v>
      </c>
      <c r="G567" s="94" t="s">
        <v>16</v>
      </c>
      <c r="H567" s="94" t="s">
        <v>16</v>
      </c>
      <c r="I567" s="79"/>
    </row>
    <row r="568">
      <c r="A568" s="8">
        <v>43865.0</v>
      </c>
      <c r="B568" s="128">
        <v>16.0</v>
      </c>
      <c r="C568" s="128">
        <v>0.0</v>
      </c>
      <c r="D568" s="128">
        <v>16.0</v>
      </c>
      <c r="E568" s="128">
        <v>0.0</v>
      </c>
      <c r="F568" s="94" t="s">
        <v>16</v>
      </c>
      <c r="G568" s="94" t="s">
        <v>16</v>
      </c>
      <c r="H568" s="94" t="s">
        <v>16</v>
      </c>
      <c r="I568" s="79"/>
    </row>
    <row r="569">
      <c r="A569" s="8">
        <v>43864.0</v>
      </c>
      <c r="B569" s="128">
        <v>15.0</v>
      </c>
      <c r="C569" s="128">
        <v>0.0</v>
      </c>
      <c r="D569" s="128">
        <v>15.0</v>
      </c>
      <c r="E569" s="128">
        <v>0.0</v>
      </c>
      <c r="F569" s="94" t="s">
        <v>16</v>
      </c>
      <c r="G569" s="94" t="s">
        <v>16</v>
      </c>
      <c r="H569" s="94" t="s">
        <v>16</v>
      </c>
      <c r="I569" s="79"/>
    </row>
    <row r="570">
      <c r="A570" s="8">
        <v>43863.0</v>
      </c>
      <c r="B570" s="128">
        <v>15.0</v>
      </c>
      <c r="C570" s="128">
        <v>0.0</v>
      </c>
      <c r="D570" s="128">
        <v>15.0</v>
      </c>
      <c r="E570" s="128">
        <v>0.0</v>
      </c>
      <c r="F570" s="94" t="s">
        <v>16</v>
      </c>
      <c r="G570" s="94" t="s">
        <v>16</v>
      </c>
      <c r="H570" s="94" t="s">
        <v>16</v>
      </c>
      <c r="I570" s="79"/>
    </row>
    <row r="571">
      <c r="A571" s="8">
        <v>43862.0</v>
      </c>
      <c r="B571" s="128">
        <v>12.0</v>
      </c>
      <c r="C571" s="128">
        <v>0.0</v>
      </c>
      <c r="D571" s="128">
        <v>12.0</v>
      </c>
      <c r="E571" s="128">
        <v>0.0</v>
      </c>
      <c r="F571" s="94" t="s">
        <v>16</v>
      </c>
      <c r="G571" s="94" t="s">
        <v>16</v>
      </c>
      <c r="H571" s="94" t="s">
        <v>16</v>
      </c>
      <c r="I571" s="79"/>
    </row>
    <row r="572">
      <c r="A572" s="8">
        <v>43861.0</v>
      </c>
      <c r="B572" s="128">
        <v>11.0</v>
      </c>
      <c r="C572" s="128">
        <v>0.0</v>
      </c>
      <c r="D572" s="128">
        <v>11.0</v>
      </c>
      <c r="E572" s="128">
        <v>0.0</v>
      </c>
      <c r="F572" s="94" t="s">
        <v>16</v>
      </c>
      <c r="G572" s="94" t="s">
        <v>16</v>
      </c>
      <c r="H572" s="94" t="s">
        <v>16</v>
      </c>
      <c r="I572" s="79"/>
    </row>
    <row r="573">
      <c r="A573" s="8">
        <v>43860.0</v>
      </c>
      <c r="B573" s="128">
        <v>6.0</v>
      </c>
      <c r="C573" s="128">
        <v>0.0</v>
      </c>
      <c r="D573" s="128">
        <v>6.0</v>
      </c>
      <c r="E573" s="128">
        <v>0.0</v>
      </c>
      <c r="F573" s="94" t="s">
        <v>16</v>
      </c>
      <c r="G573" s="94" t="s">
        <v>16</v>
      </c>
      <c r="H573" s="94" t="s">
        <v>16</v>
      </c>
      <c r="I573" s="79"/>
    </row>
    <row r="574">
      <c r="A574" s="8">
        <v>43859.0</v>
      </c>
      <c r="B574" s="128">
        <v>4.0</v>
      </c>
      <c r="C574" s="128">
        <v>0.0</v>
      </c>
      <c r="D574" s="128">
        <v>4.0</v>
      </c>
      <c r="E574" s="128">
        <v>0.0</v>
      </c>
      <c r="F574" s="94" t="s">
        <v>16</v>
      </c>
      <c r="G574" s="94" t="s">
        <v>16</v>
      </c>
      <c r="H574" s="94" t="s">
        <v>16</v>
      </c>
      <c r="I574" s="79"/>
    </row>
    <row r="575">
      <c r="A575" s="8">
        <v>43858.0</v>
      </c>
      <c r="B575" s="128">
        <v>4.0</v>
      </c>
      <c r="C575" s="128">
        <v>0.0</v>
      </c>
      <c r="D575" s="128">
        <v>4.0</v>
      </c>
      <c r="E575" s="128">
        <v>0.0</v>
      </c>
      <c r="F575" s="94" t="s">
        <v>16</v>
      </c>
      <c r="G575" s="94" t="s">
        <v>16</v>
      </c>
      <c r="H575" s="94" t="s">
        <v>16</v>
      </c>
      <c r="I575" s="79"/>
    </row>
    <row r="576">
      <c r="A576" s="8">
        <v>43857.0</v>
      </c>
      <c r="B576" s="128">
        <v>4.0</v>
      </c>
      <c r="C576" s="128">
        <v>0.0</v>
      </c>
      <c r="D576" s="128">
        <v>4.0</v>
      </c>
      <c r="E576" s="128">
        <v>0.0</v>
      </c>
      <c r="F576" s="94" t="s">
        <v>16</v>
      </c>
      <c r="G576" s="94" t="s">
        <v>16</v>
      </c>
      <c r="H576" s="94" t="s">
        <v>16</v>
      </c>
      <c r="I576" s="79"/>
    </row>
    <row r="577">
      <c r="A577" s="8">
        <v>43856.0</v>
      </c>
      <c r="B577" s="128">
        <v>3.0</v>
      </c>
      <c r="C577" s="128">
        <v>0.0</v>
      </c>
      <c r="D577" s="128">
        <v>3.0</v>
      </c>
      <c r="E577" s="128">
        <v>0.0</v>
      </c>
      <c r="F577" s="94" t="s">
        <v>16</v>
      </c>
      <c r="G577" s="94" t="s">
        <v>16</v>
      </c>
      <c r="H577" s="94" t="s">
        <v>16</v>
      </c>
      <c r="I577" s="79"/>
    </row>
    <row r="578">
      <c r="A578" s="8">
        <v>43855.0</v>
      </c>
      <c r="B578" s="128">
        <v>2.0</v>
      </c>
      <c r="C578" s="128">
        <v>0.0</v>
      </c>
      <c r="D578" s="128">
        <v>2.0</v>
      </c>
      <c r="E578" s="128">
        <v>0.0</v>
      </c>
      <c r="F578" s="94" t="s">
        <v>16</v>
      </c>
      <c r="G578" s="94" t="s">
        <v>16</v>
      </c>
      <c r="H578" s="94" t="s">
        <v>16</v>
      </c>
      <c r="I578" s="79"/>
    </row>
    <row r="579">
      <c r="A579" s="8">
        <v>43854.0</v>
      </c>
      <c r="B579" s="128">
        <v>2.0</v>
      </c>
      <c r="C579" s="128">
        <v>0.0</v>
      </c>
      <c r="D579" s="128">
        <v>2.0</v>
      </c>
      <c r="E579" s="128">
        <v>0.0</v>
      </c>
      <c r="F579" s="94" t="s">
        <v>16</v>
      </c>
      <c r="G579" s="94" t="s">
        <v>16</v>
      </c>
      <c r="H579" s="94" t="s">
        <v>16</v>
      </c>
      <c r="I579" s="79"/>
    </row>
    <row r="580">
      <c r="A580" s="8">
        <v>43853.0</v>
      </c>
      <c r="B580" s="128">
        <v>1.0</v>
      </c>
      <c r="C580" s="128">
        <v>0.0</v>
      </c>
      <c r="D580" s="128">
        <v>1.0</v>
      </c>
      <c r="E580" s="128">
        <v>0.0</v>
      </c>
      <c r="F580" s="94" t="s">
        <v>16</v>
      </c>
      <c r="G580" s="94" t="s">
        <v>16</v>
      </c>
      <c r="H580" s="94" t="s">
        <v>16</v>
      </c>
      <c r="I580" s="79"/>
    </row>
    <row r="581">
      <c r="A581" s="8">
        <v>43852.0</v>
      </c>
      <c r="B581" s="128">
        <v>1.0</v>
      </c>
      <c r="C581" s="128">
        <v>0.0</v>
      </c>
      <c r="D581" s="128">
        <v>1.0</v>
      </c>
      <c r="E581" s="128">
        <v>0.0</v>
      </c>
      <c r="F581" s="94" t="s">
        <v>16</v>
      </c>
      <c r="G581" s="94" t="s">
        <v>16</v>
      </c>
      <c r="H581" s="94" t="s">
        <v>16</v>
      </c>
      <c r="I581" s="79"/>
    </row>
    <row r="582">
      <c r="A582" s="8">
        <v>43851.0</v>
      </c>
      <c r="B582" s="128">
        <v>1.0</v>
      </c>
      <c r="C582" s="128">
        <v>0.0</v>
      </c>
      <c r="D582" s="128">
        <v>1.0</v>
      </c>
      <c r="E582" s="128">
        <v>0.0</v>
      </c>
      <c r="F582" s="94" t="s">
        <v>16</v>
      </c>
      <c r="G582" s="94" t="s">
        <v>16</v>
      </c>
      <c r="H582" s="94" t="s">
        <v>16</v>
      </c>
      <c r="I582" s="79"/>
    </row>
    <row r="583">
      <c r="A583" s="8">
        <v>43850.0</v>
      </c>
      <c r="B583" s="128">
        <v>1.0</v>
      </c>
      <c r="C583" s="128">
        <v>0.0</v>
      </c>
      <c r="D583" s="128">
        <v>1.0</v>
      </c>
      <c r="E583" s="128">
        <v>0.0</v>
      </c>
      <c r="F583" s="94" t="s">
        <v>16</v>
      </c>
      <c r="G583" s="94" t="s">
        <v>16</v>
      </c>
      <c r="H583" s="94" t="s">
        <v>16</v>
      </c>
      <c r="I583" s="79"/>
    </row>
    <row r="584">
      <c r="A584" s="60"/>
      <c r="B584" s="79"/>
      <c r="C584" s="79"/>
      <c r="D584" s="79"/>
      <c r="E584" s="79"/>
      <c r="F584" s="79"/>
      <c r="G584" s="79"/>
      <c r="H584" s="79"/>
      <c r="I584" s="79"/>
    </row>
    <row r="585">
      <c r="A585" s="60"/>
      <c r="B585" s="79"/>
      <c r="C585" s="79"/>
      <c r="D585" s="79"/>
      <c r="E585" s="79"/>
      <c r="F585" s="79"/>
      <c r="G585" s="79"/>
      <c r="H585" s="79"/>
      <c r="I585" s="79"/>
    </row>
    <row r="586">
      <c r="A586" s="60"/>
      <c r="B586" s="79"/>
      <c r="C586" s="79"/>
      <c r="D586" s="79"/>
      <c r="E586" s="79"/>
      <c r="F586" s="79"/>
      <c r="G586" s="79"/>
      <c r="H586" s="79"/>
      <c r="I586" s="79"/>
    </row>
    <row r="587">
      <c r="A587" s="5"/>
      <c r="B587" s="79"/>
      <c r="C587" s="79"/>
      <c r="D587" s="79"/>
      <c r="E587" s="79"/>
      <c r="F587" s="79"/>
      <c r="G587" s="79"/>
      <c r="H587" s="79"/>
      <c r="I587" s="79"/>
    </row>
    <row r="588">
      <c r="A588" s="60"/>
      <c r="B588" s="79"/>
      <c r="C588" s="79"/>
      <c r="D588" s="79"/>
      <c r="E588" s="79"/>
      <c r="F588" s="79"/>
      <c r="G588" s="79"/>
      <c r="H588" s="79"/>
      <c r="I588" s="79"/>
    </row>
    <row r="589">
      <c r="A589" s="60"/>
      <c r="B589" s="79"/>
      <c r="C589" s="79"/>
      <c r="D589" s="79"/>
      <c r="E589" s="79"/>
      <c r="F589" s="79"/>
      <c r="G589" s="79"/>
      <c r="H589" s="79"/>
      <c r="I589" s="79"/>
    </row>
    <row r="590">
      <c r="A590" s="60"/>
      <c r="B590" s="79"/>
      <c r="C590" s="79"/>
      <c r="D590" s="79"/>
      <c r="E590" s="79"/>
      <c r="F590" s="79"/>
      <c r="G590" s="79"/>
      <c r="H590" s="79"/>
      <c r="I590" s="79"/>
    </row>
    <row r="591">
      <c r="A591" s="60"/>
      <c r="B591" s="79"/>
      <c r="C591" s="79"/>
      <c r="D591" s="79"/>
      <c r="E591" s="79"/>
      <c r="F591" s="79"/>
      <c r="G591" s="79"/>
      <c r="H591" s="79"/>
      <c r="I591" s="79"/>
    </row>
    <row r="592">
      <c r="A592" s="60"/>
      <c r="B592" s="79"/>
      <c r="C592" s="79"/>
      <c r="D592" s="79"/>
      <c r="E592" s="79"/>
      <c r="F592" s="79"/>
      <c r="G592" s="79"/>
      <c r="H592" s="79"/>
      <c r="I592" s="79"/>
    </row>
    <row r="593">
      <c r="A593" s="60"/>
      <c r="B593" s="79"/>
      <c r="C593" s="79"/>
      <c r="D593" s="79"/>
      <c r="E593" s="79"/>
      <c r="F593" s="79"/>
      <c r="G593" s="79"/>
      <c r="H593" s="79"/>
      <c r="I593" s="79"/>
    </row>
    <row r="594">
      <c r="A594" s="60"/>
      <c r="B594" s="79"/>
      <c r="C594" s="79"/>
      <c r="D594" s="79"/>
      <c r="E594" s="79"/>
      <c r="F594" s="79"/>
      <c r="G594" s="79"/>
      <c r="H594" s="79"/>
      <c r="I594" s="79"/>
    </row>
    <row r="595">
      <c r="A595" s="60"/>
      <c r="B595" s="79"/>
      <c r="C595" s="79"/>
      <c r="D595" s="79"/>
      <c r="E595" s="79"/>
      <c r="F595" s="79"/>
      <c r="G595" s="79"/>
      <c r="H595" s="79"/>
      <c r="I595" s="79"/>
    </row>
    <row r="596">
      <c r="A596" s="60"/>
      <c r="B596" s="79"/>
      <c r="C596" s="79"/>
      <c r="D596" s="79"/>
      <c r="E596" s="79"/>
      <c r="F596" s="79"/>
      <c r="G596" s="79"/>
      <c r="H596" s="79"/>
      <c r="I596" s="79"/>
    </row>
    <row r="597">
      <c r="A597" s="60"/>
      <c r="B597" s="79"/>
      <c r="C597" s="79"/>
      <c r="D597" s="79"/>
      <c r="E597" s="79"/>
      <c r="F597" s="79"/>
      <c r="G597" s="79"/>
      <c r="H597" s="79"/>
      <c r="I597" s="79"/>
    </row>
    <row r="598">
      <c r="A598" s="60"/>
      <c r="B598" s="79"/>
      <c r="C598" s="79"/>
      <c r="D598" s="79"/>
      <c r="E598" s="79"/>
      <c r="F598" s="79"/>
      <c r="G598" s="79"/>
      <c r="H598" s="79"/>
      <c r="I598" s="79"/>
    </row>
    <row r="599">
      <c r="A599" s="60"/>
      <c r="B599" s="79"/>
      <c r="C599" s="79"/>
      <c r="D599" s="79"/>
      <c r="E599" s="79"/>
      <c r="F599" s="79"/>
      <c r="G599" s="79"/>
      <c r="H599" s="79"/>
      <c r="I599" s="79"/>
    </row>
    <row r="600">
      <c r="A600" s="60"/>
      <c r="B600" s="79"/>
      <c r="C600" s="79"/>
      <c r="D600" s="79"/>
      <c r="E600" s="79"/>
      <c r="F600" s="79"/>
      <c r="G600" s="79"/>
      <c r="H600" s="79"/>
      <c r="I600" s="79"/>
    </row>
    <row r="601">
      <c r="A601" s="60"/>
      <c r="B601" s="79"/>
      <c r="C601" s="79"/>
      <c r="D601" s="79"/>
      <c r="E601" s="79"/>
      <c r="F601" s="79"/>
      <c r="G601" s="79"/>
      <c r="H601" s="79"/>
      <c r="I601" s="79"/>
    </row>
    <row r="602">
      <c r="A602" s="60"/>
      <c r="B602" s="79"/>
      <c r="C602" s="79"/>
      <c r="D602" s="79"/>
      <c r="E602" s="79"/>
      <c r="F602" s="79"/>
      <c r="G602" s="79"/>
      <c r="H602" s="79"/>
      <c r="I602" s="79"/>
    </row>
    <row r="603">
      <c r="A603" s="60"/>
      <c r="B603" s="79"/>
      <c r="C603" s="79"/>
      <c r="D603" s="79"/>
      <c r="E603" s="79"/>
      <c r="F603" s="79"/>
      <c r="G603" s="79"/>
      <c r="H603" s="79"/>
      <c r="I603" s="79"/>
    </row>
    <row r="604">
      <c r="A604" s="60"/>
      <c r="B604" s="79"/>
      <c r="C604" s="79"/>
      <c r="D604" s="79"/>
      <c r="E604" s="79"/>
      <c r="F604" s="79"/>
      <c r="G604" s="79"/>
      <c r="H604" s="79"/>
      <c r="I604" s="79"/>
    </row>
    <row r="605">
      <c r="A605" s="60"/>
      <c r="B605" s="79"/>
      <c r="C605" s="79"/>
      <c r="D605" s="79"/>
      <c r="E605" s="79"/>
      <c r="F605" s="79"/>
      <c r="G605" s="79"/>
      <c r="H605" s="79"/>
      <c r="I605" s="79"/>
    </row>
    <row r="606">
      <c r="A606" s="60"/>
      <c r="B606" s="79"/>
      <c r="C606" s="79"/>
      <c r="D606" s="79"/>
      <c r="E606" s="79"/>
      <c r="F606" s="79"/>
      <c r="G606" s="79"/>
      <c r="H606" s="79"/>
      <c r="I606" s="79"/>
    </row>
    <row r="607">
      <c r="A607" s="60"/>
      <c r="B607" s="79"/>
      <c r="C607" s="79"/>
      <c r="D607" s="79"/>
      <c r="E607" s="79"/>
      <c r="F607" s="79"/>
      <c r="G607" s="79"/>
      <c r="H607" s="79"/>
      <c r="I607" s="79"/>
    </row>
    <row r="608">
      <c r="A608" s="60"/>
      <c r="B608" s="79"/>
      <c r="C608" s="79"/>
      <c r="D608" s="79"/>
      <c r="E608" s="79"/>
      <c r="F608" s="79"/>
      <c r="G608" s="79"/>
      <c r="H608" s="79"/>
      <c r="I608" s="79"/>
    </row>
    <row r="609">
      <c r="A609" s="60"/>
      <c r="B609" s="79"/>
      <c r="C609" s="79"/>
      <c r="D609" s="79"/>
      <c r="E609" s="79"/>
      <c r="F609" s="79"/>
      <c r="G609" s="79"/>
      <c r="H609" s="79"/>
      <c r="I609" s="79"/>
    </row>
    <row r="610">
      <c r="A610" s="60"/>
      <c r="B610" s="79"/>
      <c r="C610" s="79"/>
      <c r="D610" s="79"/>
      <c r="E610" s="79"/>
      <c r="F610" s="79"/>
      <c r="G610" s="79"/>
      <c r="H610" s="79"/>
      <c r="I610" s="79"/>
    </row>
    <row r="611">
      <c r="A611" s="60"/>
      <c r="B611" s="79"/>
      <c r="C611" s="79"/>
      <c r="D611" s="79"/>
      <c r="E611" s="79"/>
      <c r="F611" s="79"/>
      <c r="G611" s="79"/>
      <c r="H611" s="79"/>
      <c r="I611" s="79"/>
    </row>
    <row r="612">
      <c r="A612" s="60"/>
      <c r="B612" s="79"/>
      <c r="C612" s="79"/>
      <c r="D612" s="79"/>
      <c r="E612" s="79"/>
      <c r="F612" s="79"/>
      <c r="G612" s="79"/>
      <c r="H612" s="79"/>
      <c r="I612" s="79"/>
    </row>
    <row r="613">
      <c r="A613" s="60"/>
      <c r="B613" s="79"/>
      <c r="C613" s="79"/>
      <c r="D613" s="79"/>
      <c r="E613" s="79"/>
      <c r="F613" s="79"/>
      <c r="G613" s="79"/>
      <c r="H613" s="79"/>
      <c r="I613" s="79"/>
    </row>
    <row r="614">
      <c r="A614" s="60"/>
      <c r="B614" s="79"/>
      <c r="C614" s="79"/>
      <c r="D614" s="79"/>
      <c r="E614" s="79"/>
      <c r="F614" s="79"/>
      <c r="G614" s="79"/>
      <c r="H614" s="79"/>
      <c r="I614" s="79"/>
    </row>
    <row r="615">
      <c r="A615" s="60"/>
      <c r="B615" s="79"/>
      <c r="C615" s="79"/>
      <c r="D615" s="79"/>
      <c r="E615" s="79"/>
      <c r="F615" s="79"/>
      <c r="G615" s="79"/>
      <c r="H615" s="79"/>
      <c r="I615" s="79"/>
    </row>
    <row r="616">
      <c r="A616" s="60"/>
      <c r="B616" s="79"/>
      <c r="C616" s="79"/>
      <c r="D616" s="79"/>
      <c r="E616" s="79"/>
      <c r="F616" s="79"/>
      <c r="G616" s="79"/>
      <c r="H616" s="79"/>
      <c r="I616" s="79"/>
    </row>
    <row r="617">
      <c r="A617" s="60"/>
      <c r="B617" s="79"/>
      <c r="C617" s="79"/>
      <c r="D617" s="79"/>
      <c r="E617" s="79"/>
      <c r="F617" s="79"/>
      <c r="G617" s="79"/>
      <c r="H617" s="79"/>
      <c r="I617" s="79"/>
    </row>
    <row r="618">
      <c r="A618" s="60"/>
      <c r="B618" s="79"/>
      <c r="C618" s="79"/>
      <c r="D618" s="79"/>
      <c r="E618" s="79"/>
      <c r="F618" s="79"/>
      <c r="G618" s="79"/>
      <c r="H618" s="79"/>
      <c r="I618" s="79"/>
    </row>
    <row r="619">
      <c r="A619" s="60"/>
      <c r="B619" s="79"/>
      <c r="C619" s="79"/>
      <c r="D619" s="79"/>
      <c r="E619" s="79"/>
      <c r="F619" s="79"/>
      <c r="G619" s="79"/>
      <c r="H619" s="79"/>
      <c r="I619" s="79"/>
    </row>
    <row r="620">
      <c r="A620" s="60"/>
      <c r="B620" s="79"/>
      <c r="C620" s="79"/>
      <c r="D620" s="79"/>
      <c r="E620" s="79"/>
      <c r="F620" s="79"/>
      <c r="G620" s="79"/>
      <c r="H620" s="79"/>
      <c r="I620" s="79"/>
    </row>
    <row r="621">
      <c r="A621" s="60"/>
      <c r="B621" s="79"/>
      <c r="C621" s="79"/>
      <c r="D621" s="79"/>
      <c r="E621" s="79"/>
      <c r="F621" s="79"/>
      <c r="G621" s="79"/>
      <c r="H621" s="79"/>
      <c r="I621" s="79"/>
    </row>
    <row r="622">
      <c r="A622" s="60"/>
      <c r="B622" s="79"/>
      <c r="C622" s="79"/>
      <c r="D622" s="79"/>
      <c r="E622" s="79"/>
      <c r="F622" s="79"/>
      <c r="G622" s="79"/>
      <c r="H622" s="79"/>
      <c r="I622" s="79"/>
    </row>
    <row r="623">
      <c r="A623" s="60"/>
      <c r="B623" s="79"/>
      <c r="C623" s="79"/>
      <c r="D623" s="79"/>
      <c r="E623" s="79"/>
      <c r="F623" s="79"/>
      <c r="G623" s="79"/>
      <c r="H623" s="79"/>
      <c r="I623" s="79"/>
    </row>
    <row r="624">
      <c r="A624" s="60"/>
      <c r="B624" s="79"/>
      <c r="C624" s="79"/>
      <c r="D624" s="79"/>
      <c r="E624" s="79"/>
      <c r="F624" s="79"/>
      <c r="G624" s="79"/>
      <c r="H624" s="79"/>
      <c r="I624" s="79"/>
    </row>
    <row r="625">
      <c r="A625" s="60"/>
      <c r="B625" s="79"/>
      <c r="C625" s="79"/>
      <c r="D625" s="79"/>
      <c r="E625" s="79"/>
      <c r="F625" s="79"/>
      <c r="G625" s="79"/>
      <c r="H625" s="79"/>
      <c r="I625" s="79"/>
    </row>
    <row r="626">
      <c r="A626" s="60"/>
      <c r="B626" s="79"/>
      <c r="C626" s="79"/>
      <c r="D626" s="79"/>
      <c r="E626" s="79"/>
      <c r="F626" s="79"/>
      <c r="G626" s="79"/>
      <c r="H626" s="79"/>
      <c r="I626" s="79"/>
    </row>
    <row r="627">
      <c r="A627" s="60"/>
      <c r="B627" s="79"/>
      <c r="C627" s="79"/>
      <c r="D627" s="79"/>
      <c r="E627" s="79"/>
      <c r="F627" s="79"/>
      <c r="G627" s="79"/>
      <c r="H627" s="79"/>
      <c r="I627" s="79"/>
    </row>
    <row r="628">
      <c r="A628" s="60"/>
      <c r="B628" s="79"/>
      <c r="C628" s="79"/>
      <c r="D628" s="79"/>
      <c r="E628" s="79"/>
      <c r="F628" s="79"/>
      <c r="G628" s="79"/>
      <c r="H628" s="79"/>
      <c r="I628" s="79"/>
    </row>
    <row r="629">
      <c r="A629" s="60"/>
      <c r="B629" s="79"/>
      <c r="C629" s="79"/>
      <c r="D629" s="79"/>
      <c r="E629" s="79"/>
      <c r="F629" s="79"/>
      <c r="G629" s="79"/>
      <c r="H629" s="79"/>
      <c r="I629" s="79"/>
    </row>
    <row r="630">
      <c r="A630" s="60"/>
      <c r="B630" s="79"/>
      <c r="C630" s="79"/>
      <c r="D630" s="79"/>
      <c r="E630" s="79"/>
      <c r="F630" s="79"/>
      <c r="G630" s="79"/>
      <c r="H630" s="79"/>
      <c r="I630" s="79"/>
    </row>
    <row r="631">
      <c r="A631" s="60"/>
      <c r="B631" s="79"/>
      <c r="C631" s="79"/>
      <c r="D631" s="79"/>
      <c r="E631" s="79"/>
      <c r="F631" s="79"/>
      <c r="G631" s="79"/>
      <c r="H631" s="79"/>
      <c r="I631" s="79"/>
    </row>
    <row r="632">
      <c r="A632" s="60"/>
      <c r="B632" s="79"/>
      <c r="C632" s="79"/>
      <c r="D632" s="79"/>
      <c r="E632" s="79"/>
      <c r="F632" s="79"/>
      <c r="G632" s="79"/>
      <c r="H632" s="79"/>
      <c r="I632" s="79"/>
    </row>
    <row r="633">
      <c r="A633" s="60"/>
      <c r="B633" s="79"/>
      <c r="C633" s="79"/>
      <c r="D633" s="79"/>
      <c r="E633" s="79"/>
      <c r="F633" s="79"/>
      <c r="G633" s="79"/>
      <c r="H633" s="79"/>
      <c r="I633" s="79"/>
    </row>
    <row r="634">
      <c r="A634" s="60"/>
      <c r="B634" s="79"/>
      <c r="C634" s="79"/>
      <c r="D634" s="79"/>
      <c r="E634" s="79"/>
      <c r="F634" s="79"/>
      <c r="G634" s="79"/>
      <c r="H634" s="79"/>
      <c r="I634" s="79"/>
    </row>
    <row r="635">
      <c r="A635" s="60"/>
      <c r="B635" s="79"/>
      <c r="C635" s="79"/>
      <c r="D635" s="79"/>
      <c r="E635" s="79"/>
      <c r="F635" s="79"/>
      <c r="G635" s="79"/>
      <c r="H635" s="79"/>
      <c r="I635" s="79"/>
    </row>
    <row r="636">
      <c r="A636" s="60"/>
      <c r="B636" s="79"/>
      <c r="C636" s="79"/>
      <c r="D636" s="79"/>
      <c r="E636" s="79"/>
      <c r="F636" s="79"/>
      <c r="G636" s="79"/>
      <c r="H636" s="79"/>
      <c r="I636" s="79"/>
    </row>
    <row r="637">
      <c r="A637" s="60"/>
      <c r="B637" s="79"/>
      <c r="C637" s="79"/>
      <c r="D637" s="79"/>
      <c r="E637" s="79"/>
      <c r="F637" s="79"/>
      <c r="G637" s="79"/>
      <c r="H637" s="79"/>
      <c r="I637" s="79"/>
    </row>
    <row r="638">
      <c r="A638" s="60"/>
      <c r="B638" s="79"/>
      <c r="C638" s="79"/>
      <c r="D638" s="79"/>
      <c r="E638" s="79"/>
      <c r="F638" s="79"/>
      <c r="G638" s="79"/>
      <c r="H638" s="79"/>
      <c r="I638" s="79"/>
    </row>
    <row r="639">
      <c r="A639" s="60"/>
      <c r="B639" s="79"/>
      <c r="C639" s="79"/>
      <c r="D639" s="79"/>
      <c r="E639" s="79"/>
      <c r="F639" s="79"/>
      <c r="G639" s="79"/>
      <c r="H639" s="79"/>
      <c r="I639" s="79"/>
    </row>
    <row r="640">
      <c r="A640" s="60"/>
      <c r="B640" s="79"/>
      <c r="C640" s="79"/>
      <c r="D640" s="79"/>
      <c r="E640" s="79"/>
      <c r="F640" s="79"/>
      <c r="G640" s="79"/>
      <c r="H640" s="79"/>
      <c r="I640" s="79"/>
    </row>
    <row r="641">
      <c r="A641" s="60"/>
      <c r="B641" s="79"/>
      <c r="C641" s="79"/>
      <c r="D641" s="79"/>
      <c r="E641" s="79"/>
      <c r="F641" s="79"/>
      <c r="G641" s="79"/>
      <c r="H641" s="79"/>
      <c r="I641" s="79"/>
    </row>
    <row r="642">
      <c r="A642" s="60"/>
      <c r="B642" s="79"/>
      <c r="C642" s="79"/>
      <c r="D642" s="79"/>
      <c r="E642" s="79"/>
      <c r="F642" s="79"/>
      <c r="G642" s="79"/>
      <c r="H642" s="79"/>
      <c r="I642" s="79"/>
    </row>
    <row r="643">
      <c r="A643" s="60"/>
      <c r="B643" s="79"/>
      <c r="C643" s="79"/>
      <c r="D643" s="79"/>
      <c r="E643" s="79"/>
      <c r="F643" s="79"/>
      <c r="G643" s="79"/>
      <c r="H643" s="79"/>
      <c r="I643" s="79"/>
    </row>
    <row r="644">
      <c r="A644" s="60"/>
      <c r="B644" s="79"/>
      <c r="C644" s="79"/>
      <c r="D644" s="79"/>
      <c r="E644" s="79"/>
      <c r="F644" s="79"/>
      <c r="G644" s="79"/>
      <c r="H644" s="79"/>
      <c r="I644" s="79"/>
    </row>
    <row r="645">
      <c r="A645" s="60"/>
      <c r="B645" s="79"/>
      <c r="C645" s="79"/>
      <c r="D645" s="79"/>
      <c r="E645" s="79"/>
      <c r="F645" s="79"/>
      <c r="G645" s="79"/>
      <c r="H645" s="79"/>
      <c r="I645" s="79"/>
    </row>
    <row r="646">
      <c r="A646" s="60"/>
      <c r="B646" s="79"/>
      <c r="C646" s="79"/>
      <c r="D646" s="79"/>
      <c r="E646" s="79"/>
      <c r="F646" s="79"/>
      <c r="G646" s="79"/>
      <c r="H646" s="79"/>
      <c r="I646" s="79"/>
    </row>
    <row r="647">
      <c r="A647" s="60"/>
      <c r="B647" s="79"/>
      <c r="C647" s="79"/>
      <c r="D647" s="79"/>
      <c r="E647" s="79"/>
      <c r="F647" s="79"/>
      <c r="G647" s="79"/>
      <c r="H647" s="79"/>
      <c r="I647" s="79"/>
    </row>
    <row r="648">
      <c r="A648" s="60"/>
      <c r="B648" s="79"/>
      <c r="C648" s="79"/>
      <c r="D648" s="79"/>
      <c r="E648" s="79"/>
      <c r="F648" s="79"/>
      <c r="G648" s="79"/>
      <c r="H648" s="79"/>
      <c r="I648" s="79"/>
    </row>
    <row r="649">
      <c r="A649" s="60"/>
      <c r="B649" s="79"/>
      <c r="C649" s="79"/>
      <c r="D649" s="79"/>
      <c r="E649" s="79"/>
      <c r="F649" s="79"/>
      <c r="G649" s="79"/>
      <c r="H649" s="79"/>
      <c r="I649" s="79"/>
    </row>
    <row r="650">
      <c r="A650" s="60"/>
      <c r="B650" s="79"/>
      <c r="C650" s="79"/>
      <c r="D650" s="79"/>
      <c r="E650" s="79"/>
      <c r="F650" s="79"/>
      <c r="G650" s="79"/>
      <c r="H650" s="79"/>
      <c r="I650" s="79"/>
    </row>
    <row r="651">
      <c r="A651" s="60"/>
      <c r="B651" s="79"/>
      <c r="C651" s="79"/>
      <c r="D651" s="79"/>
      <c r="E651" s="79"/>
      <c r="F651" s="79"/>
      <c r="G651" s="79"/>
      <c r="H651" s="79"/>
      <c r="I651" s="79"/>
    </row>
    <row r="652">
      <c r="A652" s="60"/>
      <c r="B652" s="79"/>
      <c r="C652" s="79"/>
      <c r="D652" s="79"/>
      <c r="E652" s="79"/>
      <c r="F652" s="79"/>
      <c r="G652" s="79"/>
      <c r="H652" s="79"/>
      <c r="I652" s="79"/>
    </row>
    <row r="653">
      <c r="A653" s="60"/>
      <c r="B653" s="79"/>
      <c r="C653" s="79"/>
      <c r="D653" s="79"/>
      <c r="E653" s="79"/>
      <c r="F653" s="79"/>
      <c r="G653" s="79"/>
      <c r="H653" s="79"/>
      <c r="I653" s="79"/>
    </row>
    <row r="654">
      <c r="A654" s="60"/>
      <c r="B654" s="79"/>
      <c r="C654" s="79"/>
      <c r="D654" s="79"/>
      <c r="E654" s="79"/>
      <c r="F654" s="79"/>
      <c r="G654" s="79"/>
      <c r="H654" s="79"/>
      <c r="I654" s="79"/>
    </row>
    <row r="655">
      <c r="A655" s="60"/>
      <c r="B655" s="79"/>
      <c r="C655" s="79"/>
      <c r="D655" s="79"/>
      <c r="E655" s="79"/>
      <c r="F655" s="79"/>
      <c r="G655" s="79"/>
      <c r="H655" s="79"/>
      <c r="I655" s="79"/>
    </row>
    <row r="656">
      <c r="A656" s="60"/>
      <c r="B656" s="79"/>
      <c r="C656" s="79"/>
      <c r="D656" s="79"/>
      <c r="E656" s="79"/>
      <c r="F656" s="79"/>
      <c r="G656" s="79"/>
      <c r="H656" s="79"/>
      <c r="I656" s="79"/>
    </row>
    <row r="657">
      <c r="A657" s="60"/>
      <c r="B657" s="79"/>
      <c r="C657" s="79"/>
      <c r="D657" s="79"/>
      <c r="E657" s="79"/>
      <c r="F657" s="79"/>
      <c r="G657" s="79"/>
      <c r="H657" s="79"/>
      <c r="I657" s="79"/>
    </row>
    <row r="658">
      <c r="A658" s="60"/>
      <c r="B658" s="79"/>
      <c r="C658" s="79"/>
      <c r="D658" s="79"/>
      <c r="E658" s="79"/>
      <c r="F658" s="79"/>
      <c r="G658" s="79"/>
      <c r="H658" s="79"/>
      <c r="I658" s="79"/>
    </row>
    <row r="659">
      <c r="A659" s="60"/>
      <c r="B659" s="79"/>
      <c r="C659" s="79"/>
      <c r="D659" s="79"/>
      <c r="E659" s="79"/>
      <c r="F659" s="79"/>
      <c r="G659" s="79"/>
      <c r="H659" s="79"/>
      <c r="I659" s="79"/>
    </row>
    <row r="660">
      <c r="A660" s="60"/>
      <c r="B660" s="79"/>
      <c r="C660" s="79"/>
      <c r="D660" s="79"/>
      <c r="E660" s="79"/>
      <c r="F660" s="79"/>
      <c r="G660" s="79"/>
      <c r="H660" s="79"/>
      <c r="I660" s="79"/>
    </row>
    <row r="661">
      <c r="A661" s="60"/>
      <c r="B661" s="79"/>
      <c r="C661" s="79"/>
      <c r="D661" s="79"/>
      <c r="E661" s="79"/>
      <c r="F661" s="79"/>
      <c r="G661" s="79"/>
      <c r="H661" s="79"/>
      <c r="I661" s="79"/>
    </row>
    <row r="662">
      <c r="A662" s="60"/>
      <c r="B662" s="79"/>
      <c r="C662" s="79"/>
      <c r="D662" s="79"/>
      <c r="E662" s="79"/>
      <c r="F662" s="79"/>
      <c r="G662" s="79"/>
      <c r="H662" s="79"/>
      <c r="I662" s="79"/>
    </row>
    <row r="663">
      <c r="A663" s="60"/>
      <c r="B663" s="79"/>
      <c r="C663" s="79"/>
      <c r="D663" s="79"/>
      <c r="E663" s="79"/>
      <c r="F663" s="79"/>
      <c r="G663" s="79"/>
      <c r="H663" s="79"/>
      <c r="I663" s="79"/>
    </row>
    <row r="664">
      <c r="A664" s="60"/>
      <c r="B664" s="79"/>
      <c r="C664" s="79"/>
      <c r="D664" s="79"/>
      <c r="E664" s="79"/>
      <c r="F664" s="79"/>
      <c r="G664" s="79"/>
      <c r="H664" s="79"/>
      <c r="I664" s="79"/>
    </row>
    <row r="665">
      <c r="A665" s="60"/>
      <c r="B665" s="79"/>
      <c r="C665" s="79"/>
      <c r="D665" s="79"/>
      <c r="E665" s="79"/>
      <c r="F665" s="79"/>
      <c r="G665" s="79"/>
      <c r="H665" s="79"/>
      <c r="I665" s="79"/>
    </row>
    <row r="666">
      <c r="A666" s="60"/>
      <c r="B666" s="79"/>
      <c r="C666" s="79"/>
      <c r="D666" s="79"/>
      <c r="E666" s="79"/>
      <c r="F666" s="79"/>
      <c r="G666" s="79"/>
      <c r="H666" s="79"/>
      <c r="I666" s="79"/>
    </row>
    <row r="667">
      <c r="A667" s="60"/>
      <c r="B667" s="79"/>
      <c r="C667" s="79"/>
      <c r="D667" s="79"/>
      <c r="E667" s="79"/>
      <c r="F667" s="79"/>
      <c r="G667" s="79"/>
      <c r="H667" s="79"/>
      <c r="I667" s="79"/>
    </row>
    <row r="668">
      <c r="A668" s="60"/>
      <c r="B668" s="79"/>
      <c r="C668" s="79"/>
      <c r="D668" s="79"/>
      <c r="E668" s="79"/>
      <c r="F668" s="79"/>
      <c r="G668" s="79"/>
      <c r="H668" s="79"/>
      <c r="I668" s="79"/>
    </row>
    <row r="669">
      <c r="A669" s="60"/>
      <c r="B669" s="79"/>
      <c r="C669" s="79"/>
      <c r="D669" s="79"/>
      <c r="E669" s="79"/>
      <c r="F669" s="79"/>
      <c r="G669" s="79"/>
      <c r="H669" s="79"/>
      <c r="I669" s="79"/>
    </row>
    <row r="670">
      <c r="A670" s="60"/>
      <c r="B670" s="79"/>
      <c r="C670" s="79"/>
      <c r="D670" s="79"/>
      <c r="E670" s="79"/>
      <c r="F670" s="79"/>
      <c r="G670" s="79"/>
      <c r="H670" s="79"/>
      <c r="I670" s="79"/>
    </row>
    <row r="671">
      <c r="A671" s="60"/>
      <c r="B671" s="79"/>
      <c r="C671" s="79"/>
      <c r="D671" s="79"/>
      <c r="E671" s="79"/>
      <c r="F671" s="79"/>
      <c r="G671" s="79"/>
      <c r="H671" s="79"/>
      <c r="I671" s="79"/>
    </row>
    <row r="672">
      <c r="A672" s="60"/>
      <c r="B672" s="79"/>
      <c r="C672" s="79"/>
      <c r="D672" s="79"/>
      <c r="E672" s="79"/>
      <c r="F672" s="79"/>
      <c r="G672" s="79"/>
      <c r="H672" s="79"/>
      <c r="I672" s="79"/>
    </row>
    <row r="673">
      <c r="A673" s="60"/>
      <c r="B673" s="79"/>
      <c r="C673" s="79"/>
      <c r="D673" s="79"/>
      <c r="E673" s="79"/>
      <c r="F673" s="79"/>
      <c r="G673" s="79"/>
      <c r="H673" s="79"/>
      <c r="I673" s="79"/>
    </row>
    <row r="674">
      <c r="A674" s="60"/>
      <c r="B674" s="79"/>
      <c r="C674" s="79"/>
      <c r="D674" s="79"/>
      <c r="E674" s="79"/>
      <c r="F674" s="79"/>
      <c r="G674" s="79"/>
      <c r="H674" s="79"/>
      <c r="I674" s="79"/>
    </row>
    <row r="675">
      <c r="A675" s="60"/>
      <c r="B675" s="79"/>
      <c r="C675" s="79"/>
      <c r="D675" s="79"/>
      <c r="E675" s="79"/>
      <c r="F675" s="79"/>
      <c r="G675" s="79"/>
      <c r="H675" s="79"/>
      <c r="I675" s="79"/>
    </row>
    <row r="676">
      <c r="A676" s="60"/>
      <c r="B676" s="79"/>
      <c r="C676" s="79"/>
      <c r="D676" s="79"/>
      <c r="E676" s="79"/>
      <c r="F676" s="79"/>
      <c r="G676" s="79"/>
      <c r="H676" s="79"/>
      <c r="I676" s="79"/>
    </row>
    <row r="677">
      <c r="A677" s="60"/>
      <c r="B677" s="79"/>
      <c r="C677" s="79"/>
      <c r="D677" s="79"/>
      <c r="E677" s="79"/>
      <c r="F677" s="79"/>
      <c r="G677" s="79"/>
      <c r="H677" s="79"/>
      <c r="I677" s="79"/>
    </row>
    <row r="678">
      <c r="A678" s="60"/>
      <c r="B678" s="79"/>
      <c r="C678" s="79"/>
      <c r="D678" s="79"/>
      <c r="E678" s="79"/>
      <c r="F678" s="79"/>
      <c r="G678" s="79"/>
      <c r="H678" s="79"/>
      <c r="I678" s="79"/>
    </row>
    <row r="679">
      <c r="A679" s="60"/>
      <c r="B679" s="79"/>
      <c r="C679" s="79"/>
      <c r="D679" s="79"/>
      <c r="E679" s="79"/>
      <c r="F679" s="79"/>
      <c r="G679" s="79"/>
      <c r="H679" s="79"/>
      <c r="I679" s="79"/>
    </row>
    <row r="680">
      <c r="A680" s="60"/>
      <c r="B680" s="79"/>
      <c r="C680" s="79"/>
      <c r="D680" s="79"/>
      <c r="E680" s="79"/>
      <c r="F680" s="79"/>
      <c r="G680" s="79"/>
      <c r="H680" s="79"/>
      <c r="I680" s="79"/>
    </row>
    <row r="681">
      <c r="A681" s="60"/>
      <c r="B681" s="79"/>
      <c r="C681" s="79"/>
      <c r="D681" s="79"/>
      <c r="E681" s="79"/>
      <c r="F681" s="79"/>
      <c r="G681" s="79"/>
      <c r="H681" s="79"/>
      <c r="I681" s="79"/>
    </row>
    <row r="682">
      <c r="A682" s="60"/>
      <c r="B682" s="79"/>
      <c r="C682" s="79"/>
      <c r="D682" s="79"/>
      <c r="E682" s="79"/>
      <c r="F682" s="79"/>
      <c r="G682" s="79"/>
      <c r="H682" s="79"/>
      <c r="I682" s="79"/>
    </row>
    <row r="683">
      <c r="A683" s="60"/>
      <c r="B683" s="79"/>
      <c r="C683" s="79"/>
      <c r="D683" s="79"/>
      <c r="E683" s="79"/>
      <c r="F683" s="79"/>
      <c r="G683" s="79"/>
      <c r="H683" s="79"/>
      <c r="I683" s="79"/>
    </row>
    <row r="684">
      <c r="A684" s="60"/>
      <c r="B684" s="79"/>
      <c r="C684" s="79"/>
      <c r="D684" s="79"/>
      <c r="E684" s="79"/>
      <c r="F684" s="79"/>
      <c r="G684" s="79"/>
      <c r="H684" s="79"/>
      <c r="I684" s="79"/>
    </row>
    <row r="685">
      <c r="A685" s="60"/>
      <c r="B685" s="79"/>
      <c r="C685" s="79"/>
      <c r="D685" s="79"/>
      <c r="E685" s="79"/>
      <c r="F685" s="79"/>
      <c r="G685" s="79"/>
      <c r="H685" s="79"/>
      <c r="I685" s="79"/>
    </row>
    <row r="686">
      <c r="A686" s="60"/>
      <c r="B686" s="79"/>
      <c r="C686" s="79"/>
      <c r="D686" s="79"/>
      <c r="E686" s="79"/>
      <c r="F686" s="79"/>
      <c r="G686" s="79"/>
      <c r="H686" s="79"/>
      <c r="I686" s="79"/>
    </row>
    <row r="687">
      <c r="A687" s="60"/>
      <c r="B687" s="79"/>
      <c r="C687" s="79"/>
      <c r="D687" s="79"/>
      <c r="E687" s="79"/>
      <c r="F687" s="79"/>
      <c r="G687" s="79"/>
      <c r="H687" s="79"/>
      <c r="I687" s="79"/>
    </row>
    <row r="688">
      <c r="A688" s="60"/>
      <c r="B688" s="79"/>
      <c r="C688" s="79"/>
      <c r="D688" s="79"/>
      <c r="E688" s="79"/>
      <c r="F688" s="79"/>
      <c r="G688" s="79"/>
      <c r="H688" s="79"/>
      <c r="I688" s="79"/>
    </row>
    <row r="689">
      <c r="A689" s="60"/>
      <c r="B689" s="79"/>
      <c r="C689" s="79"/>
      <c r="D689" s="79"/>
      <c r="E689" s="79"/>
      <c r="F689" s="79"/>
      <c r="G689" s="79"/>
      <c r="H689" s="79"/>
      <c r="I689" s="79"/>
    </row>
    <row r="690">
      <c r="A690" s="60"/>
      <c r="B690" s="79"/>
      <c r="C690" s="79"/>
      <c r="D690" s="79"/>
      <c r="E690" s="79"/>
      <c r="F690" s="79"/>
      <c r="G690" s="79"/>
      <c r="H690" s="79"/>
      <c r="I690" s="79"/>
    </row>
    <row r="691">
      <c r="A691" s="60"/>
      <c r="B691" s="79"/>
      <c r="C691" s="79"/>
      <c r="D691" s="79"/>
      <c r="E691" s="79"/>
      <c r="F691" s="79"/>
      <c r="G691" s="79"/>
      <c r="H691" s="79"/>
      <c r="I691" s="79"/>
    </row>
    <row r="692">
      <c r="A692" s="60"/>
      <c r="B692" s="79"/>
      <c r="C692" s="79"/>
      <c r="D692" s="79"/>
      <c r="E692" s="79"/>
      <c r="F692" s="79"/>
      <c r="G692" s="79"/>
      <c r="H692" s="79"/>
      <c r="I692" s="79"/>
    </row>
    <row r="693">
      <c r="A693" s="60"/>
      <c r="B693" s="79"/>
      <c r="C693" s="79"/>
      <c r="D693" s="79"/>
      <c r="E693" s="79"/>
      <c r="F693" s="79"/>
      <c r="G693" s="79"/>
      <c r="H693" s="79"/>
      <c r="I693" s="79"/>
    </row>
    <row r="694">
      <c r="A694" s="60"/>
      <c r="B694" s="79"/>
      <c r="C694" s="79"/>
      <c r="D694" s="79"/>
      <c r="E694" s="79"/>
      <c r="F694" s="79"/>
      <c r="G694" s="79"/>
      <c r="H694" s="79"/>
      <c r="I694" s="79"/>
    </row>
    <row r="695">
      <c r="A695" s="60"/>
      <c r="B695" s="79"/>
      <c r="C695" s="79"/>
      <c r="D695" s="79"/>
      <c r="E695" s="79"/>
      <c r="F695" s="79"/>
      <c r="G695" s="79"/>
      <c r="H695" s="79"/>
      <c r="I695" s="79"/>
    </row>
    <row r="696">
      <c r="A696" s="60"/>
      <c r="B696" s="79"/>
      <c r="C696" s="79"/>
      <c r="D696" s="79"/>
      <c r="E696" s="79"/>
      <c r="F696" s="79"/>
      <c r="G696" s="79"/>
      <c r="H696" s="79"/>
      <c r="I696" s="79"/>
    </row>
    <row r="697">
      <c r="A697" s="60"/>
      <c r="B697" s="79"/>
      <c r="C697" s="79"/>
      <c r="D697" s="79"/>
      <c r="E697" s="79"/>
      <c r="F697" s="79"/>
      <c r="G697" s="79"/>
      <c r="H697" s="79"/>
      <c r="I697" s="79"/>
    </row>
    <row r="698">
      <c r="A698" s="60"/>
      <c r="B698" s="79"/>
      <c r="C698" s="79"/>
      <c r="D698" s="79"/>
      <c r="E698" s="79"/>
      <c r="F698" s="79"/>
      <c r="G698" s="79"/>
      <c r="H698" s="79"/>
      <c r="I698" s="79"/>
    </row>
    <row r="699">
      <c r="A699" s="60"/>
      <c r="B699" s="79"/>
      <c r="C699" s="79"/>
      <c r="D699" s="79"/>
      <c r="E699" s="79"/>
      <c r="F699" s="79"/>
      <c r="G699" s="79"/>
      <c r="H699" s="79"/>
      <c r="I699" s="79"/>
    </row>
    <row r="700">
      <c r="A700" s="60"/>
      <c r="B700" s="79"/>
      <c r="C700" s="79"/>
      <c r="D700" s="79"/>
      <c r="E700" s="79"/>
      <c r="F700" s="79"/>
      <c r="G700" s="79"/>
      <c r="H700" s="79"/>
      <c r="I700" s="79"/>
    </row>
    <row r="701">
      <c r="A701" s="60"/>
      <c r="B701" s="79"/>
      <c r="C701" s="79"/>
      <c r="D701" s="79"/>
      <c r="E701" s="79"/>
      <c r="F701" s="79"/>
      <c r="G701" s="79"/>
      <c r="H701" s="79"/>
      <c r="I701" s="79"/>
    </row>
    <row r="702">
      <c r="A702" s="60"/>
      <c r="B702" s="79"/>
      <c r="C702" s="79"/>
      <c r="D702" s="79"/>
      <c r="E702" s="79"/>
      <c r="F702" s="79"/>
      <c r="G702" s="79"/>
      <c r="H702" s="79"/>
      <c r="I702" s="79"/>
    </row>
    <row r="703">
      <c r="A703" s="60"/>
      <c r="B703" s="79"/>
      <c r="C703" s="79"/>
      <c r="D703" s="79"/>
      <c r="E703" s="79"/>
      <c r="F703" s="79"/>
      <c r="G703" s="79"/>
      <c r="H703" s="79"/>
      <c r="I703" s="79"/>
    </row>
    <row r="704">
      <c r="A704" s="60"/>
      <c r="B704" s="79"/>
      <c r="C704" s="79"/>
      <c r="D704" s="79"/>
      <c r="E704" s="79"/>
      <c r="F704" s="79"/>
      <c r="G704" s="79"/>
      <c r="H704" s="79"/>
      <c r="I704" s="79"/>
    </row>
    <row r="705">
      <c r="A705" s="60"/>
      <c r="B705" s="79"/>
      <c r="C705" s="79"/>
      <c r="D705" s="79"/>
      <c r="E705" s="79"/>
      <c r="F705" s="79"/>
      <c r="G705" s="79"/>
      <c r="H705" s="79"/>
      <c r="I705" s="79"/>
    </row>
    <row r="706">
      <c r="A706" s="60"/>
      <c r="B706" s="79"/>
      <c r="C706" s="79"/>
      <c r="D706" s="79"/>
      <c r="E706" s="79"/>
      <c r="F706" s="79"/>
      <c r="G706" s="79"/>
      <c r="H706" s="79"/>
      <c r="I706" s="79"/>
    </row>
    <row r="707">
      <c r="A707" s="60"/>
      <c r="B707" s="79"/>
      <c r="C707" s="79"/>
      <c r="D707" s="79"/>
      <c r="E707" s="79"/>
      <c r="F707" s="79"/>
      <c r="G707" s="79"/>
      <c r="H707" s="79"/>
      <c r="I707" s="79"/>
    </row>
    <row r="708">
      <c r="A708" s="60"/>
      <c r="B708" s="79"/>
      <c r="C708" s="79"/>
      <c r="D708" s="79"/>
      <c r="E708" s="79"/>
      <c r="F708" s="79"/>
      <c r="G708" s="79"/>
      <c r="H708" s="79"/>
      <c r="I708" s="79"/>
    </row>
    <row r="709">
      <c r="A709" s="60"/>
      <c r="B709" s="79"/>
      <c r="C709" s="79"/>
      <c r="D709" s="79"/>
      <c r="E709" s="79"/>
      <c r="F709" s="79"/>
      <c r="G709" s="79"/>
      <c r="H709" s="79"/>
      <c r="I709" s="79"/>
    </row>
    <row r="710">
      <c r="A710" s="60"/>
      <c r="B710" s="79"/>
      <c r="C710" s="79"/>
      <c r="D710" s="79"/>
      <c r="E710" s="79"/>
      <c r="F710" s="79"/>
      <c r="G710" s="79"/>
      <c r="H710" s="79"/>
      <c r="I710" s="79"/>
    </row>
    <row r="711">
      <c r="A711" s="60"/>
      <c r="B711" s="79"/>
      <c r="C711" s="79"/>
      <c r="D711" s="79"/>
      <c r="E711" s="79"/>
      <c r="F711" s="79"/>
      <c r="G711" s="79"/>
      <c r="H711" s="79"/>
      <c r="I711" s="79"/>
    </row>
    <row r="712">
      <c r="A712" s="60"/>
      <c r="B712" s="79"/>
      <c r="C712" s="79"/>
      <c r="D712" s="79"/>
      <c r="E712" s="79"/>
      <c r="F712" s="79"/>
      <c r="G712" s="79"/>
      <c r="H712" s="79"/>
      <c r="I712" s="79"/>
    </row>
    <row r="713">
      <c r="A713" s="60"/>
      <c r="B713" s="79"/>
      <c r="C713" s="79"/>
      <c r="D713" s="79"/>
      <c r="E713" s="79"/>
      <c r="F713" s="79"/>
      <c r="G713" s="79"/>
      <c r="H713" s="79"/>
      <c r="I713" s="79"/>
    </row>
    <row r="714">
      <c r="A714" s="60"/>
      <c r="B714" s="79"/>
      <c r="C714" s="79"/>
      <c r="D714" s="79"/>
      <c r="E714" s="79"/>
      <c r="F714" s="79"/>
      <c r="G714" s="79"/>
      <c r="H714" s="79"/>
      <c r="I714" s="79"/>
    </row>
    <row r="715">
      <c r="A715" s="60"/>
      <c r="B715" s="79"/>
      <c r="C715" s="79"/>
      <c r="D715" s="79"/>
      <c r="E715" s="79"/>
      <c r="F715" s="79"/>
      <c r="G715" s="79"/>
      <c r="H715" s="79"/>
      <c r="I715" s="79"/>
    </row>
    <row r="716">
      <c r="A716" s="60"/>
      <c r="B716" s="79"/>
      <c r="C716" s="79"/>
      <c r="D716" s="79"/>
      <c r="E716" s="79"/>
      <c r="F716" s="79"/>
      <c r="G716" s="79"/>
      <c r="H716" s="79"/>
      <c r="I716" s="79"/>
    </row>
    <row r="717">
      <c r="A717" s="60"/>
      <c r="B717" s="79"/>
      <c r="C717" s="79"/>
      <c r="D717" s="79"/>
      <c r="E717" s="79"/>
      <c r="F717" s="79"/>
      <c r="G717" s="79"/>
      <c r="H717" s="79"/>
      <c r="I717" s="79"/>
    </row>
    <row r="718">
      <c r="A718" s="60"/>
      <c r="B718" s="79"/>
      <c r="C718" s="79"/>
      <c r="D718" s="79"/>
      <c r="E718" s="79"/>
      <c r="F718" s="79"/>
      <c r="G718" s="79"/>
      <c r="H718" s="79"/>
      <c r="I718" s="79"/>
    </row>
    <row r="719">
      <c r="A719" s="60"/>
      <c r="B719" s="79"/>
      <c r="C719" s="79"/>
      <c r="D719" s="79"/>
      <c r="E719" s="79"/>
      <c r="F719" s="79"/>
      <c r="G719" s="79"/>
      <c r="H719" s="79"/>
      <c r="I719" s="79"/>
    </row>
    <row r="720">
      <c r="A720" s="60"/>
      <c r="B720" s="79"/>
      <c r="C720" s="79"/>
      <c r="D720" s="79"/>
      <c r="E720" s="79"/>
      <c r="F720" s="79"/>
      <c r="G720" s="79"/>
      <c r="H720" s="79"/>
      <c r="I720" s="79"/>
    </row>
    <row r="721">
      <c r="A721" s="60"/>
      <c r="B721" s="79"/>
      <c r="C721" s="79"/>
      <c r="D721" s="79"/>
      <c r="E721" s="79"/>
      <c r="F721" s="79"/>
      <c r="G721" s="79"/>
      <c r="H721" s="79"/>
      <c r="I721" s="79"/>
    </row>
    <row r="722">
      <c r="A722" s="60"/>
      <c r="B722" s="79"/>
      <c r="C722" s="79"/>
      <c r="D722" s="79"/>
      <c r="E722" s="79"/>
      <c r="F722" s="79"/>
      <c r="G722" s="79"/>
      <c r="H722" s="79"/>
      <c r="I722" s="79"/>
    </row>
    <row r="723">
      <c r="A723" s="60"/>
      <c r="B723" s="79"/>
      <c r="C723" s="79"/>
      <c r="D723" s="79"/>
      <c r="E723" s="79"/>
      <c r="F723" s="79"/>
      <c r="G723" s="79"/>
      <c r="H723" s="79"/>
      <c r="I723" s="79"/>
    </row>
    <row r="724">
      <c r="A724" s="60"/>
      <c r="B724" s="79"/>
      <c r="C724" s="79"/>
      <c r="D724" s="79"/>
      <c r="E724" s="79"/>
      <c r="F724" s="79"/>
      <c r="G724" s="79"/>
      <c r="H724" s="79"/>
      <c r="I724" s="79"/>
    </row>
    <row r="725">
      <c r="A725" s="60"/>
      <c r="B725" s="79"/>
      <c r="C725" s="79"/>
      <c r="D725" s="79"/>
      <c r="E725" s="79"/>
      <c r="F725" s="79"/>
      <c r="G725" s="79"/>
      <c r="H725" s="79"/>
      <c r="I725" s="79"/>
    </row>
    <row r="726">
      <c r="A726" s="60"/>
      <c r="B726" s="79"/>
      <c r="C726" s="79"/>
      <c r="D726" s="79"/>
      <c r="E726" s="79"/>
      <c r="F726" s="79"/>
      <c r="G726" s="79"/>
      <c r="H726" s="79"/>
      <c r="I726" s="79"/>
    </row>
    <row r="727">
      <c r="A727" s="60"/>
      <c r="B727" s="79"/>
      <c r="C727" s="79"/>
      <c r="D727" s="79"/>
      <c r="E727" s="79"/>
      <c r="F727" s="79"/>
      <c r="G727" s="79"/>
      <c r="H727" s="79"/>
      <c r="I727" s="79"/>
    </row>
    <row r="728">
      <c r="A728" s="60"/>
      <c r="B728" s="79"/>
      <c r="C728" s="79"/>
      <c r="D728" s="79"/>
      <c r="E728" s="79"/>
      <c r="F728" s="79"/>
      <c r="G728" s="79"/>
      <c r="H728" s="79"/>
      <c r="I728" s="79"/>
    </row>
    <row r="729">
      <c r="A729" s="60"/>
      <c r="B729" s="79"/>
      <c r="C729" s="79"/>
      <c r="D729" s="79"/>
      <c r="E729" s="79"/>
      <c r="F729" s="79"/>
      <c r="G729" s="79"/>
      <c r="H729" s="79"/>
      <c r="I729" s="79"/>
    </row>
    <row r="730">
      <c r="A730" s="60"/>
      <c r="B730" s="79"/>
      <c r="C730" s="79"/>
      <c r="D730" s="79"/>
      <c r="E730" s="79"/>
      <c r="F730" s="79"/>
      <c r="G730" s="79"/>
      <c r="H730" s="79"/>
      <c r="I730" s="79"/>
    </row>
    <row r="731">
      <c r="A731" s="60"/>
      <c r="B731" s="79"/>
      <c r="C731" s="79"/>
      <c r="D731" s="79"/>
      <c r="E731" s="79"/>
      <c r="F731" s="79"/>
      <c r="G731" s="79"/>
      <c r="H731" s="79"/>
      <c r="I731" s="79"/>
    </row>
    <row r="732">
      <c r="A732" s="60"/>
      <c r="B732" s="79"/>
      <c r="C732" s="79"/>
      <c r="D732" s="79"/>
      <c r="E732" s="79"/>
      <c r="F732" s="79"/>
      <c r="G732" s="79"/>
      <c r="H732" s="79"/>
      <c r="I732" s="79"/>
    </row>
    <row r="733">
      <c r="A733" s="60"/>
      <c r="B733" s="79"/>
      <c r="C733" s="79"/>
      <c r="D733" s="79"/>
      <c r="E733" s="79"/>
      <c r="F733" s="79"/>
      <c r="G733" s="79"/>
      <c r="H733" s="79"/>
      <c r="I733" s="79"/>
    </row>
    <row r="734">
      <c r="A734" s="60"/>
      <c r="B734" s="79"/>
      <c r="C734" s="79"/>
      <c r="D734" s="79"/>
      <c r="E734" s="79"/>
      <c r="F734" s="79"/>
      <c r="G734" s="79"/>
      <c r="H734" s="79"/>
      <c r="I734" s="79"/>
    </row>
    <row r="735">
      <c r="A735" s="60"/>
      <c r="B735" s="79"/>
      <c r="C735" s="79"/>
      <c r="D735" s="79"/>
      <c r="E735" s="79"/>
      <c r="F735" s="79"/>
      <c r="G735" s="79"/>
      <c r="H735" s="79"/>
      <c r="I735" s="79"/>
    </row>
    <row r="736">
      <c r="A736" s="60"/>
      <c r="B736" s="79"/>
      <c r="C736" s="79"/>
      <c r="D736" s="79"/>
      <c r="E736" s="79"/>
      <c r="F736" s="79"/>
      <c r="G736" s="79"/>
      <c r="H736" s="79"/>
      <c r="I736" s="79"/>
    </row>
    <row r="737">
      <c r="A737" s="60"/>
      <c r="B737" s="79"/>
      <c r="C737" s="79"/>
      <c r="D737" s="79"/>
      <c r="E737" s="79"/>
      <c r="F737" s="79"/>
      <c r="G737" s="79"/>
      <c r="H737" s="79"/>
      <c r="I737" s="79"/>
    </row>
    <row r="738">
      <c r="A738" s="60"/>
      <c r="B738" s="79"/>
      <c r="C738" s="79"/>
      <c r="D738" s="79"/>
      <c r="E738" s="79"/>
      <c r="F738" s="79"/>
      <c r="G738" s="79"/>
      <c r="H738" s="79"/>
      <c r="I738" s="79"/>
    </row>
    <row r="739">
      <c r="A739" s="60"/>
      <c r="B739" s="79"/>
      <c r="C739" s="79"/>
      <c r="D739" s="79"/>
      <c r="E739" s="79"/>
      <c r="F739" s="79"/>
      <c r="G739" s="79"/>
      <c r="H739" s="79"/>
      <c r="I739" s="79"/>
    </row>
    <row r="740">
      <c r="A740" s="60"/>
      <c r="B740" s="79"/>
      <c r="C740" s="79"/>
      <c r="D740" s="79"/>
      <c r="E740" s="79"/>
      <c r="F740" s="79"/>
      <c r="G740" s="79"/>
      <c r="H740" s="79"/>
      <c r="I740" s="79"/>
    </row>
    <row r="741">
      <c r="A741" s="60"/>
      <c r="B741" s="79"/>
      <c r="C741" s="79"/>
      <c r="D741" s="79"/>
      <c r="E741" s="79"/>
      <c r="F741" s="79"/>
      <c r="G741" s="79"/>
      <c r="H741" s="79"/>
      <c r="I741" s="79"/>
    </row>
    <row r="742">
      <c r="A742" s="60"/>
      <c r="B742" s="79"/>
      <c r="C742" s="79"/>
      <c r="D742" s="79"/>
      <c r="E742" s="79"/>
      <c r="F742" s="79"/>
      <c r="G742" s="79"/>
      <c r="H742" s="79"/>
      <c r="I742" s="79"/>
    </row>
    <row r="743">
      <c r="A743" s="60"/>
      <c r="B743" s="79"/>
      <c r="C743" s="79"/>
      <c r="D743" s="79"/>
      <c r="E743" s="79"/>
      <c r="F743" s="79"/>
      <c r="G743" s="79"/>
      <c r="H743" s="79"/>
      <c r="I743" s="79"/>
    </row>
    <row r="744">
      <c r="A744" s="60"/>
      <c r="B744" s="79"/>
      <c r="C744" s="79"/>
      <c r="D744" s="79"/>
      <c r="E744" s="79"/>
      <c r="F744" s="79"/>
      <c r="G744" s="79"/>
      <c r="H744" s="79"/>
      <c r="I744" s="79"/>
    </row>
    <row r="745">
      <c r="A745" s="60"/>
      <c r="B745" s="79"/>
      <c r="C745" s="79"/>
      <c r="D745" s="79"/>
      <c r="E745" s="79"/>
      <c r="F745" s="79"/>
      <c r="G745" s="79"/>
      <c r="H745" s="79"/>
      <c r="I745" s="79"/>
    </row>
    <row r="746">
      <c r="A746" s="60"/>
      <c r="B746" s="79"/>
      <c r="C746" s="79"/>
      <c r="D746" s="79"/>
      <c r="E746" s="79"/>
      <c r="F746" s="79"/>
      <c r="G746" s="79"/>
      <c r="H746" s="79"/>
      <c r="I746" s="79"/>
    </row>
    <row r="747">
      <c r="A747" s="60"/>
      <c r="B747" s="79"/>
      <c r="C747" s="79"/>
      <c r="D747" s="79"/>
      <c r="E747" s="79"/>
      <c r="F747" s="79"/>
      <c r="G747" s="79"/>
      <c r="H747" s="79"/>
      <c r="I747" s="79"/>
    </row>
    <row r="748">
      <c r="A748" s="60"/>
      <c r="B748" s="79"/>
      <c r="C748" s="79"/>
      <c r="D748" s="79"/>
      <c r="E748" s="79"/>
      <c r="F748" s="79"/>
      <c r="G748" s="79"/>
      <c r="H748" s="79"/>
      <c r="I748" s="79"/>
    </row>
    <row r="749">
      <c r="A749" s="60"/>
      <c r="B749" s="79"/>
      <c r="C749" s="79"/>
      <c r="D749" s="79"/>
      <c r="E749" s="79"/>
      <c r="F749" s="79"/>
      <c r="G749" s="79"/>
      <c r="H749" s="79"/>
      <c r="I749" s="79"/>
    </row>
    <row r="750">
      <c r="A750" s="60"/>
      <c r="B750" s="79"/>
      <c r="C750" s="79"/>
      <c r="D750" s="79"/>
      <c r="E750" s="79"/>
      <c r="F750" s="79"/>
      <c r="G750" s="79"/>
      <c r="H750" s="79"/>
      <c r="I750" s="79"/>
    </row>
    <row r="751">
      <c r="A751" s="60"/>
      <c r="B751" s="79"/>
      <c r="C751" s="79"/>
      <c r="D751" s="79"/>
      <c r="E751" s="79"/>
      <c r="F751" s="79"/>
      <c r="G751" s="79"/>
      <c r="H751" s="79"/>
      <c r="I751" s="79"/>
    </row>
    <row r="752">
      <c r="A752" s="60"/>
      <c r="B752" s="79"/>
      <c r="C752" s="79"/>
      <c r="D752" s="79"/>
      <c r="E752" s="79"/>
      <c r="F752" s="79"/>
      <c r="G752" s="79"/>
      <c r="H752" s="79"/>
      <c r="I752" s="79"/>
    </row>
    <row r="753">
      <c r="A753" s="60"/>
      <c r="B753" s="79"/>
      <c r="C753" s="79"/>
      <c r="D753" s="79"/>
      <c r="E753" s="79"/>
      <c r="F753" s="79"/>
      <c r="G753" s="79"/>
      <c r="H753" s="79"/>
      <c r="I753" s="79"/>
    </row>
    <row r="754">
      <c r="A754" s="60"/>
      <c r="B754" s="79"/>
      <c r="C754" s="79"/>
      <c r="D754" s="79"/>
      <c r="E754" s="79"/>
      <c r="F754" s="79"/>
      <c r="G754" s="79"/>
      <c r="H754" s="79"/>
      <c r="I754" s="79"/>
    </row>
    <row r="755">
      <c r="A755" s="60"/>
      <c r="B755" s="79"/>
      <c r="C755" s="79"/>
      <c r="D755" s="79"/>
      <c r="E755" s="79"/>
      <c r="F755" s="79"/>
      <c r="G755" s="79"/>
      <c r="H755" s="79"/>
      <c r="I755" s="79"/>
    </row>
    <row r="756">
      <c r="A756" s="60"/>
      <c r="B756" s="79"/>
      <c r="C756" s="79"/>
      <c r="D756" s="79"/>
      <c r="E756" s="79"/>
      <c r="F756" s="79"/>
      <c r="G756" s="79"/>
      <c r="H756" s="79"/>
      <c r="I756" s="79"/>
    </row>
    <row r="757">
      <c r="A757" s="60"/>
      <c r="B757" s="79"/>
      <c r="C757" s="79"/>
      <c r="D757" s="79"/>
      <c r="E757" s="79"/>
      <c r="F757" s="79"/>
      <c r="G757" s="79"/>
      <c r="H757" s="79"/>
      <c r="I757" s="79"/>
    </row>
    <row r="758">
      <c r="A758" s="60"/>
      <c r="B758" s="79"/>
      <c r="C758" s="79"/>
      <c r="D758" s="79"/>
      <c r="E758" s="79"/>
      <c r="F758" s="79"/>
      <c r="G758" s="79"/>
      <c r="H758" s="79"/>
      <c r="I758" s="79"/>
    </row>
    <row r="759">
      <c r="A759" s="60"/>
      <c r="B759" s="79"/>
      <c r="C759" s="79"/>
      <c r="D759" s="79"/>
      <c r="E759" s="79"/>
      <c r="F759" s="79"/>
      <c r="G759" s="79"/>
      <c r="H759" s="79"/>
      <c r="I759" s="79"/>
    </row>
    <row r="760">
      <c r="A760" s="60"/>
      <c r="B760" s="79"/>
      <c r="C760" s="79"/>
      <c r="D760" s="79"/>
      <c r="E760" s="79"/>
      <c r="F760" s="79"/>
      <c r="G760" s="79"/>
      <c r="H760" s="79"/>
      <c r="I760" s="79"/>
    </row>
    <row r="761">
      <c r="A761" s="60"/>
      <c r="B761" s="79"/>
      <c r="C761" s="79"/>
      <c r="D761" s="79"/>
      <c r="E761" s="79"/>
      <c r="F761" s="79"/>
      <c r="G761" s="79"/>
      <c r="H761" s="79"/>
      <c r="I761" s="79"/>
    </row>
    <row r="762">
      <c r="A762" s="60"/>
      <c r="B762" s="79"/>
      <c r="C762" s="79"/>
      <c r="D762" s="79"/>
      <c r="E762" s="79"/>
      <c r="F762" s="79"/>
      <c r="G762" s="79"/>
      <c r="H762" s="79"/>
      <c r="I762" s="79"/>
    </row>
    <row r="763">
      <c r="A763" s="60"/>
      <c r="B763" s="79"/>
      <c r="C763" s="79"/>
      <c r="D763" s="79"/>
      <c r="E763" s="79"/>
      <c r="F763" s="79"/>
      <c r="G763" s="79"/>
      <c r="H763" s="79"/>
      <c r="I763" s="79"/>
    </row>
    <row r="764">
      <c r="A764" s="60"/>
      <c r="B764" s="79"/>
      <c r="C764" s="79"/>
      <c r="D764" s="79"/>
      <c r="E764" s="79"/>
      <c r="F764" s="79"/>
      <c r="G764" s="79"/>
      <c r="H764" s="79"/>
      <c r="I764" s="79"/>
    </row>
    <row r="765">
      <c r="A765" s="60"/>
      <c r="B765" s="79"/>
      <c r="C765" s="79"/>
      <c r="D765" s="79"/>
      <c r="E765" s="79"/>
      <c r="F765" s="79"/>
      <c r="G765" s="79"/>
      <c r="H765" s="79"/>
      <c r="I765" s="79"/>
    </row>
    <row r="766">
      <c r="A766" s="60"/>
      <c r="B766" s="79"/>
      <c r="C766" s="79"/>
      <c r="D766" s="79"/>
      <c r="E766" s="79"/>
      <c r="F766" s="79"/>
      <c r="G766" s="79"/>
      <c r="H766" s="79"/>
      <c r="I766" s="79"/>
    </row>
    <row r="767">
      <c r="A767" s="60"/>
      <c r="B767" s="79"/>
      <c r="C767" s="79"/>
      <c r="D767" s="79"/>
      <c r="E767" s="79"/>
      <c r="F767" s="79"/>
      <c r="G767" s="79"/>
      <c r="H767" s="79"/>
      <c r="I767" s="79"/>
    </row>
    <row r="768">
      <c r="A768" s="60"/>
      <c r="B768" s="79"/>
      <c r="C768" s="79"/>
      <c r="D768" s="79"/>
      <c r="E768" s="79"/>
      <c r="F768" s="79"/>
      <c r="G768" s="79"/>
      <c r="H768" s="79"/>
      <c r="I768" s="79"/>
    </row>
    <row r="769">
      <c r="A769" s="60"/>
      <c r="B769" s="79"/>
      <c r="C769" s="79"/>
      <c r="D769" s="79"/>
      <c r="E769" s="79"/>
      <c r="F769" s="79"/>
      <c r="G769" s="79"/>
      <c r="H769" s="79"/>
      <c r="I769" s="79"/>
    </row>
    <row r="770">
      <c r="A770" s="60"/>
      <c r="B770" s="79"/>
      <c r="C770" s="79"/>
      <c r="D770" s="79"/>
      <c r="E770" s="79"/>
      <c r="F770" s="79"/>
      <c r="G770" s="79"/>
      <c r="H770" s="79"/>
      <c r="I770" s="79"/>
    </row>
    <row r="771">
      <c r="A771" s="60"/>
      <c r="B771" s="79"/>
      <c r="C771" s="79"/>
      <c r="D771" s="79"/>
      <c r="E771" s="79"/>
      <c r="F771" s="79"/>
      <c r="G771" s="79"/>
      <c r="H771" s="79"/>
      <c r="I771" s="79"/>
    </row>
    <row r="772">
      <c r="A772" s="60"/>
      <c r="B772" s="79"/>
      <c r="C772" s="79"/>
      <c r="D772" s="79"/>
      <c r="E772" s="79"/>
      <c r="F772" s="79"/>
      <c r="G772" s="79"/>
      <c r="H772" s="79"/>
      <c r="I772" s="79"/>
    </row>
    <row r="773">
      <c r="A773" s="60"/>
      <c r="B773" s="79"/>
      <c r="C773" s="79"/>
      <c r="D773" s="79"/>
      <c r="E773" s="79"/>
      <c r="F773" s="79"/>
      <c r="G773" s="79"/>
      <c r="H773" s="79"/>
      <c r="I773" s="79"/>
    </row>
    <row r="774">
      <c r="A774" s="60"/>
      <c r="B774" s="79"/>
      <c r="C774" s="79"/>
      <c r="D774" s="79"/>
      <c r="E774" s="79"/>
      <c r="F774" s="79"/>
      <c r="G774" s="79"/>
      <c r="H774" s="79"/>
      <c r="I774" s="79"/>
    </row>
    <row r="775">
      <c r="A775" s="60"/>
      <c r="B775" s="79"/>
      <c r="C775" s="79"/>
      <c r="D775" s="79"/>
      <c r="E775" s="79"/>
      <c r="F775" s="79"/>
      <c r="G775" s="79"/>
      <c r="H775" s="79"/>
      <c r="I775" s="79"/>
    </row>
    <row r="776">
      <c r="A776" s="60"/>
      <c r="B776" s="79"/>
      <c r="C776" s="79"/>
      <c r="D776" s="79"/>
      <c r="E776" s="79"/>
      <c r="F776" s="79"/>
      <c r="G776" s="79"/>
      <c r="H776" s="79"/>
      <c r="I776" s="79"/>
    </row>
    <row r="777">
      <c r="A777" s="60"/>
      <c r="B777" s="79"/>
      <c r="C777" s="79"/>
      <c r="D777" s="79"/>
      <c r="E777" s="79"/>
      <c r="F777" s="79"/>
      <c r="G777" s="79"/>
      <c r="H777" s="79"/>
      <c r="I777" s="79"/>
    </row>
    <row r="778">
      <c r="A778" s="60"/>
      <c r="B778" s="79"/>
      <c r="C778" s="79"/>
      <c r="D778" s="79"/>
      <c r="E778" s="79"/>
      <c r="F778" s="79"/>
      <c r="G778" s="79"/>
      <c r="H778" s="79"/>
      <c r="I778" s="79"/>
    </row>
    <row r="779">
      <c r="A779" s="60"/>
      <c r="B779" s="79"/>
      <c r="C779" s="79"/>
      <c r="D779" s="79"/>
      <c r="E779" s="79"/>
      <c r="F779" s="79"/>
      <c r="G779" s="79"/>
      <c r="H779" s="79"/>
      <c r="I779" s="79"/>
    </row>
    <row r="780">
      <c r="A780" s="60"/>
      <c r="B780" s="79"/>
      <c r="C780" s="79"/>
      <c r="D780" s="79"/>
      <c r="E780" s="79"/>
      <c r="F780" s="79"/>
      <c r="G780" s="79"/>
      <c r="H780" s="79"/>
      <c r="I780" s="79"/>
    </row>
    <row r="781">
      <c r="A781" s="60"/>
      <c r="B781" s="79"/>
      <c r="C781" s="79"/>
      <c r="D781" s="79"/>
      <c r="E781" s="79"/>
      <c r="F781" s="79"/>
      <c r="G781" s="79"/>
      <c r="H781" s="79"/>
      <c r="I781" s="79"/>
    </row>
    <row r="782">
      <c r="A782" s="60"/>
      <c r="B782" s="79"/>
      <c r="C782" s="79"/>
      <c r="D782" s="79"/>
      <c r="E782" s="79"/>
      <c r="F782" s="79"/>
      <c r="G782" s="79"/>
      <c r="H782" s="79"/>
      <c r="I782" s="79"/>
    </row>
    <row r="783">
      <c r="A783" s="60"/>
      <c r="B783" s="79"/>
      <c r="C783" s="79"/>
      <c r="D783" s="79"/>
      <c r="E783" s="79"/>
      <c r="F783" s="79"/>
      <c r="G783" s="79"/>
      <c r="H783" s="79"/>
      <c r="I783" s="79"/>
    </row>
    <row r="784">
      <c r="A784" s="60"/>
      <c r="B784" s="79"/>
      <c r="C784" s="79"/>
      <c r="D784" s="79"/>
      <c r="E784" s="79"/>
      <c r="F784" s="79"/>
      <c r="G784" s="79"/>
      <c r="H784" s="79"/>
      <c r="I784" s="79"/>
    </row>
    <row r="785">
      <c r="A785" s="60"/>
      <c r="B785" s="79"/>
      <c r="C785" s="79"/>
      <c r="D785" s="79"/>
      <c r="E785" s="79"/>
      <c r="F785" s="79"/>
      <c r="G785" s="79"/>
      <c r="H785" s="79"/>
      <c r="I785" s="79"/>
    </row>
    <row r="786">
      <c r="A786" s="60"/>
      <c r="B786" s="79"/>
      <c r="C786" s="79"/>
      <c r="D786" s="79"/>
      <c r="E786" s="79"/>
      <c r="F786" s="79"/>
      <c r="G786" s="79"/>
      <c r="H786" s="79"/>
      <c r="I786" s="79"/>
    </row>
    <row r="787">
      <c r="A787" s="60"/>
      <c r="B787" s="79"/>
      <c r="C787" s="79"/>
      <c r="D787" s="79"/>
      <c r="E787" s="79"/>
      <c r="F787" s="79"/>
      <c r="G787" s="79"/>
      <c r="H787" s="79"/>
      <c r="I787" s="79"/>
    </row>
    <row r="788">
      <c r="A788" s="60"/>
      <c r="B788" s="79"/>
      <c r="C788" s="79"/>
      <c r="D788" s="79"/>
      <c r="E788" s="79"/>
      <c r="F788" s="79"/>
      <c r="G788" s="79"/>
      <c r="H788" s="79"/>
      <c r="I788" s="79"/>
    </row>
    <row r="789">
      <c r="A789" s="60"/>
      <c r="B789" s="79"/>
      <c r="C789" s="79"/>
      <c r="D789" s="79"/>
      <c r="E789" s="79"/>
      <c r="F789" s="79"/>
      <c r="G789" s="79"/>
      <c r="H789" s="79"/>
      <c r="I789" s="79"/>
    </row>
    <row r="790">
      <c r="A790" s="60"/>
      <c r="B790" s="79"/>
      <c r="C790" s="79"/>
      <c r="D790" s="79"/>
      <c r="E790" s="79"/>
      <c r="F790" s="79"/>
      <c r="G790" s="79"/>
      <c r="H790" s="79"/>
      <c r="I790" s="79"/>
    </row>
    <row r="791">
      <c r="A791" s="60"/>
      <c r="B791" s="79"/>
      <c r="C791" s="79"/>
      <c r="D791" s="79"/>
      <c r="E791" s="79"/>
      <c r="F791" s="79"/>
      <c r="G791" s="79"/>
      <c r="H791" s="79"/>
      <c r="I791" s="79"/>
    </row>
    <row r="792">
      <c r="A792" s="60"/>
      <c r="B792" s="79"/>
      <c r="C792" s="79"/>
      <c r="D792" s="79"/>
      <c r="E792" s="79"/>
      <c r="F792" s="79"/>
      <c r="G792" s="79"/>
      <c r="H792" s="79"/>
      <c r="I792" s="79"/>
    </row>
    <row r="793">
      <c r="A793" s="60"/>
      <c r="B793" s="79"/>
      <c r="C793" s="79"/>
      <c r="D793" s="79"/>
      <c r="E793" s="79"/>
      <c r="F793" s="79"/>
      <c r="G793" s="79"/>
      <c r="H793" s="79"/>
      <c r="I793" s="79"/>
    </row>
    <row r="794">
      <c r="A794" s="60"/>
      <c r="B794" s="79"/>
      <c r="C794" s="79"/>
      <c r="D794" s="79"/>
      <c r="E794" s="79"/>
      <c r="F794" s="79"/>
      <c r="G794" s="79"/>
      <c r="H794" s="79"/>
      <c r="I794" s="79"/>
    </row>
    <row r="795">
      <c r="A795" s="60"/>
      <c r="B795" s="79"/>
      <c r="C795" s="79"/>
      <c r="D795" s="79"/>
      <c r="E795" s="79"/>
      <c r="F795" s="79"/>
      <c r="G795" s="79"/>
      <c r="H795" s="79"/>
      <c r="I795" s="79"/>
    </row>
    <row r="796">
      <c r="A796" s="60"/>
      <c r="B796" s="79"/>
      <c r="C796" s="79"/>
      <c r="D796" s="79"/>
      <c r="E796" s="79"/>
      <c r="F796" s="79"/>
      <c r="G796" s="79"/>
      <c r="H796" s="79"/>
      <c r="I796" s="79"/>
    </row>
    <row r="797">
      <c r="A797" s="60"/>
      <c r="B797" s="79"/>
      <c r="C797" s="79"/>
      <c r="D797" s="79"/>
      <c r="E797" s="79"/>
      <c r="F797" s="79"/>
      <c r="G797" s="79"/>
      <c r="H797" s="79"/>
      <c r="I797" s="79"/>
    </row>
    <row r="798">
      <c r="A798" s="60"/>
      <c r="B798" s="79"/>
      <c r="C798" s="79"/>
      <c r="D798" s="79"/>
      <c r="E798" s="79"/>
      <c r="F798" s="79"/>
      <c r="G798" s="79"/>
      <c r="H798" s="79"/>
      <c r="I798" s="79"/>
    </row>
    <row r="799">
      <c r="A799" s="60"/>
      <c r="B799" s="79"/>
      <c r="C799" s="79"/>
      <c r="D799" s="79"/>
      <c r="E799" s="79"/>
      <c r="F799" s="79"/>
      <c r="G799" s="79"/>
      <c r="H799" s="79"/>
      <c r="I799" s="79"/>
    </row>
    <row r="800">
      <c r="A800" s="60"/>
      <c r="B800" s="79"/>
      <c r="C800" s="79"/>
      <c r="D800" s="79"/>
      <c r="E800" s="79"/>
      <c r="F800" s="79"/>
      <c r="G800" s="79"/>
      <c r="H800" s="79"/>
      <c r="I800" s="79"/>
    </row>
    <row r="801">
      <c r="A801" s="60"/>
      <c r="B801" s="79"/>
      <c r="C801" s="79"/>
      <c r="D801" s="79"/>
      <c r="E801" s="79"/>
      <c r="F801" s="79"/>
      <c r="G801" s="79"/>
      <c r="H801" s="79"/>
      <c r="I801" s="79"/>
    </row>
    <row r="802">
      <c r="A802" s="60"/>
      <c r="B802" s="79"/>
      <c r="C802" s="79"/>
      <c r="D802" s="79"/>
      <c r="E802" s="79"/>
      <c r="F802" s="79"/>
      <c r="G802" s="79"/>
      <c r="H802" s="79"/>
      <c r="I802" s="79"/>
    </row>
    <row r="803">
      <c r="A803" s="60"/>
      <c r="B803" s="79"/>
      <c r="C803" s="79"/>
      <c r="D803" s="79"/>
      <c r="E803" s="79"/>
      <c r="F803" s="79"/>
      <c r="G803" s="79"/>
      <c r="H803" s="79"/>
      <c r="I803" s="79"/>
    </row>
    <row r="804">
      <c r="A804" s="60"/>
      <c r="B804" s="79"/>
      <c r="C804" s="79"/>
      <c r="D804" s="79"/>
      <c r="E804" s="79"/>
      <c r="F804" s="79"/>
      <c r="G804" s="79"/>
      <c r="H804" s="79"/>
      <c r="I804" s="79"/>
    </row>
    <row r="805">
      <c r="A805" s="60"/>
      <c r="B805" s="79"/>
      <c r="C805" s="79"/>
      <c r="D805" s="79"/>
      <c r="E805" s="79"/>
      <c r="F805" s="79"/>
      <c r="G805" s="79"/>
      <c r="H805" s="79"/>
      <c r="I805" s="79"/>
    </row>
    <row r="806">
      <c r="A806" s="60"/>
      <c r="B806" s="79"/>
      <c r="C806" s="79"/>
      <c r="D806" s="79"/>
      <c r="E806" s="79"/>
      <c r="F806" s="79"/>
      <c r="G806" s="79"/>
      <c r="H806" s="79"/>
      <c r="I806" s="79"/>
    </row>
    <row r="807">
      <c r="A807" s="60"/>
      <c r="B807" s="79"/>
      <c r="C807" s="79"/>
      <c r="D807" s="79"/>
      <c r="E807" s="79"/>
      <c r="F807" s="79"/>
      <c r="G807" s="79"/>
      <c r="H807" s="79"/>
      <c r="I807" s="79"/>
    </row>
    <row r="808">
      <c r="A808" s="60"/>
      <c r="B808" s="79"/>
      <c r="C808" s="79"/>
      <c r="D808" s="79"/>
      <c r="E808" s="79"/>
      <c r="F808" s="79"/>
      <c r="G808" s="79"/>
      <c r="H808" s="79"/>
      <c r="I808" s="79"/>
    </row>
    <row r="809">
      <c r="A809" s="60"/>
      <c r="B809" s="79"/>
      <c r="C809" s="79"/>
      <c r="D809" s="79"/>
      <c r="E809" s="79"/>
      <c r="F809" s="79"/>
      <c r="G809" s="79"/>
      <c r="H809" s="79"/>
      <c r="I809" s="79"/>
    </row>
    <row r="810">
      <c r="A810" s="60"/>
      <c r="B810" s="79"/>
      <c r="C810" s="79"/>
      <c r="D810" s="79"/>
      <c r="E810" s="79"/>
      <c r="F810" s="79"/>
      <c r="G810" s="79"/>
      <c r="H810" s="79"/>
      <c r="I810" s="79"/>
    </row>
    <row r="811">
      <c r="A811" s="60"/>
      <c r="B811" s="79"/>
      <c r="C811" s="79"/>
      <c r="D811" s="79"/>
      <c r="E811" s="79"/>
      <c r="F811" s="79"/>
      <c r="G811" s="79"/>
      <c r="H811" s="79"/>
      <c r="I811" s="79"/>
    </row>
    <row r="812">
      <c r="A812" s="60"/>
      <c r="B812" s="79"/>
      <c r="C812" s="79"/>
      <c r="D812" s="79"/>
      <c r="E812" s="79"/>
      <c r="F812" s="79"/>
      <c r="G812" s="79"/>
      <c r="H812" s="79"/>
      <c r="I812" s="79"/>
    </row>
    <row r="813">
      <c r="A813" s="60"/>
      <c r="B813" s="79"/>
      <c r="C813" s="79"/>
      <c r="D813" s="79"/>
      <c r="E813" s="79"/>
      <c r="F813" s="79"/>
      <c r="G813" s="79"/>
      <c r="H813" s="79"/>
      <c r="I813" s="79"/>
    </row>
    <row r="814">
      <c r="A814" s="60"/>
      <c r="B814" s="79"/>
      <c r="C814" s="79"/>
      <c r="D814" s="79"/>
      <c r="E814" s="79"/>
      <c r="F814" s="79"/>
      <c r="G814" s="79"/>
      <c r="H814" s="79"/>
      <c r="I814" s="79"/>
    </row>
    <row r="815">
      <c r="A815" s="60"/>
      <c r="B815" s="79"/>
      <c r="C815" s="79"/>
      <c r="D815" s="79"/>
      <c r="E815" s="79"/>
      <c r="F815" s="79"/>
      <c r="G815" s="79"/>
      <c r="H815" s="79"/>
      <c r="I815" s="79"/>
    </row>
    <row r="816">
      <c r="A816" s="60"/>
      <c r="B816" s="79"/>
      <c r="C816" s="79"/>
      <c r="D816" s="79"/>
      <c r="E816" s="79"/>
      <c r="F816" s="79"/>
      <c r="G816" s="79"/>
      <c r="H816" s="79"/>
      <c r="I816" s="79"/>
    </row>
    <row r="817">
      <c r="A817" s="60"/>
      <c r="B817" s="79"/>
      <c r="C817" s="79"/>
      <c r="D817" s="79"/>
      <c r="E817" s="79"/>
      <c r="F817" s="79"/>
      <c r="G817" s="79"/>
      <c r="H817" s="79"/>
      <c r="I817" s="79"/>
    </row>
    <row r="818">
      <c r="A818" s="60"/>
      <c r="B818" s="79"/>
      <c r="C818" s="79"/>
      <c r="D818" s="79"/>
      <c r="E818" s="79"/>
      <c r="F818" s="79"/>
      <c r="G818" s="79"/>
      <c r="H818" s="79"/>
      <c r="I818" s="79"/>
    </row>
    <row r="819">
      <c r="A819" s="60"/>
      <c r="B819" s="79"/>
      <c r="C819" s="79"/>
      <c r="D819" s="79"/>
      <c r="E819" s="79"/>
      <c r="F819" s="79"/>
      <c r="G819" s="79"/>
      <c r="H819" s="79"/>
      <c r="I819" s="79"/>
    </row>
    <row r="820">
      <c r="A820" s="60"/>
      <c r="B820" s="79"/>
      <c r="C820" s="79"/>
      <c r="D820" s="79"/>
      <c r="E820" s="79"/>
      <c r="F820" s="79"/>
      <c r="G820" s="79"/>
      <c r="H820" s="79"/>
      <c r="I820" s="79"/>
    </row>
    <row r="821">
      <c r="A821" s="60"/>
      <c r="B821" s="79"/>
      <c r="C821" s="79"/>
      <c r="D821" s="79"/>
      <c r="E821" s="79"/>
      <c r="F821" s="79"/>
      <c r="G821" s="79"/>
      <c r="H821" s="79"/>
      <c r="I821" s="79"/>
    </row>
    <row r="822">
      <c r="A822" s="60"/>
      <c r="B822" s="79"/>
      <c r="C822" s="79"/>
      <c r="D822" s="79"/>
      <c r="E822" s="79"/>
      <c r="F822" s="79"/>
      <c r="G822" s="79"/>
      <c r="H822" s="79"/>
      <c r="I822" s="79"/>
    </row>
    <row r="823">
      <c r="A823" s="60"/>
      <c r="B823" s="79"/>
      <c r="C823" s="79"/>
      <c r="D823" s="79"/>
      <c r="E823" s="79"/>
      <c r="F823" s="79"/>
      <c r="G823" s="79"/>
      <c r="H823" s="79"/>
      <c r="I823" s="79"/>
    </row>
    <row r="824">
      <c r="A824" s="60"/>
      <c r="B824" s="79"/>
      <c r="C824" s="79"/>
      <c r="D824" s="79"/>
      <c r="E824" s="79"/>
      <c r="F824" s="79"/>
      <c r="G824" s="79"/>
      <c r="H824" s="79"/>
      <c r="I824" s="79"/>
    </row>
    <row r="825">
      <c r="A825" s="60"/>
      <c r="B825" s="79"/>
      <c r="C825" s="79"/>
      <c r="D825" s="79"/>
      <c r="E825" s="79"/>
      <c r="F825" s="79"/>
      <c r="G825" s="79"/>
      <c r="H825" s="79"/>
      <c r="I825" s="79"/>
    </row>
    <row r="826">
      <c r="A826" s="60"/>
      <c r="B826" s="79"/>
      <c r="C826" s="79"/>
      <c r="D826" s="79"/>
      <c r="E826" s="79"/>
      <c r="F826" s="79"/>
      <c r="G826" s="79"/>
      <c r="H826" s="79"/>
      <c r="I826" s="79"/>
    </row>
    <row r="827">
      <c r="A827" s="60"/>
      <c r="B827" s="79"/>
      <c r="C827" s="79"/>
      <c r="D827" s="79"/>
      <c r="E827" s="79"/>
      <c r="F827" s="79"/>
      <c r="G827" s="79"/>
      <c r="H827" s="79"/>
      <c r="I827" s="79"/>
    </row>
    <row r="828">
      <c r="A828" s="60"/>
      <c r="B828" s="79"/>
      <c r="C828" s="79"/>
      <c r="D828" s="79"/>
      <c r="E828" s="79"/>
      <c r="F828" s="79"/>
      <c r="G828" s="79"/>
      <c r="H828" s="79"/>
      <c r="I828" s="79"/>
    </row>
    <row r="829">
      <c r="A829" s="60"/>
      <c r="B829" s="79"/>
      <c r="C829" s="79"/>
      <c r="D829" s="79"/>
      <c r="E829" s="79"/>
      <c r="F829" s="79"/>
      <c r="G829" s="79"/>
      <c r="H829" s="79"/>
      <c r="I829" s="79"/>
    </row>
    <row r="830">
      <c r="A830" s="60"/>
      <c r="B830" s="79"/>
      <c r="C830" s="79"/>
      <c r="D830" s="79"/>
      <c r="E830" s="79"/>
      <c r="F830" s="79"/>
      <c r="G830" s="79"/>
      <c r="H830" s="79"/>
      <c r="I830" s="79"/>
    </row>
    <row r="831">
      <c r="A831" s="60"/>
      <c r="B831" s="79"/>
      <c r="C831" s="79"/>
      <c r="D831" s="79"/>
      <c r="E831" s="79"/>
      <c r="F831" s="79"/>
      <c r="G831" s="79"/>
      <c r="H831" s="79"/>
      <c r="I831" s="79"/>
    </row>
    <row r="832">
      <c r="A832" s="60"/>
      <c r="B832" s="79"/>
      <c r="C832" s="79"/>
      <c r="D832" s="79"/>
      <c r="E832" s="79"/>
      <c r="F832" s="79"/>
      <c r="G832" s="79"/>
      <c r="H832" s="79"/>
      <c r="I832" s="79"/>
    </row>
    <row r="833">
      <c r="A833" s="60"/>
      <c r="B833" s="79"/>
      <c r="C833" s="79"/>
      <c r="D833" s="79"/>
      <c r="E833" s="79"/>
      <c r="F833" s="79"/>
      <c r="G833" s="79"/>
      <c r="H833" s="79"/>
      <c r="I833" s="79"/>
    </row>
    <row r="834">
      <c r="A834" s="60"/>
      <c r="B834" s="79"/>
      <c r="C834" s="79"/>
      <c r="D834" s="79"/>
      <c r="E834" s="79"/>
      <c r="F834" s="79"/>
      <c r="G834" s="79"/>
      <c r="H834" s="79"/>
      <c r="I834" s="79"/>
    </row>
    <row r="835">
      <c r="A835" s="60"/>
      <c r="B835" s="79"/>
      <c r="C835" s="79"/>
      <c r="D835" s="79"/>
      <c r="E835" s="79"/>
      <c r="F835" s="79"/>
      <c r="G835" s="79"/>
      <c r="H835" s="79"/>
      <c r="I835" s="79"/>
    </row>
    <row r="836">
      <c r="A836" s="60"/>
      <c r="B836" s="79"/>
      <c r="C836" s="79"/>
      <c r="D836" s="79"/>
      <c r="E836" s="79"/>
      <c r="F836" s="79"/>
      <c r="G836" s="79"/>
      <c r="H836" s="79"/>
      <c r="I836" s="79"/>
    </row>
    <row r="837">
      <c r="A837" s="60"/>
      <c r="B837" s="79"/>
      <c r="C837" s="79"/>
      <c r="D837" s="79"/>
      <c r="E837" s="79"/>
      <c r="F837" s="79"/>
      <c r="G837" s="79"/>
      <c r="H837" s="79"/>
      <c r="I837" s="79"/>
    </row>
    <row r="838">
      <c r="A838" s="60"/>
      <c r="B838" s="79"/>
      <c r="C838" s="79"/>
      <c r="D838" s="79"/>
      <c r="E838" s="79"/>
      <c r="F838" s="79"/>
      <c r="G838" s="79"/>
      <c r="H838" s="79"/>
      <c r="I838" s="79"/>
    </row>
    <row r="839">
      <c r="A839" s="60"/>
      <c r="B839" s="79"/>
      <c r="C839" s="79"/>
      <c r="D839" s="79"/>
      <c r="E839" s="79"/>
      <c r="F839" s="79"/>
      <c r="G839" s="79"/>
      <c r="H839" s="79"/>
      <c r="I839" s="79"/>
    </row>
    <row r="840">
      <c r="A840" s="60"/>
      <c r="B840" s="79"/>
      <c r="C840" s="79"/>
      <c r="D840" s="79"/>
      <c r="E840" s="79"/>
      <c r="F840" s="79"/>
      <c r="G840" s="79"/>
      <c r="H840" s="79"/>
      <c r="I840" s="79"/>
    </row>
    <row r="841">
      <c r="A841" s="60"/>
      <c r="B841" s="79"/>
      <c r="C841" s="79"/>
      <c r="D841" s="79"/>
      <c r="E841" s="79"/>
      <c r="F841" s="79"/>
      <c r="G841" s="79"/>
      <c r="H841" s="79"/>
      <c r="I841" s="79"/>
    </row>
    <row r="842">
      <c r="A842" s="60"/>
      <c r="B842" s="79"/>
      <c r="C842" s="79"/>
      <c r="D842" s="79"/>
      <c r="E842" s="79"/>
      <c r="F842" s="79"/>
      <c r="G842" s="79"/>
      <c r="H842" s="79"/>
      <c r="I842" s="79"/>
    </row>
    <row r="843">
      <c r="A843" s="60"/>
      <c r="B843" s="79"/>
      <c r="C843" s="79"/>
      <c r="D843" s="79"/>
      <c r="E843" s="79"/>
      <c r="F843" s="79"/>
      <c r="G843" s="79"/>
      <c r="H843" s="79"/>
      <c r="I843" s="79"/>
    </row>
    <row r="844">
      <c r="A844" s="60"/>
      <c r="B844" s="79"/>
      <c r="C844" s="79"/>
      <c r="D844" s="79"/>
      <c r="E844" s="79"/>
      <c r="F844" s="79"/>
      <c r="G844" s="79"/>
      <c r="H844" s="79"/>
      <c r="I844" s="79"/>
    </row>
    <row r="845">
      <c r="A845" s="60"/>
      <c r="B845" s="79"/>
      <c r="C845" s="79"/>
      <c r="D845" s="79"/>
      <c r="E845" s="79"/>
      <c r="F845" s="79"/>
      <c r="G845" s="79"/>
      <c r="H845" s="79"/>
      <c r="I845" s="79"/>
    </row>
    <row r="846">
      <c r="A846" s="60"/>
      <c r="B846" s="79"/>
      <c r="C846" s="79"/>
      <c r="D846" s="79"/>
      <c r="E846" s="79"/>
      <c r="F846" s="79"/>
      <c r="G846" s="79"/>
      <c r="H846" s="79"/>
      <c r="I846" s="79"/>
    </row>
    <row r="847">
      <c r="A847" s="60"/>
      <c r="B847" s="79"/>
      <c r="C847" s="79"/>
      <c r="D847" s="79"/>
      <c r="E847" s="79"/>
      <c r="F847" s="79"/>
      <c r="G847" s="79"/>
      <c r="H847" s="79"/>
      <c r="I847" s="79"/>
    </row>
    <row r="848">
      <c r="A848" s="60"/>
      <c r="B848" s="79"/>
      <c r="C848" s="79"/>
      <c r="D848" s="79"/>
      <c r="E848" s="79"/>
      <c r="F848" s="79"/>
      <c r="G848" s="79"/>
      <c r="H848" s="79"/>
      <c r="I848" s="79"/>
    </row>
    <row r="849">
      <c r="A849" s="60"/>
      <c r="B849" s="79"/>
      <c r="C849" s="79"/>
      <c r="D849" s="79"/>
      <c r="E849" s="79"/>
      <c r="F849" s="79"/>
      <c r="G849" s="79"/>
      <c r="H849" s="79"/>
      <c r="I849" s="79"/>
    </row>
    <row r="850">
      <c r="A850" s="60"/>
      <c r="B850" s="79"/>
      <c r="C850" s="79"/>
      <c r="D850" s="79"/>
      <c r="E850" s="79"/>
      <c r="F850" s="79"/>
      <c r="G850" s="79"/>
      <c r="H850" s="79"/>
      <c r="I850" s="79"/>
    </row>
    <row r="851">
      <c r="A851" s="60"/>
      <c r="B851" s="79"/>
      <c r="C851" s="79"/>
      <c r="D851" s="79"/>
      <c r="E851" s="79"/>
      <c r="F851" s="79"/>
      <c r="G851" s="79"/>
      <c r="H851" s="79"/>
      <c r="I851" s="79"/>
    </row>
    <row r="852">
      <c r="A852" s="60"/>
      <c r="B852" s="79"/>
      <c r="C852" s="79"/>
      <c r="D852" s="79"/>
      <c r="E852" s="79"/>
      <c r="F852" s="79"/>
      <c r="G852" s="79"/>
      <c r="H852" s="79"/>
      <c r="I852" s="79"/>
    </row>
    <row r="853">
      <c r="A853" s="60"/>
      <c r="B853" s="79"/>
      <c r="C853" s="79"/>
      <c r="D853" s="79"/>
      <c r="E853" s="79"/>
      <c r="F853" s="79"/>
      <c r="G853" s="79"/>
      <c r="H853" s="79"/>
      <c r="I853" s="79"/>
    </row>
    <row r="854">
      <c r="A854" s="60"/>
      <c r="B854" s="79"/>
      <c r="C854" s="79"/>
      <c r="D854" s="79"/>
      <c r="E854" s="79"/>
      <c r="F854" s="79"/>
      <c r="G854" s="79"/>
      <c r="H854" s="79"/>
      <c r="I854" s="79"/>
    </row>
    <row r="855">
      <c r="A855" s="60"/>
      <c r="B855" s="79"/>
      <c r="C855" s="79"/>
      <c r="D855" s="79"/>
      <c r="E855" s="79"/>
      <c r="F855" s="79"/>
      <c r="G855" s="79"/>
      <c r="H855" s="79"/>
      <c r="I855" s="79"/>
    </row>
    <row r="856">
      <c r="A856" s="60"/>
      <c r="B856" s="79"/>
      <c r="C856" s="79"/>
      <c r="D856" s="79"/>
      <c r="E856" s="79"/>
      <c r="F856" s="79"/>
      <c r="G856" s="79"/>
      <c r="H856" s="79"/>
      <c r="I856" s="79"/>
    </row>
    <row r="857">
      <c r="A857" s="60"/>
      <c r="B857" s="79"/>
      <c r="C857" s="79"/>
      <c r="D857" s="79"/>
      <c r="E857" s="79"/>
      <c r="F857" s="79"/>
      <c r="G857" s="79"/>
      <c r="H857" s="79"/>
      <c r="I857" s="79"/>
    </row>
    <row r="858">
      <c r="A858" s="60"/>
      <c r="B858" s="79"/>
      <c r="C858" s="79"/>
      <c r="D858" s="79"/>
      <c r="E858" s="79"/>
      <c r="F858" s="79"/>
      <c r="G858" s="79"/>
      <c r="H858" s="79"/>
      <c r="I858" s="79"/>
    </row>
    <row r="859">
      <c r="A859" s="60"/>
      <c r="B859" s="79"/>
      <c r="C859" s="79"/>
      <c r="D859" s="79"/>
      <c r="E859" s="79"/>
      <c r="F859" s="79"/>
      <c r="G859" s="79"/>
      <c r="H859" s="79"/>
      <c r="I859" s="79"/>
    </row>
    <row r="860">
      <c r="A860" s="60"/>
      <c r="B860" s="79"/>
      <c r="C860" s="79"/>
      <c r="D860" s="79"/>
      <c r="E860" s="79"/>
      <c r="F860" s="79"/>
      <c r="G860" s="79"/>
      <c r="H860" s="79"/>
      <c r="I860" s="79"/>
    </row>
    <row r="861">
      <c r="A861" s="60"/>
      <c r="B861" s="79"/>
      <c r="C861" s="79"/>
      <c r="D861" s="79"/>
      <c r="E861" s="79"/>
      <c r="F861" s="79"/>
      <c r="G861" s="79"/>
      <c r="H861" s="79"/>
      <c r="I861" s="79"/>
    </row>
    <row r="862">
      <c r="A862" s="60"/>
      <c r="B862" s="79"/>
      <c r="C862" s="79"/>
      <c r="D862" s="79"/>
      <c r="E862" s="79"/>
      <c r="F862" s="79"/>
      <c r="G862" s="79"/>
      <c r="H862" s="79"/>
      <c r="I862" s="79"/>
    </row>
    <row r="863">
      <c r="A863" s="60"/>
      <c r="B863" s="79"/>
      <c r="C863" s="79"/>
      <c r="D863" s="79"/>
      <c r="E863" s="79"/>
      <c r="F863" s="79"/>
      <c r="G863" s="79"/>
      <c r="H863" s="79"/>
      <c r="I863" s="79"/>
    </row>
    <row r="864">
      <c r="A864" s="60"/>
      <c r="B864" s="79"/>
      <c r="C864" s="79"/>
      <c r="D864" s="79"/>
      <c r="E864" s="79"/>
      <c r="F864" s="79"/>
      <c r="G864" s="79"/>
      <c r="H864" s="79"/>
      <c r="I864" s="79"/>
    </row>
    <row r="865">
      <c r="A865" s="60"/>
      <c r="B865" s="79"/>
      <c r="C865" s="79"/>
      <c r="D865" s="79"/>
      <c r="E865" s="79"/>
      <c r="F865" s="79"/>
      <c r="G865" s="79"/>
      <c r="H865" s="79"/>
      <c r="I865" s="79"/>
    </row>
    <row r="866">
      <c r="A866" s="60"/>
      <c r="B866" s="79"/>
      <c r="C866" s="79"/>
      <c r="D866" s="79"/>
      <c r="E866" s="79"/>
      <c r="F866" s="79"/>
      <c r="G866" s="79"/>
      <c r="H866" s="79"/>
      <c r="I866" s="79"/>
    </row>
    <row r="867">
      <c r="A867" s="60"/>
      <c r="B867" s="79"/>
      <c r="C867" s="79"/>
      <c r="D867" s="79"/>
      <c r="E867" s="79"/>
      <c r="F867" s="79"/>
      <c r="G867" s="79"/>
      <c r="H867" s="79"/>
      <c r="I867" s="79"/>
    </row>
    <row r="868">
      <c r="A868" s="60"/>
      <c r="B868" s="79"/>
      <c r="C868" s="79"/>
      <c r="D868" s="79"/>
      <c r="E868" s="79"/>
      <c r="F868" s="79"/>
      <c r="G868" s="79"/>
      <c r="H868" s="79"/>
      <c r="I868" s="79"/>
    </row>
    <row r="869">
      <c r="A869" s="60"/>
      <c r="B869" s="79"/>
      <c r="C869" s="79"/>
      <c r="D869" s="79"/>
      <c r="E869" s="79"/>
      <c r="F869" s="79"/>
      <c r="G869" s="79"/>
      <c r="H869" s="79"/>
      <c r="I869" s="79"/>
    </row>
    <row r="870">
      <c r="A870" s="60"/>
      <c r="B870" s="79"/>
      <c r="C870" s="79"/>
      <c r="D870" s="79"/>
      <c r="E870" s="79"/>
      <c r="F870" s="79"/>
      <c r="G870" s="79"/>
      <c r="H870" s="79"/>
      <c r="I870" s="79"/>
    </row>
    <row r="871">
      <c r="A871" s="60"/>
      <c r="B871" s="79"/>
      <c r="C871" s="79"/>
      <c r="D871" s="79"/>
      <c r="E871" s="79"/>
      <c r="F871" s="79"/>
      <c r="G871" s="79"/>
      <c r="H871" s="79"/>
      <c r="I871" s="79"/>
    </row>
    <row r="872">
      <c r="A872" s="60"/>
      <c r="B872" s="79"/>
      <c r="C872" s="79"/>
      <c r="D872" s="79"/>
      <c r="E872" s="79"/>
      <c r="F872" s="79"/>
      <c r="G872" s="79"/>
      <c r="H872" s="79"/>
      <c r="I872" s="79"/>
    </row>
    <row r="873">
      <c r="A873" s="60"/>
      <c r="B873" s="79"/>
      <c r="C873" s="79"/>
      <c r="D873" s="79"/>
      <c r="E873" s="79"/>
      <c r="F873" s="79"/>
      <c r="G873" s="79"/>
      <c r="H873" s="79"/>
      <c r="I873" s="79"/>
    </row>
    <row r="874">
      <c r="A874" s="60"/>
      <c r="B874" s="79"/>
      <c r="C874" s="79"/>
      <c r="D874" s="79"/>
      <c r="E874" s="79"/>
      <c r="F874" s="79"/>
      <c r="G874" s="79"/>
      <c r="H874" s="79"/>
      <c r="I874" s="79"/>
    </row>
    <row r="875">
      <c r="A875" s="60"/>
      <c r="B875" s="79"/>
      <c r="C875" s="79"/>
      <c r="D875" s="79"/>
      <c r="E875" s="79"/>
      <c r="F875" s="79"/>
      <c r="G875" s="79"/>
      <c r="H875" s="79"/>
      <c r="I875" s="79"/>
    </row>
    <row r="876">
      <c r="A876" s="60"/>
      <c r="B876" s="79"/>
      <c r="C876" s="79"/>
      <c r="D876" s="79"/>
      <c r="E876" s="79"/>
      <c r="F876" s="79"/>
      <c r="G876" s="79"/>
      <c r="H876" s="79"/>
      <c r="I876" s="79"/>
    </row>
    <row r="877">
      <c r="A877" s="60"/>
      <c r="B877" s="79"/>
      <c r="C877" s="79"/>
      <c r="D877" s="79"/>
      <c r="E877" s="79"/>
      <c r="F877" s="79"/>
      <c r="G877" s="79"/>
      <c r="H877" s="79"/>
      <c r="I877" s="79"/>
    </row>
    <row r="878">
      <c r="A878" s="60"/>
      <c r="B878" s="79"/>
      <c r="C878" s="79"/>
      <c r="D878" s="79"/>
      <c r="E878" s="79"/>
      <c r="F878" s="79"/>
      <c r="G878" s="79"/>
      <c r="H878" s="79"/>
      <c r="I878" s="79"/>
    </row>
    <row r="879">
      <c r="A879" s="60"/>
      <c r="B879" s="79"/>
      <c r="C879" s="79"/>
      <c r="D879" s="79"/>
      <c r="E879" s="79"/>
      <c r="F879" s="79"/>
      <c r="G879" s="79"/>
      <c r="H879" s="79"/>
      <c r="I879" s="79"/>
    </row>
    <row r="880">
      <c r="A880" s="60"/>
      <c r="B880" s="79"/>
      <c r="C880" s="79"/>
      <c r="D880" s="79"/>
      <c r="E880" s="79"/>
      <c r="F880" s="79"/>
      <c r="G880" s="79"/>
      <c r="H880" s="79"/>
      <c r="I880" s="79"/>
    </row>
    <row r="881">
      <c r="A881" s="60"/>
      <c r="B881" s="79"/>
      <c r="C881" s="79"/>
      <c r="D881" s="79"/>
      <c r="E881" s="79"/>
      <c r="F881" s="79"/>
      <c r="G881" s="79"/>
      <c r="H881" s="79"/>
      <c r="I881" s="79"/>
    </row>
    <row r="882">
      <c r="A882" s="60"/>
      <c r="B882" s="79"/>
      <c r="C882" s="79"/>
      <c r="D882" s="79"/>
      <c r="E882" s="79"/>
      <c r="F882" s="79"/>
      <c r="G882" s="79"/>
      <c r="H882" s="79"/>
      <c r="I882" s="79"/>
    </row>
    <row r="883">
      <c r="A883" s="60"/>
      <c r="B883" s="79"/>
      <c r="C883" s="79"/>
      <c r="D883" s="79"/>
      <c r="E883" s="79"/>
      <c r="F883" s="79"/>
      <c r="G883" s="79"/>
      <c r="H883" s="79"/>
      <c r="I883" s="79"/>
    </row>
    <row r="884">
      <c r="A884" s="60"/>
      <c r="B884" s="79"/>
      <c r="C884" s="79"/>
      <c r="D884" s="79"/>
      <c r="E884" s="79"/>
      <c r="F884" s="79"/>
      <c r="G884" s="79"/>
      <c r="H884" s="79"/>
      <c r="I884" s="79"/>
    </row>
    <row r="885">
      <c r="A885" s="60"/>
      <c r="B885" s="79"/>
      <c r="C885" s="79"/>
      <c r="D885" s="79"/>
      <c r="E885" s="79"/>
      <c r="F885" s="79"/>
      <c r="G885" s="79"/>
      <c r="H885" s="79"/>
      <c r="I885" s="79"/>
    </row>
    <row r="886">
      <c r="A886" s="60"/>
      <c r="B886" s="79"/>
      <c r="C886" s="79"/>
      <c r="D886" s="79"/>
      <c r="E886" s="79"/>
      <c r="F886" s="79"/>
      <c r="G886" s="79"/>
      <c r="H886" s="79"/>
      <c r="I886" s="79"/>
    </row>
    <row r="887">
      <c r="A887" s="60"/>
      <c r="B887" s="79"/>
      <c r="C887" s="79"/>
      <c r="D887" s="79"/>
      <c r="E887" s="79"/>
      <c r="F887" s="79"/>
      <c r="G887" s="79"/>
      <c r="H887" s="79"/>
      <c r="I887" s="79"/>
    </row>
    <row r="888">
      <c r="A888" s="60"/>
      <c r="B888" s="79"/>
      <c r="C888" s="79"/>
      <c r="D888" s="79"/>
      <c r="E888" s="79"/>
      <c r="F888" s="79"/>
      <c r="G888" s="79"/>
      <c r="H888" s="79"/>
      <c r="I888" s="79"/>
    </row>
    <row r="889">
      <c r="A889" s="60"/>
      <c r="B889" s="79"/>
      <c r="C889" s="79"/>
      <c r="D889" s="79"/>
      <c r="E889" s="79"/>
      <c r="F889" s="79"/>
      <c r="G889" s="79"/>
      <c r="H889" s="79"/>
      <c r="I889" s="79"/>
    </row>
    <row r="890">
      <c r="A890" s="60"/>
      <c r="B890" s="79"/>
      <c r="C890" s="79"/>
      <c r="D890" s="79"/>
      <c r="E890" s="79"/>
      <c r="F890" s="79"/>
      <c r="G890" s="79"/>
      <c r="H890" s="79"/>
      <c r="I890" s="79"/>
    </row>
    <row r="891">
      <c r="A891" s="60"/>
      <c r="B891" s="79"/>
      <c r="C891" s="79"/>
      <c r="D891" s="79"/>
      <c r="E891" s="79"/>
      <c r="F891" s="79"/>
      <c r="G891" s="79"/>
      <c r="H891" s="79"/>
      <c r="I891" s="79"/>
    </row>
    <row r="892">
      <c r="A892" s="60"/>
      <c r="B892" s="79"/>
      <c r="C892" s="79"/>
      <c r="D892" s="79"/>
      <c r="E892" s="79"/>
      <c r="F892" s="79"/>
      <c r="G892" s="79"/>
      <c r="H892" s="79"/>
      <c r="I892" s="79"/>
    </row>
    <row r="893">
      <c r="A893" s="60"/>
      <c r="B893" s="79"/>
      <c r="C893" s="79"/>
      <c r="D893" s="79"/>
      <c r="E893" s="79"/>
      <c r="F893" s="79"/>
      <c r="G893" s="79"/>
      <c r="H893" s="79"/>
      <c r="I893" s="79"/>
    </row>
    <row r="894">
      <c r="A894" s="60"/>
      <c r="B894" s="79"/>
      <c r="C894" s="79"/>
      <c r="D894" s="79"/>
      <c r="E894" s="79"/>
      <c r="F894" s="79"/>
      <c r="G894" s="79"/>
      <c r="H894" s="79"/>
      <c r="I894" s="79"/>
    </row>
    <row r="895">
      <c r="A895" s="60"/>
      <c r="B895" s="79"/>
      <c r="C895" s="79"/>
      <c r="D895" s="79"/>
      <c r="E895" s="79"/>
      <c r="F895" s="79"/>
      <c r="G895" s="79"/>
      <c r="H895" s="79"/>
      <c r="I895" s="79"/>
    </row>
    <row r="896">
      <c r="A896" s="60"/>
      <c r="B896" s="79"/>
      <c r="C896" s="79"/>
      <c r="D896" s="79"/>
      <c r="E896" s="79"/>
      <c r="F896" s="79"/>
      <c r="G896" s="79"/>
      <c r="H896" s="79"/>
      <c r="I896" s="79"/>
    </row>
    <row r="897">
      <c r="A897" s="60"/>
      <c r="B897" s="79"/>
      <c r="C897" s="79"/>
      <c r="D897" s="79"/>
      <c r="E897" s="79"/>
      <c r="F897" s="79"/>
      <c r="G897" s="79"/>
      <c r="H897" s="79"/>
      <c r="I897" s="79"/>
    </row>
    <row r="898">
      <c r="A898" s="60"/>
      <c r="B898" s="79"/>
      <c r="C898" s="79"/>
      <c r="D898" s="79"/>
      <c r="E898" s="79"/>
      <c r="F898" s="79"/>
      <c r="G898" s="79"/>
      <c r="H898" s="79"/>
      <c r="I898" s="79"/>
    </row>
    <row r="899">
      <c r="A899" s="60"/>
      <c r="B899" s="79"/>
      <c r="C899" s="79"/>
      <c r="D899" s="79"/>
      <c r="E899" s="79"/>
      <c r="F899" s="79"/>
      <c r="G899" s="79"/>
      <c r="H899" s="79"/>
      <c r="I899" s="79"/>
    </row>
    <row r="900">
      <c r="A900" s="60"/>
      <c r="B900" s="79"/>
      <c r="C900" s="79"/>
      <c r="D900" s="79"/>
      <c r="E900" s="79"/>
      <c r="F900" s="79"/>
      <c r="G900" s="79"/>
      <c r="H900" s="79"/>
      <c r="I900" s="79"/>
    </row>
    <row r="901">
      <c r="A901" s="60"/>
      <c r="B901" s="79"/>
      <c r="C901" s="79"/>
      <c r="D901" s="79"/>
      <c r="E901" s="79"/>
      <c r="F901" s="79"/>
      <c r="G901" s="79"/>
      <c r="H901" s="79"/>
      <c r="I901" s="79"/>
    </row>
    <row r="902">
      <c r="A902" s="60"/>
      <c r="B902" s="79"/>
      <c r="C902" s="79"/>
      <c r="D902" s="79"/>
      <c r="E902" s="79"/>
      <c r="F902" s="79"/>
      <c r="G902" s="79"/>
      <c r="H902" s="79"/>
      <c r="I902" s="79"/>
    </row>
    <row r="903">
      <c r="A903" s="60"/>
      <c r="B903" s="79"/>
      <c r="C903" s="79"/>
      <c r="D903" s="79"/>
      <c r="E903" s="79"/>
      <c r="F903" s="79"/>
      <c r="G903" s="79"/>
      <c r="H903" s="79"/>
      <c r="I903" s="79"/>
    </row>
    <row r="904">
      <c r="A904" s="60"/>
      <c r="B904" s="79"/>
      <c r="C904" s="79"/>
      <c r="D904" s="79"/>
      <c r="E904" s="79"/>
      <c r="F904" s="79"/>
      <c r="G904" s="79"/>
      <c r="H904" s="79"/>
      <c r="I904" s="79"/>
    </row>
    <row r="905">
      <c r="A905" s="60"/>
      <c r="B905" s="79"/>
      <c r="C905" s="79"/>
      <c r="D905" s="79"/>
      <c r="E905" s="79"/>
      <c r="F905" s="79"/>
      <c r="G905" s="79"/>
      <c r="H905" s="79"/>
      <c r="I905" s="79"/>
    </row>
    <row r="906">
      <c r="A906" s="60"/>
      <c r="B906" s="79"/>
      <c r="C906" s="79"/>
      <c r="D906" s="79"/>
      <c r="E906" s="79"/>
      <c r="F906" s="79"/>
      <c r="G906" s="79"/>
      <c r="H906" s="79"/>
      <c r="I906" s="79"/>
    </row>
    <row r="907">
      <c r="A907" s="60"/>
      <c r="B907" s="79"/>
      <c r="C907" s="79"/>
      <c r="D907" s="79"/>
      <c r="E907" s="79"/>
      <c r="F907" s="79"/>
      <c r="G907" s="79"/>
      <c r="H907" s="79"/>
      <c r="I907" s="79"/>
    </row>
    <row r="908">
      <c r="A908" s="60"/>
      <c r="B908" s="79"/>
      <c r="C908" s="79"/>
      <c r="D908" s="79"/>
      <c r="E908" s="79"/>
      <c r="F908" s="79"/>
      <c r="G908" s="79"/>
      <c r="H908" s="79"/>
      <c r="I908" s="79"/>
    </row>
    <row r="909">
      <c r="A909" s="60"/>
      <c r="B909" s="79"/>
      <c r="C909" s="79"/>
      <c r="D909" s="79"/>
      <c r="E909" s="79"/>
      <c r="F909" s="79"/>
      <c r="G909" s="79"/>
      <c r="H909" s="79"/>
      <c r="I909" s="79"/>
    </row>
    <row r="910">
      <c r="A910" s="60"/>
      <c r="B910" s="79"/>
      <c r="C910" s="79"/>
      <c r="D910" s="79"/>
      <c r="E910" s="79"/>
      <c r="F910" s="79"/>
      <c r="G910" s="79"/>
      <c r="H910" s="79"/>
      <c r="I910" s="79"/>
    </row>
    <row r="911">
      <c r="A911" s="60"/>
      <c r="B911" s="79"/>
      <c r="C911" s="79"/>
      <c r="D911" s="79"/>
      <c r="E911" s="79"/>
      <c r="F911" s="79"/>
      <c r="G911" s="79"/>
      <c r="H911" s="79"/>
      <c r="I911" s="79"/>
    </row>
    <row r="912">
      <c r="A912" s="60"/>
      <c r="B912" s="79"/>
      <c r="C912" s="79"/>
      <c r="D912" s="79"/>
      <c r="E912" s="79"/>
      <c r="F912" s="79"/>
      <c r="G912" s="79"/>
      <c r="H912" s="79"/>
      <c r="I912" s="79"/>
    </row>
    <row r="913">
      <c r="A913" s="60"/>
      <c r="B913" s="79"/>
      <c r="C913" s="79"/>
      <c r="D913" s="79"/>
      <c r="E913" s="79"/>
      <c r="F913" s="79"/>
      <c r="G913" s="79"/>
      <c r="H913" s="79"/>
      <c r="I913" s="79"/>
    </row>
    <row r="914">
      <c r="A914" s="60"/>
      <c r="B914" s="79"/>
      <c r="C914" s="79"/>
      <c r="D914" s="79"/>
      <c r="E914" s="79"/>
      <c r="F914" s="79"/>
      <c r="G914" s="79"/>
      <c r="H914" s="79"/>
      <c r="I914" s="79"/>
    </row>
    <row r="915">
      <c r="A915" s="60"/>
      <c r="B915" s="79"/>
      <c r="C915" s="79"/>
      <c r="D915" s="79"/>
      <c r="E915" s="79"/>
      <c r="F915" s="79"/>
      <c r="G915" s="79"/>
      <c r="H915" s="79"/>
      <c r="I915" s="79"/>
    </row>
    <row r="916">
      <c r="A916" s="60"/>
      <c r="B916" s="79"/>
      <c r="C916" s="79"/>
      <c r="D916" s="79"/>
      <c r="E916" s="79"/>
      <c r="F916" s="79"/>
      <c r="G916" s="79"/>
      <c r="H916" s="79"/>
      <c r="I916" s="79"/>
    </row>
    <row r="917">
      <c r="A917" s="60"/>
      <c r="B917" s="79"/>
      <c r="C917" s="79"/>
      <c r="D917" s="79"/>
      <c r="E917" s="79"/>
      <c r="F917" s="79"/>
      <c r="G917" s="79"/>
      <c r="H917" s="79"/>
      <c r="I917" s="79"/>
    </row>
    <row r="918">
      <c r="A918" s="60"/>
      <c r="B918" s="79"/>
      <c r="C918" s="79"/>
      <c r="D918" s="79"/>
      <c r="E918" s="79"/>
      <c r="F918" s="79"/>
      <c r="G918" s="79"/>
      <c r="H918" s="79"/>
      <c r="I918" s="79"/>
    </row>
    <row r="919">
      <c r="A919" s="60"/>
      <c r="B919" s="79"/>
      <c r="C919" s="79"/>
      <c r="D919" s="79"/>
      <c r="E919" s="79"/>
      <c r="F919" s="79"/>
      <c r="G919" s="79"/>
      <c r="H919" s="79"/>
      <c r="I919" s="79"/>
    </row>
    <row r="920">
      <c r="A920" s="60"/>
      <c r="B920" s="79"/>
      <c r="C920" s="79"/>
      <c r="D920" s="79"/>
      <c r="E920" s="79"/>
      <c r="F920" s="79"/>
      <c r="G920" s="79"/>
      <c r="H920" s="79"/>
      <c r="I920" s="79"/>
    </row>
    <row r="921">
      <c r="A921" s="60"/>
      <c r="B921" s="79"/>
      <c r="C921" s="79"/>
      <c r="D921" s="79"/>
      <c r="E921" s="79"/>
      <c r="F921" s="79"/>
      <c r="G921" s="79"/>
      <c r="H921" s="79"/>
      <c r="I921" s="79"/>
    </row>
    <row r="922">
      <c r="A922" s="60"/>
      <c r="B922" s="79"/>
      <c r="C922" s="79"/>
      <c r="D922" s="79"/>
      <c r="E922" s="79"/>
      <c r="F922" s="79"/>
      <c r="G922" s="79"/>
      <c r="H922" s="79"/>
      <c r="I922" s="79"/>
    </row>
    <row r="923">
      <c r="A923" s="60"/>
      <c r="B923" s="79"/>
      <c r="C923" s="79"/>
      <c r="D923" s="79"/>
      <c r="E923" s="79"/>
      <c r="F923" s="79"/>
      <c r="G923" s="79"/>
      <c r="H923" s="79"/>
      <c r="I923" s="79"/>
    </row>
    <row r="924">
      <c r="A924" s="60"/>
      <c r="B924" s="79"/>
      <c r="C924" s="79"/>
      <c r="D924" s="79"/>
      <c r="E924" s="79"/>
      <c r="F924" s="79"/>
      <c r="G924" s="79"/>
      <c r="H924" s="79"/>
      <c r="I924" s="79"/>
    </row>
    <row r="925">
      <c r="A925" s="60"/>
      <c r="B925" s="79"/>
      <c r="C925" s="79"/>
      <c r="D925" s="79"/>
      <c r="E925" s="79"/>
      <c r="F925" s="79"/>
      <c r="G925" s="79"/>
      <c r="H925" s="79"/>
      <c r="I925" s="79"/>
    </row>
    <row r="926">
      <c r="A926" s="60"/>
      <c r="B926" s="79"/>
      <c r="C926" s="79"/>
      <c r="D926" s="79"/>
      <c r="E926" s="79"/>
      <c r="F926" s="79"/>
      <c r="G926" s="79"/>
      <c r="H926" s="79"/>
      <c r="I926" s="79"/>
    </row>
    <row r="927">
      <c r="A927" s="60"/>
      <c r="B927" s="79"/>
      <c r="C927" s="79"/>
      <c r="D927" s="79"/>
      <c r="E927" s="79"/>
      <c r="F927" s="79"/>
      <c r="G927" s="79"/>
      <c r="H927" s="79"/>
      <c r="I927" s="79"/>
    </row>
    <row r="928">
      <c r="A928" s="60"/>
      <c r="B928" s="79"/>
      <c r="C928" s="79"/>
      <c r="D928" s="79"/>
      <c r="E928" s="79"/>
      <c r="F928" s="79"/>
      <c r="G928" s="79"/>
      <c r="H928" s="79"/>
      <c r="I928" s="79"/>
    </row>
    <row r="929">
      <c r="A929" s="60"/>
      <c r="B929" s="79"/>
      <c r="C929" s="79"/>
      <c r="D929" s="79"/>
      <c r="E929" s="79"/>
      <c r="F929" s="79"/>
      <c r="G929" s="79"/>
      <c r="H929" s="79"/>
      <c r="I929" s="79"/>
    </row>
    <row r="930">
      <c r="A930" s="60"/>
      <c r="B930" s="79"/>
      <c r="C930" s="79"/>
      <c r="D930" s="79"/>
      <c r="E930" s="79"/>
      <c r="F930" s="79"/>
      <c r="G930" s="79"/>
      <c r="H930" s="79"/>
      <c r="I930" s="79"/>
    </row>
    <row r="931">
      <c r="A931" s="60"/>
      <c r="B931" s="79"/>
      <c r="C931" s="79"/>
      <c r="D931" s="79"/>
      <c r="E931" s="79"/>
      <c r="F931" s="79"/>
      <c r="G931" s="79"/>
      <c r="H931" s="79"/>
      <c r="I931" s="79"/>
    </row>
    <row r="932">
      <c r="A932" s="60"/>
      <c r="B932" s="79"/>
      <c r="C932" s="79"/>
      <c r="D932" s="79"/>
      <c r="E932" s="79"/>
      <c r="F932" s="79"/>
      <c r="G932" s="79"/>
      <c r="H932" s="79"/>
      <c r="I932" s="79"/>
    </row>
    <row r="933">
      <c r="A933" s="60"/>
      <c r="B933" s="79"/>
      <c r="C933" s="79"/>
      <c r="D933" s="79"/>
      <c r="E933" s="79"/>
      <c r="F933" s="79"/>
      <c r="G933" s="79"/>
      <c r="H933" s="79"/>
      <c r="I933" s="79"/>
    </row>
    <row r="934">
      <c r="A934" s="60"/>
      <c r="B934" s="79"/>
      <c r="C934" s="79"/>
      <c r="D934" s="79"/>
      <c r="E934" s="79"/>
      <c r="F934" s="79"/>
      <c r="G934" s="79"/>
      <c r="H934" s="79"/>
      <c r="I934" s="79"/>
    </row>
    <row r="935">
      <c r="A935" s="60"/>
      <c r="B935" s="79"/>
      <c r="C935" s="79"/>
      <c r="D935" s="79"/>
      <c r="E935" s="79"/>
      <c r="F935" s="79"/>
      <c r="G935" s="79"/>
      <c r="H935" s="79"/>
      <c r="I935" s="79"/>
    </row>
    <row r="936">
      <c r="A936" s="60"/>
      <c r="B936" s="79"/>
      <c r="C936" s="79"/>
      <c r="D936" s="79"/>
      <c r="E936" s="79"/>
      <c r="F936" s="79"/>
      <c r="G936" s="79"/>
      <c r="H936" s="79"/>
      <c r="I936" s="79"/>
    </row>
    <row r="937">
      <c r="A937" s="60"/>
      <c r="B937" s="79"/>
      <c r="C937" s="79"/>
      <c r="D937" s="79"/>
      <c r="E937" s="79"/>
      <c r="F937" s="79"/>
      <c r="G937" s="79"/>
      <c r="H937" s="79"/>
      <c r="I937" s="79"/>
    </row>
    <row r="938">
      <c r="A938" s="60"/>
      <c r="B938" s="79"/>
      <c r="C938" s="79"/>
      <c r="D938" s="79"/>
      <c r="E938" s="79"/>
      <c r="F938" s="79"/>
      <c r="G938" s="79"/>
      <c r="H938" s="79"/>
      <c r="I938" s="79"/>
    </row>
    <row r="939">
      <c r="A939" s="60"/>
      <c r="B939" s="79"/>
      <c r="C939" s="79"/>
      <c r="D939" s="79"/>
      <c r="E939" s="79"/>
      <c r="F939" s="79"/>
      <c r="G939" s="79"/>
      <c r="H939" s="79"/>
      <c r="I939" s="79"/>
    </row>
    <row r="940">
      <c r="A940" s="60"/>
      <c r="B940" s="79"/>
      <c r="C940" s="79"/>
      <c r="D940" s="79"/>
      <c r="E940" s="79"/>
      <c r="F940" s="79"/>
      <c r="G940" s="79"/>
      <c r="H940" s="79"/>
      <c r="I940" s="79"/>
    </row>
    <row r="941">
      <c r="A941" s="60"/>
      <c r="B941" s="79"/>
      <c r="C941" s="79"/>
      <c r="D941" s="79"/>
      <c r="E941" s="79"/>
      <c r="F941" s="79"/>
      <c r="G941" s="79"/>
      <c r="H941" s="79"/>
      <c r="I941" s="79"/>
    </row>
    <row r="942">
      <c r="A942" s="60"/>
      <c r="B942" s="79"/>
      <c r="C942" s="79"/>
      <c r="D942" s="79"/>
      <c r="E942" s="79"/>
      <c r="F942" s="79"/>
      <c r="G942" s="79"/>
      <c r="H942" s="79"/>
      <c r="I942" s="79"/>
    </row>
    <row r="943">
      <c r="A943" s="60"/>
      <c r="B943" s="79"/>
      <c r="C943" s="79"/>
      <c r="D943" s="79"/>
      <c r="E943" s="79"/>
      <c r="F943" s="79"/>
      <c r="G943" s="79"/>
      <c r="H943" s="79"/>
      <c r="I943" s="79"/>
    </row>
    <row r="944">
      <c r="A944" s="60"/>
      <c r="B944" s="79"/>
      <c r="C944" s="79"/>
      <c r="D944" s="79"/>
      <c r="E944" s="79"/>
      <c r="F944" s="79"/>
      <c r="G944" s="79"/>
      <c r="H944" s="79"/>
      <c r="I944" s="79"/>
    </row>
    <row r="945">
      <c r="A945" s="60"/>
      <c r="B945" s="79"/>
      <c r="C945" s="79"/>
      <c r="D945" s="79"/>
      <c r="E945" s="79"/>
      <c r="F945" s="79"/>
      <c r="G945" s="79"/>
      <c r="H945" s="79"/>
      <c r="I945" s="79"/>
    </row>
    <row r="946">
      <c r="A946" s="60"/>
      <c r="B946" s="79"/>
      <c r="C946" s="79"/>
      <c r="D946" s="79"/>
      <c r="E946" s="79"/>
      <c r="F946" s="79"/>
      <c r="G946" s="79"/>
      <c r="H946" s="79"/>
      <c r="I946" s="79"/>
    </row>
    <row r="947">
      <c r="A947" s="60"/>
      <c r="B947" s="79"/>
      <c r="C947" s="79"/>
      <c r="D947" s="79"/>
      <c r="E947" s="79"/>
      <c r="F947" s="79"/>
      <c r="G947" s="79"/>
      <c r="H947" s="79"/>
      <c r="I947" s="79"/>
    </row>
    <row r="948">
      <c r="A948" s="60"/>
      <c r="B948" s="79"/>
      <c r="C948" s="79"/>
      <c r="D948" s="79"/>
      <c r="E948" s="79"/>
      <c r="F948" s="79"/>
      <c r="G948" s="79"/>
      <c r="H948" s="79"/>
      <c r="I948" s="79"/>
    </row>
    <row r="949">
      <c r="A949" s="60"/>
      <c r="B949" s="79"/>
      <c r="C949" s="79"/>
      <c r="D949" s="79"/>
      <c r="E949" s="79"/>
      <c r="F949" s="79"/>
      <c r="G949" s="79"/>
      <c r="H949" s="79"/>
      <c r="I949" s="79"/>
    </row>
    <row r="950">
      <c r="A950" s="60"/>
      <c r="B950" s="79"/>
      <c r="C950" s="79"/>
      <c r="D950" s="79"/>
      <c r="E950" s="79"/>
      <c r="F950" s="79"/>
      <c r="G950" s="79"/>
      <c r="H950" s="79"/>
      <c r="I950" s="79"/>
    </row>
    <row r="951">
      <c r="A951" s="60"/>
      <c r="B951" s="79"/>
      <c r="C951" s="79"/>
      <c r="D951" s="79"/>
      <c r="E951" s="79"/>
      <c r="F951" s="79"/>
      <c r="G951" s="79"/>
      <c r="H951" s="79"/>
      <c r="I951" s="79"/>
    </row>
    <row r="952">
      <c r="A952" s="60"/>
      <c r="B952" s="79"/>
      <c r="C952" s="79"/>
      <c r="D952" s="79"/>
      <c r="E952" s="79"/>
      <c r="F952" s="79"/>
      <c r="G952" s="79"/>
      <c r="H952" s="79"/>
      <c r="I952" s="79"/>
    </row>
    <row r="953">
      <c r="A953" s="60"/>
      <c r="B953" s="79"/>
      <c r="C953" s="79"/>
      <c r="D953" s="79"/>
      <c r="E953" s="79"/>
      <c r="F953" s="79"/>
      <c r="G953" s="79"/>
      <c r="H953" s="79"/>
      <c r="I953" s="79"/>
    </row>
    <row r="954">
      <c r="A954" s="60"/>
      <c r="B954" s="79"/>
      <c r="C954" s="79"/>
      <c r="D954" s="79"/>
      <c r="E954" s="79"/>
      <c r="F954" s="79"/>
      <c r="G954" s="79"/>
      <c r="H954" s="79"/>
      <c r="I954" s="79"/>
    </row>
    <row r="955">
      <c r="A955" s="60"/>
      <c r="B955" s="79"/>
      <c r="C955" s="79"/>
      <c r="D955" s="79"/>
      <c r="E955" s="79"/>
      <c r="F955" s="79"/>
      <c r="G955" s="79"/>
      <c r="H955" s="79"/>
      <c r="I955" s="79"/>
    </row>
    <row r="956">
      <c r="A956" s="60"/>
      <c r="B956" s="79"/>
      <c r="C956" s="79"/>
      <c r="D956" s="79"/>
      <c r="E956" s="79"/>
      <c r="F956" s="79"/>
      <c r="G956" s="79"/>
      <c r="H956" s="79"/>
      <c r="I956" s="79"/>
    </row>
    <row r="957">
      <c r="A957" s="60"/>
      <c r="B957" s="79"/>
      <c r="C957" s="79"/>
      <c r="D957" s="79"/>
      <c r="E957" s="79"/>
      <c r="F957" s="79"/>
      <c r="G957" s="79"/>
      <c r="H957" s="79"/>
      <c r="I957" s="79"/>
    </row>
    <row r="958">
      <c r="A958" s="60"/>
      <c r="B958" s="79"/>
      <c r="C958" s="79"/>
      <c r="D958" s="79"/>
      <c r="E958" s="79"/>
      <c r="F958" s="79"/>
      <c r="G958" s="79"/>
      <c r="H958" s="79"/>
      <c r="I958" s="79"/>
    </row>
    <row r="959">
      <c r="A959" s="60"/>
      <c r="B959" s="79"/>
      <c r="C959" s="79"/>
      <c r="D959" s="79"/>
      <c r="E959" s="79"/>
      <c r="F959" s="79"/>
      <c r="G959" s="79"/>
      <c r="H959" s="79"/>
      <c r="I959" s="79"/>
    </row>
    <row r="960">
      <c r="A960" s="60"/>
      <c r="B960" s="79"/>
      <c r="C960" s="79"/>
      <c r="D960" s="79"/>
      <c r="E960" s="79"/>
      <c r="F960" s="79"/>
      <c r="G960" s="79"/>
      <c r="H960" s="79"/>
      <c r="I960" s="79"/>
    </row>
    <row r="961">
      <c r="A961" s="60"/>
      <c r="B961" s="79"/>
      <c r="C961" s="79"/>
      <c r="D961" s="79"/>
      <c r="E961" s="79"/>
      <c r="F961" s="79"/>
      <c r="G961" s="79"/>
      <c r="H961" s="79"/>
      <c r="I961" s="79"/>
    </row>
    <row r="962">
      <c r="A962" s="60"/>
      <c r="B962" s="79"/>
      <c r="C962" s="79"/>
      <c r="D962" s="79"/>
      <c r="E962" s="79"/>
      <c r="F962" s="79"/>
      <c r="G962" s="79"/>
      <c r="H962" s="79"/>
      <c r="I962" s="79"/>
    </row>
    <row r="963">
      <c r="A963" s="60"/>
      <c r="B963" s="79"/>
      <c r="C963" s="79"/>
      <c r="D963" s="79"/>
      <c r="E963" s="79"/>
      <c r="F963" s="79"/>
      <c r="G963" s="79"/>
      <c r="H963" s="79"/>
      <c r="I963" s="79"/>
    </row>
    <row r="964">
      <c r="A964" s="60"/>
      <c r="B964" s="79"/>
      <c r="C964" s="79"/>
      <c r="D964" s="79"/>
      <c r="E964" s="79"/>
      <c r="F964" s="79"/>
      <c r="G964" s="79"/>
      <c r="H964" s="79"/>
      <c r="I964" s="79"/>
    </row>
    <row r="965">
      <c r="A965" s="60"/>
      <c r="B965" s="79"/>
      <c r="C965" s="79"/>
      <c r="D965" s="79"/>
      <c r="E965" s="79"/>
      <c r="F965" s="79"/>
      <c r="G965" s="79"/>
      <c r="H965" s="79"/>
      <c r="I965" s="79"/>
    </row>
    <row r="966">
      <c r="A966" s="60"/>
      <c r="B966" s="79"/>
      <c r="C966" s="79"/>
      <c r="D966" s="79"/>
      <c r="E966" s="79"/>
      <c r="F966" s="79"/>
      <c r="G966" s="79"/>
      <c r="H966" s="79"/>
      <c r="I966" s="79"/>
    </row>
    <row r="967">
      <c r="A967" s="60"/>
      <c r="B967" s="79"/>
      <c r="C967" s="79"/>
      <c r="D967" s="79"/>
      <c r="E967" s="79"/>
      <c r="F967" s="79"/>
      <c r="G967" s="79"/>
      <c r="H967" s="79"/>
      <c r="I967" s="79"/>
    </row>
    <row r="968">
      <c r="A968" s="60"/>
      <c r="B968" s="79"/>
      <c r="C968" s="79"/>
      <c r="D968" s="79"/>
      <c r="E968" s="79"/>
      <c r="F968" s="79"/>
      <c r="G968" s="79"/>
      <c r="H968" s="79"/>
      <c r="I968" s="79"/>
    </row>
    <row r="969">
      <c r="A969" s="60"/>
      <c r="B969" s="79"/>
      <c r="C969" s="79"/>
      <c r="D969" s="79"/>
      <c r="E969" s="79"/>
      <c r="F969" s="79"/>
      <c r="G969" s="79"/>
      <c r="H969" s="79"/>
      <c r="I969" s="79"/>
    </row>
    <row r="970">
      <c r="A970" s="60"/>
      <c r="B970" s="79"/>
      <c r="C970" s="79"/>
      <c r="D970" s="79"/>
      <c r="E970" s="79"/>
      <c r="F970" s="79"/>
      <c r="G970" s="79"/>
      <c r="H970" s="79"/>
      <c r="I970" s="79"/>
    </row>
    <row r="971">
      <c r="A971" s="60"/>
      <c r="B971" s="79"/>
      <c r="C971" s="79"/>
      <c r="D971" s="79"/>
      <c r="E971" s="79"/>
      <c r="F971" s="79"/>
      <c r="G971" s="79"/>
      <c r="H971" s="79"/>
      <c r="I971" s="79"/>
    </row>
    <row r="972">
      <c r="A972" s="60"/>
      <c r="B972" s="79"/>
      <c r="C972" s="79"/>
      <c r="D972" s="79"/>
      <c r="E972" s="79"/>
      <c r="F972" s="79"/>
      <c r="G972" s="79"/>
      <c r="H972" s="79"/>
      <c r="I972" s="79"/>
    </row>
    <row r="973">
      <c r="A973" s="60"/>
      <c r="B973" s="79"/>
      <c r="C973" s="79"/>
      <c r="D973" s="79"/>
      <c r="E973" s="79"/>
      <c r="F973" s="79"/>
      <c r="G973" s="79"/>
      <c r="H973" s="79"/>
      <c r="I973" s="79"/>
    </row>
    <row r="974">
      <c r="A974" s="60"/>
      <c r="B974" s="79"/>
      <c r="C974" s="79"/>
      <c r="D974" s="79"/>
      <c r="E974" s="79"/>
      <c r="F974" s="79"/>
      <c r="G974" s="79"/>
      <c r="H974" s="79"/>
      <c r="I974" s="79"/>
    </row>
    <row r="975">
      <c r="A975" s="60"/>
      <c r="B975" s="79"/>
      <c r="C975" s="79"/>
      <c r="D975" s="79"/>
      <c r="E975" s="79"/>
      <c r="F975" s="79"/>
      <c r="G975" s="79"/>
      <c r="H975" s="79"/>
      <c r="I975" s="79"/>
    </row>
    <row r="976">
      <c r="A976" s="60"/>
      <c r="B976" s="79"/>
      <c r="C976" s="79"/>
      <c r="D976" s="79"/>
      <c r="E976" s="79"/>
      <c r="F976" s="79"/>
      <c r="G976" s="79"/>
      <c r="H976" s="79"/>
      <c r="I976" s="79"/>
    </row>
    <row r="977">
      <c r="A977" s="60"/>
      <c r="B977" s="79"/>
      <c r="C977" s="79"/>
      <c r="D977" s="79"/>
      <c r="E977" s="79"/>
      <c r="F977" s="79"/>
      <c r="G977" s="79"/>
      <c r="H977" s="79"/>
      <c r="I977" s="79"/>
    </row>
    <row r="978">
      <c r="A978" s="60"/>
      <c r="B978" s="79"/>
      <c r="C978" s="79"/>
      <c r="D978" s="79"/>
      <c r="E978" s="79"/>
      <c r="F978" s="79"/>
      <c r="G978" s="79"/>
      <c r="H978" s="79"/>
      <c r="I978" s="79"/>
    </row>
    <row r="979">
      <c r="A979" s="60"/>
      <c r="B979" s="79"/>
      <c r="C979" s="79"/>
      <c r="D979" s="79"/>
      <c r="E979" s="79"/>
      <c r="F979" s="79"/>
      <c r="G979" s="79"/>
      <c r="H979" s="79"/>
      <c r="I979" s="79"/>
    </row>
    <row r="980">
      <c r="A980" s="60"/>
      <c r="B980" s="79"/>
      <c r="C980" s="79"/>
      <c r="D980" s="79"/>
      <c r="E980" s="79"/>
      <c r="F980" s="79"/>
      <c r="G980" s="79"/>
      <c r="H980" s="79"/>
      <c r="I980" s="79"/>
    </row>
    <row r="981">
      <c r="A981" s="60"/>
      <c r="B981" s="79"/>
      <c r="C981" s="79"/>
      <c r="D981" s="79"/>
      <c r="E981" s="79"/>
      <c r="F981" s="79"/>
      <c r="G981" s="79"/>
      <c r="H981" s="79"/>
      <c r="I981" s="79"/>
    </row>
    <row r="982">
      <c r="A982" s="60"/>
      <c r="B982" s="79"/>
      <c r="C982" s="79"/>
      <c r="D982" s="79"/>
      <c r="E982" s="79"/>
      <c r="F982" s="79"/>
      <c r="G982" s="79"/>
      <c r="H982" s="79"/>
      <c r="I982" s="79"/>
    </row>
    <row r="983">
      <c r="A983" s="60"/>
      <c r="B983" s="79"/>
      <c r="C983" s="79"/>
      <c r="D983" s="79"/>
      <c r="E983" s="79"/>
      <c r="F983" s="79"/>
      <c r="G983" s="79"/>
      <c r="H983" s="79"/>
      <c r="I983" s="79"/>
    </row>
    <row r="984">
      <c r="A984" s="60"/>
      <c r="B984" s="79"/>
      <c r="C984" s="79"/>
      <c r="D984" s="79"/>
      <c r="E984" s="79"/>
      <c r="F984" s="79"/>
      <c r="G984" s="79"/>
      <c r="H984" s="79"/>
      <c r="I984" s="79"/>
    </row>
    <row r="985">
      <c r="A985" s="60"/>
      <c r="B985" s="79"/>
      <c r="C985" s="79"/>
      <c r="D985" s="79"/>
      <c r="E985" s="79"/>
      <c r="F985" s="79"/>
      <c r="G985" s="79"/>
      <c r="H985" s="79"/>
      <c r="I985" s="79"/>
    </row>
    <row r="986">
      <c r="A986" s="60"/>
      <c r="B986" s="79"/>
      <c r="C986" s="79"/>
      <c r="D986" s="79"/>
      <c r="E986" s="79"/>
      <c r="F986" s="79"/>
      <c r="G986" s="79"/>
      <c r="H986" s="79"/>
      <c r="I986" s="79"/>
    </row>
    <row r="987">
      <c r="A987" s="60"/>
      <c r="B987" s="79"/>
      <c r="C987" s="79"/>
      <c r="D987" s="79"/>
      <c r="E987" s="79"/>
      <c r="F987" s="79"/>
      <c r="G987" s="79"/>
      <c r="H987" s="79"/>
      <c r="I987" s="79"/>
    </row>
    <row r="988">
      <c r="A988" s="60"/>
      <c r="B988" s="79"/>
      <c r="C988" s="79"/>
      <c r="D988" s="79"/>
      <c r="E988" s="79"/>
      <c r="F988" s="79"/>
      <c r="G988" s="79"/>
      <c r="H988" s="79"/>
      <c r="I988" s="79"/>
    </row>
    <row r="989">
      <c r="A989" s="60"/>
      <c r="B989" s="79"/>
      <c r="C989" s="79"/>
      <c r="D989" s="79"/>
      <c r="E989" s="79"/>
      <c r="F989" s="79"/>
      <c r="G989" s="79"/>
      <c r="H989" s="79"/>
      <c r="I989" s="79"/>
    </row>
    <row r="990">
      <c r="A990" s="60"/>
      <c r="B990" s="79"/>
      <c r="C990" s="79"/>
      <c r="D990" s="79"/>
      <c r="E990" s="79"/>
      <c r="F990" s="79"/>
      <c r="G990" s="79"/>
      <c r="H990" s="79"/>
      <c r="I990" s="79"/>
    </row>
    <row r="991">
      <c r="A991" s="60"/>
      <c r="B991" s="79"/>
      <c r="C991" s="79"/>
      <c r="D991" s="79"/>
      <c r="E991" s="79"/>
      <c r="F991" s="79"/>
      <c r="G991" s="79"/>
      <c r="H991" s="79"/>
      <c r="I991" s="79"/>
    </row>
    <row r="992">
      <c r="A992" s="60"/>
      <c r="B992" s="79"/>
      <c r="C992" s="79"/>
      <c r="D992" s="79"/>
      <c r="E992" s="79"/>
      <c r="F992" s="79"/>
      <c r="G992" s="79"/>
      <c r="H992" s="79"/>
      <c r="I992" s="79"/>
    </row>
    <row r="993">
      <c r="A993" s="60"/>
      <c r="B993" s="79"/>
      <c r="C993" s="79"/>
      <c r="D993" s="79"/>
      <c r="E993" s="79"/>
      <c r="F993" s="79"/>
      <c r="G993" s="79"/>
      <c r="H993" s="79"/>
      <c r="I993" s="79"/>
    </row>
    <row r="994">
      <c r="A994" s="60"/>
      <c r="B994" s="79"/>
      <c r="C994" s="79"/>
      <c r="D994" s="79"/>
      <c r="E994" s="79"/>
      <c r="F994" s="79"/>
      <c r="G994" s="79"/>
      <c r="H994" s="79"/>
      <c r="I994" s="79"/>
    </row>
    <row r="995">
      <c r="A995" s="60"/>
      <c r="B995" s="79"/>
      <c r="C995" s="79"/>
      <c r="D995" s="79"/>
      <c r="E995" s="79"/>
      <c r="F995" s="79"/>
      <c r="G995" s="79"/>
      <c r="H995" s="79"/>
      <c r="I995" s="79"/>
    </row>
    <row r="996">
      <c r="A996" s="60"/>
      <c r="B996" s="79"/>
      <c r="C996" s="79"/>
      <c r="D996" s="79"/>
      <c r="E996" s="79"/>
      <c r="F996" s="79"/>
      <c r="G996" s="79"/>
      <c r="H996" s="79"/>
      <c r="I996" s="79"/>
    </row>
    <row r="997">
      <c r="A997" s="60"/>
      <c r="B997" s="79"/>
      <c r="C997" s="79"/>
      <c r="D997" s="79"/>
      <c r="E997" s="79"/>
      <c r="F997" s="79"/>
      <c r="G997" s="79"/>
      <c r="H997" s="79"/>
      <c r="I997" s="79"/>
    </row>
    <row r="998">
      <c r="A998" s="60"/>
      <c r="B998" s="79"/>
      <c r="C998" s="79"/>
      <c r="D998" s="79"/>
      <c r="E998" s="79"/>
      <c r="F998" s="79"/>
      <c r="G998" s="79"/>
      <c r="H998" s="79"/>
      <c r="I998" s="79"/>
    </row>
    <row r="999">
      <c r="A999" s="60"/>
      <c r="B999" s="79"/>
      <c r="C999" s="79"/>
      <c r="D999" s="79"/>
      <c r="E999" s="79"/>
      <c r="F999" s="79"/>
      <c r="G999" s="79"/>
      <c r="H999" s="79"/>
      <c r="I999" s="79"/>
    </row>
    <row r="1000">
      <c r="A1000" s="60"/>
      <c r="B1000" s="79"/>
      <c r="C1000" s="79"/>
      <c r="D1000" s="79"/>
      <c r="E1000" s="79"/>
      <c r="F1000" s="79"/>
      <c r="G1000" s="79"/>
      <c r="H1000" s="79"/>
      <c r="I1000" s="79"/>
    </row>
    <row r="1001">
      <c r="A1001" s="60"/>
      <c r="B1001" s="79"/>
      <c r="C1001" s="79"/>
      <c r="D1001" s="79"/>
      <c r="E1001" s="79"/>
      <c r="F1001" s="79"/>
      <c r="G1001" s="79"/>
      <c r="H1001" s="79"/>
      <c r="I1001" s="79"/>
    </row>
    <row r="1002">
      <c r="A1002" s="60"/>
      <c r="B1002" s="79"/>
      <c r="C1002" s="79"/>
      <c r="D1002" s="79"/>
      <c r="E1002" s="79"/>
      <c r="F1002" s="79"/>
      <c r="G1002" s="79"/>
      <c r="H1002" s="79"/>
      <c r="I1002" s="79"/>
    </row>
    <row r="1003">
      <c r="A1003" s="60"/>
      <c r="B1003" s="79"/>
      <c r="C1003" s="79"/>
      <c r="D1003" s="79"/>
      <c r="E1003" s="79"/>
      <c r="F1003" s="79"/>
      <c r="G1003" s="79"/>
      <c r="H1003" s="79"/>
      <c r="I1003" s="79"/>
    </row>
    <row r="1004">
      <c r="A1004" s="60"/>
      <c r="B1004" s="79"/>
      <c r="C1004" s="79"/>
      <c r="D1004" s="79"/>
      <c r="E1004" s="79"/>
      <c r="F1004" s="79"/>
      <c r="G1004" s="79"/>
      <c r="H1004" s="79"/>
      <c r="I1004" s="79"/>
    </row>
    <row r="1005">
      <c r="A1005" s="60"/>
      <c r="B1005" s="79"/>
      <c r="C1005" s="79"/>
      <c r="D1005" s="79"/>
      <c r="E1005" s="79"/>
      <c r="F1005" s="79"/>
      <c r="G1005" s="79"/>
      <c r="H1005" s="79"/>
      <c r="I1005" s="79"/>
    </row>
    <row r="1006">
      <c r="A1006" s="60"/>
      <c r="B1006" s="79"/>
      <c r="C1006" s="79"/>
      <c r="D1006" s="79"/>
      <c r="E1006" s="79"/>
      <c r="F1006" s="79"/>
      <c r="G1006" s="79"/>
      <c r="H1006" s="79"/>
      <c r="I1006" s="79"/>
    </row>
    <row r="1007">
      <c r="A1007" s="60"/>
      <c r="B1007" s="79"/>
      <c r="C1007" s="79"/>
      <c r="D1007" s="79"/>
      <c r="E1007" s="79"/>
      <c r="F1007" s="79"/>
      <c r="G1007" s="79"/>
      <c r="H1007" s="79"/>
      <c r="I1007" s="79"/>
    </row>
    <row r="1008">
      <c r="A1008" s="60"/>
      <c r="B1008" s="79"/>
      <c r="C1008" s="79"/>
      <c r="D1008" s="79"/>
      <c r="E1008" s="79"/>
      <c r="F1008" s="79"/>
      <c r="G1008" s="79"/>
      <c r="H1008" s="79"/>
      <c r="I1008" s="79"/>
    </row>
    <row r="1009">
      <c r="A1009" s="60"/>
      <c r="B1009" s="79"/>
      <c r="C1009" s="79"/>
      <c r="D1009" s="79"/>
      <c r="E1009" s="79"/>
      <c r="F1009" s="79"/>
      <c r="G1009" s="79"/>
      <c r="H1009" s="79"/>
      <c r="I1009" s="79"/>
    </row>
    <row r="1010">
      <c r="A1010" s="60"/>
      <c r="B1010" s="79"/>
      <c r="C1010" s="79"/>
      <c r="D1010" s="79"/>
      <c r="E1010" s="79"/>
      <c r="F1010" s="79"/>
      <c r="G1010" s="79"/>
      <c r="H1010" s="79"/>
      <c r="I1010" s="79"/>
    </row>
    <row r="1011">
      <c r="A1011" s="60"/>
      <c r="B1011" s="79"/>
      <c r="C1011" s="79"/>
      <c r="D1011" s="79"/>
      <c r="E1011" s="79"/>
      <c r="F1011" s="79"/>
      <c r="G1011" s="79"/>
      <c r="H1011" s="79"/>
      <c r="I1011" s="79"/>
    </row>
    <row r="1012">
      <c r="A1012" s="60"/>
      <c r="B1012" s="79"/>
      <c r="C1012" s="79"/>
      <c r="D1012" s="79"/>
      <c r="E1012" s="79"/>
      <c r="F1012" s="79"/>
      <c r="G1012" s="79"/>
      <c r="H1012" s="79"/>
      <c r="I1012" s="79"/>
    </row>
    <row r="1013">
      <c r="A1013" s="60"/>
      <c r="B1013" s="79"/>
      <c r="C1013" s="79"/>
      <c r="D1013" s="79"/>
      <c r="E1013" s="79"/>
      <c r="F1013" s="79"/>
      <c r="G1013" s="79"/>
      <c r="H1013" s="79"/>
      <c r="I1013" s="79"/>
    </row>
    <row r="1014">
      <c r="A1014" s="60"/>
      <c r="B1014" s="79"/>
      <c r="C1014" s="79"/>
      <c r="D1014" s="79"/>
      <c r="E1014" s="79"/>
      <c r="F1014" s="79"/>
      <c r="G1014" s="79"/>
      <c r="H1014" s="79"/>
      <c r="I1014" s="79"/>
    </row>
    <row r="1015">
      <c r="A1015" s="60"/>
      <c r="B1015" s="79"/>
      <c r="C1015" s="79"/>
      <c r="D1015" s="79"/>
      <c r="E1015" s="79"/>
      <c r="F1015" s="79"/>
      <c r="G1015" s="79"/>
      <c r="H1015" s="79"/>
      <c r="I1015" s="79"/>
    </row>
    <row r="1016">
      <c r="A1016" s="60"/>
      <c r="B1016" s="79"/>
      <c r="C1016" s="79"/>
      <c r="D1016" s="79"/>
      <c r="E1016" s="79"/>
      <c r="F1016" s="79"/>
      <c r="G1016" s="79"/>
      <c r="H1016" s="79"/>
      <c r="I1016" s="79"/>
    </row>
    <row r="1017">
      <c r="A1017" s="60"/>
      <c r="B1017" s="79"/>
      <c r="C1017" s="79"/>
      <c r="D1017" s="79"/>
      <c r="E1017" s="79"/>
      <c r="F1017" s="79"/>
      <c r="G1017" s="79"/>
      <c r="H1017" s="79"/>
      <c r="I1017" s="79"/>
    </row>
    <row r="1018">
      <c r="A1018" s="60"/>
      <c r="B1018" s="79"/>
      <c r="C1018" s="79"/>
      <c r="D1018" s="79"/>
      <c r="E1018" s="79"/>
      <c r="F1018" s="79"/>
      <c r="G1018" s="79"/>
      <c r="H1018" s="79"/>
      <c r="I1018" s="79"/>
    </row>
    <row r="1019">
      <c r="A1019" s="60"/>
      <c r="B1019" s="79"/>
      <c r="C1019" s="79"/>
      <c r="D1019" s="79"/>
      <c r="E1019" s="79"/>
      <c r="F1019" s="79"/>
      <c r="G1019" s="79"/>
      <c r="H1019" s="79"/>
      <c r="I1019" s="79"/>
    </row>
    <row r="1020">
      <c r="A1020" s="60"/>
      <c r="B1020" s="79"/>
      <c r="C1020" s="79"/>
      <c r="D1020" s="79"/>
      <c r="E1020" s="79"/>
      <c r="F1020" s="79"/>
      <c r="G1020" s="79"/>
      <c r="H1020" s="79"/>
      <c r="I1020" s="79"/>
    </row>
    <row r="1021">
      <c r="A1021" s="60"/>
      <c r="B1021" s="79"/>
      <c r="C1021" s="79"/>
      <c r="D1021" s="79"/>
      <c r="E1021" s="79"/>
      <c r="F1021" s="79"/>
      <c r="G1021" s="79"/>
      <c r="H1021" s="79"/>
      <c r="I1021" s="79"/>
    </row>
    <row r="1022">
      <c r="A1022" s="60"/>
      <c r="B1022" s="79"/>
      <c r="C1022" s="79"/>
      <c r="D1022" s="79"/>
      <c r="E1022" s="79"/>
      <c r="F1022" s="79"/>
      <c r="G1022" s="79"/>
      <c r="H1022" s="79"/>
      <c r="I1022" s="79"/>
    </row>
    <row r="1023">
      <c r="A1023" s="60"/>
      <c r="B1023" s="79"/>
      <c r="C1023" s="79"/>
      <c r="D1023" s="79"/>
      <c r="E1023" s="79"/>
      <c r="F1023" s="79"/>
      <c r="G1023" s="79"/>
      <c r="H1023" s="79"/>
      <c r="I1023" s="79"/>
    </row>
    <row r="1024">
      <c r="A1024" s="60"/>
      <c r="B1024" s="79"/>
      <c r="C1024" s="79"/>
      <c r="D1024" s="79"/>
      <c r="E1024" s="79"/>
      <c r="F1024" s="79"/>
      <c r="G1024" s="79"/>
      <c r="H1024" s="79"/>
      <c r="I1024" s="79"/>
    </row>
    <row r="1025">
      <c r="A1025" s="60"/>
      <c r="B1025" s="79"/>
      <c r="C1025" s="79"/>
      <c r="D1025" s="79"/>
      <c r="E1025" s="79"/>
      <c r="F1025" s="79"/>
      <c r="G1025" s="79"/>
      <c r="H1025" s="79"/>
      <c r="I1025" s="79"/>
    </row>
    <row r="1026">
      <c r="A1026" s="60"/>
      <c r="B1026" s="79"/>
      <c r="C1026" s="79"/>
      <c r="D1026" s="79"/>
      <c r="E1026" s="79"/>
      <c r="F1026" s="79"/>
      <c r="G1026" s="79"/>
      <c r="H1026" s="79"/>
      <c r="I1026" s="79"/>
    </row>
    <row r="1027">
      <c r="A1027" s="60"/>
      <c r="B1027" s="79"/>
      <c r="C1027" s="79"/>
      <c r="D1027" s="79"/>
      <c r="E1027" s="79"/>
      <c r="F1027" s="79"/>
      <c r="G1027" s="79"/>
      <c r="H1027" s="79"/>
      <c r="I1027" s="79"/>
    </row>
    <row r="1028">
      <c r="A1028" s="60"/>
      <c r="B1028" s="79"/>
      <c r="C1028" s="79"/>
      <c r="D1028" s="79"/>
      <c r="E1028" s="79"/>
      <c r="F1028" s="79"/>
      <c r="G1028" s="79"/>
      <c r="H1028" s="79"/>
      <c r="I1028" s="79"/>
    </row>
    <row r="1029">
      <c r="A1029" s="60"/>
      <c r="B1029" s="79"/>
      <c r="C1029" s="79"/>
      <c r="D1029" s="79"/>
      <c r="E1029" s="79"/>
      <c r="F1029" s="79"/>
      <c r="G1029" s="79"/>
      <c r="H1029" s="79"/>
      <c r="I1029" s="79"/>
    </row>
    <row r="1030">
      <c r="A1030" s="60"/>
      <c r="B1030" s="79"/>
      <c r="C1030" s="79"/>
      <c r="D1030" s="79"/>
      <c r="E1030" s="79"/>
      <c r="F1030" s="79"/>
      <c r="G1030" s="79"/>
      <c r="H1030" s="79"/>
      <c r="I1030" s="79"/>
    </row>
    <row r="1031">
      <c r="A1031" s="60"/>
      <c r="B1031" s="79"/>
      <c r="C1031" s="79"/>
      <c r="D1031" s="79"/>
      <c r="E1031" s="79"/>
      <c r="F1031" s="79"/>
      <c r="G1031" s="79"/>
      <c r="H1031" s="79"/>
      <c r="I1031" s="79"/>
    </row>
    <row r="1032">
      <c r="A1032" s="60"/>
      <c r="B1032" s="79"/>
      <c r="C1032" s="79"/>
      <c r="D1032" s="79"/>
      <c r="E1032" s="79"/>
      <c r="F1032" s="79"/>
      <c r="G1032" s="79"/>
      <c r="H1032" s="79"/>
      <c r="I1032" s="79"/>
    </row>
    <row r="1033">
      <c r="A1033" s="60"/>
      <c r="B1033" s="79"/>
      <c r="C1033" s="79"/>
      <c r="D1033" s="79"/>
      <c r="E1033" s="79"/>
      <c r="F1033" s="79"/>
      <c r="G1033" s="79"/>
      <c r="H1033" s="79"/>
      <c r="I1033" s="79"/>
    </row>
    <row r="1034">
      <c r="A1034" s="60"/>
      <c r="B1034" s="79"/>
      <c r="C1034" s="79"/>
      <c r="D1034" s="79"/>
      <c r="E1034" s="79"/>
      <c r="F1034" s="79"/>
      <c r="G1034" s="79"/>
      <c r="H1034" s="79"/>
      <c r="I1034" s="79"/>
    </row>
    <row r="1035">
      <c r="A1035" s="60"/>
      <c r="B1035" s="79"/>
      <c r="C1035" s="79"/>
      <c r="D1035" s="79"/>
      <c r="E1035" s="79"/>
      <c r="F1035" s="79"/>
      <c r="G1035" s="79"/>
      <c r="H1035" s="79"/>
      <c r="I1035" s="79"/>
    </row>
    <row r="1036">
      <c r="A1036" s="60"/>
      <c r="B1036" s="79"/>
      <c r="C1036" s="79"/>
      <c r="D1036" s="79"/>
      <c r="E1036" s="79"/>
      <c r="F1036" s="79"/>
      <c r="G1036" s="79"/>
      <c r="H1036" s="79"/>
      <c r="I1036" s="79"/>
    </row>
    <row r="1037">
      <c r="A1037" s="60"/>
      <c r="B1037" s="79"/>
      <c r="C1037" s="79"/>
      <c r="D1037" s="79"/>
      <c r="E1037" s="79"/>
      <c r="F1037" s="79"/>
      <c r="G1037" s="79"/>
      <c r="H1037" s="79"/>
      <c r="I1037" s="79"/>
    </row>
    <row r="1038">
      <c r="A1038" s="60"/>
      <c r="B1038" s="79"/>
      <c r="C1038" s="79"/>
      <c r="D1038" s="79"/>
      <c r="E1038" s="79"/>
      <c r="F1038" s="79"/>
      <c r="G1038" s="79"/>
      <c r="H1038" s="79"/>
      <c r="I1038" s="79"/>
    </row>
    <row r="1039">
      <c r="A1039" s="60"/>
      <c r="B1039" s="79"/>
      <c r="C1039" s="79"/>
      <c r="D1039" s="79"/>
      <c r="E1039" s="79"/>
      <c r="F1039" s="79"/>
      <c r="G1039" s="79"/>
      <c r="H1039" s="79"/>
      <c r="I1039" s="79"/>
    </row>
    <row r="1040">
      <c r="A1040" s="60"/>
      <c r="B1040" s="79"/>
      <c r="C1040" s="79"/>
      <c r="D1040" s="79"/>
      <c r="E1040" s="79"/>
      <c r="F1040" s="79"/>
      <c r="G1040" s="79"/>
      <c r="H1040" s="79"/>
      <c r="I1040" s="79"/>
    </row>
    <row r="1041">
      <c r="A1041" s="60"/>
      <c r="B1041" s="79"/>
      <c r="C1041" s="79"/>
      <c r="D1041" s="79"/>
      <c r="E1041" s="79"/>
      <c r="F1041" s="79"/>
      <c r="G1041" s="79"/>
      <c r="H1041" s="79"/>
      <c r="I1041" s="79"/>
    </row>
    <row r="1042">
      <c r="A1042" s="60"/>
      <c r="B1042" s="79"/>
      <c r="C1042" s="79"/>
      <c r="D1042" s="79"/>
      <c r="E1042" s="79"/>
      <c r="F1042" s="79"/>
      <c r="G1042" s="79"/>
      <c r="H1042" s="79"/>
      <c r="I1042" s="79"/>
    </row>
    <row r="1043">
      <c r="A1043" s="60"/>
      <c r="B1043" s="79"/>
      <c r="C1043" s="79"/>
      <c r="D1043" s="79"/>
      <c r="E1043" s="79"/>
      <c r="F1043" s="79"/>
      <c r="G1043" s="79"/>
      <c r="H1043" s="79"/>
      <c r="I1043" s="79"/>
    </row>
    <row r="1044">
      <c r="A1044" s="60"/>
      <c r="B1044" s="79"/>
      <c r="C1044" s="79"/>
      <c r="D1044" s="79"/>
      <c r="E1044" s="79"/>
      <c r="F1044" s="79"/>
      <c r="G1044" s="79"/>
      <c r="H1044" s="79"/>
      <c r="I1044" s="79"/>
    </row>
    <row r="1045">
      <c r="A1045" s="60"/>
      <c r="B1045" s="79"/>
      <c r="C1045" s="79"/>
      <c r="D1045" s="79"/>
      <c r="E1045" s="79"/>
      <c r="F1045" s="79"/>
      <c r="G1045" s="79"/>
      <c r="H1045" s="79"/>
      <c r="I1045" s="79"/>
    </row>
    <row r="1046">
      <c r="A1046" s="60"/>
      <c r="B1046" s="79"/>
      <c r="C1046" s="79"/>
      <c r="D1046" s="79"/>
      <c r="E1046" s="79"/>
      <c r="F1046" s="79"/>
      <c r="G1046" s="79"/>
      <c r="H1046" s="79"/>
      <c r="I1046" s="79"/>
    </row>
    <row r="1047">
      <c r="A1047" s="60"/>
      <c r="B1047" s="79"/>
      <c r="C1047" s="79"/>
      <c r="D1047" s="79"/>
      <c r="E1047" s="79"/>
      <c r="F1047" s="79"/>
      <c r="G1047" s="79"/>
      <c r="H1047" s="79"/>
      <c r="I1047" s="79"/>
    </row>
    <row r="1048">
      <c r="A1048" s="60"/>
      <c r="B1048" s="79"/>
      <c r="C1048" s="79"/>
      <c r="D1048" s="79"/>
      <c r="E1048" s="79"/>
      <c r="F1048" s="79"/>
      <c r="G1048" s="79"/>
      <c r="H1048" s="79"/>
      <c r="I1048" s="79"/>
    </row>
    <row r="1049">
      <c r="A1049" s="60"/>
      <c r="B1049" s="79"/>
      <c r="C1049" s="79"/>
      <c r="D1049" s="79"/>
      <c r="E1049" s="79"/>
      <c r="F1049" s="79"/>
      <c r="G1049" s="79"/>
      <c r="H1049" s="79"/>
      <c r="I1049" s="79"/>
    </row>
    <row r="1050">
      <c r="A1050" s="60"/>
      <c r="B1050" s="79"/>
      <c r="C1050" s="79"/>
      <c r="D1050" s="79"/>
      <c r="E1050" s="79"/>
      <c r="F1050" s="79"/>
      <c r="G1050" s="79"/>
      <c r="H1050" s="79"/>
      <c r="I1050" s="79"/>
    </row>
    <row r="1051">
      <c r="A1051" s="60"/>
      <c r="B1051" s="79"/>
      <c r="C1051" s="79"/>
      <c r="D1051" s="79"/>
      <c r="E1051" s="79"/>
      <c r="F1051" s="79"/>
      <c r="G1051" s="79"/>
      <c r="H1051" s="79"/>
      <c r="I1051" s="79"/>
    </row>
    <row r="1052">
      <c r="A1052" s="60"/>
      <c r="B1052" s="79"/>
      <c r="C1052" s="79"/>
      <c r="D1052" s="79"/>
      <c r="E1052" s="79"/>
      <c r="F1052" s="79"/>
      <c r="G1052" s="79"/>
      <c r="H1052" s="79"/>
      <c r="I1052" s="79"/>
    </row>
    <row r="1053">
      <c r="A1053" s="60"/>
      <c r="B1053" s="79"/>
      <c r="C1053" s="79"/>
      <c r="D1053" s="79"/>
      <c r="E1053" s="79"/>
      <c r="F1053" s="79"/>
      <c r="G1053" s="79"/>
      <c r="H1053" s="79"/>
      <c r="I1053" s="79"/>
    </row>
    <row r="1054">
      <c r="A1054" s="60"/>
      <c r="B1054" s="79"/>
      <c r="C1054" s="79"/>
      <c r="D1054" s="79"/>
      <c r="E1054" s="79"/>
      <c r="F1054" s="79"/>
      <c r="G1054" s="79"/>
      <c r="H1054" s="79"/>
      <c r="I1054" s="79"/>
    </row>
    <row r="1055">
      <c r="A1055" s="60"/>
      <c r="B1055" s="79"/>
      <c r="C1055" s="79"/>
      <c r="D1055" s="79"/>
      <c r="E1055" s="79"/>
      <c r="F1055" s="79"/>
      <c r="G1055" s="79"/>
      <c r="H1055" s="79"/>
      <c r="I1055" s="79"/>
    </row>
    <row r="1056">
      <c r="A1056" s="60"/>
      <c r="B1056" s="79"/>
      <c r="C1056" s="79"/>
      <c r="D1056" s="79"/>
      <c r="E1056" s="79"/>
      <c r="F1056" s="79"/>
      <c r="G1056" s="79"/>
      <c r="H1056" s="79"/>
      <c r="I1056" s="79"/>
    </row>
    <row r="1057">
      <c r="A1057" s="60"/>
      <c r="B1057" s="79"/>
      <c r="C1057" s="79"/>
      <c r="D1057" s="79"/>
      <c r="E1057" s="79"/>
      <c r="F1057" s="79"/>
      <c r="G1057" s="79"/>
      <c r="H1057" s="79"/>
      <c r="I1057" s="79"/>
    </row>
    <row r="1058">
      <c r="A1058" s="60"/>
      <c r="B1058" s="79"/>
      <c r="C1058" s="79"/>
      <c r="D1058" s="79"/>
      <c r="E1058" s="79"/>
      <c r="F1058" s="79"/>
      <c r="G1058" s="79"/>
      <c r="H1058" s="79"/>
      <c r="I1058" s="79"/>
    </row>
    <row r="1059">
      <c r="A1059" s="60"/>
      <c r="B1059" s="79"/>
      <c r="C1059" s="79"/>
      <c r="D1059" s="79"/>
      <c r="E1059" s="79"/>
      <c r="F1059" s="79"/>
      <c r="G1059" s="79"/>
      <c r="H1059" s="79"/>
      <c r="I1059" s="79"/>
    </row>
    <row r="1060">
      <c r="A1060" s="60"/>
      <c r="B1060" s="79"/>
      <c r="C1060" s="79"/>
      <c r="D1060" s="79"/>
      <c r="E1060" s="79"/>
      <c r="F1060" s="79"/>
      <c r="G1060" s="79"/>
      <c r="H1060" s="79"/>
      <c r="I1060" s="79"/>
    </row>
    <row r="1061">
      <c r="A1061" s="60"/>
      <c r="B1061" s="79"/>
      <c r="C1061" s="79"/>
      <c r="D1061" s="79"/>
      <c r="E1061" s="79"/>
      <c r="F1061" s="79"/>
      <c r="G1061" s="79"/>
      <c r="H1061" s="79"/>
      <c r="I1061" s="79"/>
    </row>
    <row r="1062">
      <c r="A1062" s="60"/>
      <c r="B1062" s="79"/>
      <c r="C1062" s="79"/>
      <c r="D1062" s="79"/>
      <c r="E1062" s="79"/>
      <c r="F1062" s="79"/>
      <c r="G1062" s="79"/>
      <c r="H1062" s="79"/>
      <c r="I1062" s="79"/>
    </row>
    <row r="1063">
      <c r="A1063" s="60"/>
      <c r="B1063" s="79"/>
      <c r="C1063" s="79"/>
      <c r="D1063" s="79"/>
      <c r="E1063" s="79"/>
      <c r="F1063" s="79"/>
      <c r="G1063" s="79"/>
      <c r="H1063" s="79"/>
      <c r="I1063" s="79"/>
    </row>
    <row r="1064">
      <c r="A1064" s="60"/>
      <c r="B1064" s="79"/>
      <c r="C1064" s="79"/>
      <c r="D1064" s="79"/>
      <c r="E1064" s="79"/>
      <c r="F1064" s="79"/>
      <c r="G1064" s="79"/>
      <c r="H1064" s="79"/>
      <c r="I1064" s="79"/>
    </row>
    <row r="1065">
      <c r="A1065" s="60"/>
      <c r="B1065" s="79"/>
      <c r="C1065" s="79"/>
      <c r="D1065" s="79"/>
      <c r="E1065" s="79"/>
      <c r="F1065" s="79"/>
      <c r="G1065" s="79"/>
      <c r="H1065" s="79"/>
      <c r="I1065" s="79"/>
    </row>
    <row r="1066">
      <c r="A1066" s="60"/>
      <c r="B1066" s="79"/>
      <c r="C1066" s="79"/>
      <c r="D1066" s="79"/>
      <c r="E1066" s="79"/>
      <c r="F1066" s="79"/>
      <c r="G1066" s="79"/>
      <c r="H1066" s="79"/>
      <c r="I1066" s="79"/>
    </row>
    <row r="1067">
      <c r="A1067" s="60"/>
      <c r="B1067" s="79"/>
      <c r="C1067" s="79"/>
      <c r="D1067" s="79"/>
      <c r="E1067" s="79"/>
      <c r="F1067" s="79"/>
      <c r="G1067" s="79"/>
      <c r="H1067" s="79"/>
      <c r="I1067" s="79"/>
    </row>
    <row r="1068">
      <c r="A1068" s="60"/>
      <c r="B1068" s="79"/>
      <c r="C1068" s="79"/>
      <c r="D1068" s="79"/>
      <c r="E1068" s="79"/>
      <c r="F1068" s="79"/>
      <c r="G1068" s="79"/>
      <c r="H1068" s="79"/>
      <c r="I1068" s="79"/>
    </row>
    <row r="1069">
      <c r="A1069" s="60"/>
      <c r="B1069" s="79"/>
      <c r="C1069" s="79"/>
      <c r="D1069" s="79"/>
      <c r="E1069" s="79"/>
      <c r="F1069" s="79"/>
      <c r="G1069" s="79"/>
      <c r="H1069" s="79"/>
      <c r="I1069" s="79"/>
    </row>
    <row r="1070">
      <c r="A1070" s="60"/>
      <c r="B1070" s="79"/>
      <c r="C1070" s="79"/>
      <c r="D1070" s="79"/>
      <c r="E1070" s="79"/>
      <c r="F1070" s="79"/>
      <c r="G1070" s="79"/>
      <c r="H1070" s="79"/>
      <c r="I1070" s="79"/>
    </row>
    <row r="1071">
      <c r="A1071" s="60"/>
      <c r="B1071" s="79"/>
      <c r="C1071" s="79"/>
      <c r="D1071" s="79"/>
      <c r="E1071" s="79"/>
      <c r="F1071" s="79"/>
      <c r="G1071" s="79"/>
      <c r="H1071" s="79"/>
      <c r="I1071" s="79"/>
    </row>
    <row r="1072">
      <c r="A1072" s="60"/>
      <c r="B1072" s="79"/>
      <c r="C1072" s="79"/>
      <c r="D1072" s="79"/>
      <c r="E1072" s="79"/>
      <c r="F1072" s="79"/>
      <c r="G1072" s="79"/>
      <c r="H1072" s="79"/>
      <c r="I1072" s="79"/>
    </row>
    <row r="1073">
      <c r="A1073" s="60"/>
      <c r="B1073" s="79"/>
      <c r="C1073" s="79"/>
      <c r="D1073" s="79"/>
      <c r="E1073" s="79"/>
      <c r="F1073" s="79"/>
      <c r="G1073" s="79"/>
      <c r="H1073" s="79"/>
      <c r="I1073" s="79"/>
    </row>
    <row r="1074">
      <c r="A1074" s="60"/>
      <c r="B1074" s="79"/>
      <c r="C1074" s="79"/>
      <c r="D1074" s="79"/>
      <c r="E1074" s="79"/>
      <c r="F1074" s="79"/>
      <c r="G1074" s="79"/>
      <c r="H1074" s="79"/>
      <c r="I1074" s="79"/>
    </row>
    <row r="1075">
      <c r="A1075" s="60"/>
      <c r="B1075" s="79"/>
      <c r="C1075" s="79"/>
      <c r="D1075" s="79"/>
      <c r="E1075" s="79"/>
      <c r="F1075" s="79"/>
      <c r="G1075" s="79"/>
      <c r="H1075" s="79"/>
      <c r="I1075" s="79"/>
    </row>
    <row r="1076">
      <c r="A1076" s="60"/>
      <c r="B1076" s="79"/>
      <c r="C1076" s="79"/>
      <c r="D1076" s="79"/>
      <c r="E1076" s="79"/>
      <c r="F1076" s="79"/>
      <c r="G1076" s="79"/>
      <c r="H1076" s="79"/>
      <c r="I1076" s="79"/>
    </row>
    <row r="1077">
      <c r="A1077" s="60"/>
      <c r="B1077" s="79"/>
      <c r="C1077" s="79"/>
      <c r="D1077" s="79"/>
      <c r="E1077" s="79"/>
      <c r="F1077" s="79"/>
      <c r="G1077" s="79"/>
      <c r="H1077" s="79"/>
      <c r="I1077" s="79"/>
    </row>
    <row r="1078">
      <c r="A1078" s="60"/>
      <c r="B1078" s="79"/>
      <c r="C1078" s="79"/>
      <c r="D1078" s="79"/>
      <c r="E1078" s="79"/>
      <c r="F1078" s="79"/>
      <c r="G1078" s="79"/>
      <c r="H1078" s="79"/>
      <c r="I1078" s="79"/>
    </row>
    <row r="1079">
      <c r="A1079" s="60"/>
      <c r="B1079" s="79"/>
      <c r="C1079" s="79"/>
      <c r="D1079" s="79"/>
      <c r="E1079" s="79"/>
      <c r="F1079" s="79"/>
      <c r="G1079" s="79"/>
      <c r="H1079" s="79"/>
      <c r="I1079" s="79"/>
    </row>
    <row r="1080">
      <c r="A1080" s="60"/>
      <c r="B1080" s="79"/>
      <c r="C1080" s="79"/>
      <c r="D1080" s="79"/>
      <c r="E1080" s="79"/>
      <c r="F1080" s="79"/>
      <c r="G1080" s="79"/>
      <c r="H1080" s="79"/>
      <c r="I1080" s="79"/>
    </row>
    <row r="1081">
      <c r="A1081" s="60"/>
      <c r="B1081" s="79"/>
      <c r="C1081" s="79"/>
      <c r="D1081" s="79"/>
      <c r="E1081" s="79"/>
      <c r="F1081" s="79"/>
      <c r="G1081" s="79"/>
      <c r="H1081" s="79"/>
      <c r="I1081" s="79"/>
    </row>
    <row r="1082">
      <c r="A1082" s="60"/>
      <c r="B1082" s="79"/>
      <c r="C1082" s="79"/>
      <c r="D1082" s="79"/>
      <c r="E1082" s="79"/>
      <c r="F1082" s="79"/>
      <c r="G1082" s="79"/>
      <c r="H1082" s="79"/>
      <c r="I1082" s="79"/>
    </row>
    <row r="1083">
      <c r="A1083" s="60"/>
      <c r="B1083" s="79"/>
      <c r="C1083" s="79"/>
      <c r="D1083" s="79"/>
      <c r="E1083" s="79"/>
      <c r="F1083" s="79"/>
      <c r="G1083" s="79"/>
      <c r="H1083" s="79"/>
      <c r="I1083" s="79"/>
    </row>
    <row r="1084">
      <c r="A1084" s="60"/>
      <c r="B1084" s="79"/>
      <c r="C1084" s="79"/>
      <c r="D1084" s="79"/>
      <c r="E1084" s="79"/>
      <c r="F1084" s="79"/>
      <c r="G1084" s="79"/>
      <c r="H1084" s="79"/>
      <c r="I1084" s="79"/>
    </row>
    <row r="1085">
      <c r="A1085" s="60"/>
      <c r="B1085" s="79"/>
      <c r="C1085" s="79"/>
      <c r="D1085" s="79"/>
      <c r="E1085" s="79"/>
      <c r="F1085" s="79"/>
      <c r="G1085" s="79"/>
      <c r="H1085" s="79"/>
      <c r="I1085" s="79"/>
    </row>
    <row r="1086">
      <c r="A1086" s="60"/>
      <c r="B1086" s="79"/>
      <c r="C1086" s="79"/>
      <c r="D1086" s="79"/>
      <c r="E1086" s="79"/>
      <c r="F1086" s="79"/>
      <c r="G1086" s="79"/>
      <c r="H1086" s="79"/>
      <c r="I1086" s="79"/>
    </row>
    <row r="1087">
      <c r="A1087" s="60"/>
      <c r="B1087" s="79"/>
      <c r="C1087" s="79"/>
      <c r="D1087" s="79"/>
      <c r="E1087" s="79"/>
      <c r="F1087" s="79"/>
      <c r="G1087" s="79"/>
      <c r="H1087" s="79"/>
      <c r="I1087" s="79"/>
    </row>
    <row r="1088">
      <c r="A1088" s="60"/>
      <c r="B1088" s="79"/>
      <c r="C1088" s="79"/>
      <c r="D1088" s="79"/>
      <c r="E1088" s="79"/>
      <c r="F1088" s="79"/>
      <c r="G1088" s="79"/>
      <c r="H1088" s="79"/>
      <c r="I1088" s="79"/>
    </row>
    <row r="1089">
      <c r="A1089" s="60"/>
      <c r="B1089" s="79"/>
      <c r="C1089" s="79"/>
      <c r="D1089" s="79"/>
      <c r="E1089" s="79"/>
      <c r="F1089" s="79"/>
      <c r="G1089" s="79"/>
      <c r="H1089" s="79"/>
      <c r="I1089" s="79"/>
    </row>
    <row r="1090">
      <c r="A1090" s="60"/>
      <c r="B1090" s="79"/>
      <c r="C1090" s="79"/>
      <c r="D1090" s="79"/>
      <c r="E1090" s="79"/>
      <c r="F1090" s="79"/>
      <c r="G1090" s="79"/>
      <c r="H1090" s="79"/>
      <c r="I1090" s="79"/>
    </row>
    <row r="1091">
      <c r="A1091" s="60"/>
      <c r="B1091" s="79"/>
      <c r="C1091" s="79"/>
      <c r="D1091" s="79"/>
      <c r="E1091" s="79"/>
      <c r="F1091" s="79"/>
      <c r="G1091" s="79"/>
      <c r="H1091" s="79"/>
      <c r="I1091" s="79"/>
    </row>
    <row r="1092">
      <c r="A1092" s="60"/>
      <c r="B1092" s="79"/>
      <c r="C1092" s="79"/>
      <c r="D1092" s="79"/>
      <c r="E1092" s="79"/>
      <c r="F1092" s="79"/>
      <c r="G1092" s="79"/>
      <c r="H1092" s="79"/>
      <c r="I1092" s="79"/>
    </row>
    <row r="1093">
      <c r="A1093" s="60"/>
      <c r="B1093" s="79"/>
      <c r="C1093" s="79"/>
      <c r="D1093" s="79"/>
      <c r="E1093" s="79"/>
      <c r="F1093" s="79"/>
      <c r="G1093" s="79"/>
      <c r="H1093" s="79"/>
      <c r="I1093" s="79"/>
    </row>
    <row r="1094">
      <c r="A1094" s="60"/>
      <c r="B1094" s="79"/>
      <c r="C1094" s="79"/>
      <c r="D1094" s="79"/>
      <c r="E1094" s="79"/>
      <c r="F1094" s="79"/>
      <c r="G1094" s="79"/>
      <c r="H1094" s="79"/>
      <c r="I1094" s="79"/>
    </row>
    <row r="1095">
      <c r="A1095" s="60"/>
      <c r="B1095" s="79"/>
      <c r="C1095" s="79"/>
      <c r="D1095" s="79"/>
      <c r="E1095" s="79"/>
      <c r="F1095" s="79"/>
      <c r="G1095" s="79"/>
      <c r="H1095" s="79"/>
      <c r="I1095" s="79"/>
    </row>
    <row r="1096">
      <c r="A1096" s="60"/>
      <c r="B1096" s="79"/>
      <c r="C1096" s="79"/>
      <c r="D1096" s="79"/>
      <c r="E1096" s="79"/>
      <c r="F1096" s="79"/>
      <c r="G1096" s="79"/>
      <c r="H1096" s="79"/>
      <c r="I1096" s="79"/>
    </row>
    <row r="1097">
      <c r="A1097" s="60"/>
      <c r="B1097" s="79"/>
      <c r="C1097" s="79"/>
      <c r="D1097" s="79"/>
      <c r="E1097" s="79"/>
      <c r="F1097" s="79"/>
      <c r="G1097" s="79"/>
      <c r="H1097" s="79"/>
      <c r="I1097" s="79"/>
    </row>
    <row r="1098">
      <c r="A1098" s="60"/>
      <c r="B1098" s="79"/>
      <c r="C1098" s="79"/>
      <c r="D1098" s="79"/>
      <c r="E1098" s="79"/>
      <c r="F1098" s="79"/>
      <c r="G1098" s="79"/>
      <c r="H1098" s="79"/>
      <c r="I1098" s="79"/>
    </row>
    <row r="1099">
      <c r="A1099" s="60"/>
      <c r="B1099" s="79"/>
      <c r="C1099" s="79"/>
      <c r="D1099" s="79"/>
      <c r="E1099" s="79"/>
      <c r="F1099" s="79"/>
      <c r="G1099" s="79"/>
      <c r="H1099" s="79"/>
      <c r="I1099" s="79"/>
    </row>
    <row r="1100">
      <c r="A1100" s="60"/>
      <c r="B1100" s="79"/>
      <c r="C1100" s="79"/>
      <c r="D1100" s="79"/>
      <c r="E1100" s="79"/>
      <c r="F1100" s="79"/>
      <c r="G1100" s="79"/>
      <c r="H1100" s="79"/>
      <c r="I1100" s="79"/>
    </row>
    <row r="1101">
      <c r="A1101" s="60"/>
      <c r="B1101" s="79"/>
      <c r="C1101" s="79"/>
      <c r="D1101" s="79"/>
      <c r="E1101" s="79"/>
      <c r="F1101" s="79"/>
      <c r="G1101" s="79"/>
      <c r="H1101" s="79"/>
      <c r="I1101" s="79"/>
    </row>
    <row r="1102">
      <c r="A1102" s="60"/>
      <c r="B1102" s="79"/>
      <c r="C1102" s="79"/>
      <c r="D1102" s="79"/>
      <c r="E1102" s="79"/>
      <c r="F1102" s="79"/>
      <c r="G1102" s="79"/>
      <c r="H1102" s="79"/>
      <c r="I1102" s="79"/>
    </row>
    <row r="1103">
      <c r="A1103" s="60"/>
      <c r="B1103" s="79"/>
      <c r="C1103" s="79"/>
      <c r="D1103" s="79"/>
      <c r="E1103" s="79"/>
      <c r="F1103" s="79"/>
      <c r="G1103" s="79"/>
      <c r="H1103" s="79"/>
      <c r="I1103" s="79"/>
    </row>
    <row r="1104">
      <c r="A1104" s="60"/>
      <c r="B1104" s="79"/>
      <c r="C1104" s="79"/>
      <c r="D1104" s="79"/>
      <c r="E1104" s="79"/>
      <c r="F1104" s="79"/>
      <c r="G1104" s="79"/>
      <c r="H1104" s="79"/>
      <c r="I1104" s="79"/>
    </row>
    <row r="1105">
      <c r="A1105" s="60"/>
      <c r="B1105" s="79"/>
      <c r="C1105" s="79"/>
      <c r="D1105" s="79"/>
      <c r="E1105" s="79"/>
      <c r="F1105" s="79"/>
      <c r="G1105" s="79"/>
      <c r="H1105" s="79"/>
      <c r="I1105" s="79"/>
    </row>
    <row r="1106">
      <c r="A1106" s="60"/>
      <c r="B1106" s="79"/>
      <c r="C1106" s="79"/>
      <c r="D1106" s="79"/>
      <c r="E1106" s="79"/>
      <c r="F1106" s="79"/>
      <c r="G1106" s="79"/>
      <c r="H1106" s="79"/>
      <c r="I1106" s="79"/>
    </row>
    <row r="1107">
      <c r="A1107" s="60"/>
      <c r="B1107" s="79"/>
      <c r="C1107" s="79"/>
      <c r="D1107" s="79"/>
      <c r="E1107" s="79"/>
      <c r="F1107" s="79"/>
      <c r="G1107" s="79"/>
      <c r="H1107" s="79"/>
      <c r="I1107" s="79"/>
    </row>
    <row r="1108">
      <c r="A1108" s="60"/>
      <c r="B1108" s="79"/>
      <c r="C1108" s="79"/>
      <c r="D1108" s="79"/>
      <c r="E1108" s="79"/>
      <c r="F1108" s="79"/>
      <c r="G1108" s="79"/>
      <c r="H1108" s="79"/>
      <c r="I1108" s="79"/>
    </row>
    <row r="1109">
      <c r="A1109" s="60"/>
      <c r="B1109" s="79"/>
      <c r="C1109" s="79"/>
      <c r="D1109" s="79"/>
      <c r="E1109" s="79"/>
      <c r="F1109" s="79"/>
      <c r="G1109" s="79"/>
      <c r="H1109" s="79"/>
      <c r="I1109" s="79"/>
    </row>
    <row r="1110">
      <c r="A1110" s="60"/>
      <c r="B1110" s="79"/>
      <c r="C1110" s="79"/>
      <c r="D1110" s="79"/>
      <c r="E1110" s="79"/>
      <c r="F1110" s="79"/>
      <c r="G1110" s="79"/>
      <c r="H1110" s="79"/>
      <c r="I1110" s="79"/>
    </row>
    <row r="1111">
      <c r="A1111" s="60"/>
      <c r="B1111" s="79"/>
      <c r="C1111" s="79"/>
      <c r="D1111" s="79"/>
      <c r="E1111" s="79"/>
      <c r="F1111" s="79"/>
      <c r="G1111" s="79"/>
      <c r="H1111" s="79"/>
      <c r="I1111" s="79"/>
    </row>
    <row r="1112">
      <c r="A1112" s="60"/>
      <c r="B1112" s="79"/>
      <c r="C1112" s="79"/>
      <c r="D1112" s="79"/>
      <c r="E1112" s="79"/>
      <c r="F1112" s="79"/>
      <c r="G1112" s="79"/>
      <c r="H1112" s="79"/>
      <c r="I1112" s="79"/>
    </row>
    <row r="1113">
      <c r="A1113" s="60"/>
      <c r="B1113" s="79"/>
      <c r="C1113" s="79"/>
      <c r="D1113" s="79"/>
      <c r="E1113" s="79"/>
      <c r="F1113" s="79"/>
      <c r="G1113" s="79"/>
      <c r="H1113" s="79"/>
      <c r="I1113" s="79"/>
    </row>
    <row r="1114">
      <c r="A1114" s="60"/>
      <c r="B1114" s="79"/>
      <c r="C1114" s="79"/>
      <c r="D1114" s="79"/>
      <c r="E1114" s="79"/>
      <c r="F1114" s="79"/>
      <c r="G1114" s="79"/>
      <c r="H1114" s="79"/>
      <c r="I1114" s="79"/>
    </row>
    <row r="1115">
      <c r="A1115" s="60"/>
      <c r="B1115" s="79"/>
      <c r="C1115" s="79"/>
      <c r="D1115" s="79"/>
      <c r="E1115" s="79"/>
      <c r="F1115" s="79"/>
      <c r="G1115" s="79"/>
      <c r="H1115" s="79"/>
      <c r="I1115" s="79"/>
    </row>
    <row r="1116">
      <c r="A1116" s="60"/>
      <c r="B1116" s="79"/>
      <c r="C1116" s="79"/>
      <c r="D1116" s="79"/>
      <c r="E1116" s="79"/>
      <c r="F1116" s="79"/>
      <c r="G1116" s="79"/>
      <c r="H1116" s="79"/>
      <c r="I1116" s="79"/>
    </row>
    <row r="1117">
      <c r="A1117" s="60"/>
      <c r="B1117" s="79"/>
      <c r="C1117" s="79"/>
      <c r="D1117" s="79"/>
      <c r="E1117" s="79"/>
      <c r="F1117" s="79"/>
      <c r="G1117" s="79"/>
      <c r="H1117" s="79"/>
      <c r="I1117" s="79"/>
    </row>
    <row r="1118">
      <c r="A1118" s="60"/>
      <c r="B1118" s="79"/>
      <c r="C1118" s="79"/>
      <c r="D1118" s="79"/>
      <c r="E1118" s="79"/>
      <c r="F1118" s="79"/>
      <c r="G1118" s="79"/>
      <c r="H1118" s="79"/>
      <c r="I1118" s="79"/>
    </row>
    <row r="1119">
      <c r="A1119" s="60"/>
      <c r="B1119" s="79"/>
      <c r="C1119" s="79"/>
      <c r="D1119" s="79"/>
      <c r="E1119" s="79"/>
      <c r="F1119" s="79"/>
      <c r="G1119" s="79"/>
      <c r="H1119" s="79"/>
      <c r="I1119" s="79"/>
    </row>
    <row r="1120">
      <c r="A1120" s="60"/>
      <c r="B1120" s="79"/>
      <c r="C1120" s="79"/>
      <c r="D1120" s="79"/>
      <c r="E1120" s="79"/>
      <c r="F1120" s="79"/>
      <c r="G1120" s="79"/>
      <c r="H1120" s="79"/>
      <c r="I1120" s="79"/>
    </row>
    <row r="1121">
      <c r="A1121" s="60"/>
      <c r="B1121" s="79"/>
      <c r="C1121" s="79"/>
      <c r="D1121" s="79"/>
      <c r="E1121" s="79"/>
      <c r="F1121" s="79"/>
      <c r="G1121" s="79"/>
      <c r="H1121" s="79"/>
      <c r="I1121" s="79"/>
    </row>
    <row r="1122">
      <c r="A1122" s="60"/>
      <c r="B1122" s="79"/>
      <c r="C1122" s="79"/>
      <c r="D1122" s="79"/>
      <c r="E1122" s="79"/>
      <c r="F1122" s="79"/>
      <c r="G1122" s="79"/>
      <c r="H1122" s="79"/>
      <c r="I1122" s="79"/>
    </row>
    <row r="1123">
      <c r="A1123" s="60"/>
      <c r="B1123" s="79"/>
      <c r="C1123" s="79"/>
      <c r="D1123" s="79"/>
      <c r="E1123" s="79"/>
      <c r="F1123" s="79"/>
      <c r="G1123" s="79"/>
      <c r="H1123" s="79"/>
      <c r="I1123" s="79"/>
    </row>
    <row r="1124">
      <c r="A1124" s="60"/>
      <c r="B1124" s="79"/>
      <c r="C1124" s="79"/>
      <c r="D1124" s="79"/>
      <c r="E1124" s="79"/>
      <c r="F1124" s="79"/>
      <c r="G1124" s="79"/>
      <c r="H1124" s="79"/>
      <c r="I1124" s="79"/>
    </row>
    <row r="1125">
      <c r="A1125" s="60"/>
      <c r="B1125" s="79"/>
      <c r="C1125" s="79"/>
      <c r="D1125" s="79"/>
      <c r="E1125" s="79"/>
      <c r="F1125" s="79"/>
      <c r="G1125" s="79"/>
      <c r="H1125" s="79"/>
      <c r="I1125" s="79"/>
    </row>
    <row r="1126">
      <c r="A1126" s="60"/>
      <c r="B1126" s="79"/>
      <c r="C1126" s="79"/>
      <c r="D1126" s="79"/>
      <c r="E1126" s="79"/>
      <c r="F1126" s="79"/>
      <c r="G1126" s="79"/>
      <c r="H1126" s="79"/>
      <c r="I1126" s="79"/>
    </row>
    <row r="1127">
      <c r="A1127" s="60"/>
      <c r="B1127" s="79"/>
      <c r="C1127" s="79"/>
      <c r="D1127" s="79"/>
      <c r="E1127" s="79"/>
      <c r="F1127" s="79"/>
      <c r="G1127" s="79"/>
      <c r="H1127" s="79"/>
      <c r="I1127" s="79"/>
    </row>
    <row r="1128">
      <c r="A1128" s="60"/>
      <c r="B1128" s="79"/>
      <c r="C1128" s="79"/>
      <c r="D1128" s="79"/>
      <c r="E1128" s="79"/>
      <c r="F1128" s="79"/>
      <c r="G1128" s="79"/>
      <c r="H1128" s="79"/>
      <c r="I1128" s="79"/>
    </row>
    <row r="1129">
      <c r="A1129" s="60"/>
      <c r="B1129" s="79"/>
      <c r="C1129" s="79"/>
      <c r="D1129" s="79"/>
      <c r="E1129" s="79"/>
      <c r="F1129" s="79"/>
      <c r="G1129" s="79"/>
      <c r="H1129" s="79"/>
      <c r="I1129" s="79"/>
    </row>
    <row r="1130">
      <c r="A1130" s="60"/>
      <c r="B1130" s="79"/>
      <c r="C1130" s="79"/>
      <c r="D1130" s="79"/>
      <c r="E1130" s="79"/>
      <c r="F1130" s="79"/>
      <c r="G1130" s="79"/>
      <c r="H1130" s="79"/>
      <c r="I1130" s="79"/>
    </row>
    <row r="1131">
      <c r="A1131" s="60"/>
      <c r="B1131" s="79"/>
      <c r="C1131" s="79"/>
      <c r="D1131" s="79"/>
      <c r="E1131" s="79"/>
      <c r="F1131" s="79"/>
      <c r="G1131" s="79"/>
      <c r="H1131" s="79"/>
      <c r="I1131" s="79"/>
    </row>
    <row r="1132">
      <c r="A1132" s="60"/>
      <c r="B1132" s="79"/>
      <c r="C1132" s="79"/>
      <c r="D1132" s="79"/>
      <c r="E1132" s="79"/>
      <c r="F1132" s="79"/>
      <c r="G1132" s="79"/>
      <c r="H1132" s="79"/>
      <c r="I1132" s="79"/>
    </row>
    <row r="1133">
      <c r="A1133" s="60"/>
      <c r="B1133" s="79"/>
      <c r="C1133" s="79"/>
      <c r="D1133" s="79"/>
      <c r="E1133" s="79"/>
      <c r="F1133" s="79"/>
      <c r="G1133" s="79"/>
      <c r="H1133" s="79"/>
      <c r="I1133" s="79"/>
    </row>
    <row r="1134">
      <c r="A1134" s="60"/>
      <c r="B1134" s="79"/>
      <c r="C1134" s="79"/>
      <c r="D1134" s="79"/>
      <c r="E1134" s="79"/>
      <c r="F1134" s="79"/>
      <c r="G1134" s="79"/>
      <c r="H1134" s="79"/>
      <c r="I1134" s="79"/>
    </row>
    <row r="1135">
      <c r="A1135" s="60"/>
      <c r="B1135" s="79"/>
      <c r="C1135" s="79"/>
      <c r="D1135" s="79"/>
      <c r="E1135" s="79"/>
      <c r="F1135" s="79"/>
      <c r="G1135" s="79"/>
      <c r="H1135" s="79"/>
      <c r="I1135" s="79"/>
    </row>
    <row r="1136">
      <c r="A1136" s="60"/>
      <c r="B1136" s="79"/>
      <c r="C1136" s="79"/>
      <c r="D1136" s="79"/>
      <c r="E1136" s="79"/>
      <c r="F1136" s="79"/>
      <c r="G1136" s="79"/>
      <c r="H1136" s="79"/>
      <c r="I1136" s="79"/>
    </row>
    <row r="1137">
      <c r="A1137" s="60"/>
      <c r="B1137" s="79"/>
      <c r="C1137" s="79"/>
      <c r="D1137" s="79"/>
      <c r="E1137" s="79"/>
      <c r="F1137" s="79"/>
      <c r="G1137" s="79"/>
      <c r="H1137" s="79"/>
      <c r="I1137" s="79"/>
    </row>
    <row r="1138">
      <c r="A1138" s="60"/>
      <c r="B1138" s="79"/>
      <c r="C1138" s="79"/>
      <c r="D1138" s="79"/>
      <c r="E1138" s="79"/>
      <c r="F1138" s="79"/>
      <c r="G1138" s="79"/>
      <c r="H1138" s="79"/>
      <c r="I1138" s="79"/>
    </row>
    <row r="1139">
      <c r="A1139" s="60"/>
      <c r="B1139" s="79"/>
      <c r="C1139" s="79"/>
      <c r="D1139" s="79"/>
      <c r="E1139" s="79"/>
      <c r="F1139" s="79"/>
      <c r="G1139" s="79"/>
      <c r="H1139" s="79"/>
      <c r="I1139" s="79"/>
    </row>
    <row r="1140">
      <c r="A1140" s="60"/>
      <c r="B1140" s="79"/>
      <c r="C1140" s="79"/>
      <c r="D1140" s="79"/>
      <c r="E1140" s="79"/>
      <c r="F1140" s="79"/>
      <c r="G1140" s="79"/>
      <c r="H1140" s="79"/>
      <c r="I1140" s="79"/>
    </row>
    <row r="1141">
      <c r="A1141" s="60"/>
      <c r="B1141" s="79"/>
      <c r="C1141" s="79"/>
      <c r="D1141" s="79"/>
      <c r="E1141" s="79"/>
      <c r="F1141" s="79"/>
      <c r="G1141" s="79"/>
      <c r="H1141" s="79"/>
      <c r="I1141" s="79"/>
    </row>
    <row r="1142">
      <c r="A1142" s="60"/>
      <c r="B1142" s="79"/>
      <c r="C1142" s="79"/>
      <c r="D1142" s="79"/>
      <c r="E1142" s="79"/>
      <c r="F1142" s="79"/>
      <c r="G1142" s="79"/>
      <c r="H1142" s="79"/>
      <c r="I1142" s="79"/>
    </row>
    <row r="1143">
      <c r="A1143" s="60"/>
      <c r="B1143" s="79"/>
      <c r="C1143" s="79"/>
      <c r="D1143" s="79"/>
      <c r="E1143" s="79"/>
      <c r="F1143" s="79"/>
      <c r="G1143" s="79"/>
      <c r="H1143" s="79"/>
      <c r="I1143" s="79"/>
    </row>
    <row r="1144">
      <c r="A1144" s="60"/>
      <c r="B1144" s="79"/>
      <c r="C1144" s="79"/>
      <c r="D1144" s="79"/>
      <c r="E1144" s="79"/>
      <c r="F1144" s="79"/>
      <c r="G1144" s="79"/>
      <c r="H1144" s="79"/>
      <c r="I1144" s="79"/>
    </row>
    <row r="1145">
      <c r="A1145" s="60"/>
      <c r="B1145" s="79"/>
      <c r="C1145" s="79"/>
      <c r="D1145" s="79"/>
      <c r="E1145" s="79"/>
      <c r="F1145" s="79"/>
      <c r="G1145" s="79"/>
      <c r="H1145" s="79"/>
      <c r="I1145" s="79"/>
    </row>
    <row r="1146">
      <c r="A1146" s="60"/>
      <c r="B1146" s="79"/>
      <c r="C1146" s="79"/>
      <c r="D1146" s="79"/>
      <c r="E1146" s="79"/>
      <c r="F1146" s="79"/>
      <c r="G1146" s="79"/>
      <c r="H1146" s="79"/>
      <c r="I1146" s="79"/>
    </row>
    <row r="1147">
      <c r="A1147" s="60"/>
      <c r="B1147" s="79"/>
      <c r="C1147" s="79"/>
      <c r="D1147" s="79"/>
      <c r="E1147" s="79"/>
      <c r="F1147" s="79"/>
      <c r="G1147" s="79"/>
      <c r="H1147" s="79"/>
      <c r="I1147" s="79"/>
    </row>
    <row r="1148">
      <c r="A1148" s="60"/>
      <c r="B1148" s="79"/>
      <c r="C1148" s="79"/>
      <c r="D1148" s="79"/>
      <c r="E1148" s="79"/>
      <c r="F1148" s="79"/>
      <c r="G1148" s="79"/>
      <c r="H1148" s="79"/>
      <c r="I1148" s="79"/>
    </row>
    <row r="1149">
      <c r="A1149" s="60"/>
      <c r="B1149" s="79"/>
      <c r="C1149" s="79"/>
      <c r="D1149" s="79"/>
      <c r="E1149" s="79"/>
      <c r="F1149" s="79"/>
      <c r="G1149" s="79"/>
      <c r="H1149" s="79"/>
      <c r="I1149" s="79"/>
    </row>
    <row r="1150">
      <c r="A1150" s="60"/>
      <c r="B1150" s="79"/>
      <c r="C1150" s="79"/>
      <c r="D1150" s="79"/>
      <c r="E1150" s="79"/>
      <c r="F1150" s="79"/>
      <c r="G1150" s="79"/>
      <c r="H1150" s="79"/>
      <c r="I1150" s="79"/>
    </row>
    <row r="1151">
      <c r="A1151" s="60"/>
      <c r="B1151" s="79"/>
      <c r="C1151" s="79"/>
      <c r="D1151" s="79"/>
      <c r="E1151" s="79"/>
      <c r="F1151" s="79"/>
      <c r="G1151" s="79"/>
      <c r="H1151" s="79"/>
      <c r="I1151" s="79"/>
    </row>
    <row r="1152">
      <c r="A1152" s="60"/>
      <c r="B1152" s="79"/>
      <c r="C1152" s="79"/>
      <c r="D1152" s="79"/>
      <c r="E1152" s="79"/>
      <c r="F1152" s="79"/>
      <c r="G1152" s="79"/>
      <c r="H1152" s="79"/>
      <c r="I1152" s="79"/>
    </row>
    <row r="1153">
      <c r="A1153" s="60"/>
      <c r="B1153" s="79"/>
      <c r="C1153" s="79"/>
      <c r="D1153" s="79"/>
      <c r="E1153" s="79"/>
      <c r="F1153" s="79"/>
      <c r="G1153" s="79"/>
      <c r="H1153" s="79"/>
      <c r="I1153" s="79"/>
    </row>
    <row r="1154">
      <c r="A1154" s="60"/>
      <c r="B1154" s="79"/>
      <c r="C1154" s="79"/>
      <c r="D1154" s="79"/>
      <c r="E1154" s="79"/>
      <c r="F1154" s="79"/>
      <c r="G1154" s="79"/>
      <c r="H1154" s="79"/>
      <c r="I1154" s="79"/>
    </row>
    <row r="1155">
      <c r="A1155" s="60"/>
      <c r="B1155" s="79"/>
      <c r="C1155" s="79"/>
      <c r="D1155" s="79"/>
      <c r="E1155" s="79"/>
      <c r="F1155" s="79"/>
      <c r="G1155" s="79"/>
      <c r="H1155" s="79"/>
      <c r="I1155" s="79"/>
    </row>
    <row r="1156">
      <c r="A1156" s="60"/>
      <c r="B1156" s="79"/>
      <c r="C1156" s="79"/>
      <c r="D1156" s="79"/>
      <c r="E1156" s="79"/>
      <c r="F1156" s="79"/>
      <c r="G1156" s="79"/>
      <c r="H1156" s="79"/>
      <c r="I1156" s="79"/>
    </row>
    <row r="1157">
      <c r="A1157" s="60"/>
      <c r="B1157" s="79"/>
      <c r="C1157" s="79"/>
      <c r="D1157" s="79"/>
      <c r="E1157" s="79"/>
      <c r="F1157" s="79"/>
      <c r="G1157" s="79"/>
      <c r="H1157" s="79"/>
      <c r="I1157" s="79"/>
    </row>
    <row r="1158">
      <c r="A1158" s="60"/>
      <c r="B1158" s="79"/>
      <c r="C1158" s="79"/>
      <c r="D1158" s="79"/>
      <c r="E1158" s="79"/>
      <c r="F1158" s="79"/>
      <c r="G1158" s="79"/>
      <c r="H1158" s="79"/>
      <c r="I1158" s="79"/>
    </row>
    <row r="1159">
      <c r="A1159" s="60"/>
      <c r="B1159" s="79"/>
      <c r="C1159" s="79"/>
      <c r="D1159" s="79"/>
      <c r="E1159" s="79"/>
      <c r="F1159" s="79"/>
      <c r="G1159" s="79"/>
      <c r="H1159" s="79"/>
      <c r="I1159" s="79"/>
    </row>
    <row r="1160">
      <c r="A1160" s="60"/>
      <c r="B1160" s="79"/>
      <c r="C1160" s="79"/>
      <c r="D1160" s="79"/>
      <c r="E1160" s="79"/>
      <c r="F1160" s="79"/>
      <c r="G1160" s="79"/>
      <c r="H1160" s="79"/>
      <c r="I1160" s="79"/>
    </row>
    <row r="1161">
      <c r="A1161" s="60"/>
      <c r="B1161" s="79"/>
      <c r="C1161" s="79"/>
      <c r="D1161" s="79"/>
      <c r="E1161" s="79"/>
      <c r="F1161" s="79"/>
      <c r="G1161" s="79"/>
      <c r="H1161" s="79"/>
      <c r="I1161" s="79"/>
    </row>
    <row r="1162">
      <c r="A1162" s="60"/>
      <c r="B1162" s="79"/>
      <c r="C1162" s="79"/>
      <c r="D1162" s="79"/>
      <c r="E1162" s="79"/>
      <c r="F1162" s="79"/>
      <c r="G1162" s="79"/>
      <c r="H1162" s="79"/>
      <c r="I1162" s="79"/>
    </row>
    <row r="1163">
      <c r="A1163" s="60"/>
      <c r="B1163" s="79"/>
      <c r="C1163" s="79"/>
      <c r="D1163" s="79"/>
      <c r="E1163" s="79"/>
      <c r="F1163" s="79"/>
      <c r="G1163" s="79"/>
      <c r="H1163" s="79"/>
      <c r="I1163" s="79"/>
    </row>
    <row r="1164">
      <c r="A1164" s="60"/>
      <c r="B1164" s="79"/>
      <c r="C1164" s="79"/>
      <c r="D1164" s="79"/>
      <c r="E1164" s="79"/>
      <c r="F1164" s="79"/>
      <c r="G1164" s="79"/>
      <c r="H1164" s="79"/>
      <c r="I1164" s="79"/>
    </row>
    <row r="1165">
      <c r="A1165" s="60"/>
      <c r="B1165" s="79"/>
      <c r="C1165" s="79"/>
      <c r="D1165" s="79"/>
      <c r="E1165" s="79"/>
      <c r="F1165" s="79"/>
      <c r="G1165" s="79"/>
      <c r="H1165" s="79"/>
      <c r="I1165" s="79"/>
    </row>
    <row r="1166">
      <c r="A1166" s="60"/>
      <c r="B1166" s="79"/>
      <c r="C1166" s="79"/>
      <c r="D1166" s="79"/>
      <c r="E1166" s="79"/>
      <c r="F1166" s="79"/>
      <c r="G1166" s="79"/>
      <c r="H1166" s="79"/>
      <c r="I1166" s="79"/>
    </row>
    <row r="1167">
      <c r="A1167" s="60"/>
      <c r="B1167" s="79"/>
      <c r="C1167" s="79"/>
      <c r="D1167" s="79"/>
      <c r="E1167" s="79"/>
      <c r="F1167" s="79"/>
      <c r="G1167" s="79"/>
      <c r="H1167" s="79"/>
      <c r="I1167" s="79"/>
    </row>
    <row r="1168">
      <c r="A1168" s="60"/>
      <c r="B1168" s="79"/>
      <c r="C1168" s="79"/>
      <c r="D1168" s="79"/>
      <c r="E1168" s="79"/>
      <c r="F1168" s="79"/>
      <c r="G1168" s="79"/>
      <c r="H1168" s="79"/>
      <c r="I1168" s="79"/>
    </row>
    <row r="1169">
      <c r="A1169" s="60"/>
      <c r="B1169" s="79"/>
      <c r="C1169" s="79"/>
      <c r="D1169" s="79"/>
      <c r="E1169" s="79"/>
      <c r="F1169" s="79"/>
      <c r="G1169" s="79"/>
      <c r="H1169" s="79"/>
      <c r="I1169" s="79"/>
    </row>
    <row r="1170">
      <c r="A1170" s="60"/>
      <c r="B1170" s="79"/>
      <c r="C1170" s="79"/>
      <c r="D1170" s="79"/>
      <c r="E1170" s="79"/>
      <c r="F1170" s="79"/>
      <c r="G1170" s="79"/>
      <c r="H1170" s="79"/>
      <c r="I1170" s="79"/>
    </row>
    <row r="1171">
      <c r="A1171" s="60"/>
      <c r="B1171" s="79"/>
      <c r="C1171" s="79"/>
      <c r="D1171" s="79"/>
      <c r="E1171" s="79"/>
      <c r="F1171" s="79"/>
      <c r="G1171" s="79"/>
      <c r="H1171" s="79"/>
      <c r="I1171" s="79"/>
    </row>
    <row r="1172">
      <c r="A1172" s="60"/>
      <c r="B1172" s="79"/>
      <c r="C1172" s="79"/>
      <c r="D1172" s="79"/>
      <c r="E1172" s="79"/>
      <c r="F1172" s="79"/>
      <c r="G1172" s="79"/>
      <c r="H1172" s="79"/>
      <c r="I1172" s="79"/>
    </row>
    <row r="1173">
      <c r="A1173" s="60"/>
      <c r="B1173" s="79"/>
      <c r="C1173" s="79"/>
      <c r="D1173" s="79"/>
      <c r="E1173" s="79"/>
      <c r="F1173" s="79"/>
      <c r="G1173" s="79"/>
      <c r="H1173" s="79"/>
      <c r="I1173" s="79"/>
    </row>
    <row r="1174">
      <c r="A1174" s="60"/>
      <c r="B1174" s="79"/>
      <c r="C1174" s="79"/>
      <c r="D1174" s="79"/>
      <c r="E1174" s="79"/>
      <c r="F1174" s="79"/>
      <c r="G1174" s="79"/>
      <c r="H1174" s="79"/>
      <c r="I1174" s="79"/>
    </row>
    <row r="1175">
      <c r="A1175" s="60"/>
      <c r="B1175" s="79"/>
      <c r="C1175" s="79"/>
      <c r="D1175" s="79"/>
      <c r="E1175" s="79"/>
      <c r="F1175" s="79"/>
      <c r="G1175" s="79"/>
      <c r="H1175" s="79"/>
      <c r="I1175" s="79"/>
    </row>
    <row r="1176">
      <c r="A1176" s="60"/>
      <c r="B1176" s="79"/>
      <c r="C1176" s="79"/>
      <c r="D1176" s="79"/>
      <c r="E1176" s="79"/>
      <c r="F1176" s="79"/>
      <c r="G1176" s="79"/>
      <c r="H1176" s="79"/>
      <c r="I1176" s="79"/>
    </row>
    <row r="1177">
      <c r="A1177" s="60"/>
      <c r="B1177" s="79"/>
      <c r="C1177" s="79"/>
      <c r="D1177" s="79"/>
      <c r="E1177" s="79"/>
      <c r="F1177" s="79"/>
      <c r="G1177" s="79"/>
      <c r="H1177" s="79"/>
      <c r="I1177" s="79"/>
    </row>
    <row r="1178">
      <c r="A1178" s="60"/>
      <c r="B1178" s="79"/>
      <c r="C1178" s="79"/>
      <c r="D1178" s="79"/>
      <c r="E1178" s="79"/>
      <c r="F1178" s="79"/>
      <c r="G1178" s="79"/>
      <c r="H1178" s="79"/>
      <c r="I1178" s="79"/>
    </row>
    <row r="1179">
      <c r="A1179" s="60"/>
      <c r="B1179" s="79"/>
      <c r="C1179" s="79"/>
      <c r="D1179" s="79"/>
      <c r="E1179" s="79"/>
      <c r="F1179" s="79"/>
      <c r="G1179" s="79"/>
      <c r="H1179" s="79"/>
      <c r="I1179" s="79"/>
    </row>
    <row r="1180">
      <c r="A1180" s="60"/>
      <c r="B1180" s="79"/>
      <c r="C1180" s="79"/>
      <c r="D1180" s="79"/>
      <c r="E1180" s="79"/>
      <c r="F1180" s="79"/>
      <c r="G1180" s="79"/>
      <c r="H1180" s="79"/>
      <c r="I1180" s="79"/>
    </row>
    <row r="1181">
      <c r="A1181" s="60"/>
      <c r="B1181" s="79"/>
      <c r="C1181" s="79"/>
      <c r="D1181" s="79"/>
      <c r="E1181" s="79"/>
      <c r="F1181" s="79"/>
      <c r="G1181" s="79"/>
      <c r="H1181" s="79"/>
      <c r="I1181" s="79"/>
    </row>
    <row r="1182">
      <c r="A1182" s="60"/>
      <c r="B1182" s="79"/>
      <c r="C1182" s="79"/>
      <c r="D1182" s="79"/>
      <c r="E1182" s="79"/>
      <c r="F1182" s="79"/>
      <c r="G1182" s="79"/>
      <c r="H1182" s="79"/>
      <c r="I1182" s="79"/>
    </row>
    <row r="1183">
      <c r="A1183" s="60"/>
      <c r="B1183" s="79"/>
      <c r="C1183" s="79"/>
      <c r="D1183" s="79"/>
      <c r="E1183" s="79"/>
      <c r="F1183" s="79"/>
      <c r="G1183" s="79"/>
      <c r="H1183" s="79"/>
      <c r="I1183" s="79"/>
    </row>
    <row r="1184">
      <c r="A1184" s="60"/>
      <c r="B1184" s="79"/>
      <c r="C1184" s="79"/>
      <c r="D1184" s="79"/>
      <c r="E1184" s="79"/>
      <c r="F1184" s="79"/>
      <c r="G1184" s="79"/>
      <c r="H1184" s="79"/>
      <c r="I1184" s="79"/>
    </row>
    <row r="1185">
      <c r="A1185" s="60"/>
      <c r="B1185" s="79"/>
      <c r="C1185" s="79"/>
      <c r="D1185" s="79"/>
      <c r="E1185" s="79"/>
      <c r="F1185" s="79"/>
      <c r="G1185" s="79"/>
      <c r="H1185" s="79"/>
      <c r="I1185" s="79"/>
    </row>
    <row r="1186">
      <c r="A1186" s="60"/>
      <c r="B1186" s="79"/>
      <c r="C1186" s="79"/>
      <c r="D1186" s="79"/>
      <c r="E1186" s="79"/>
      <c r="F1186" s="79"/>
      <c r="G1186" s="79"/>
      <c r="H1186" s="79"/>
      <c r="I1186" s="79"/>
    </row>
    <row r="1187">
      <c r="A1187" s="60"/>
      <c r="B1187" s="79"/>
      <c r="C1187" s="79"/>
      <c r="D1187" s="79"/>
      <c r="E1187" s="79"/>
      <c r="F1187" s="79"/>
      <c r="G1187" s="79"/>
      <c r="H1187" s="79"/>
      <c r="I1187" s="79"/>
    </row>
    <row r="1188">
      <c r="A1188" s="60"/>
      <c r="B1188" s="79"/>
      <c r="C1188" s="79"/>
      <c r="D1188" s="79"/>
      <c r="E1188" s="79"/>
      <c r="F1188" s="79"/>
      <c r="G1188" s="79"/>
      <c r="H1188" s="79"/>
      <c r="I1188" s="79"/>
    </row>
    <row r="1189">
      <c r="A1189" s="60"/>
      <c r="B1189" s="79"/>
      <c r="C1189" s="79"/>
      <c r="D1189" s="79"/>
      <c r="E1189" s="79"/>
      <c r="F1189" s="79"/>
      <c r="G1189" s="79"/>
      <c r="H1189" s="79"/>
      <c r="I1189" s="79"/>
    </row>
    <row r="1190">
      <c r="A1190" s="60"/>
      <c r="B1190" s="79"/>
      <c r="C1190" s="79"/>
      <c r="D1190" s="79"/>
      <c r="E1190" s="79"/>
      <c r="F1190" s="79"/>
      <c r="G1190" s="79"/>
      <c r="H1190" s="79"/>
      <c r="I1190" s="79"/>
    </row>
    <row r="1191">
      <c r="A1191" s="60"/>
      <c r="B1191" s="79"/>
      <c r="C1191" s="79"/>
      <c r="D1191" s="79"/>
      <c r="E1191" s="79"/>
      <c r="F1191" s="79"/>
      <c r="G1191" s="79"/>
      <c r="H1191" s="79"/>
      <c r="I1191" s="79"/>
    </row>
    <row r="1192">
      <c r="A1192" s="60"/>
      <c r="B1192" s="79"/>
      <c r="C1192" s="79"/>
      <c r="D1192" s="79"/>
      <c r="E1192" s="79"/>
      <c r="F1192" s="79"/>
      <c r="G1192" s="79"/>
      <c r="H1192" s="79"/>
      <c r="I1192" s="79"/>
    </row>
    <row r="1193">
      <c r="A1193" s="60"/>
      <c r="B1193" s="79"/>
      <c r="C1193" s="79"/>
      <c r="D1193" s="79"/>
      <c r="E1193" s="79"/>
      <c r="F1193" s="79"/>
      <c r="G1193" s="79"/>
      <c r="H1193" s="79"/>
      <c r="I1193" s="79"/>
    </row>
    <row r="1194">
      <c r="A1194" s="60"/>
      <c r="B1194" s="79"/>
      <c r="C1194" s="79"/>
      <c r="D1194" s="79"/>
      <c r="E1194" s="79"/>
      <c r="F1194" s="79"/>
      <c r="G1194" s="79"/>
      <c r="H1194" s="79"/>
      <c r="I1194" s="79"/>
    </row>
    <row r="1195">
      <c r="A1195" s="60"/>
      <c r="B1195" s="79"/>
      <c r="C1195" s="79"/>
      <c r="D1195" s="79"/>
      <c r="E1195" s="79"/>
      <c r="F1195" s="79"/>
      <c r="G1195" s="79"/>
      <c r="H1195" s="79"/>
      <c r="I1195" s="79"/>
    </row>
    <row r="1196">
      <c r="A1196" s="60"/>
      <c r="B1196" s="79"/>
      <c r="C1196" s="79"/>
      <c r="D1196" s="79"/>
      <c r="E1196" s="79"/>
      <c r="F1196" s="79"/>
      <c r="G1196" s="79"/>
      <c r="H1196" s="79"/>
      <c r="I1196" s="79"/>
    </row>
    <row r="1197">
      <c r="A1197" s="60"/>
      <c r="B1197" s="79"/>
      <c r="C1197" s="79"/>
      <c r="D1197" s="79"/>
      <c r="E1197" s="79"/>
      <c r="F1197" s="79"/>
      <c r="G1197" s="79"/>
      <c r="H1197" s="79"/>
      <c r="I1197" s="79"/>
    </row>
    <row r="1198">
      <c r="A1198" s="60"/>
      <c r="B1198" s="79"/>
      <c r="C1198" s="79"/>
      <c r="D1198" s="79"/>
      <c r="E1198" s="79"/>
      <c r="F1198" s="79"/>
      <c r="G1198" s="79"/>
      <c r="H1198" s="79"/>
      <c r="I1198" s="79"/>
    </row>
    <row r="1199">
      <c r="A1199" s="60"/>
      <c r="B1199" s="79"/>
      <c r="C1199" s="79"/>
      <c r="D1199" s="79"/>
      <c r="E1199" s="79"/>
      <c r="F1199" s="79"/>
      <c r="G1199" s="79"/>
      <c r="H1199" s="79"/>
      <c r="I1199" s="79"/>
    </row>
    <row r="1200">
      <c r="A1200" s="60"/>
      <c r="B1200" s="79"/>
      <c r="C1200" s="79"/>
      <c r="D1200" s="79"/>
      <c r="E1200" s="79"/>
      <c r="F1200" s="79"/>
      <c r="G1200" s="79"/>
      <c r="H1200" s="79"/>
      <c r="I1200" s="79"/>
    </row>
    <row r="1201">
      <c r="A1201" s="60"/>
      <c r="B1201" s="79"/>
      <c r="C1201" s="79"/>
      <c r="D1201" s="79"/>
      <c r="E1201" s="79"/>
      <c r="F1201" s="79"/>
      <c r="G1201" s="79"/>
      <c r="H1201" s="79"/>
      <c r="I1201" s="79"/>
    </row>
    <row r="1202">
      <c r="A1202" s="60"/>
      <c r="B1202" s="79"/>
      <c r="C1202" s="79"/>
      <c r="D1202" s="79"/>
      <c r="E1202" s="79"/>
      <c r="F1202" s="79"/>
      <c r="G1202" s="79"/>
      <c r="H1202" s="79"/>
      <c r="I1202" s="79"/>
    </row>
    <row r="1203">
      <c r="A1203" s="60"/>
      <c r="B1203" s="79"/>
      <c r="C1203" s="79"/>
      <c r="D1203" s="79"/>
      <c r="E1203" s="79"/>
      <c r="F1203" s="79"/>
      <c r="G1203" s="79"/>
      <c r="H1203" s="79"/>
      <c r="I1203" s="79"/>
    </row>
    <row r="1204">
      <c r="A1204" s="60"/>
      <c r="B1204" s="79"/>
      <c r="C1204" s="79"/>
      <c r="D1204" s="79"/>
      <c r="E1204" s="79"/>
      <c r="F1204" s="79"/>
      <c r="G1204" s="79"/>
      <c r="H1204" s="79"/>
      <c r="I1204" s="79"/>
    </row>
    <row r="1205">
      <c r="A1205" s="60"/>
      <c r="B1205" s="79"/>
      <c r="C1205" s="79"/>
      <c r="D1205" s="79"/>
      <c r="E1205" s="79"/>
      <c r="F1205" s="79"/>
      <c r="G1205" s="79"/>
      <c r="H1205" s="79"/>
      <c r="I1205" s="79"/>
    </row>
    <row r="1206">
      <c r="A1206" s="60"/>
      <c r="B1206" s="79"/>
      <c r="C1206" s="79"/>
      <c r="D1206" s="79"/>
      <c r="E1206" s="79"/>
      <c r="F1206" s="79"/>
      <c r="G1206" s="79"/>
      <c r="H1206" s="79"/>
      <c r="I1206" s="79"/>
    </row>
    <row r="1207">
      <c r="A1207" s="60"/>
      <c r="B1207" s="79"/>
      <c r="C1207" s="79"/>
      <c r="D1207" s="79"/>
      <c r="E1207" s="79"/>
      <c r="F1207" s="79"/>
      <c r="G1207" s="79"/>
      <c r="H1207" s="79"/>
      <c r="I1207" s="79"/>
    </row>
    <row r="1208">
      <c r="A1208" s="60"/>
      <c r="B1208" s="79"/>
      <c r="C1208" s="79"/>
      <c r="D1208" s="79"/>
      <c r="E1208" s="79"/>
      <c r="F1208" s="79"/>
      <c r="G1208" s="79"/>
      <c r="H1208" s="79"/>
      <c r="I1208" s="79"/>
    </row>
    <row r="1209">
      <c r="A1209" s="60"/>
      <c r="B1209" s="79"/>
      <c r="C1209" s="79"/>
      <c r="D1209" s="79"/>
      <c r="E1209" s="79"/>
      <c r="F1209" s="79"/>
      <c r="G1209" s="79"/>
      <c r="H1209" s="79"/>
      <c r="I1209" s="79"/>
    </row>
    <row r="1210">
      <c r="A1210" s="60"/>
      <c r="B1210" s="79"/>
      <c r="C1210" s="79"/>
      <c r="D1210" s="79"/>
      <c r="E1210" s="79"/>
      <c r="F1210" s="79"/>
      <c r="G1210" s="79"/>
      <c r="H1210" s="79"/>
      <c r="I1210" s="79"/>
    </row>
    <row r="1211">
      <c r="A1211" s="60"/>
      <c r="B1211" s="79"/>
      <c r="C1211" s="79"/>
      <c r="D1211" s="79"/>
      <c r="E1211" s="79"/>
      <c r="F1211" s="79"/>
      <c r="G1211" s="79"/>
      <c r="H1211" s="79"/>
      <c r="I1211" s="79"/>
    </row>
    <row r="1212">
      <c r="A1212" s="60"/>
      <c r="B1212" s="79"/>
      <c r="C1212" s="79"/>
      <c r="D1212" s="79"/>
      <c r="E1212" s="79"/>
      <c r="F1212" s="79"/>
      <c r="G1212" s="79"/>
      <c r="H1212" s="79"/>
      <c r="I1212" s="79"/>
    </row>
    <row r="1213">
      <c r="A1213" s="60"/>
      <c r="B1213" s="79"/>
      <c r="C1213" s="79"/>
      <c r="D1213" s="79"/>
      <c r="E1213" s="79"/>
      <c r="F1213" s="79"/>
      <c r="G1213" s="79"/>
      <c r="H1213" s="79"/>
      <c r="I1213" s="79"/>
    </row>
    <row r="1214">
      <c r="A1214" s="60"/>
      <c r="B1214" s="79"/>
      <c r="C1214" s="79"/>
      <c r="D1214" s="79"/>
      <c r="E1214" s="79"/>
      <c r="F1214" s="79"/>
      <c r="G1214" s="79"/>
      <c r="H1214" s="79"/>
      <c r="I1214" s="79"/>
    </row>
    <row r="1215">
      <c r="A1215" s="60"/>
      <c r="B1215" s="79"/>
      <c r="C1215" s="79"/>
      <c r="D1215" s="79"/>
      <c r="E1215" s="79"/>
      <c r="F1215" s="79"/>
      <c r="G1215" s="79"/>
      <c r="H1215" s="79"/>
      <c r="I1215" s="79"/>
    </row>
    <row r="1216">
      <c r="A1216" s="60"/>
      <c r="B1216" s="79"/>
      <c r="C1216" s="79"/>
      <c r="D1216" s="79"/>
      <c r="E1216" s="79"/>
      <c r="F1216" s="79"/>
      <c r="G1216" s="79"/>
      <c r="H1216" s="79"/>
      <c r="I1216" s="79"/>
    </row>
    <row r="1217">
      <c r="A1217" s="60"/>
      <c r="B1217" s="79"/>
      <c r="C1217" s="79"/>
      <c r="D1217" s="79"/>
      <c r="E1217" s="79"/>
      <c r="F1217" s="79"/>
      <c r="G1217" s="79"/>
      <c r="H1217" s="79"/>
      <c r="I1217" s="79"/>
    </row>
    <row r="1218">
      <c r="A1218" s="60"/>
      <c r="B1218" s="79"/>
      <c r="C1218" s="79"/>
      <c r="D1218" s="79"/>
      <c r="E1218" s="79"/>
      <c r="F1218" s="79"/>
      <c r="G1218" s="79"/>
      <c r="H1218" s="79"/>
      <c r="I1218" s="79"/>
    </row>
    <row r="1219">
      <c r="A1219" s="60"/>
      <c r="B1219" s="79"/>
      <c r="C1219" s="79"/>
      <c r="D1219" s="79"/>
      <c r="E1219" s="79"/>
      <c r="F1219" s="79"/>
      <c r="G1219" s="79"/>
      <c r="H1219" s="79"/>
      <c r="I1219" s="79"/>
    </row>
    <row r="1220">
      <c r="A1220" s="60"/>
      <c r="B1220" s="79"/>
      <c r="C1220" s="79"/>
      <c r="D1220" s="79"/>
      <c r="E1220" s="79"/>
      <c r="F1220" s="79"/>
      <c r="G1220" s="79"/>
      <c r="H1220" s="79"/>
      <c r="I1220" s="79"/>
    </row>
    <row r="1221">
      <c r="A1221" s="60"/>
      <c r="B1221" s="79"/>
      <c r="C1221" s="79"/>
      <c r="D1221" s="79"/>
      <c r="E1221" s="79"/>
      <c r="F1221" s="79"/>
      <c r="G1221" s="79"/>
      <c r="H1221" s="79"/>
      <c r="I1221" s="79"/>
    </row>
    <row r="1222">
      <c r="A1222" s="60"/>
      <c r="B1222" s="79"/>
      <c r="C1222" s="79"/>
      <c r="D1222" s="79"/>
      <c r="E1222" s="79"/>
      <c r="F1222" s="79"/>
      <c r="G1222" s="79"/>
      <c r="H1222" s="79"/>
      <c r="I1222" s="79"/>
    </row>
    <row r="1223">
      <c r="A1223" s="60"/>
      <c r="B1223" s="79"/>
      <c r="C1223" s="79"/>
      <c r="D1223" s="79"/>
      <c r="E1223" s="79"/>
      <c r="F1223" s="79"/>
      <c r="G1223" s="79"/>
      <c r="H1223" s="79"/>
      <c r="I1223" s="79"/>
    </row>
    <row r="1224">
      <c r="A1224" s="60"/>
      <c r="B1224" s="79"/>
      <c r="C1224" s="79"/>
      <c r="D1224" s="79"/>
      <c r="E1224" s="79"/>
      <c r="F1224" s="79"/>
      <c r="G1224" s="79"/>
      <c r="H1224" s="79"/>
      <c r="I1224" s="79"/>
    </row>
    <row r="1225">
      <c r="A1225" s="60"/>
      <c r="B1225" s="79"/>
      <c r="C1225" s="79"/>
      <c r="D1225" s="79"/>
      <c r="E1225" s="79"/>
      <c r="F1225" s="79"/>
      <c r="G1225" s="79"/>
      <c r="H1225" s="79"/>
      <c r="I1225" s="79"/>
    </row>
    <row r="1226">
      <c r="A1226" s="60"/>
      <c r="B1226" s="79"/>
      <c r="C1226" s="79"/>
      <c r="D1226" s="79"/>
      <c r="E1226" s="79"/>
      <c r="F1226" s="79"/>
      <c r="G1226" s="79"/>
      <c r="H1226" s="79"/>
      <c r="I1226" s="79"/>
    </row>
    <row r="1227">
      <c r="A1227" s="60"/>
      <c r="B1227" s="79"/>
      <c r="C1227" s="79"/>
      <c r="D1227" s="79"/>
      <c r="E1227" s="79"/>
      <c r="F1227" s="79"/>
      <c r="G1227" s="79"/>
      <c r="H1227" s="79"/>
      <c r="I1227" s="79"/>
    </row>
    <row r="1228">
      <c r="A1228" s="60"/>
      <c r="B1228" s="79"/>
      <c r="C1228" s="79"/>
      <c r="D1228" s="79"/>
      <c r="E1228" s="79"/>
      <c r="F1228" s="79"/>
      <c r="G1228" s="79"/>
      <c r="H1228" s="79"/>
      <c r="I1228" s="79"/>
    </row>
    <row r="1229">
      <c r="A1229" s="60"/>
      <c r="B1229" s="79"/>
      <c r="C1229" s="79"/>
      <c r="D1229" s="79"/>
      <c r="E1229" s="79"/>
      <c r="F1229" s="79"/>
      <c r="G1229" s="79"/>
      <c r="H1229" s="79"/>
      <c r="I1229" s="79"/>
    </row>
    <row r="1230">
      <c r="A1230" s="60"/>
      <c r="B1230" s="79"/>
      <c r="C1230" s="79"/>
      <c r="D1230" s="79"/>
      <c r="E1230" s="79"/>
      <c r="F1230" s="79"/>
      <c r="G1230" s="79"/>
      <c r="H1230" s="79"/>
      <c r="I1230" s="79"/>
    </row>
    <row r="1231">
      <c r="A1231" s="60"/>
      <c r="B1231" s="79"/>
      <c r="C1231" s="79"/>
      <c r="D1231" s="79"/>
      <c r="E1231" s="79"/>
      <c r="F1231" s="79"/>
      <c r="G1231" s="79"/>
      <c r="H1231" s="79"/>
      <c r="I1231" s="79"/>
    </row>
    <row r="1232">
      <c r="A1232" s="60"/>
      <c r="B1232" s="79"/>
      <c r="C1232" s="79"/>
      <c r="D1232" s="79"/>
      <c r="E1232" s="79"/>
      <c r="F1232" s="79"/>
      <c r="G1232" s="79"/>
      <c r="H1232" s="79"/>
      <c r="I1232" s="79"/>
    </row>
    <row r="1233">
      <c r="A1233" s="60"/>
      <c r="B1233" s="79"/>
      <c r="C1233" s="79"/>
      <c r="D1233" s="79"/>
      <c r="E1233" s="79"/>
      <c r="F1233" s="79"/>
      <c r="G1233" s="79"/>
      <c r="H1233" s="79"/>
      <c r="I1233" s="79"/>
    </row>
    <row r="1234">
      <c r="A1234" s="60"/>
      <c r="B1234" s="79"/>
      <c r="C1234" s="79"/>
      <c r="D1234" s="79"/>
      <c r="E1234" s="79"/>
      <c r="F1234" s="79"/>
      <c r="G1234" s="79"/>
      <c r="H1234" s="79"/>
      <c r="I1234" s="79"/>
    </row>
    <row r="1235">
      <c r="A1235" s="60"/>
      <c r="B1235" s="79"/>
      <c r="C1235" s="79"/>
      <c r="D1235" s="79"/>
      <c r="E1235" s="79"/>
      <c r="F1235" s="79"/>
      <c r="G1235" s="79"/>
      <c r="H1235" s="79"/>
      <c r="I1235" s="79"/>
    </row>
    <row r="1236">
      <c r="A1236" s="60"/>
      <c r="B1236" s="79"/>
      <c r="C1236" s="79"/>
      <c r="D1236" s="79"/>
      <c r="E1236" s="79"/>
      <c r="F1236" s="79"/>
      <c r="G1236" s="79"/>
      <c r="H1236" s="79"/>
      <c r="I1236" s="79"/>
    </row>
    <row r="1237">
      <c r="A1237" s="60"/>
      <c r="B1237" s="79"/>
      <c r="C1237" s="79"/>
      <c r="D1237" s="79"/>
      <c r="E1237" s="79"/>
      <c r="F1237" s="79"/>
      <c r="G1237" s="79"/>
      <c r="H1237" s="79"/>
      <c r="I1237" s="79"/>
    </row>
    <row r="1238">
      <c r="A1238" s="60"/>
      <c r="B1238" s="79"/>
      <c r="C1238" s="79"/>
      <c r="D1238" s="79"/>
      <c r="E1238" s="79"/>
      <c r="F1238" s="79"/>
      <c r="G1238" s="79"/>
      <c r="H1238" s="79"/>
      <c r="I1238" s="79"/>
    </row>
    <row r="1239">
      <c r="A1239" s="60"/>
      <c r="B1239" s="79"/>
      <c r="C1239" s="79"/>
      <c r="D1239" s="79"/>
      <c r="E1239" s="79"/>
      <c r="F1239" s="79"/>
      <c r="G1239" s="79"/>
      <c r="H1239" s="79"/>
      <c r="I1239" s="79"/>
    </row>
    <row r="1240">
      <c r="A1240" s="60"/>
      <c r="B1240" s="79"/>
      <c r="C1240" s="79"/>
      <c r="D1240" s="79"/>
      <c r="E1240" s="79"/>
      <c r="F1240" s="79"/>
      <c r="G1240" s="79"/>
      <c r="H1240" s="79"/>
      <c r="I1240" s="79"/>
    </row>
    <row r="1241">
      <c r="A1241" s="60"/>
      <c r="B1241" s="79"/>
      <c r="C1241" s="79"/>
      <c r="D1241" s="79"/>
      <c r="E1241" s="79"/>
      <c r="F1241" s="79"/>
      <c r="G1241" s="79"/>
      <c r="H1241" s="79"/>
      <c r="I1241" s="79"/>
    </row>
    <row r="1242">
      <c r="A1242" s="60"/>
      <c r="B1242" s="79"/>
      <c r="C1242" s="79"/>
      <c r="D1242" s="79"/>
      <c r="E1242" s="79"/>
      <c r="F1242" s="79"/>
      <c r="G1242" s="79"/>
      <c r="H1242" s="79"/>
      <c r="I1242" s="79"/>
    </row>
    <row r="1243">
      <c r="A1243" s="60"/>
      <c r="B1243" s="79"/>
      <c r="C1243" s="79"/>
      <c r="D1243" s="79"/>
      <c r="E1243" s="79"/>
      <c r="F1243" s="79"/>
      <c r="G1243" s="79"/>
      <c r="H1243" s="79"/>
      <c r="I1243" s="79"/>
    </row>
    <row r="1244">
      <c r="A1244" s="60"/>
      <c r="B1244" s="79"/>
      <c r="C1244" s="79"/>
      <c r="D1244" s="79"/>
      <c r="E1244" s="79"/>
      <c r="F1244" s="79"/>
      <c r="G1244" s="79"/>
      <c r="H1244" s="79"/>
      <c r="I1244" s="79"/>
    </row>
    <row r="1245">
      <c r="A1245" s="60"/>
      <c r="B1245" s="79"/>
      <c r="C1245" s="79"/>
      <c r="D1245" s="79"/>
      <c r="E1245" s="79"/>
      <c r="F1245" s="79"/>
      <c r="G1245" s="79"/>
      <c r="H1245" s="79"/>
      <c r="I1245" s="79"/>
    </row>
    <row r="1246">
      <c r="A1246" s="60"/>
      <c r="B1246" s="79"/>
      <c r="C1246" s="79"/>
      <c r="D1246" s="79"/>
      <c r="E1246" s="79"/>
      <c r="F1246" s="79"/>
      <c r="G1246" s="79"/>
      <c r="H1246" s="79"/>
      <c r="I1246" s="79"/>
    </row>
    <row r="1247">
      <c r="A1247" s="60"/>
      <c r="B1247" s="79"/>
      <c r="C1247" s="79"/>
      <c r="D1247" s="79"/>
      <c r="E1247" s="79"/>
      <c r="F1247" s="79"/>
      <c r="G1247" s="79"/>
      <c r="H1247" s="79"/>
      <c r="I1247" s="79"/>
    </row>
    <row r="1248">
      <c r="A1248" s="60"/>
      <c r="B1248" s="79"/>
      <c r="C1248" s="79"/>
      <c r="D1248" s="79"/>
      <c r="E1248" s="79"/>
      <c r="F1248" s="79"/>
      <c r="G1248" s="79"/>
      <c r="H1248" s="79"/>
      <c r="I1248" s="79"/>
    </row>
    <row r="1249">
      <c r="A1249" s="60"/>
      <c r="B1249" s="79"/>
      <c r="C1249" s="79"/>
      <c r="D1249" s="79"/>
      <c r="E1249" s="79"/>
      <c r="F1249" s="79"/>
      <c r="G1249" s="79"/>
      <c r="H1249" s="79"/>
      <c r="I1249" s="79"/>
    </row>
    <row r="1250">
      <c r="A1250" s="60"/>
      <c r="B1250" s="79"/>
      <c r="C1250" s="79"/>
      <c r="D1250" s="79"/>
      <c r="E1250" s="79"/>
      <c r="F1250" s="79"/>
      <c r="G1250" s="79"/>
      <c r="H1250" s="79"/>
      <c r="I1250" s="79"/>
    </row>
    <row r="1251">
      <c r="A1251" s="60"/>
      <c r="B1251" s="79"/>
      <c r="C1251" s="79"/>
      <c r="D1251" s="79"/>
      <c r="E1251" s="79"/>
      <c r="F1251" s="79"/>
      <c r="G1251" s="79"/>
      <c r="H1251" s="79"/>
      <c r="I1251" s="79"/>
    </row>
    <row r="1252">
      <c r="A1252" s="60"/>
      <c r="B1252" s="79"/>
      <c r="C1252" s="79"/>
      <c r="D1252" s="79"/>
      <c r="E1252" s="79"/>
      <c r="F1252" s="79"/>
      <c r="G1252" s="79"/>
      <c r="H1252" s="79"/>
      <c r="I1252" s="79"/>
    </row>
    <row r="1253">
      <c r="A1253" s="60"/>
      <c r="B1253" s="79"/>
      <c r="C1253" s="79"/>
      <c r="D1253" s="79"/>
      <c r="E1253" s="79"/>
      <c r="F1253" s="79"/>
      <c r="G1253" s="79"/>
      <c r="H1253" s="79"/>
      <c r="I1253" s="79"/>
    </row>
    <row r="1254">
      <c r="A1254" s="60"/>
      <c r="B1254" s="79"/>
      <c r="C1254" s="79"/>
      <c r="D1254" s="79"/>
      <c r="E1254" s="79"/>
      <c r="F1254" s="79"/>
      <c r="G1254" s="79"/>
      <c r="H1254" s="79"/>
      <c r="I1254" s="79"/>
    </row>
    <row r="1255">
      <c r="A1255" s="60"/>
      <c r="B1255" s="79"/>
      <c r="C1255" s="79"/>
      <c r="D1255" s="79"/>
      <c r="E1255" s="79"/>
      <c r="F1255" s="79"/>
      <c r="G1255" s="79"/>
      <c r="H1255" s="79"/>
      <c r="I1255" s="79"/>
    </row>
    <row r="1256">
      <c r="A1256" s="60"/>
      <c r="B1256" s="79"/>
      <c r="C1256" s="79"/>
      <c r="D1256" s="79"/>
      <c r="E1256" s="79"/>
      <c r="F1256" s="79"/>
      <c r="G1256" s="79"/>
      <c r="H1256" s="79"/>
      <c r="I1256" s="79"/>
    </row>
    <row r="1257">
      <c r="A1257" s="60"/>
      <c r="B1257" s="79"/>
      <c r="C1257" s="79"/>
      <c r="D1257" s="79"/>
      <c r="E1257" s="79"/>
      <c r="F1257" s="79"/>
      <c r="G1257" s="79"/>
      <c r="H1257" s="79"/>
      <c r="I1257" s="79"/>
    </row>
    <row r="1258">
      <c r="A1258" s="60"/>
      <c r="B1258" s="79"/>
      <c r="C1258" s="79"/>
      <c r="D1258" s="79"/>
      <c r="E1258" s="79"/>
      <c r="F1258" s="79"/>
      <c r="G1258" s="79"/>
      <c r="H1258" s="79"/>
      <c r="I1258" s="79"/>
    </row>
    <row r="1259">
      <c r="A1259" s="60"/>
      <c r="B1259" s="79"/>
      <c r="C1259" s="79"/>
      <c r="D1259" s="79"/>
      <c r="E1259" s="79"/>
      <c r="F1259" s="79"/>
      <c r="G1259" s="79"/>
      <c r="H1259" s="79"/>
      <c r="I1259" s="79"/>
    </row>
    <row r="1260">
      <c r="A1260" s="60"/>
      <c r="B1260" s="79"/>
      <c r="C1260" s="79"/>
      <c r="D1260" s="79"/>
      <c r="E1260" s="79"/>
      <c r="F1260" s="79"/>
      <c r="G1260" s="79"/>
      <c r="H1260" s="79"/>
      <c r="I1260" s="79"/>
    </row>
    <row r="1261">
      <c r="A1261" s="60"/>
      <c r="B1261" s="79"/>
      <c r="C1261" s="79"/>
      <c r="D1261" s="79"/>
      <c r="E1261" s="79"/>
      <c r="F1261" s="79"/>
      <c r="G1261" s="79"/>
      <c r="H1261" s="79"/>
      <c r="I1261" s="79"/>
    </row>
    <row r="1262">
      <c r="A1262" s="60"/>
      <c r="B1262" s="79"/>
      <c r="C1262" s="79"/>
      <c r="D1262" s="79"/>
      <c r="E1262" s="79"/>
      <c r="F1262" s="79"/>
      <c r="G1262" s="79"/>
      <c r="H1262" s="79"/>
      <c r="I1262" s="79"/>
    </row>
    <row r="1263">
      <c r="A1263" s="60"/>
      <c r="B1263" s="79"/>
      <c r="C1263" s="79"/>
      <c r="D1263" s="79"/>
      <c r="E1263" s="79"/>
      <c r="F1263" s="79"/>
      <c r="G1263" s="79"/>
      <c r="H1263" s="79"/>
      <c r="I1263" s="79"/>
    </row>
    <row r="1264">
      <c r="A1264" s="60"/>
      <c r="B1264" s="79"/>
      <c r="C1264" s="79"/>
      <c r="D1264" s="79"/>
      <c r="E1264" s="79"/>
      <c r="F1264" s="79"/>
      <c r="G1264" s="79"/>
      <c r="H1264" s="79"/>
      <c r="I1264" s="79"/>
    </row>
    <row r="1265">
      <c r="A1265" s="60"/>
      <c r="B1265" s="79"/>
      <c r="C1265" s="79"/>
      <c r="D1265" s="79"/>
      <c r="E1265" s="79"/>
      <c r="F1265" s="79"/>
      <c r="G1265" s="79"/>
      <c r="H1265" s="79"/>
      <c r="I1265" s="79"/>
    </row>
    <row r="1266">
      <c r="A1266" s="60"/>
      <c r="B1266" s="79"/>
      <c r="C1266" s="79"/>
      <c r="D1266" s="79"/>
      <c r="E1266" s="79"/>
      <c r="F1266" s="79"/>
      <c r="G1266" s="79"/>
      <c r="H1266" s="79"/>
      <c r="I1266" s="79"/>
    </row>
    <row r="1267">
      <c r="A1267" s="60"/>
      <c r="B1267" s="79"/>
      <c r="C1267" s="79"/>
      <c r="D1267" s="79"/>
      <c r="E1267" s="79"/>
      <c r="F1267" s="79"/>
      <c r="G1267" s="79"/>
      <c r="H1267" s="79"/>
      <c r="I1267" s="79"/>
    </row>
    <row r="1268">
      <c r="A1268" s="60"/>
      <c r="B1268" s="79"/>
      <c r="C1268" s="79"/>
      <c r="D1268" s="79"/>
      <c r="E1268" s="79"/>
      <c r="F1268" s="79"/>
      <c r="G1268" s="79"/>
      <c r="H1268" s="79"/>
      <c r="I1268" s="79"/>
    </row>
    <row r="1269">
      <c r="A1269" s="60"/>
      <c r="B1269" s="79"/>
      <c r="C1269" s="79"/>
      <c r="D1269" s="79"/>
      <c r="E1269" s="79"/>
      <c r="F1269" s="79"/>
      <c r="G1269" s="79"/>
      <c r="H1269" s="79"/>
      <c r="I1269" s="79"/>
    </row>
    <row r="1270">
      <c r="A1270" s="60"/>
      <c r="B1270" s="79"/>
      <c r="C1270" s="79"/>
      <c r="D1270" s="79"/>
      <c r="E1270" s="79"/>
      <c r="F1270" s="79"/>
      <c r="G1270" s="79"/>
      <c r="H1270" s="79"/>
      <c r="I1270" s="79"/>
    </row>
    <row r="1271">
      <c r="A1271" s="60"/>
      <c r="B1271" s="79"/>
      <c r="C1271" s="79"/>
      <c r="D1271" s="79"/>
      <c r="E1271" s="79"/>
      <c r="F1271" s="79"/>
      <c r="G1271" s="79"/>
      <c r="H1271" s="79"/>
      <c r="I1271" s="79"/>
    </row>
    <row r="1272">
      <c r="A1272" s="60"/>
      <c r="B1272" s="79"/>
      <c r="C1272" s="79"/>
      <c r="D1272" s="79"/>
      <c r="E1272" s="79"/>
      <c r="F1272" s="79"/>
      <c r="G1272" s="79"/>
      <c r="H1272" s="79"/>
      <c r="I1272" s="79"/>
    </row>
    <row r="1273">
      <c r="A1273" s="60"/>
      <c r="B1273" s="79"/>
      <c r="C1273" s="79"/>
      <c r="D1273" s="79"/>
      <c r="E1273" s="79"/>
      <c r="F1273" s="79"/>
      <c r="G1273" s="79"/>
      <c r="H1273" s="79"/>
      <c r="I1273" s="79"/>
    </row>
    <row r="1274">
      <c r="A1274" s="60"/>
      <c r="B1274" s="79"/>
      <c r="C1274" s="79"/>
      <c r="D1274" s="79"/>
      <c r="E1274" s="79"/>
      <c r="F1274" s="79"/>
      <c r="G1274" s="79"/>
      <c r="H1274" s="79"/>
      <c r="I1274" s="79"/>
    </row>
    <row r="1275">
      <c r="A1275" s="60"/>
      <c r="B1275" s="79"/>
      <c r="C1275" s="79"/>
      <c r="D1275" s="79"/>
      <c r="E1275" s="79"/>
      <c r="F1275" s="79"/>
      <c r="G1275" s="79"/>
      <c r="H1275" s="79"/>
      <c r="I1275" s="79"/>
    </row>
    <row r="1276">
      <c r="A1276" s="60"/>
      <c r="B1276" s="79"/>
      <c r="C1276" s="79"/>
      <c r="D1276" s="79"/>
      <c r="E1276" s="79"/>
      <c r="F1276" s="79"/>
      <c r="G1276" s="79"/>
      <c r="H1276" s="79"/>
      <c r="I1276" s="79"/>
    </row>
    <row r="1277">
      <c r="A1277" s="60"/>
      <c r="B1277" s="79"/>
      <c r="C1277" s="79"/>
      <c r="D1277" s="79"/>
      <c r="E1277" s="79"/>
      <c r="F1277" s="79"/>
      <c r="G1277" s="79"/>
      <c r="H1277" s="79"/>
      <c r="I1277" s="79"/>
    </row>
    <row r="1278">
      <c r="A1278" s="60"/>
      <c r="B1278" s="79"/>
      <c r="C1278" s="79"/>
      <c r="D1278" s="79"/>
      <c r="E1278" s="79"/>
      <c r="F1278" s="79"/>
      <c r="G1278" s="79"/>
      <c r="H1278" s="79"/>
      <c r="I1278" s="79"/>
    </row>
    <row r="1279">
      <c r="A1279" s="60"/>
      <c r="B1279" s="79"/>
      <c r="C1279" s="79"/>
      <c r="D1279" s="79"/>
      <c r="E1279" s="79"/>
      <c r="F1279" s="79"/>
      <c r="G1279" s="79"/>
      <c r="H1279" s="79"/>
      <c r="I1279" s="79"/>
    </row>
    <row r="1280">
      <c r="A1280" s="60"/>
      <c r="B1280" s="79"/>
      <c r="C1280" s="79"/>
      <c r="D1280" s="79"/>
      <c r="E1280" s="79"/>
      <c r="F1280" s="79"/>
      <c r="G1280" s="79"/>
      <c r="H1280" s="79"/>
      <c r="I1280" s="79"/>
    </row>
    <row r="1281">
      <c r="A1281" s="60"/>
      <c r="B1281" s="79"/>
      <c r="C1281" s="79"/>
      <c r="D1281" s="79"/>
      <c r="E1281" s="79"/>
      <c r="F1281" s="79"/>
      <c r="G1281" s="79"/>
      <c r="H1281" s="79"/>
      <c r="I1281" s="79"/>
    </row>
    <row r="1282">
      <c r="A1282" s="60"/>
      <c r="B1282" s="79"/>
      <c r="C1282" s="79"/>
      <c r="D1282" s="79"/>
      <c r="E1282" s="79"/>
      <c r="F1282" s="79"/>
      <c r="G1282" s="79"/>
      <c r="H1282" s="79"/>
      <c r="I1282" s="79"/>
    </row>
    <row r="1283">
      <c r="A1283" s="60"/>
      <c r="B1283" s="79"/>
      <c r="C1283" s="79"/>
      <c r="D1283" s="79"/>
      <c r="E1283" s="79"/>
      <c r="F1283" s="79"/>
      <c r="G1283" s="79"/>
      <c r="H1283" s="79"/>
      <c r="I1283" s="79"/>
    </row>
    <row r="1284">
      <c r="A1284" s="60"/>
      <c r="B1284" s="79"/>
      <c r="C1284" s="79"/>
      <c r="D1284" s="79"/>
      <c r="E1284" s="79"/>
      <c r="F1284" s="79"/>
      <c r="G1284" s="79"/>
      <c r="H1284" s="79"/>
      <c r="I1284" s="79"/>
    </row>
    <row r="1285">
      <c r="A1285" s="60"/>
      <c r="B1285" s="79"/>
      <c r="C1285" s="79"/>
      <c r="D1285" s="79"/>
      <c r="E1285" s="79"/>
      <c r="F1285" s="79"/>
      <c r="G1285" s="79"/>
      <c r="H1285" s="79"/>
      <c r="I1285" s="79"/>
    </row>
    <row r="1286">
      <c r="A1286" s="60"/>
      <c r="B1286" s="79"/>
      <c r="C1286" s="79"/>
      <c r="D1286" s="79"/>
      <c r="E1286" s="79"/>
      <c r="F1286" s="79"/>
      <c r="G1286" s="79"/>
      <c r="H1286" s="79"/>
      <c r="I1286" s="79"/>
    </row>
    <row r="1287">
      <c r="A1287" s="60"/>
      <c r="B1287" s="79"/>
      <c r="C1287" s="79"/>
      <c r="D1287" s="79"/>
      <c r="E1287" s="79"/>
      <c r="F1287" s="79"/>
      <c r="G1287" s="79"/>
      <c r="H1287" s="79"/>
      <c r="I1287" s="79"/>
    </row>
    <row r="1288">
      <c r="A1288" s="60"/>
      <c r="B1288" s="79"/>
      <c r="C1288" s="79"/>
      <c r="D1288" s="79"/>
      <c r="E1288" s="79"/>
      <c r="F1288" s="79"/>
      <c r="G1288" s="79"/>
      <c r="H1288" s="79"/>
      <c r="I1288" s="79"/>
    </row>
    <row r="1289">
      <c r="A1289" s="60"/>
      <c r="B1289" s="79"/>
      <c r="C1289" s="79"/>
      <c r="D1289" s="79"/>
      <c r="E1289" s="79"/>
      <c r="F1289" s="79"/>
      <c r="G1289" s="79"/>
      <c r="H1289" s="79"/>
      <c r="I1289" s="79"/>
    </row>
    <row r="1290">
      <c r="A1290" s="60"/>
      <c r="B1290" s="79"/>
      <c r="C1290" s="79"/>
      <c r="D1290" s="79"/>
      <c r="E1290" s="79"/>
      <c r="F1290" s="79"/>
      <c r="G1290" s="79"/>
      <c r="H1290" s="79"/>
      <c r="I1290" s="79"/>
    </row>
    <row r="1291">
      <c r="A1291" s="60"/>
      <c r="B1291" s="79"/>
      <c r="C1291" s="79"/>
      <c r="D1291" s="79"/>
      <c r="E1291" s="79"/>
      <c r="F1291" s="79"/>
      <c r="G1291" s="79"/>
      <c r="H1291" s="79"/>
      <c r="I1291" s="79"/>
    </row>
    <row r="1292">
      <c r="A1292" s="60"/>
      <c r="B1292" s="79"/>
      <c r="C1292" s="79"/>
      <c r="D1292" s="79"/>
      <c r="E1292" s="79"/>
      <c r="F1292" s="79"/>
      <c r="G1292" s="79"/>
      <c r="H1292" s="79"/>
      <c r="I1292" s="79"/>
    </row>
    <row r="1293">
      <c r="A1293" s="60"/>
      <c r="B1293" s="79"/>
      <c r="C1293" s="79"/>
      <c r="D1293" s="79"/>
      <c r="E1293" s="79"/>
      <c r="F1293" s="79"/>
      <c r="G1293" s="79"/>
      <c r="H1293" s="79"/>
      <c r="I1293" s="79"/>
    </row>
    <row r="1294">
      <c r="A1294" s="60"/>
      <c r="B1294" s="79"/>
      <c r="C1294" s="79"/>
      <c r="D1294" s="79"/>
      <c r="E1294" s="79"/>
      <c r="F1294" s="79"/>
      <c r="G1294" s="79"/>
      <c r="H1294" s="79"/>
      <c r="I1294" s="79"/>
    </row>
    <row r="1295">
      <c r="A1295" s="60"/>
      <c r="B1295" s="79"/>
      <c r="C1295" s="79"/>
      <c r="D1295" s="79"/>
      <c r="E1295" s="79"/>
      <c r="F1295" s="79"/>
      <c r="G1295" s="79"/>
      <c r="H1295" s="79"/>
      <c r="I1295" s="79"/>
    </row>
    <row r="1296">
      <c r="A1296" s="60"/>
      <c r="B1296" s="79"/>
      <c r="C1296" s="79"/>
      <c r="D1296" s="79"/>
      <c r="E1296" s="79"/>
      <c r="F1296" s="79"/>
      <c r="G1296" s="79"/>
      <c r="H1296" s="79"/>
      <c r="I1296" s="79"/>
    </row>
    <row r="1297">
      <c r="A1297" s="60"/>
      <c r="B1297" s="79"/>
      <c r="C1297" s="79"/>
      <c r="D1297" s="79"/>
      <c r="E1297" s="79"/>
      <c r="F1297" s="79"/>
      <c r="G1297" s="79"/>
      <c r="H1297" s="79"/>
      <c r="I1297" s="79"/>
    </row>
    <row r="1298">
      <c r="A1298" s="60"/>
      <c r="B1298" s="79"/>
      <c r="C1298" s="79"/>
      <c r="D1298" s="79"/>
      <c r="E1298" s="79"/>
      <c r="F1298" s="79"/>
      <c r="G1298" s="79"/>
      <c r="H1298" s="79"/>
      <c r="I1298" s="79"/>
    </row>
    <row r="1299">
      <c r="A1299" s="60"/>
      <c r="B1299" s="79"/>
      <c r="C1299" s="79"/>
      <c r="D1299" s="79"/>
      <c r="E1299" s="79"/>
      <c r="F1299" s="79"/>
      <c r="G1299" s="79"/>
      <c r="H1299" s="79"/>
      <c r="I1299" s="79"/>
    </row>
    <row r="1300">
      <c r="A1300" s="60"/>
      <c r="B1300" s="79"/>
      <c r="C1300" s="79"/>
      <c r="D1300" s="79"/>
      <c r="E1300" s="79"/>
      <c r="F1300" s="79"/>
      <c r="G1300" s="79"/>
      <c r="H1300" s="79"/>
      <c r="I1300" s="79"/>
    </row>
    <row r="1301">
      <c r="A1301" s="60"/>
      <c r="B1301" s="79"/>
      <c r="C1301" s="79"/>
      <c r="D1301" s="79"/>
      <c r="E1301" s="79"/>
      <c r="F1301" s="79"/>
      <c r="G1301" s="79"/>
      <c r="H1301" s="79"/>
      <c r="I1301" s="79"/>
    </row>
    <row r="1302">
      <c r="A1302" s="60"/>
      <c r="B1302" s="79"/>
      <c r="C1302" s="79"/>
      <c r="D1302" s="79"/>
      <c r="E1302" s="79"/>
      <c r="F1302" s="79"/>
      <c r="G1302" s="79"/>
      <c r="H1302" s="79"/>
      <c r="I1302" s="79"/>
    </row>
    <row r="1303">
      <c r="A1303" s="60"/>
      <c r="B1303" s="79"/>
      <c r="C1303" s="79"/>
      <c r="D1303" s="79"/>
      <c r="E1303" s="79"/>
      <c r="F1303" s="79"/>
      <c r="G1303" s="79"/>
      <c r="H1303" s="79"/>
      <c r="I1303" s="79"/>
    </row>
    <row r="1304">
      <c r="A1304" s="60"/>
      <c r="B1304" s="79"/>
      <c r="C1304" s="79"/>
      <c r="D1304" s="79"/>
      <c r="E1304" s="79"/>
      <c r="F1304" s="79"/>
      <c r="G1304" s="79"/>
      <c r="H1304" s="79"/>
      <c r="I1304" s="79"/>
    </row>
    <row r="1305">
      <c r="A1305" s="60"/>
      <c r="B1305" s="79"/>
      <c r="C1305" s="79"/>
      <c r="D1305" s="79"/>
      <c r="E1305" s="79"/>
      <c r="F1305" s="79"/>
      <c r="G1305" s="79"/>
      <c r="H1305" s="79"/>
      <c r="I1305" s="79"/>
    </row>
    <row r="1306">
      <c r="A1306" s="60"/>
      <c r="B1306" s="79"/>
      <c r="C1306" s="79"/>
      <c r="D1306" s="79"/>
      <c r="E1306" s="79"/>
      <c r="F1306" s="79"/>
      <c r="G1306" s="79"/>
      <c r="H1306" s="79"/>
      <c r="I1306" s="79"/>
    </row>
    <row r="1307">
      <c r="A1307" s="60"/>
      <c r="B1307" s="79"/>
      <c r="C1307" s="79"/>
      <c r="D1307" s="79"/>
      <c r="E1307" s="79"/>
      <c r="F1307" s="79"/>
      <c r="G1307" s="79"/>
      <c r="H1307" s="79"/>
      <c r="I1307" s="79"/>
    </row>
    <row r="1308">
      <c r="A1308" s="60"/>
      <c r="B1308" s="79"/>
      <c r="C1308" s="79"/>
      <c r="D1308" s="79"/>
      <c r="E1308" s="79"/>
      <c r="F1308" s="79"/>
      <c r="G1308" s="79"/>
      <c r="H1308" s="79"/>
      <c r="I1308" s="79"/>
    </row>
    <row r="1309">
      <c r="A1309" s="60"/>
      <c r="B1309" s="79"/>
      <c r="C1309" s="79"/>
      <c r="D1309" s="79"/>
      <c r="E1309" s="79"/>
      <c r="F1309" s="79"/>
      <c r="G1309" s="79"/>
      <c r="H1309" s="79"/>
      <c r="I1309" s="79"/>
    </row>
    <row r="1310">
      <c r="A1310" s="60"/>
      <c r="B1310" s="79"/>
      <c r="C1310" s="79"/>
      <c r="D1310" s="79"/>
      <c r="E1310" s="79"/>
      <c r="F1310" s="79"/>
      <c r="G1310" s="79"/>
      <c r="H1310" s="79"/>
      <c r="I1310" s="79"/>
    </row>
    <row r="1311">
      <c r="A1311" s="60"/>
      <c r="B1311" s="79"/>
      <c r="C1311" s="79"/>
      <c r="D1311" s="79"/>
      <c r="E1311" s="79"/>
      <c r="F1311" s="79"/>
      <c r="G1311" s="79"/>
      <c r="H1311" s="79"/>
      <c r="I1311" s="79"/>
    </row>
    <row r="1312">
      <c r="A1312" s="60"/>
      <c r="B1312" s="79"/>
      <c r="C1312" s="79"/>
      <c r="D1312" s="79"/>
      <c r="E1312" s="79"/>
      <c r="F1312" s="79"/>
      <c r="G1312" s="79"/>
      <c r="H1312" s="79"/>
      <c r="I1312" s="79"/>
    </row>
    <row r="1313">
      <c r="A1313" s="60"/>
      <c r="B1313" s="79"/>
      <c r="C1313" s="79"/>
      <c r="D1313" s="79"/>
      <c r="E1313" s="79"/>
      <c r="F1313" s="79"/>
      <c r="G1313" s="79"/>
      <c r="H1313" s="79"/>
      <c r="I1313" s="79"/>
    </row>
    <row r="1314">
      <c r="A1314" s="60"/>
      <c r="B1314" s="79"/>
      <c r="C1314" s="79"/>
      <c r="D1314" s="79"/>
      <c r="E1314" s="79"/>
      <c r="F1314" s="79"/>
      <c r="G1314" s="79"/>
      <c r="H1314" s="79"/>
      <c r="I1314" s="79"/>
    </row>
    <row r="1315">
      <c r="A1315" s="60"/>
      <c r="B1315" s="79"/>
      <c r="C1315" s="79"/>
      <c r="D1315" s="79"/>
      <c r="E1315" s="79"/>
      <c r="F1315" s="79"/>
      <c r="G1315" s="79"/>
      <c r="H1315" s="79"/>
      <c r="I1315" s="79"/>
    </row>
    <row r="1316">
      <c r="A1316" s="60"/>
      <c r="B1316" s="79"/>
      <c r="C1316" s="79"/>
      <c r="D1316" s="79"/>
      <c r="E1316" s="79"/>
      <c r="F1316" s="79"/>
      <c r="G1316" s="79"/>
      <c r="H1316" s="79"/>
      <c r="I1316" s="79"/>
    </row>
    <row r="1317">
      <c r="A1317" s="60"/>
      <c r="B1317" s="79"/>
      <c r="C1317" s="79"/>
      <c r="D1317" s="79"/>
      <c r="E1317" s="79"/>
      <c r="F1317" s="79"/>
      <c r="G1317" s="79"/>
      <c r="H1317" s="79"/>
      <c r="I1317" s="79"/>
    </row>
    <row r="1318">
      <c r="A1318" s="60"/>
      <c r="B1318" s="79"/>
      <c r="C1318" s="79"/>
      <c r="D1318" s="79"/>
      <c r="E1318" s="79"/>
      <c r="F1318" s="79"/>
      <c r="G1318" s="79"/>
      <c r="H1318" s="79"/>
      <c r="I1318" s="79"/>
    </row>
    <row r="1319">
      <c r="A1319" s="60"/>
      <c r="B1319" s="79"/>
      <c r="C1319" s="79"/>
      <c r="D1319" s="79"/>
      <c r="E1319" s="79"/>
      <c r="F1319" s="79"/>
      <c r="G1319" s="79"/>
      <c r="H1319" s="79"/>
      <c r="I1319" s="79"/>
    </row>
    <row r="1320">
      <c r="A1320" s="60"/>
      <c r="B1320" s="79"/>
      <c r="C1320" s="79"/>
      <c r="D1320" s="79"/>
      <c r="E1320" s="79"/>
      <c r="F1320" s="79"/>
      <c r="G1320" s="79"/>
      <c r="H1320" s="79"/>
      <c r="I1320" s="79"/>
    </row>
    <row r="1321">
      <c r="A1321" s="60"/>
      <c r="B1321" s="79"/>
      <c r="C1321" s="79"/>
      <c r="D1321" s="79"/>
      <c r="E1321" s="79"/>
      <c r="F1321" s="79"/>
      <c r="G1321" s="79"/>
      <c r="H1321" s="79"/>
      <c r="I1321" s="79"/>
    </row>
    <row r="1322">
      <c r="A1322" s="60"/>
      <c r="B1322" s="79"/>
      <c r="C1322" s="79"/>
      <c r="D1322" s="79"/>
      <c r="E1322" s="79"/>
      <c r="F1322" s="79"/>
      <c r="G1322" s="79"/>
      <c r="H1322" s="79"/>
      <c r="I1322" s="79"/>
    </row>
    <row r="1323">
      <c r="A1323" s="60"/>
      <c r="B1323" s="79"/>
      <c r="C1323" s="79"/>
      <c r="D1323" s="79"/>
      <c r="E1323" s="79"/>
      <c r="F1323" s="79"/>
      <c r="G1323" s="79"/>
      <c r="H1323" s="79"/>
      <c r="I1323" s="79"/>
    </row>
    <row r="1324">
      <c r="A1324" s="60"/>
      <c r="B1324" s="79"/>
      <c r="C1324" s="79"/>
      <c r="D1324" s="79"/>
      <c r="E1324" s="79"/>
      <c r="F1324" s="79"/>
      <c r="G1324" s="79"/>
      <c r="H1324" s="79"/>
      <c r="I1324" s="79"/>
    </row>
    <row r="1325">
      <c r="A1325" s="60"/>
      <c r="B1325" s="79"/>
      <c r="C1325" s="79"/>
      <c r="D1325" s="79"/>
      <c r="E1325" s="79"/>
      <c r="F1325" s="79"/>
      <c r="G1325" s="79"/>
      <c r="H1325" s="79"/>
      <c r="I1325" s="79"/>
    </row>
    <row r="1326">
      <c r="A1326" s="60"/>
      <c r="B1326" s="79"/>
      <c r="C1326" s="79"/>
      <c r="D1326" s="79"/>
      <c r="E1326" s="79"/>
      <c r="F1326" s="79"/>
      <c r="G1326" s="79"/>
      <c r="H1326" s="79"/>
      <c r="I1326" s="79"/>
    </row>
    <row r="1327">
      <c r="A1327" s="60"/>
      <c r="B1327" s="79"/>
      <c r="C1327" s="79"/>
      <c r="D1327" s="79"/>
      <c r="E1327" s="79"/>
      <c r="F1327" s="79"/>
      <c r="G1327" s="79"/>
      <c r="H1327" s="79"/>
      <c r="I1327" s="79"/>
    </row>
    <row r="1328">
      <c r="A1328" s="60"/>
      <c r="B1328" s="79"/>
      <c r="C1328" s="79"/>
      <c r="D1328" s="79"/>
      <c r="E1328" s="79"/>
      <c r="F1328" s="79"/>
      <c r="G1328" s="79"/>
      <c r="H1328" s="79"/>
      <c r="I1328" s="79"/>
    </row>
    <row r="1329">
      <c r="A1329" s="60"/>
      <c r="B1329" s="79"/>
      <c r="C1329" s="79"/>
      <c r="D1329" s="79"/>
      <c r="E1329" s="79"/>
      <c r="F1329" s="79"/>
      <c r="G1329" s="79"/>
      <c r="H1329" s="79"/>
      <c r="I1329" s="79"/>
    </row>
    <row r="1330">
      <c r="A1330" s="60"/>
      <c r="B1330" s="79"/>
      <c r="C1330" s="79"/>
      <c r="D1330" s="79"/>
      <c r="E1330" s="79"/>
      <c r="F1330" s="79"/>
      <c r="G1330" s="79"/>
      <c r="H1330" s="79"/>
      <c r="I1330" s="79"/>
    </row>
    <row r="1331">
      <c r="A1331" s="60"/>
      <c r="B1331" s="79"/>
      <c r="C1331" s="79"/>
      <c r="D1331" s="79"/>
      <c r="E1331" s="79"/>
      <c r="F1331" s="79"/>
      <c r="G1331" s="79"/>
      <c r="H1331" s="79"/>
      <c r="I1331" s="79"/>
    </row>
    <row r="1332">
      <c r="A1332" s="60"/>
      <c r="B1332" s="79"/>
      <c r="C1332" s="79"/>
      <c r="D1332" s="79"/>
      <c r="E1332" s="79"/>
      <c r="F1332" s="79"/>
      <c r="G1332" s="79"/>
      <c r="H1332" s="79"/>
      <c r="I1332" s="79"/>
    </row>
    <row r="1333">
      <c r="A1333" s="60"/>
      <c r="B1333" s="79"/>
      <c r="C1333" s="79"/>
      <c r="D1333" s="79"/>
      <c r="E1333" s="79"/>
      <c r="F1333" s="79"/>
      <c r="G1333" s="79"/>
      <c r="H1333" s="79"/>
      <c r="I1333" s="79"/>
    </row>
    <row r="1334">
      <c r="A1334" s="60"/>
      <c r="B1334" s="79"/>
      <c r="C1334" s="79"/>
      <c r="D1334" s="79"/>
      <c r="E1334" s="79"/>
      <c r="F1334" s="79"/>
      <c r="G1334" s="79"/>
      <c r="H1334" s="79"/>
      <c r="I1334" s="79"/>
    </row>
    <row r="1335">
      <c r="A1335" s="60"/>
      <c r="B1335" s="79"/>
      <c r="C1335" s="79"/>
      <c r="D1335" s="79"/>
      <c r="E1335" s="79"/>
      <c r="F1335" s="79"/>
      <c r="G1335" s="79"/>
      <c r="H1335" s="79"/>
      <c r="I1335" s="79"/>
    </row>
    <row r="1336">
      <c r="A1336" s="60"/>
      <c r="B1336" s="79"/>
      <c r="C1336" s="79"/>
      <c r="D1336" s="79"/>
      <c r="E1336" s="79"/>
      <c r="F1336" s="79"/>
      <c r="G1336" s="79"/>
      <c r="H1336" s="79"/>
      <c r="I1336" s="79"/>
    </row>
    <row r="1337">
      <c r="A1337" s="60"/>
      <c r="B1337" s="79"/>
      <c r="C1337" s="79"/>
      <c r="D1337" s="79"/>
      <c r="E1337" s="79"/>
      <c r="F1337" s="79"/>
      <c r="G1337" s="79"/>
      <c r="H1337" s="79"/>
      <c r="I1337" s="79"/>
    </row>
    <row r="1338">
      <c r="A1338" s="60"/>
      <c r="B1338" s="79"/>
      <c r="C1338" s="79"/>
      <c r="D1338" s="79"/>
      <c r="E1338" s="79"/>
      <c r="F1338" s="79"/>
      <c r="G1338" s="79"/>
      <c r="H1338" s="79"/>
      <c r="I1338" s="79"/>
    </row>
    <row r="1339">
      <c r="A1339" s="60"/>
      <c r="B1339" s="79"/>
      <c r="C1339" s="79"/>
      <c r="D1339" s="79"/>
      <c r="E1339" s="79"/>
      <c r="F1339" s="79"/>
      <c r="G1339" s="79"/>
      <c r="H1339" s="79"/>
      <c r="I1339" s="79"/>
    </row>
    <row r="1340">
      <c r="A1340" s="60"/>
      <c r="B1340" s="79"/>
      <c r="C1340" s="79"/>
      <c r="D1340" s="79"/>
      <c r="E1340" s="79"/>
      <c r="F1340" s="79"/>
      <c r="G1340" s="79"/>
      <c r="H1340" s="79"/>
      <c r="I1340" s="79"/>
    </row>
    <row r="1341">
      <c r="A1341" s="60"/>
      <c r="B1341" s="79"/>
      <c r="C1341" s="79"/>
      <c r="D1341" s="79"/>
      <c r="E1341" s="79"/>
      <c r="F1341" s="79"/>
      <c r="G1341" s="79"/>
      <c r="H1341" s="79"/>
      <c r="I1341" s="79"/>
    </row>
    <row r="1342">
      <c r="A1342" s="60"/>
      <c r="B1342" s="79"/>
      <c r="C1342" s="79"/>
      <c r="D1342" s="79"/>
      <c r="E1342" s="79"/>
      <c r="F1342" s="79"/>
      <c r="G1342" s="79"/>
      <c r="H1342" s="79"/>
      <c r="I1342" s="79"/>
    </row>
    <row r="1343">
      <c r="A1343" s="60"/>
      <c r="B1343" s="79"/>
      <c r="C1343" s="79"/>
      <c r="D1343" s="79"/>
      <c r="E1343" s="79"/>
      <c r="F1343" s="79"/>
      <c r="G1343" s="79"/>
      <c r="H1343" s="79"/>
      <c r="I1343" s="79"/>
    </row>
    <row r="1344">
      <c r="A1344" s="60"/>
      <c r="B1344" s="79"/>
      <c r="C1344" s="79"/>
      <c r="D1344" s="79"/>
      <c r="E1344" s="79"/>
      <c r="F1344" s="79"/>
      <c r="G1344" s="79"/>
      <c r="H1344" s="79"/>
      <c r="I1344" s="79"/>
    </row>
    <row r="1345">
      <c r="A1345" s="60"/>
      <c r="B1345" s="79"/>
      <c r="C1345" s="79"/>
      <c r="D1345" s="79"/>
      <c r="E1345" s="79"/>
      <c r="F1345" s="79"/>
      <c r="G1345" s="79"/>
      <c r="H1345" s="79"/>
      <c r="I1345" s="79"/>
    </row>
    <row r="1346">
      <c r="A1346" s="60"/>
      <c r="B1346" s="79"/>
      <c r="C1346" s="79"/>
      <c r="D1346" s="79"/>
      <c r="E1346" s="79"/>
      <c r="F1346" s="79"/>
      <c r="G1346" s="79"/>
      <c r="H1346" s="79"/>
      <c r="I1346" s="79"/>
    </row>
    <row r="1347">
      <c r="A1347" s="60"/>
      <c r="B1347" s="79"/>
      <c r="C1347" s="79"/>
      <c r="D1347" s="79"/>
      <c r="E1347" s="79"/>
      <c r="F1347" s="79"/>
      <c r="G1347" s="79"/>
      <c r="H1347" s="79"/>
      <c r="I1347" s="79"/>
    </row>
    <row r="1348">
      <c r="A1348" s="60"/>
      <c r="B1348" s="79"/>
      <c r="C1348" s="79"/>
      <c r="D1348" s="79"/>
      <c r="E1348" s="79"/>
      <c r="F1348" s="79"/>
      <c r="G1348" s="79"/>
      <c r="H1348" s="79"/>
      <c r="I1348" s="79"/>
    </row>
    <row r="1349">
      <c r="A1349" s="60"/>
      <c r="B1349" s="79"/>
      <c r="C1349" s="79"/>
      <c r="D1349" s="79"/>
      <c r="E1349" s="79"/>
      <c r="F1349" s="79"/>
      <c r="G1349" s="79"/>
      <c r="H1349" s="79"/>
      <c r="I1349" s="79"/>
    </row>
    <row r="1350">
      <c r="A1350" s="60"/>
      <c r="B1350" s="79"/>
      <c r="C1350" s="79"/>
      <c r="D1350" s="79"/>
      <c r="E1350" s="79"/>
      <c r="F1350" s="79"/>
      <c r="G1350" s="79"/>
      <c r="H1350" s="79"/>
      <c r="I1350" s="79"/>
    </row>
    <row r="1351">
      <c r="A1351" s="60"/>
      <c r="B1351" s="79"/>
      <c r="C1351" s="79"/>
      <c r="D1351" s="79"/>
      <c r="E1351" s="79"/>
      <c r="F1351" s="79"/>
      <c r="G1351" s="79"/>
      <c r="H1351" s="79"/>
      <c r="I1351" s="79"/>
    </row>
    <row r="1352">
      <c r="A1352" s="60"/>
      <c r="B1352" s="79"/>
      <c r="C1352" s="79"/>
      <c r="D1352" s="79"/>
      <c r="E1352" s="79"/>
      <c r="F1352" s="79"/>
      <c r="G1352" s="79"/>
      <c r="H1352" s="79"/>
      <c r="I1352" s="79"/>
    </row>
    <row r="1353">
      <c r="A1353" s="60"/>
      <c r="B1353" s="79"/>
      <c r="C1353" s="79"/>
      <c r="D1353" s="79"/>
      <c r="E1353" s="79"/>
      <c r="F1353" s="79"/>
      <c r="G1353" s="79"/>
      <c r="H1353" s="79"/>
      <c r="I1353" s="79"/>
    </row>
    <row r="1354">
      <c r="A1354" s="60"/>
      <c r="B1354" s="79"/>
      <c r="C1354" s="79"/>
      <c r="D1354" s="79"/>
      <c r="E1354" s="79"/>
      <c r="F1354" s="79"/>
      <c r="G1354" s="79"/>
      <c r="H1354" s="79"/>
      <c r="I1354" s="79"/>
    </row>
    <row r="1355">
      <c r="A1355" s="60"/>
      <c r="B1355" s="79"/>
      <c r="C1355" s="79"/>
      <c r="D1355" s="79"/>
      <c r="E1355" s="79"/>
      <c r="F1355" s="79"/>
      <c r="G1355" s="79"/>
      <c r="H1355" s="79"/>
      <c r="I1355" s="79"/>
    </row>
    <row r="1356">
      <c r="A1356" s="60"/>
      <c r="B1356" s="79"/>
      <c r="C1356" s="79"/>
      <c r="D1356" s="79"/>
      <c r="E1356" s="79"/>
      <c r="F1356" s="79"/>
      <c r="G1356" s="79"/>
      <c r="H1356" s="79"/>
      <c r="I1356" s="79"/>
    </row>
    <row r="1357">
      <c r="A1357" s="60"/>
      <c r="B1357" s="79"/>
      <c r="C1357" s="79"/>
      <c r="D1357" s="79"/>
      <c r="E1357" s="79"/>
      <c r="F1357" s="79"/>
      <c r="G1357" s="79"/>
      <c r="H1357" s="79"/>
      <c r="I1357" s="79"/>
    </row>
    <row r="1358">
      <c r="A1358" s="60"/>
      <c r="B1358" s="79"/>
      <c r="C1358" s="79"/>
      <c r="D1358" s="79"/>
      <c r="E1358" s="79"/>
      <c r="F1358" s="79"/>
      <c r="G1358" s="79"/>
      <c r="H1358" s="79"/>
      <c r="I1358" s="79"/>
    </row>
    <row r="1359">
      <c r="A1359" s="60"/>
      <c r="B1359" s="79"/>
      <c r="C1359" s="79"/>
      <c r="D1359" s="79"/>
      <c r="E1359" s="79"/>
      <c r="F1359" s="79"/>
      <c r="G1359" s="79"/>
      <c r="H1359" s="79"/>
      <c r="I1359" s="79"/>
    </row>
    <row r="1360">
      <c r="A1360" s="60"/>
      <c r="B1360" s="79"/>
      <c r="C1360" s="79"/>
      <c r="D1360" s="79"/>
      <c r="E1360" s="79"/>
      <c r="F1360" s="79"/>
      <c r="G1360" s="79"/>
      <c r="H1360" s="79"/>
      <c r="I1360" s="79"/>
    </row>
    <row r="1361">
      <c r="A1361" s="60"/>
      <c r="B1361" s="79"/>
      <c r="C1361" s="79"/>
      <c r="D1361" s="79"/>
      <c r="E1361" s="79"/>
      <c r="F1361" s="79"/>
      <c r="G1361" s="79"/>
      <c r="H1361" s="79"/>
      <c r="I1361" s="79"/>
    </row>
    <row r="1362">
      <c r="A1362" s="60"/>
      <c r="B1362" s="79"/>
      <c r="C1362" s="79"/>
      <c r="D1362" s="79"/>
      <c r="E1362" s="79"/>
      <c r="F1362" s="79"/>
      <c r="G1362" s="79"/>
      <c r="H1362" s="79"/>
      <c r="I1362" s="79"/>
    </row>
    <row r="1363">
      <c r="A1363" s="60"/>
      <c r="B1363" s="79"/>
      <c r="C1363" s="79"/>
      <c r="D1363" s="79"/>
      <c r="E1363" s="79"/>
      <c r="F1363" s="79"/>
      <c r="G1363" s="79"/>
      <c r="H1363" s="79"/>
      <c r="I1363" s="79"/>
    </row>
    <row r="1364">
      <c r="A1364" s="60"/>
      <c r="B1364" s="79"/>
      <c r="C1364" s="79"/>
      <c r="D1364" s="79"/>
      <c r="E1364" s="79"/>
      <c r="F1364" s="79"/>
      <c r="G1364" s="79"/>
      <c r="H1364" s="79"/>
      <c r="I1364" s="79"/>
    </row>
    <row r="1365">
      <c r="A1365" s="60"/>
      <c r="B1365" s="79"/>
      <c r="C1365" s="79"/>
      <c r="D1365" s="79"/>
      <c r="E1365" s="79"/>
      <c r="F1365" s="79"/>
      <c r="G1365" s="79"/>
      <c r="H1365" s="79"/>
      <c r="I1365" s="79"/>
    </row>
    <row r="1366">
      <c r="A1366" s="60"/>
      <c r="B1366" s="79"/>
      <c r="C1366" s="79"/>
      <c r="D1366" s="79"/>
      <c r="E1366" s="79"/>
      <c r="F1366" s="79"/>
      <c r="G1366" s="79"/>
      <c r="H1366" s="79"/>
      <c r="I1366" s="79"/>
    </row>
    <row r="1367">
      <c r="A1367" s="60"/>
      <c r="B1367" s="79"/>
      <c r="C1367" s="79"/>
      <c r="D1367" s="79"/>
      <c r="E1367" s="79"/>
      <c r="F1367" s="79"/>
      <c r="G1367" s="79"/>
      <c r="H1367" s="79"/>
      <c r="I1367" s="79"/>
    </row>
    <row r="1368">
      <c r="A1368" s="60"/>
      <c r="B1368" s="79"/>
      <c r="C1368" s="79"/>
      <c r="D1368" s="79"/>
      <c r="E1368" s="79"/>
      <c r="F1368" s="79"/>
      <c r="G1368" s="79"/>
      <c r="H1368" s="79"/>
      <c r="I1368" s="79"/>
    </row>
    <row r="1369">
      <c r="A1369" s="60"/>
      <c r="B1369" s="79"/>
      <c r="C1369" s="79"/>
      <c r="D1369" s="79"/>
      <c r="E1369" s="79"/>
      <c r="F1369" s="79"/>
      <c r="G1369" s="79"/>
      <c r="H1369" s="79"/>
      <c r="I1369" s="79"/>
    </row>
    <row r="1370">
      <c r="A1370" s="60"/>
      <c r="B1370" s="79"/>
      <c r="C1370" s="79"/>
      <c r="D1370" s="79"/>
      <c r="E1370" s="79"/>
      <c r="F1370" s="79"/>
      <c r="G1370" s="79"/>
      <c r="H1370" s="79"/>
      <c r="I1370" s="79"/>
    </row>
    <row r="1371">
      <c r="A1371" s="60"/>
      <c r="B1371" s="79"/>
      <c r="C1371" s="79"/>
      <c r="D1371" s="79"/>
      <c r="E1371" s="79"/>
      <c r="F1371" s="79"/>
      <c r="G1371" s="79"/>
      <c r="H1371" s="79"/>
      <c r="I1371" s="79"/>
    </row>
    <row r="1372">
      <c r="A1372" s="60"/>
      <c r="B1372" s="79"/>
      <c r="C1372" s="79"/>
      <c r="D1372" s="79"/>
      <c r="E1372" s="79"/>
      <c r="F1372" s="79"/>
      <c r="G1372" s="79"/>
      <c r="H1372" s="79"/>
      <c r="I1372" s="79"/>
    </row>
    <row r="1373">
      <c r="A1373" s="60"/>
      <c r="B1373" s="79"/>
      <c r="C1373" s="79"/>
      <c r="D1373" s="79"/>
      <c r="E1373" s="79"/>
      <c r="F1373" s="79"/>
      <c r="G1373" s="79"/>
      <c r="H1373" s="79"/>
      <c r="I1373" s="79"/>
    </row>
    <row r="1374">
      <c r="A1374" s="60"/>
      <c r="B1374" s="79"/>
      <c r="C1374" s="79"/>
      <c r="D1374" s="79"/>
      <c r="E1374" s="79"/>
      <c r="F1374" s="79"/>
      <c r="G1374" s="79"/>
      <c r="H1374" s="79"/>
      <c r="I1374" s="79"/>
    </row>
    <row r="1375">
      <c r="A1375" s="60"/>
      <c r="B1375" s="79"/>
      <c r="C1375" s="79"/>
      <c r="D1375" s="79"/>
      <c r="E1375" s="79"/>
      <c r="F1375" s="79"/>
      <c r="G1375" s="79"/>
      <c r="H1375" s="79"/>
      <c r="I1375" s="79"/>
    </row>
    <row r="1376">
      <c r="A1376" s="60"/>
      <c r="B1376" s="79"/>
      <c r="C1376" s="79"/>
      <c r="D1376" s="79"/>
      <c r="E1376" s="79"/>
      <c r="F1376" s="79"/>
      <c r="G1376" s="79"/>
      <c r="H1376" s="79"/>
      <c r="I1376" s="79"/>
    </row>
    <row r="1377">
      <c r="A1377" s="60"/>
      <c r="B1377" s="79"/>
      <c r="C1377" s="79"/>
      <c r="D1377" s="79"/>
      <c r="E1377" s="79"/>
      <c r="F1377" s="79"/>
      <c r="G1377" s="79"/>
      <c r="H1377" s="79"/>
      <c r="I1377" s="79"/>
    </row>
    <row r="1378">
      <c r="A1378" s="60"/>
      <c r="B1378" s="79"/>
      <c r="C1378" s="79"/>
      <c r="D1378" s="79"/>
      <c r="E1378" s="79"/>
      <c r="F1378" s="79"/>
      <c r="G1378" s="79"/>
      <c r="H1378" s="79"/>
      <c r="I1378" s="79"/>
    </row>
    <row r="1379">
      <c r="A1379" s="60"/>
      <c r="B1379" s="79"/>
      <c r="C1379" s="79"/>
      <c r="D1379" s="79"/>
      <c r="E1379" s="79"/>
      <c r="F1379" s="79"/>
      <c r="G1379" s="79"/>
      <c r="H1379" s="79"/>
      <c r="I1379" s="79"/>
    </row>
    <row r="1380">
      <c r="A1380" s="60"/>
      <c r="B1380" s="79"/>
      <c r="C1380" s="79"/>
      <c r="D1380" s="79"/>
      <c r="E1380" s="79"/>
      <c r="F1380" s="79"/>
      <c r="G1380" s="79"/>
      <c r="H1380" s="79"/>
      <c r="I1380" s="79"/>
    </row>
    <row r="1381">
      <c r="A1381" s="60"/>
      <c r="B1381" s="79"/>
      <c r="C1381" s="79"/>
      <c r="D1381" s="79"/>
      <c r="E1381" s="79"/>
      <c r="F1381" s="79"/>
      <c r="G1381" s="79"/>
      <c r="H1381" s="79"/>
      <c r="I1381" s="79"/>
    </row>
    <row r="1382">
      <c r="A1382" s="60"/>
      <c r="B1382" s="79"/>
      <c r="C1382" s="79"/>
      <c r="D1382" s="79"/>
      <c r="E1382" s="79"/>
      <c r="F1382" s="79"/>
      <c r="G1382" s="79"/>
      <c r="H1382" s="79"/>
      <c r="I1382" s="79"/>
    </row>
    <row r="1383">
      <c r="A1383" s="60"/>
      <c r="B1383" s="79"/>
      <c r="C1383" s="79"/>
      <c r="D1383" s="79"/>
      <c r="E1383" s="79"/>
      <c r="F1383" s="79"/>
      <c r="G1383" s="79"/>
      <c r="H1383" s="79"/>
      <c r="I1383" s="79"/>
    </row>
    <row r="1384">
      <c r="A1384" s="60"/>
      <c r="B1384" s="79"/>
      <c r="C1384" s="79"/>
      <c r="D1384" s="79"/>
      <c r="E1384" s="79"/>
      <c r="F1384" s="79"/>
      <c r="G1384" s="79"/>
      <c r="H1384" s="79"/>
      <c r="I1384" s="79"/>
    </row>
    <row r="1385">
      <c r="A1385" s="60"/>
      <c r="B1385" s="79"/>
      <c r="C1385" s="79"/>
      <c r="D1385" s="79"/>
      <c r="E1385" s="79"/>
      <c r="F1385" s="79"/>
      <c r="G1385" s="79"/>
      <c r="H1385" s="79"/>
      <c r="I1385" s="79"/>
    </row>
    <row r="1386">
      <c r="A1386" s="60"/>
      <c r="B1386" s="79"/>
      <c r="C1386" s="79"/>
      <c r="D1386" s="79"/>
      <c r="E1386" s="79"/>
      <c r="F1386" s="79"/>
      <c r="G1386" s="79"/>
      <c r="H1386" s="79"/>
      <c r="I1386" s="79"/>
    </row>
    <row r="1387">
      <c r="A1387" s="60"/>
      <c r="B1387" s="79"/>
      <c r="C1387" s="79"/>
      <c r="D1387" s="79"/>
      <c r="E1387" s="79"/>
      <c r="F1387" s="79"/>
      <c r="G1387" s="79"/>
      <c r="H1387" s="79"/>
      <c r="I1387" s="79"/>
    </row>
    <row r="1388">
      <c r="A1388" s="60"/>
      <c r="B1388" s="79"/>
      <c r="C1388" s="79"/>
      <c r="D1388" s="79"/>
      <c r="E1388" s="79"/>
      <c r="F1388" s="79"/>
      <c r="G1388" s="79"/>
      <c r="H1388" s="79"/>
      <c r="I1388" s="79"/>
    </row>
    <row r="1389">
      <c r="A1389" s="60"/>
      <c r="B1389" s="79"/>
      <c r="C1389" s="79"/>
      <c r="D1389" s="79"/>
      <c r="E1389" s="79"/>
      <c r="F1389" s="79"/>
      <c r="G1389" s="79"/>
      <c r="H1389" s="79"/>
      <c r="I1389" s="79"/>
    </row>
    <row r="1390">
      <c r="A1390" s="60"/>
      <c r="B1390" s="79"/>
      <c r="C1390" s="79"/>
      <c r="D1390" s="79"/>
      <c r="E1390" s="79"/>
      <c r="F1390" s="79"/>
      <c r="G1390" s="79"/>
      <c r="H1390" s="79"/>
      <c r="I1390" s="79"/>
    </row>
    <row r="1391">
      <c r="A1391" s="60"/>
      <c r="B1391" s="79"/>
      <c r="C1391" s="79"/>
      <c r="D1391" s="79"/>
      <c r="E1391" s="79"/>
      <c r="F1391" s="79"/>
      <c r="G1391" s="79"/>
      <c r="H1391" s="79"/>
      <c r="I1391" s="79"/>
    </row>
    <row r="1392">
      <c r="A1392" s="60"/>
      <c r="B1392" s="79"/>
      <c r="C1392" s="79"/>
      <c r="D1392" s="79"/>
      <c r="E1392" s="79"/>
      <c r="F1392" s="79"/>
      <c r="G1392" s="79"/>
      <c r="H1392" s="79"/>
      <c r="I1392" s="79"/>
    </row>
    <row r="1393">
      <c r="A1393" s="60"/>
      <c r="B1393" s="79"/>
      <c r="C1393" s="79"/>
      <c r="D1393" s="79"/>
      <c r="E1393" s="79"/>
      <c r="F1393" s="79"/>
      <c r="G1393" s="79"/>
      <c r="H1393" s="79"/>
      <c r="I1393" s="79"/>
    </row>
    <row r="1394">
      <c r="A1394" s="60"/>
      <c r="B1394" s="79"/>
      <c r="C1394" s="79"/>
      <c r="D1394" s="79"/>
      <c r="E1394" s="79"/>
      <c r="F1394" s="79"/>
      <c r="G1394" s="79"/>
      <c r="H1394" s="79"/>
      <c r="I1394" s="79"/>
    </row>
    <row r="1395">
      <c r="A1395" s="60"/>
      <c r="B1395" s="79"/>
      <c r="C1395" s="79"/>
      <c r="D1395" s="79"/>
      <c r="E1395" s="79"/>
      <c r="F1395" s="79"/>
      <c r="G1395" s="79"/>
      <c r="H1395" s="79"/>
      <c r="I1395" s="79"/>
    </row>
    <row r="1396">
      <c r="A1396" s="60"/>
      <c r="B1396" s="79"/>
      <c r="C1396" s="79"/>
      <c r="D1396" s="79"/>
      <c r="E1396" s="79"/>
      <c r="F1396" s="79"/>
      <c r="G1396" s="79"/>
      <c r="H1396" s="79"/>
      <c r="I1396" s="79"/>
    </row>
    <row r="1397">
      <c r="A1397" s="60"/>
      <c r="B1397" s="79"/>
      <c r="C1397" s="79"/>
      <c r="D1397" s="79"/>
      <c r="E1397" s="79"/>
      <c r="F1397" s="79"/>
      <c r="G1397" s="79"/>
      <c r="H1397" s="79"/>
      <c r="I1397" s="79"/>
    </row>
    <row r="1398">
      <c r="A1398" s="60"/>
      <c r="B1398" s="79"/>
      <c r="C1398" s="79"/>
      <c r="D1398" s="79"/>
      <c r="E1398" s="79"/>
      <c r="F1398" s="79"/>
      <c r="G1398" s="79"/>
      <c r="H1398" s="79"/>
      <c r="I1398" s="79"/>
    </row>
    <row r="1399">
      <c r="A1399" s="60"/>
      <c r="B1399" s="79"/>
      <c r="C1399" s="79"/>
      <c r="D1399" s="79"/>
      <c r="E1399" s="79"/>
      <c r="F1399" s="79"/>
      <c r="G1399" s="79"/>
      <c r="H1399" s="79"/>
      <c r="I1399" s="79"/>
    </row>
    <row r="1400">
      <c r="A1400" s="60"/>
      <c r="B1400" s="79"/>
      <c r="C1400" s="79"/>
      <c r="D1400" s="79"/>
      <c r="E1400" s="79"/>
      <c r="F1400" s="79"/>
      <c r="G1400" s="79"/>
      <c r="H1400" s="79"/>
      <c r="I1400" s="79"/>
    </row>
    <row r="1401">
      <c r="A1401" s="60"/>
      <c r="B1401" s="79"/>
      <c r="C1401" s="79"/>
      <c r="D1401" s="79"/>
      <c r="E1401" s="79"/>
      <c r="F1401" s="79"/>
      <c r="G1401" s="79"/>
      <c r="H1401" s="79"/>
      <c r="I1401" s="79"/>
    </row>
    <row r="1402">
      <c r="A1402" s="60"/>
      <c r="B1402" s="79"/>
      <c r="C1402" s="79"/>
      <c r="D1402" s="79"/>
      <c r="E1402" s="79"/>
      <c r="F1402" s="79"/>
      <c r="G1402" s="79"/>
      <c r="H1402" s="79"/>
      <c r="I1402" s="79"/>
    </row>
    <row r="1403">
      <c r="A1403" s="60"/>
      <c r="B1403" s="79"/>
      <c r="C1403" s="79"/>
      <c r="D1403" s="79"/>
      <c r="E1403" s="79"/>
      <c r="F1403" s="79"/>
      <c r="G1403" s="79"/>
      <c r="H1403" s="79"/>
      <c r="I1403" s="79"/>
    </row>
    <row r="1404">
      <c r="A1404" s="60"/>
      <c r="B1404" s="79"/>
      <c r="C1404" s="79"/>
      <c r="D1404" s="79"/>
      <c r="E1404" s="79"/>
      <c r="F1404" s="79"/>
      <c r="G1404" s="79"/>
      <c r="H1404" s="79"/>
      <c r="I1404" s="79"/>
    </row>
    <row r="1405">
      <c r="A1405" s="60"/>
      <c r="B1405" s="79"/>
      <c r="C1405" s="79"/>
      <c r="D1405" s="79"/>
      <c r="E1405" s="79"/>
      <c r="F1405" s="79"/>
      <c r="G1405" s="79"/>
      <c r="H1405" s="79"/>
      <c r="I1405" s="79"/>
    </row>
    <row r="1406">
      <c r="A1406" s="60"/>
      <c r="B1406" s="79"/>
      <c r="C1406" s="79"/>
      <c r="D1406" s="79"/>
      <c r="E1406" s="79"/>
      <c r="F1406" s="79"/>
      <c r="G1406" s="79"/>
      <c r="H1406" s="79"/>
      <c r="I1406" s="79"/>
    </row>
    <row r="1407">
      <c r="A1407" s="60"/>
      <c r="B1407" s="79"/>
      <c r="C1407" s="79"/>
      <c r="D1407" s="79"/>
      <c r="E1407" s="79"/>
      <c r="F1407" s="79"/>
      <c r="G1407" s="79"/>
      <c r="H1407" s="79"/>
      <c r="I1407" s="79"/>
    </row>
    <row r="1408">
      <c r="A1408" s="60"/>
      <c r="B1408" s="79"/>
      <c r="C1408" s="79"/>
      <c r="D1408" s="79"/>
      <c r="E1408" s="79"/>
      <c r="F1408" s="79"/>
      <c r="G1408" s="79"/>
      <c r="H1408" s="79"/>
      <c r="I1408" s="79"/>
    </row>
    <row r="1409">
      <c r="A1409" s="60"/>
      <c r="B1409" s="79"/>
      <c r="C1409" s="79"/>
      <c r="D1409" s="79"/>
      <c r="E1409" s="79"/>
      <c r="F1409" s="79"/>
      <c r="G1409" s="79"/>
      <c r="H1409" s="79"/>
      <c r="I1409" s="79"/>
    </row>
    <row r="1410">
      <c r="A1410" s="60"/>
      <c r="B1410" s="79"/>
      <c r="C1410" s="79"/>
      <c r="D1410" s="79"/>
      <c r="E1410" s="79"/>
      <c r="F1410" s="79"/>
      <c r="G1410" s="79"/>
      <c r="H1410" s="79"/>
      <c r="I1410" s="79"/>
    </row>
    <row r="1411">
      <c r="A1411" s="60"/>
      <c r="B1411" s="79"/>
      <c r="C1411" s="79"/>
      <c r="D1411" s="79"/>
      <c r="E1411" s="79"/>
      <c r="F1411" s="79"/>
      <c r="G1411" s="79"/>
      <c r="H1411" s="79"/>
      <c r="I1411" s="79"/>
    </row>
    <row r="1412">
      <c r="A1412" s="60"/>
      <c r="B1412" s="79"/>
      <c r="C1412" s="79"/>
      <c r="D1412" s="79"/>
      <c r="E1412" s="79"/>
      <c r="F1412" s="79"/>
      <c r="G1412" s="79"/>
      <c r="H1412" s="79"/>
      <c r="I1412" s="79"/>
    </row>
    <row r="1413">
      <c r="A1413" s="60"/>
      <c r="B1413" s="79"/>
      <c r="C1413" s="79"/>
      <c r="D1413" s="79"/>
      <c r="E1413" s="79"/>
      <c r="F1413" s="79"/>
      <c r="G1413" s="79"/>
      <c r="H1413" s="79"/>
      <c r="I1413" s="79"/>
    </row>
    <row r="1414">
      <c r="A1414" s="60"/>
      <c r="B1414" s="79"/>
      <c r="C1414" s="79"/>
      <c r="D1414" s="79"/>
      <c r="E1414" s="79"/>
      <c r="F1414" s="79"/>
      <c r="G1414" s="79"/>
      <c r="H1414" s="79"/>
      <c r="I1414" s="79"/>
    </row>
    <row r="1415">
      <c r="A1415" s="60"/>
      <c r="B1415" s="79"/>
      <c r="C1415" s="79"/>
      <c r="D1415" s="79"/>
      <c r="E1415" s="79"/>
      <c r="F1415" s="79"/>
      <c r="G1415" s="79"/>
      <c r="H1415" s="79"/>
      <c r="I1415" s="79"/>
    </row>
    <row r="1416">
      <c r="A1416" s="60"/>
      <c r="B1416" s="79"/>
      <c r="C1416" s="79"/>
      <c r="D1416" s="79"/>
      <c r="E1416" s="79"/>
      <c r="F1416" s="79"/>
      <c r="G1416" s="79"/>
      <c r="H1416" s="79"/>
      <c r="I1416" s="79"/>
    </row>
    <row r="1417">
      <c r="A1417" s="60"/>
      <c r="B1417" s="79"/>
      <c r="C1417" s="79"/>
      <c r="D1417" s="79"/>
      <c r="E1417" s="79"/>
      <c r="F1417" s="79"/>
      <c r="G1417" s="79"/>
      <c r="H1417" s="79"/>
      <c r="I1417" s="79"/>
    </row>
    <row r="1418">
      <c r="A1418" s="60"/>
      <c r="B1418" s="79"/>
      <c r="C1418" s="79"/>
      <c r="D1418" s="79"/>
      <c r="E1418" s="79"/>
      <c r="F1418" s="79"/>
      <c r="G1418" s="79"/>
      <c r="H1418" s="79"/>
      <c r="I1418" s="79"/>
    </row>
    <row r="1419">
      <c r="A1419" s="60"/>
      <c r="B1419" s="79"/>
      <c r="C1419" s="79"/>
      <c r="D1419" s="79"/>
      <c r="E1419" s="79"/>
      <c r="F1419" s="79"/>
      <c r="G1419" s="79"/>
      <c r="H1419" s="79"/>
      <c r="I1419" s="79"/>
    </row>
    <row r="1420">
      <c r="A1420" s="60"/>
      <c r="B1420" s="79"/>
      <c r="C1420" s="79"/>
      <c r="D1420" s="79"/>
      <c r="E1420" s="79"/>
      <c r="F1420" s="79"/>
      <c r="G1420" s="79"/>
      <c r="H1420" s="79"/>
      <c r="I1420" s="79"/>
    </row>
    <row r="1421">
      <c r="A1421" s="60"/>
      <c r="B1421" s="79"/>
      <c r="C1421" s="79"/>
      <c r="D1421" s="79"/>
      <c r="E1421" s="79"/>
      <c r="F1421" s="79"/>
      <c r="G1421" s="79"/>
      <c r="H1421" s="79"/>
      <c r="I1421" s="79"/>
    </row>
    <row r="1422">
      <c r="A1422" s="60"/>
      <c r="B1422" s="79"/>
      <c r="C1422" s="79"/>
      <c r="D1422" s="79"/>
      <c r="E1422" s="79"/>
      <c r="F1422" s="79"/>
      <c r="G1422" s="79"/>
      <c r="H1422" s="79"/>
      <c r="I1422" s="79"/>
    </row>
    <row r="1423">
      <c r="A1423" s="60"/>
      <c r="B1423" s="79"/>
      <c r="C1423" s="79"/>
      <c r="D1423" s="79"/>
      <c r="E1423" s="79"/>
      <c r="F1423" s="79"/>
      <c r="G1423" s="79"/>
      <c r="H1423" s="79"/>
      <c r="I1423" s="79"/>
    </row>
    <row r="1424">
      <c r="A1424" s="60"/>
      <c r="B1424" s="79"/>
      <c r="C1424" s="79"/>
      <c r="D1424" s="79"/>
      <c r="E1424" s="79"/>
      <c r="F1424" s="79"/>
      <c r="G1424" s="79"/>
      <c r="H1424" s="79"/>
      <c r="I1424" s="79"/>
    </row>
    <row r="1425">
      <c r="A1425" s="60"/>
      <c r="B1425" s="79"/>
      <c r="C1425" s="79"/>
      <c r="D1425" s="79"/>
      <c r="E1425" s="79"/>
      <c r="F1425" s="79"/>
      <c r="G1425" s="79"/>
      <c r="H1425" s="79"/>
      <c r="I1425" s="79"/>
    </row>
    <row r="1426">
      <c r="A1426" s="60"/>
      <c r="B1426" s="79"/>
      <c r="C1426" s="79"/>
      <c r="D1426" s="79"/>
      <c r="E1426" s="79"/>
      <c r="F1426" s="79"/>
      <c r="G1426" s="79"/>
      <c r="H1426" s="79"/>
      <c r="I1426" s="79"/>
    </row>
    <row r="1427">
      <c r="A1427" s="60"/>
      <c r="B1427" s="79"/>
      <c r="C1427" s="79"/>
      <c r="D1427" s="79"/>
      <c r="E1427" s="79"/>
      <c r="F1427" s="79"/>
      <c r="G1427" s="79"/>
      <c r="H1427" s="79"/>
      <c r="I1427" s="79"/>
    </row>
    <row r="1428">
      <c r="A1428" s="60"/>
      <c r="B1428" s="79"/>
      <c r="C1428" s="79"/>
      <c r="D1428" s="79"/>
      <c r="E1428" s="79"/>
      <c r="F1428" s="79"/>
      <c r="G1428" s="79"/>
      <c r="H1428" s="79"/>
      <c r="I1428" s="79"/>
    </row>
    <row r="1429">
      <c r="A1429" s="60"/>
      <c r="B1429" s="79"/>
      <c r="C1429" s="79"/>
      <c r="D1429" s="79"/>
      <c r="E1429" s="79"/>
      <c r="F1429" s="79"/>
      <c r="G1429" s="79"/>
      <c r="H1429" s="79"/>
      <c r="I1429" s="79"/>
    </row>
    <row r="1430">
      <c r="A1430" s="60"/>
      <c r="B1430" s="79"/>
      <c r="C1430" s="79"/>
      <c r="D1430" s="79"/>
      <c r="E1430" s="79"/>
      <c r="F1430" s="79"/>
      <c r="G1430" s="79"/>
      <c r="H1430" s="79"/>
      <c r="I1430" s="79"/>
    </row>
    <row r="1431">
      <c r="A1431" s="60"/>
      <c r="B1431" s="79"/>
      <c r="C1431" s="79"/>
      <c r="D1431" s="79"/>
      <c r="E1431" s="79"/>
      <c r="F1431" s="79"/>
      <c r="G1431" s="79"/>
      <c r="H1431" s="79"/>
      <c r="I1431" s="79"/>
    </row>
    <row r="1432">
      <c r="A1432" s="60"/>
      <c r="B1432" s="79"/>
      <c r="C1432" s="79"/>
      <c r="D1432" s="79"/>
      <c r="E1432" s="79"/>
      <c r="F1432" s="79"/>
      <c r="G1432" s="79"/>
      <c r="H1432" s="79"/>
      <c r="I1432" s="79"/>
    </row>
    <row r="1433">
      <c r="A1433" s="60"/>
      <c r="B1433" s="79"/>
      <c r="C1433" s="79"/>
      <c r="D1433" s="79"/>
      <c r="E1433" s="79"/>
      <c r="F1433" s="79"/>
      <c r="G1433" s="79"/>
      <c r="H1433" s="79"/>
      <c r="I1433" s="79"/>
    </row>
    <row r="1434">
      <c r="A1434" s="60"/>
      <c r="B1434" s="79"/>
      <c r="C1434" s="79"/>
      <c r="D1434" s="79"/>
      <c r="E1434" s="79"/>
      <c r="F1434" s="79"/>
      <c r="G1434" s="79"/>
      <c r="H1434" s="79"/>
      <c r="I1434" s="79"/>
    </row>
    <row r="1435">
      <c r="A1435" s="60"/>
      <c r="B1435" s="79"/>
      <c r="C1435" s="79"/>
      <c r="D1435" s="79"/>
      <c r="E1435" s="79"/>
      <c r="F1435" s="79"/>
      <c r="G1435" s="79"/>
      <c r="H1435" s="79"/>
      <c r="I1435" s="79"/>
    </row>
    <row r="1436">
      <c r="A1436" s="60"/>
      <c r="B1436" s="79"/>
      <c r="C1436" s="79"/>
      <c r="D1436" s="79"/>
      <c r="E1436" s="79"/>
      <c r="F1436" s="79"/>
      <c r="G1436" s="79"/>
      <c r="H1436" s="79"/>
      <c r="I1436" s="79"/>
    </row>
    <row r="1437">
      <c r="A1437" s="60"/>
      <c r="B1437" s="79"/>
      <c r="C1437" s="79"/>
      <c r="D1437" s="79"/>
      <c r="E1437" s="79"/>
      <c r="F1437" s="79"/>
      <c r="G1437" s="79"/>
      <c r="H1437" s="79"/>
      <c r="I1437" s="79"/>
    </row>
    <row r="1438">
      <c r="A1438" s="60"/>
      <c r="B1438" s="79"/>
      <c r="C1438" s="79"/>
      <c r="D1438" s="79"/>
      <c r="E1438" s="79"/>
      <c r="F1438" s="79"/>
      <c r="G1438" s="79"/>
      <c r="H1438" s="79"/>
      <c r="I1438" s="79"/>
    </row>
    <row r="1439">
      <c r="A1439" s="60"/>
      <c r="B1439" s="79"/>
      <c r="C1439" s="79"/>
      <c r="D1439" s="79"/>
      <c r="E1439" s="79"/>
      <c r="F1439" s="79"/>
      <c r="G1439" s="79"/>
      <c r="H1439" s="79"/>
      <c r="I1439" s="79"/>
    </row>
    <row r="1440">
      <c r="A1440" s="60"/>
      <c r="B1440" s="79"/>
      <c r="C1440" s="79"/>
      <c r="D1440" s="79"/>
      <c r="E1440" s="79"/>
      <c r="F1440" s="79"/>
      <c r="G1440" s="79"/>
      <c r="H1440" s="79"/>
      <c r="I1440" s="79"/>
    </row>
    <row r="1441">
      <c r="A1441" s="60"/>
      <c r="B1441" s="79"/>
      <c r="C1441" s="79"/>
      <c r="D1441" s="79"/>
      <c r="E1441" s="79"/>
      <c r="F1441" s="79"/>
      <c r="G1441" s="79"/>
      <c r="H1441" s="79"/>
      <c r="I1441" s="79"/>
    </row>
    <row r="1442">
      <c r="A1442" s="60"/>
      <c r="B1442" s="79"/>
      <c r="C1442" s="79"/>
      <c r="D1442" s="79"/>
      <c r="E1442" s="79"/>
      <c r="F1442" s="79"/>
      <c r="G1442" s="79"/>
      <c r="H1442" s="79"/>
      <c r="I1442" s="79"/>
    </row>
    <row r="1443">
      <c r="A1443" s="60"/>
      <c r="B1443" s="79"/>
      <c r="C1443" s="79"/>
      <c r="D1443" s="79"/>
      <c r="E1443" s="79"/>
      <c r="F1443" s="79"/>
      <c r="G1443" s="79"/>
      <c r="H1443" s="79"/>
      <c r="I1443" s="79"/>
    </row>
    <row r="1444">
      <c r="A1444" s="60"/>
      <c r="B1444" s="79"/>
      <c r="C1444" s="79"/>
      <c r="D1444" s="79"/>
      <c r="E1444" s="79"/>
      <c r="F1444" s="79"/>
      <c r="G1444" s="79"/>
      <c r="H1444" s="79"/>
      <c r="I1444" s="79"/>
    </row>
    <row r="1445">
      <c r="A1445" s="60"/>
      <c r="B1445" s="79"/>
      <c r="C1445" s="79"/>
      <c r="D1445" s="79"/>
      <c r="E1445" s="79"/>
      <c r="F1445" s="79"/>
      <c r="G1445" s="79"/>
      <c r="H1445" s="79"/>
      <c r="I1445" s="79"/>
    </row>
    <row r="1446">
      <c r="A1446" s="60"/>
      <c r="B1446" s="79"/>
      <c r="C1446" s="79"/>
      <c r="D1446" s="79"/>
      <c r="E1446" s="79"/>
      <c r="F1446" s="79"/>
      <c r="G1446" s="79"/>
      <c r="H1446" s="79"/>
      <c r="I1446" s="79"/>
    </row>
    <row r="1447">
      <c r="A1447" s="60"/>
      <c r="B1447" s="79"/>
      <c r="C1447" s="79"/>
      <c r="D1447" s="79"/>
      <c r="E1447" s="79"/>
      <c r="F1447" s="79"/>
      <c r="G1447" s="79"/>
      <c r="H1447" s="79"/>
      <c r="I1447" s="79"/>
    </row>
    <row r="1448">
      <c r="A1448" s="60"/>
      <c r="B1448" s="79"/>
      <c r="C1448" s="79"/>
      <c r="D1448" s="79"/>
      <c r="E1448" s="79"/>
      <c r="F1448" s="79"/>
      <c r="G1448" s="79"/>
      <c r="H1448" s="79"/>
      <c r="I1448" s="79"/>
    </row>
    <row r="1449">
      <c r="A1449" s="60"/>
      <c r="B1449" s="79"/>
      <c r="C1449" s="79"/>
      <c r="D1449" s="79"/>
      <c r="E1449" s="79"/>
      <c r="F1449" s="79"/>
      <c r="G1449" s="79"/>
      <c r="H1449" s="79"/>
      <c r="I1449" s="79"/>
    </row>
    <row r="1450">
      <c r="A1450" s="60"/>
      <c r="B1450" s="79"/>
      <c r="C1450" s="79"/>
      <c r="D1450" s="79"/>
      <c r="E1450" s="79"/>
      <c r="F1450" s="79"/>
      <c r="G1450" s="79"/>
      <c r="H1450" s="79"/>
      <c r="I1450" s="79"/>
    </row>
    <row r="1451">
      <c r="A1451" s="60"/>
      <c r="B1451" s="79"/>
      <c r="C1451" s="79"/>
      <c r="D1451" s="79"/>
      <c r="E1451" s="79"/>
      <c r="F1451" s="79"/>
      <c r="G1451" s="79"/>
      <c r="H1451" s="79"/>
      <c r="I1451" s="79"/>
    </row>
    <row r="1452">
      <c r="A1452" s="60"/>
      <c r="B1452" s="79"/>
      <c r="C1452" s="79"/>
      <c r="D1452" s="79"/>
      <c r="E1452" s="79"/>
      <c r="F1452" s="79"/>
      <c r="G1452" s="79"/>
      <c r="H1452" s="79"/>
      <c r="I1452" s="79"/>
    </row>
    <row r="1453">
      <c r="A1453" s="60"/>
      <c r="B1453" s="79"/>
      <c r="C1453" s="79"/>
      <c r="D1453" s="79"/>
      <c r="E1453" s="79"/>
      <c r="F1453" s="79"/>
      <c r="G1453" s="79"/>
      <c r="H1453" s="79"/>
      <c r="I1453" s="79"/>
    </row>
    <row r="1454">
      <c r="A1454" s="60"/>
      <c r="B1454" s="79"/>
      <c r="C1454" s="79"/>
      <c r="D1454" s="79"/>
      <c r="E1454" s="79"/>
      <c r="F1454" s="79"/>
      <c r="G1454" s="79"/>
      <c r="H1454" s="79"/>
      <c r="I1454" s="79"/>
    </row>
    <row r="1455">
      <c r="A1455" s="60"/>
      <c r="B1455" s="79"/>
      <c r="C1455" s="79"/>
      <c r="D1455" s="79"/>
      <c r="E1455" s="79"/>
      <c r="F1455" s="79"/>
      <c r="G1455" s="79"/>
      <c r="H1455" s="79"/>
      <c r="I1455" s="79"/>
    </row>
    <row r="1456">
      <c r="A1456" s="60"/>
      <c r="B1456" s="79"/>
      <c r="C1456" s="79"/>
      <c r="D1456" s="79"/>
      <c r="E1456" s="79"/>
      <c r="F1456" s="79"/>
      <c r="G1456" s="79"/>
      <c r="H1456" s="79"/>
      <c r="I1456" s="79"/>
    </row>
    <row r="1457">
      <c r="A1457" s="60"/>
      <c r="B1457" s="79"/>
      <c r="C1457" s="79"/>
      <c r="D1457" s="79"/>
      <c r="E1457" s="79"/>
      <c r="F1457" s="79"/>
      <c r="G1457" s="79"/>
      <c r="H1457" s="79"/>
      <c r="I1457" s="79"/>
    </row>
    <row r="1458">
      <c r="A1458" s="60"/>
      <c r="B1458" s="79"/>
      <c r="C1458" s="79"/>
      <c r="D1458" s="79"/>
      <c r="E1458" s="79"/>
      <c r="F1458" s="79"/>
      <c r="G1458" s="79"/>
      <c r="H1458" s="79"/>
      <c r="I1458" s="79"/>
    </row>
    <row r="1459">
      <c r="A1459" s="60"/>
      <c r="B1459" s="79"/>
      <c r="C1459" s="79"/>
      <c r="D1459" s="79"/>
      <c r="E1459" s="79"/>
      <c r="F1459" s="79"/>
      <c r="G1459" s="79"/>
      <c r="H1459" s="79"/>
      <c r="I1459" s="79"/>
    </row>
    <row r="1460">
      <c r="A1460" s="60"/>
      <c r="B1460" s="79"/>
      <c r="C1460" s="79"/>
      <c r="D1460" s="79"/>
      <c r="E1460" s="79"/>
      <c r="F1460" s="79"/>
      <c r="G1460" s="79"/>
      <c r="H1460" s="79"/>
      <c r="I1460" s="79"/>
    </row>
    <row r="1461">
      <c r="A1461" s="60"/>
      <c r="B1461" s="79"/>
      <c r="C1461" s="79"/>
      <c r="D1461" s="79"/>
      <c r="E1461" s="79"/>
      <c r="F1461" s="79"/>
      <c r="G1461" s="79"/>
      <c r="H1461" s="79"/>
      <c r="I1461" s="79"/>
    </row>
    <row r="1462">
      <c r="A1462" s="60"/>
      <c r="B1462" s="79"/>
      <c r="C1462" s="79"/>
      <c r="D1462" s="79"/>
      <c r="E1462" s="79"/>
      <c r="F1462" s="79"/>
      <c r="G1462" s="79"/>
      <c r="H1462" s="79"/>
      <c r="I1462" s="7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0</v>
      </c>
      <c r="B1" s="62" t="s">
        <v>17</v>
      </c>
      <c r="C1" s="62" t="s">
        <v>18</v>
      </c>
      <c r="D1" s="62" t="s">
        <v>19</v>
      </c>
      <c r="E1" s="62" t="s">
        <v>20</v>
      </c>
      <c r="F1" s="62" t="s">
        <v>21</v>
      </c>
      <c r="G1" s="62" t="s">
        <v>22</v>
      </c>
      <c r="H1" s="62" t="s">
        <v>23</v>
      </c>
      <c r="I1" s="62" t="s">
        <v>24</v>
      </c>
      <c r="J1" s="62" t="s">
        <v>25</v>
      </c>
      <c r="K1" s="62" t="s">
        <v>26</v>
      </c>
      <c r="L1" s="62" t="s">
        <v>27</v>
      </c>
      <c r="M1" s="62" t="s">
        <v>28</v>
      </c>
      <c r="N1" s="62" t="s">
        <v>29</v>
      </c>
      <c r="O1" s="62" t="s">
        <v>30</v>
      </c>
      <c r="P1" s="62" t="s">
        <v>31</v>
      </c>
      <c r="Q1" s="62" t="s">
        <v>32</v>
      </c>
      <c r="R1" s="62" t="s">
        <v>33</v>
      </c>
      <c r="S1" s="62" t="s">
        <v>34</v>
      </c>
    </row>
    <row r="2">
      <c r="A2" s="64">
        <v>44431.0</v>
      </c>
      <c r="B2" s="178">
        <v>75136.0</v>
      </c>
      <c r="C2" s="178">
        <v>10852.0</v>
      </c>
      <c r="D2" s="179">
        <v>13018.0</v>
      </c>
      <c r="E2" s="179">
        <v>11122.0</v>
      </c>
      <c r="F2" s="179">
        <v>3885.0</v>
      </c>
      <c r="G2" s="179">
        <v>5286.0</v>
      </c>
      <c r="H2" s="179">
        <v>3933.0</v>
      </c>
      <c r="I2" s="179">
        <v>921.0</v>
      </c>
      <c r="J2" s="179">
        <v>67098.0</v>
      </c>
      <c r="K2" s="179">
        <v>5179.0</v>
      </c>
      <c r="L2" s="179">
        <v>4864.0</v>
      </c>
      <c r="M2" s="179">
        <v>6411.0</v>
      </c>
      <c r="N2" s="179">
        <v>3322.0</v>
      </c>
      <c r="O2" s="70">
        <v>2462.0</v>
      </c>
      <c r="P2" s="70">
        <v>6700.0</v>
      </c>
      <c r="Q2" s="70">
        <v>9442.0</v>
      </c>
      <c r="R2" s="70">
        <v>2437.0</v>
      </c>
      <c r="S2" s="70">
        <v>5714.0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>
      <c r="A3" s="64">
        <v>44430.0</v>
      </c>
      <c r="B3" s="178">
        <v>74748.0</v>
      </c>
      <c r="C3" s="178">
        <v>10789.0</v>
      </c>
      <c r="D3" s="179">
        <v>12961.0</v>
      </c>
      <c r="E3" s="179">
        <v>11044.0</v>
      </c>
      <c r="F3" s="179">
        <v>3852.0</v>
      </c>
      <c r="G3" s="179">
        <v>5256.0</v>
      </c>
      <c r="H3" s="179">
        <v>3896.0</v>
      </c>
      <c r="I3" s="179">
        <v>910.0</v>
      </c>
      <c r="J3" s="179">
        <v>66701.0</v>
      </c>
      <c r="K3" s="179">
        <v>5153.0</v>
      </c>
      <c r="L3" s="179">
        <v>4821.0</v>
      </c>
      <c r="M3" s="179">
        <v>6343.0</v>
      </c>
      <c r="N3" s="179">
        <v>3286.0</v>
      </c>
      <c r="O3" s="70">
        <v>2452.0</v>
      </c>
      <c r="P3" s="70">
        <v>6665.0</v>
      </c>
      <c r="Q3" s="70">
        <v>9388.0</v>
      </c>
      <c r="R3" s="70">
        <v>2405.0</v>
      </c>
      <c r="S3" s="70">
        <v>5694.0</v>
      </c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>
      <c r="A4" s="64">
        <v>44429.0</v>
      </c>
      <c r="B4" s="178">
        <v>74249.0</v>
      </c>
      <c r="C4" s="178">
        <v>10676.0</v>
      </c>
      <c r="D4" s="179">
        <v>12910.0</v>
      </c>
      <c r="E4" s="179">
        <v>10978.0</v>
      </c>
      <c r="F4" s="179">
        <v>3830.0</v>
      </c>
      <c r="G4" s="179">
        <v>5233.0</v>
      </c>
      <c r="H4" s="179">
        <v>3860.0</v>
      </c>
      <c r="I4" s="179">
        <v>909.0</v>
      </c>
      <c r="J4" s="179">
        <v>66177.0</v>
      </c>
      <c r="K4" s="179">
        <v>5138.0</v>
      </c>
      <c r="L4" s="179">
        <v>4775.0</v>
      </c>
      <c r="M4" s="179">
        <v>6292.0</v>
      </c>
      <c r="N4" s="179">
        <v>3265.0</v>
      </c>
      <c r="O4" s="70">
        <v>2443.0</v>
      </c>
      <c r="P4" s="70">
        <v>6615.0</v>
      </c>
      <c r="Q4" s="70">
        <v>9331.0</v>
      </c>
      <c r="R4" s="70">
        <v>2370.0</v>
      </c>
      <c r="S4" s="70">
        <v>5685.0</v>
      </c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</row>
    <row r="5">
      <c r="A5" s="64">
        <v>44428.0</v>
      </c>
      <c r="B5" s="178">
        <v>73723.0</v>
      </c>
      <c r="C5" s="178">
        <v>10590.0</v>
      </c>
      <c r="D5" s="179">
        <v>12876.0</v>
      </c>
      <c r="E5" s="179">
        <v>10886.0</v>
      </c>
      <c r="F5" s="179">
        <v>3802.0</v>
      </c>
      <c r="G5" s="179">
        <v>5205.0</v>
      </c>
      <c r="H5" s="179">
        <v>3833.0</v>
      </c>
      <c r="I5" s="179">
        <v>907.0</v>
      </c>
      <c r="J5" s="179">
        <v>65577.0</v>
      </c>
      <c r="K5" s="179">
        <v>5098.0</v>
      </c>
      <c r="L5" s="179">
        <v>4734.0</v>
      </c>
      <c r="M5" s="179">
        <v>6217.0</v>
      </c>
      <c r="N5" s="179">
        <v>3241.0</v>
      </c>
      <c r="O5" s="70">
        <v>2428.0</v>
      </c>
      <c r="P5" s="70">
        <v>6504.0</v>
      </c>
      <c r="Q5" s="70">
        <v>9252.0</v>
      </c>
      <c r="R5" s="70">
        <v>2318.0</v>
      </c>
      <c r="S5" s="70">
        <v>5665.0</v>
      </c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>
      <c r="A6" s="64">
        <v>44427.0</v>
      </c>
      <c r="B6" s="178">
        <v>73169.0</v>
      </c>
      <c r="C6" s="178">
        <v>10458.0</v>
      </c>
      <c r="D6" s="179">
        <v>12837.0</v>
      </c>
      <c r="E6" s="179">
        <v>10766.0</v>
      </c>
      <c r="F6" s="179">
        <v>3780.0</v>
      </c>
      <c r="G6" s="179">
        <v>5147.0</v>
      </c>
      <c r="H6" s="179">
        <v>3803.0</v>
      </c>
      <c r="I6" s="179">
        <v>894.0</v>
      </c>
      <c r="J6" s="179">
        <v>64932.0</v>
      </c>
      <c r="K6" s="179">
        <v>5070.0</v>
      </c>
      <c r="L6" s="179">
        <v>4690.0</v>
      </c>
      <c r="M6" s="179">
        <v>6141.0</v>
      </c>
      <c r="N6" s="179">
        <v>3201.0</v>
      </c>
      <c r="O6" s="70">
        <v>2405.0</v>
      </c>
      <c r="P6" s="70">
        <v>6437.0</v>
      </c>
      <c r="Q6" s="70">
        <v>9162.0</v>
      </c>
      <c r="R6" s="70">
        <v>2262.0</v>
      </c>
      <c r="S6" s="70">
        <v>5652.0</v>
      </c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</row>
    <row r="7">
      <c r="A7" s="64">
        <v>44426.0</v>
      </c>
      <c r="B7" s="178">
        <v>72594.0</v>
      </c>
      <c r="C7" s="178">
        <v>10320.0</v>
      </c>
      <c r="D7" s="179">
        <v>12785.0</v>
      </c>
      <c r="E7" s="179">
        <v>10613.0</v>
      </c>
      <c r="F7" s="179">
        <v>3758.0</v>
      </c>
      <c r="G7" s="179">
        <v>5098.0</v>
      </c>
      <c r="H7" s="179">
        <v>3735.0</v>
      </c>
      <c r="I7" s="179">
        <v>881.0</v>
      </c>
      <c r="J7" s="179">
        <v>64283.0</v>
      </c>
      <c r="K7" s="179">
        <v>5041.0</v>
      </c>
      <c r="L7" s="179">
        <v>4631.0</v>
      </c>
      <c r="M7" s="179">
        <v>6058.0</v>
      </c>
      <c r="N7" s="179">
        <v>3162.0</v>
      </c>
      <c r="O7" s="70">
        <v>2388.0</v>
      </c>
      <c r="P7" s="70">
        <v>6390.0</v>
      </c>
      <c r="Q7" s="70">
        <v>9053.0</v>
      </c>
      <c r="R7" s="70">
        <v>2225.0</v>
      </c>
      <c r="S7" s="70">
        <v>5639.0</v>
      </c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</row>
    <row r="8">
      <c r="A8" s="64">
        <v>44425.0</v>
      </c>
      <c r="B8" s="178">
        <v>72084.0</v>
      </c>
      <c r="C8" s="178">
        <v>10196.0</v>
      </c>
      <c r="D8" s="179">
        <v>12724.0</v>
      </c>
      <c r="E8" s="179">
        <v>10524.0</v>
      </c>
      <c r="F8" s="179">
        <v>3727.0</v>
      </c>
      <c r="G8" s="179">
        <v>5064.0</v>
      </c>
      <c r="H8" s="179">
        <v>3703.0</v>
      </c>
      <c r="I8" s="179">
        <v>875.0</v>
      </c>
      <c r="J8" s="179">
        <v>63768.0</v>
      </c>
      <c r="K8" s="179">
        <v>5001.0</v>
      </c>
      <c r="L8" s="179">
        <v>4598.0</v>
      </c>
      <c r="M8" s="179">
        <v>5988.0</v>
      </c>
      <c r="N8" s="179">
        <v>3142.0</v>
      </c>
      <c r="O8" s="70">
        <v>2354.0</v>
      </c>
      <c r="P8" s="70">
        <v>6353.0</v>
      </c>
      <c r="Q8" s="70">
        <v>8948.0</v>
      </c>
      <c r="R8" s="70">
        <v>2179.0</v>
      </c>
      <c r="S8" s="70">
        <v>5625.0</v>
      </c>
      <c r="U8" s="92"/>
      <c r="V8" s="92"/>
      <c r="W8" s="92"/>
      <c r="X8" s="92"/>
      <c r="Y8" s="92"/>
      <c r="Z8" s="92"/>
      <c r="AA8" s="92"/>
      <c r="AB8" s="92"/>
      <c r="AC8" s="92"/>
      <c r="AD8" s="92"/>
    </row>
    <row r="9">
      <c r="A9" s="64">
        <v>44424.0</v>
      </c>
      <c r="B9" s="74">
        <v>71719.0</v>
      </c>
      <c r="C9" s="178">
        <v>10130.0</v>
      </c>
      <c r="D9" s="179">
        <v>12678.0</v>
      </c>
      <c r="E9" s="179">
        <v>10443.0</v>
      </c>
      <c r="F9" s="179">
        <v>3709.0</v>
      </c>
      <c r="G9" s="179">
        <v>5031.0</v>
      </c>
      <c r="H9" s="179">
        <v>3681.0</v>
      </c>
      <c r="I9" s="179">
        <v>872.0</v>
      </c>
      <c r="J9" s="179">
        <v>63383.0</v>
      </c>
      <c r="K9" s="179">
        <v>4975.0</v>
      </c>
      <c r="L9" s="179">
        <v>4555.0</v>
      </c>
      <c r="M9" s="179">
        <v>5946.0</v>
      </c>
      <c r="N9" s="179">
        <v>3117.0</v>
      </c>
      <c r="O9" s="70">
        <v>2329.0</v>
      </c>
      <c r="P9" s="70">
        <v>6315.0</v>
      </c>
      <c r="Q9" s="70">
        <v>8842.0</v>
      </c>
      <c r="R9" s="70">
        <v>2142.0</v>
      </c>
      <c r="S9" s="70">
        <v>5611.0</v>
      </c>
      <c r="U9" s="92"/>
      <c r="V9" s="92"/>
      <c r="W9" s="92"/>
      <c r="X9" s="92"/>
      <c r="Y9" s="92"/>
      <c r="Z9" s="92"/>
      <c r="AA9" s="92"/>
      <c r="AB9" s="92"/>
      <c r="AC9" s="92"/>
      <c r="AD9" s="92"/>
    </row>
    <row r="10">
      <c r="A10" s="64">
        <v>44423.0</v>
      </c>
      <c r="B10" s="74">
        <v>71355.0</v>
      </c>
      <c r="C10" s="178">
        <v>10003.0</v>
      </c>
      <c r="D10" s="179">
        <v>12633.0</v>
      </c>
      <c r="E10" s="179">
        <v>10333.0</v>
      </c>
      <c r="F10" s="179">
        <v>3680.0</v>
      </c>
      <c r="G10" s="179">
        <v>5000.0</v>
      </c>
      <c r="H10" s="179">
        <v>3650.0</v>
      </c>
      <c r="I10" s="179">
        <v>869.0</v>
      </c>
      <c r="J10" s="179">
        <v>62987.0</v>
      </c>
      <c r="K10" s="179">
        <v>4934.0</v>
      </c>
      <c r="L10" s="179">
        <v>4518.0</v>
      </c>
      <c r="M10" s="179">
        <v>5903.0</v>
      </c>
      <c r="N10" s="179">
        <v>3103.0</v>
      </c>
      <c r="O10" s="70">
        <v>2302.0</v>
      </c>
      <c r="P10" s="70">
        <v>6240.0</v>
      </c>
      <c r="Q10" s="70">
        <v>8756.0</v>
      </c>
      <c r="R10" s="70">
        <v>2077.0</v>
      </c>
      <c r="S10" s="70">
        <v>5580.0</v>
      </c>
      <c r="U10" s="92"/>
      <c r="V10" s="92"/>
      <c r="W10" s="92"/>
      <c r="X10" s="92"/>
      <c r="Y10" s="92"/>
      <c r="Z10" s="92"/>
      <c r="AA10" s="92"/>
      <c r="AB10" s="92"/>
      <c r="AC10" s="92"/>
      <c r="AD10" s="92"/>
    </row>
    <row r="11">
      <c r="A11" s="64">
        <v>44422.0</v>
      </c>
      <c r="B11" s="74">
        <v>70867.0</v>
      </c>
      <c r="C11" s="178">
        <v>9847.0</v>
      </c>
      <c r="D11" s="179">
        <v>12576.0</v>
      </c>
      <c r="E11" s="179">
        <v>10233.0</v>
      </c>
      <c r="F11" s="179">
        <v>3651.0</v>
      </c>
      <c r="G11" s="179">
        <v>4956.0</v>
      </c>
      <c r="H11" s="179">
        <v>3621.0</v>
      </c>
      <c r="I11" s="179">
        <v>864.0</v>
      </c>
      <c r="J11" s="179">
        <v>62477.0</v>
      </c>
      <c r="K11" s="179">
        <v>4903.0</v>
      </c>
      <c r="L11" s="179">
        <v>4474.0</v>
      </c>
      <c r="M11" s="179">
        <v>5841.0</v>
      </c>
      <c r="N11" s="179">
        <v>3091.0</v>
      </c>
      <c r="O11" s="70">
        <v>2284.0</v>
      </c>
      <c r="P11" s="70">
        <v>6164.0</v>
      </c>
      <c r="Q11" s="70">
        <v>8663.0</v>
      </c>
      <c r="R11" s="70">
        <v>2039.0</v>
      </c>
      <c r="S11" s="70">
        <v>5556.0</v>
      </c>
      <c r="U11" s="92"/>
      <c r="V11" s="92"/>
      <c r="W11" s="92"/>
      <c r="X11" s="92"/>
      <c r="Y11" s="92"/>
      <c r="Z11" s="92"/>
      <c r="AA11" s="92"/>
      <c r="AB11" s="92"/>
      <c r="AC11" s="92"/>
      <c r="AD11" s="92"/>
    </row>
    <row r="12">
      <c r="A12" s="64">
        <v>44421.0</v>
      </c>
      <c r="B12" s="74">
        <v>70354.0</v>
      </c>
      <c r="C12" s="178">
        <v>9694.0</v>
      </c>
      <c r="D12" s="179">
        <v>12494.0</v>
      </c>
      <c r="E12" s="179">
        <v>10154.0</v>
      </c>
      <c r="F12" s="179">
        <v>3634.0</v>
      </c>
      <c r="G12" s="179">
        <v>4914.0</v>
      </c>
      <c r="H12" s="179">
        <v>3595.0</v>
      </c>
      <c r="I12" s="179">
        <v>854.0</v>
      </c>
      <c r="J12" s="179">
        <v>61904.0</v>
      </c>
      <c r="K12" s="179">
        <v>4864.0</v>
      </c>
      <c r="L12" s="179">
        <v>4429.0</v>
      </c>
      <c r="M12" s="179">
        <v>5777.0</v>
      </c>
      <c r="N12" s="179">
        <v>3070.0</v>
      </c>
      <c r="O12" s="70">
        <v>2256.0</v>
      </c>
      <c r="P12" s="70">
        <v>6110.0</v>
      </c>
      <c r="Q12" s="70">
        <v>8560.0</v>
      </c>
      <c r="R12" s="70">
        <v>1984.0</v>
      </c>
      <c r="S12" s="70">
        <v>5532.0</v>
      </c>
      <c r="U12" s="92"/>
      <c r="V12" s="92"/>
      <c r="W12" s="92"/>
      <c r="X12" s="92"/>
      <c r="Y12" s="92"/>
      <c r="Z12" s="92"/>
      <c r="AA12" s="92"/>
      <c r="AB12" s="92"/>
      <c r="AC12" s="92"/>
      <c r="AD12" s="92"/>
    </row>
    <row r="13">
      <c r="A13" s="64">
        <v>44420.0</v>
      </c>
      <c r="B13" s="74">
        <v>69830.0</v>
      </c>
      <c r="C13" s="178">
        <v>9514.0</v>
      </c>
      <c r="D13" s="179">
        <v>12437.0</v>
      </c>
      <c r="E13" s="179">
        <v>10056.0</v>
      </c>
      <c r="F13" s="179">
        <v>3619.0</v>
      </c>
      <c r="G13" s="179">
        <v>4856.0</v>
      </c>
      <c r="H13" s="179">
        <v>3556.0</v>
      </c>
      <c r="I13" s="179">
        <v>847.0</v>
      </c>
      <c r="J13" s="179">
        <v>61364.0</v>
      </c>
      <c r="K13" s="179">
        <v>4831.0</v>
      </c>
      <c r="L13" s="179">
        <v>4377.0</v>
      </c>
      <c r="M13" s="179">
        <v>5705.0</v>
      </c>
      <c r="N13" s="179">
        <v>3043.0</v>
      </c>
      <c r="O13" s="70">
        <v>2238.0</v>
      </c>
      <c r="P13" s="70">
        <v>6028.0</v>
      </c>
      <c r="Q13" s="70">
        <v>8435.0</v>
      </c>
      <c r="R13" s="70">
        <v>1940.0</v>
      </c>
      <c r="S13" s="70">
        <v>5513.0</v>
      </c>
      <c r="U13" s="92"/>
      <c r="V13" s="92"/>
      <c r="W13" s="92"/>
      <c r="X13" s="92"/>
      <c r="Y13" s="92"/>
      <c r="Z13" s="92"/>
      <c r="AA13" s="92"/>
      <c r="AB13" s="92"/>
      <c r="AC13" s="92"/>
      <c r="AD13" s="92"/>
    </row>
    <row r="14">
      <c r="A14" s="64">
        <v>44419.0</v>
      </c>
      <c r="B14" s="74">
        <v>69304.0</v>
      </c>
      <c r="C14" s="178">
        <v>9382.0</v>
      </c>
      <c r="D14" s="179">
        <v>12398.0</v>
      </c>
      <c r="E14" s="179">
        <v>9942.0</v>
      </c>
      <c r="F14" s="179">
        <v>3599.0</v>
      </c>
      <c r="G14" s="179">
        <v>4805.0</v>
      </c>
      <c r="H14" s="179">
        <v>3502.0</v>
      </c>
      <c r="I14" s="179">
        <v>836.0</v>
      </c>
      <c r="J14" s="179">
        <v>60789.0</v>
      </c>
      <c r="K14" s="179">
        <v>4789.0</v>
      </c>
      <c r="L14" s="179">
        <v>4302.0</v>
      </c>
      <c r="M14" s="179">
        <v>5620.0</v>
      </c>
      <c r="N14" s="179">
        <v>3019.0</v>
      </c>
      <c r="O14" s="70">
        <v>2211.0</v>
      </c>
      <c r="P14" s="70">
        <v>5965.0</v>
      </c>
      <c r="Q14" s="70">
        <v>8325.0</v>
      </c>
      <c r="R14" s="70">
        <v>1917.0</v>
      </c>
      <c r="S14" s="70">
        <v>5497.0</v>
      </c>
      <c r="U14" s="92"/>
      <c r="V14" s="92"/>
      <c r="W14" s="92"/>
      <c r="X14" s="92"/>
      <c r="Y14" s="92"/>
      <c r="Z14" s="92"/>
      <c r="AA14" s="92"/>
      <c r="AB14" s="92"/>
      <c r="AC14" s="92"/>
      <c r="AD14" s="92"/>
    </row>
    <row r="15">
      <c r="A15" s="64">
        <v>44418.0</v>
      </c>
      <c r="B15" s="74">
        <v>68644.0</v>
      </c>
      <c r="C15" s="178">
        <v>9256.0</v>
      </c>
      <c r="D15" s="179">
        <v>12332.0</v>
      </c>
      <c r="E15" s="179">
        <v>9831.0</v>
      </c>
      <c r="F15" s="179">
        <v>3579.0</v>
      </c>
      <c r="G15" s="179">
        <v>4762.0</v>
      </c>
      <c r="H15" s="179">
        <v>3454.0</v>
      </c>
      <c r="I15" s="179">
        <v>828.0</v>
      </c>
      <c r="J15" s="179">
        <v>60123.0</v>
      </c>
      <c r="K15" s="179">
        <v>4770.0</v>
      </c>
      <c r="L15" s="179">
        <v>4246.0</v>
      </c>
      <c r="M15" s="179">
        <v>5534.0</v>
      </c>
      <c r="N15" s="179">
        <v>2988.0</v>
      </c>
      <c r="O15" s="70">
        <v>2193.0</v>
      </c>
      <c r="P15" s="70">
        <v>5898.0</v>
      </c>
      <c r="Q15" s="70">
        <v>8184.0</v>
      </c>
      <c r="R15" s="70">
        <v>1889.0</v>
      </c>
      <c r="S15" s="70">
        <v>5470.0</v>
      </c>
      <c r="U15" s="92"/>
      <c r="V15" s="92"/>
      <c r="W15" s="92"/>
    </row>
    <row r="16">
      <c r="A16" s="64">
        <v>44417.0</v>
      </c>
      <c r="B16" s="74">
        <v>68286.0</v>
      </c>
      <c r="C16" s="178">
        <v>9151.0</v>
      </c>
      <c r="D16" s="179">
        <v>12252.0</v>
      </c>
      <c r="E16" s="179">
        <v>9765.0</v>
      </c>
      <c r="F16" s="179">
        <v>3564.0</v>
      </c>
      <c r="G16" s="179">
        <v>4711.0</v>
      </c>
      <c r="H16" s="179">
        <v>3403.0</v>
      </c>
      <c r="I16" s="179">
        <v>824.0</v>
      </c>
      <c r="J16" s="179">
        <v>59703.0</v>
      </c>
      <c r="K16" s="179">
        <v>4748.0</v>
      </c>
      <c r="L16" s="179">
        <v>4199.0</v>
      </c>
      <c r="M16" s="179">
        <v>5468.0</v>
      </c>
      <c r="N16" s="179">
        <v>2957.0</v>
      </c>
      <c r="O16" s="70">
        <v>2167.0</v>
      </c>
      <c r="P16" s="70">
        <v>5839.0</v>
      </c>
      <c r="Q16" s="70">
        <v>8074.0</v>
      </c>
      <c r="R16" s="70">
        <v>1877.0</v>
      </c>
      <c r="S16" s="70">
        <v>5457.0</v>
      </c>
      <c r="U16" s="92"/>
      <c r="V16" s="92"/>
      <c r="W16" s="92"/>
    </row>
    <row r="17">
      <c r="A17" s="64">
        <v>44416.0</v>
      </c>
      <c r="B17" s="74">
        <v>67871.0</v>
      </c>
      <c r="C17" s="178">
        <v>9028.0</v>
      </c>
      <c r="D17" s="179">
        <v>12166.0</v>
      </c>
      <c r="E17" s="179">
        <v>9700.0</v>
      </c>
      <c r="F17" s="179">
        <v>3545.0</v>
      </c>
      <c r="G17" s="179">
        <v>4669.0</v>
      </c>
      <c r="H17" s="179">
        <v>3378.0</v>
      </c>
      <c r="I17" s="179">
        <v>823.0</v>
      </c>
      <c r="J17" s="179">
        <v>59295.0</v>
      </c>
      <c r="K17" s="179">
        <v>4724.0</v>
      </c>
      <c r="L17" s="179">
        <v>4161.0</v>
      </c>
      <c r="M17" s="179">
        <v>5400.0</v>
      </c>
      <c r="N17" s="179">
        <v>2936.0</v>
      </c>
      <c r="O17" s="70">
        <v>2153.0</v>
      </c>
      <c r="P17" s="70">
        <v>5809.0</v>
      </c>
      <c r="Q17" s="70">
        <v>7986.0</v>
      </c>
      <c r="R17" s="70">
        <v>1866.0</v>
      </c>
      <c r="S17" s="70">
        <v>5444.0</v>
      </c>
      <c r="U17" s="92"/>
      <c r="V17" s="92"/>
      <c r="W17" s="92"/>
    </row>
    <row r="18">
      <c r="A18" s="64">
        <v>44415.0</v>
      </c>
      <c r="B18" s="74">
        <v>67421.0</v>
      </c>
      <c r="C18" s="178">
        <v>8881.0</v>
      </c>
      <c r="D18" s="179">
        <v>12103.0</v>
      </c>
      <c r="E18" s="179">
        <v>9625.0</v>
      </c>
      <c r="F18" s="179">
        <v>3513.0</v>
      </c>
      <c r="G18" s="179">
        <v>4636.0</v>
      </c>
      <c r="H18" s="179">
        <v>3320.0</v>
      </c>
      <c r="I18" s="179">
        <v>816.0</v>
      </c>
      <c r="J18" s="179">
        <v>58833.0</v>
      </c>
      <c r="K18" s="179">
        <v>4699.0</v>
      </c>
      <c r="L18" s="179">
        <v>4106.0</v>
      </c>
      <c r="M18" s="179">
        <v>5314.0</v>
      </c>
      <c r="N18" s="179">
        <v>2916.0</v>
      </c>
      <c r="O18" s="70">
        <v>2133.0</v>
      </c>
      <c r="P18" s="70">
        <v>5753.0</v>
      </c>
      <c r="Q18" s="92">
        <v>7868.0</v>
      </c>
      <c r="R18" s="70">
        <v>1861.0</v>
      </c>
      <c r="S18" s="70">
        <v>5428.0</v>
      </c>
      <c r="V18" s="92"/>
    </row>
    <row r="19">
      <c r="A19" s="64">
        <v>44414.0</v>
      </c>
      <c r="B19" s="74">
        <v>66918.0</v>
      </c>
      <c r="C19" s="178">
        <v>8735.0</v>
      </c>
      <c r="D19" s="179">
        <v>12035.0</v>
      </c>
      <c r="E19" s="179">
        <v>9535.0</v>
      </c>
      <c r="F19" s="179">
        <v>3495.0</v>
      </c>
      <c r="G19" s="179">
        <v>4579.0</v>
      </c>
      <c r="H19" s="179">
        <v>3299.0</v>
      </c>
      <c r="I19" s="179">
        <v>798.0</v>
      </c>
      <c r="J19" s="179">
        <v>58319.0</v>
      </c>
      <c r="K19" s="179">
        <v>4666.0</v>
      </c>
      <c r="L19" s="179">
        <v>4063.0</v>
      </c>
      <c r="M19" s="179">
        <v>5260.0</v>
      </c>
      <c r="N19" s="179">
        <v>2896.0</v>
      </c>
      <c r="O19" s="70">
        <v>2113.0</v>
      </c>
      <c r="P19" s="70">
        <v>5704.0</v>
      </c>
      <c r="Q19" s="92">
        <v>7737.0</v>
      </c>
      <c r="R19" s="70">
        <v>1848.0</v>
      </c>
      <c r="S19" s="70">
        <v>5403.0</v>
      </c>
      <c r="V19" s="92"/>
    </row>
    <row r="20">
      <c r="A20" s="64">
        <v>44413.0</v>
      </c>
      <c r="B20" s="74">
        <v>66454.0</v>
      </c>
      <c r="C20" s="178">
        <v>8628.0</v>
      </c>
      <c r="D20" s="179">
        <v>11951.0</v>
      </c>
      <c r="E20" s="179">
        <v>9432.0</v>
      </c>
      <c r="F20" s="179">
        <v>3481.0</v>
      </c>
      <c r="G20" s="179">
        <v>4529.0</v>
      </c>
      <c r="H20" s="179">
        <v>3275.0</v>
      </c>
      <c r="I20" s="179">
        <v>778.0</v>
      </c>
      <c r="J20" s="179">
        <v>57857.0</v>
      </c>
      <c r="K20" s="179">
        <v>4640.0</v>
      </c>
      <c r="L20" s="179">
        <v>4022.0</v>
      </c>
      <c r="M20" s="179">
        <v>5207.0</v>
      </c>
      <c r="N20" s="179">
        <v>2862.0</v>
      </c>
      <c r="O20" s="70">
        <v>2089.0</v>
      </c>
      <c r="P20" s="70">
        <v>5648.0</v>
      </c>
      <c r="Q20" s="92">
        <v>7639.0</v>
      </c>
      <c r="R20" s="70">
        <v>1832.0</v>
      </c>
      <c r="S20" s="70">
        <v>5375.0</v>
      </c>
      <c r="V20" s="92"/>
    </row>
    <row r="21">
      <c r="A21" s="64">
        <v>44412.0</v>
      </c>
      <c r="B21" s="74">
        <v>65988.0</v>
      </c>
      <c r="C21" s="178">
        <v>8516.0</v>
      </c>
      <c r="D21" s="179">
        <v>11830.0</v>
      </c>
      <c r="E21" s="179">
        <v>9342.0</v>
      </c>
      <c r="F21" s="179">
        <v>3464.0</v>
      </c>
      <c r="G21" s="179">
        <v>4459.0</v>
      </c>
      <c r="H21" s="179">
        <v>3262.0</v>
      </c>
      <c r="I21" s="179">
        <v>763.0</v>
      </c>
      <c r="J21" s="179">
        <v>57371.0</v>
      </c>
      <c r="K21" s="179">
        <v>4609.0</v>
      </c>
      <c r="L21" s="179">
        <v>3977.0</v>
      </c>
      <c r="M21" s="179">
        <v>5136.0</v>
      </c>
      <c r="N21" s="179">
        <v>2843.0</v>
      </c>
      <c r="O21" s="70">
        <v>2069.0</v>
      </c>
      <c r="P21" s="70">
        <v>5588.0</v>
      </c>
      <c r="Q21" s="92">
        <v>7557.0</v>
      </c>
      <c r="R21" s="70">
        <v>1808.0</v>
      </c>
      <c r="S21" s="70">
        <v>5342.0</v>
      </c>
      <c r="V21" s="92"/>
    </row>
    <row r="22">
      <c r="A22" s="64">
        <v>44411.0</v>
      </c>
      <c r="B22" s="74">
        <v>65502.0</v>
      </c>
      <c r="C22" s="178">
        <v>8405.0</v>
      </c>
      <c r="D22" s="179">
        <v>11755.0</v>
      </c>
      <c r="E22" s="179">
        <v>9288.0</v>
      </c>
      <c r="F22" s="179">
        <v>3448.0</v>
      </c>
      <c r="G22" s="179">
        <v>4400.0</v>
      </c>
      <c r="H22" s="179">
        <v>3247.0</v>
      </c>
      <c r="I22" s="179">
        <v>755.0</v>
      </c>
      <c r="J22" s="179">
        <v>56884.0</v>
      </c>
      <c r="K22" s="179">
        <v>4587.0</v>
      </c>
      <c r="L22" s="179">
        <v>3932.0</v>
      </c>
      <c r="M22" s="179">
        <v>5081.0</v>
      </c>
      <c r="N22" s="179">
        <v>2810.0</v>
      </c>
      <c r="O22" s="70">
        <v>2054.0</v>
      </c>
      <c r="P22" s="70">
        <v>5540.0</v>
      </c>
      <c r="Q22" s="92">
        <v>7443.0</v>
      </c>
      <c r="R22" s="70">
        <v>1785.0</v>
      </c>
      <c r="S22" s="70">
        <v>5283.0</v>
      </c>
      <c r="V22" s="92"/>
    </row>
    <row r="23">
      <c r="A23" s="64">
        <v>44410.0</v>
      </c>
      <c r="B23" s="74">
        <v>65191.0</v>
      </c>
      <c r="C23" s="178">
        <v>8336.0</v>
      </c>
      <c r="D23" s="179">
        <v>11718.0</v>
      </c>
      <c r="E23" s="179">
        <v>9211.0</v>
      </c>
      <c r="F23" s="179">
        <v>3430.0</v>
      </c>
      <c r="G23" s="179">
        <v>4322.0</v>
      </c>
      <c r="H23" s="179">
        <v>3239.0</v>
      </c>
      <c r="I23" s="179">
        <v>748.0</v>
      </c>
      <c r="J23" s="179">
        <v>56524.0</v>
      </c>
      <c r="K23" s="179">
        <v>4562.0</v>
      </c>
      <c r="L23" s="179">
        <v>3893.0</v>
      </c>
      <c r="M23" s="179">
        <v>5030.0</v>
      </c>
      <c r="N23" s="179">
        <v>2794.0</v>
      </c>
      <c r="O23" s="70">
        <v>2050.0</v>
      </c>
      <c r="P23" s="70">
        <v>5515.0</v>
      </c>
      <c r="Q23" s="92">
        <v>7371.0</v>
      </c>
      <c r="R23" s="70">
        <v>1764.0</v>
      </c>
      <c r="S23" s="70">
        <v>5301.0</v>
      </c>
      <c r="V23" s="92"/>
    </row>
    <row r="24">
      <c r="A24" s="64">
        <v>44409.0</v>
      </c>
      <c r="B24" s="74">
        <v>64827.0</v>
      </c>
      <c r="C24" s="178">
        <v>8264.0</v>
      </c>
      <c r="D24" s="179">
        <v>11692.0</v>
      </c>
      <c r="E24" s="179">
        <v>9149.0</v>
      </c>
      <c r="F24" s="179">
        <v>3413.0</v>
      </c>
      <c r="G24" s="179">
        <v>4258.0</v>
      </c>
      <c r="H24" s="179">
        <v>3226.0</v>
      </c>
      <c r="I24" s="179">
        <v>745.0</v>
      </c>
      <c r="J24" s="179">
        <v>56187.0</v>
      </c>
      <c r="K24" s="179">
        <v>4537.0</v>
      </c>
      <c r="L24" s="179">
        <v>3867.0</v>
      </c>
      <c r="M24" s="179">
        <v>4992.0</v>
      </c>
      <c r="N24" s="179">
        <v>2781.0</v>
      </c>
      <c r="O24" s="70">
        <v>2044.0</v>
      </c>
      <c r="P24" s="70">
        <v>5484.0</v>
      </c>
      <c r="Q24" s="92">
        <v>7287.0</v>
      </c>
      <c r="R24" s="70">
        <v>1752.0</v>
      </c>
      <c r="S24" s="70">
        <v>5276.0</v>
      </c>
      <c r="V24" s="92"/>
    </row>
    <row r="25">
      <c r="A25" s="64">
        <v>44408.0</v>
      </c>
      <c r="B25" s="74">
        <v>64354.0</v>
      </c>
      <c r="C25" s="178">
        <v>8206.0</v>
      </c>
      <c r="D25" s="179">
        <v>11669.0</v>
      </c>
      <c r="E25" s="179">
        <v>9060.0</v>
      </c>
      <c r="F25" s="179">
        <v>3399.0</v>
      </c>
      <c r="G25" s="179">
        <v>4189.0</v>
      </c>
      <c r="H25" s="179">
        <v>3206.0</v>
      </c>
      <c r="I25" s="179">
        <v>736.0</v>
      </c>
      <c r="J25" s="179">
        <v>55781.0</v>
      </c>
      <c r="K25" s="179">
        <v>4493.0</v>
      </c>
      <c r="L25" s="179">
        <v>3850.0</v>
      </c>
      <c r="M25" s="179">
        <v>4946.0</v>
      </c>
      <c r="N25" s="179">
        <v>2767.0</v>
      </c>
      <c r="O25" s="70">
        <v>2035.0</v>
      </c>
      <c r="P25" s="70">
        <v>5456.0</v>
      </c>
      <c r="Q25" s="92">
        <v>7203.0</v>
      </c>
      <c r="R25" s="70">
        <v>1732.0</v>
      </c>
      <c r="S25" s="70">
        <v>5257.0</v>
      </c>
      <c r="V25" s="92"/>
    </row>
    <row r="26">
      <c r="A26" s="64">
        <v>44407.0</v>
      </c>
      <c r="B26" s="74">
        <v>63878.0</v>
      </c>
      <c r="C26" s="178">
        <v>8134.0</v>
      </c>
      <c r="D26" s="179">
        <v>11623.0</v>
      </c>
      <c r="E26" s="179">
        <v>8964.0</v>
      </c>
      <c r="F26" s="179">
        <v>3377.0</v>
      </c>
      <c r="G26" s="179">
        <v>4103.0</v>
      </c>
      <c r="H26" s="179">
        <v>3189.0</v>
      </c>
      <c r="I26" s="179">
        <v>724.0</v>
      </c>
      <c r="J26" s="179">
        <v>55386.0</v>
      </c>
      <c r="K26" s="179">
        <v>4454.0</v>
      </c>
      <c r="L26" s="179">
        <v>3831.0</v>
      </c>
      <c r="M26" s="179">
        <v>4883.0</v>
      </c>
      <c r="N26" s="179">
        <v>2753.0</v>
      </c>
      <c r="O26" s="70">
        <v>2022.0</v>
      </c>
      <c r="P26" s="70">
        <v>5437.0</v>
      </c>
      <c r="Q26" s="92">
        <v>7104.0</v>
      </c>
      <c r="R26" s="70">
        <v>1706.0</v>
      </c>
      <c r="S26" s="70">
        <v>5232.0</v>
      </c>
      <c r="V26" s="92"/>
    </row>
    <row r="27">
      <c r="A27" s="64">
        <v>44406.0</v>
      </c>
      <c r="B27" s="74">
        <v>63390.0</v>
      </c>
      <c r="C27" s="178">
        <v>8056.0</v>
      </c>
      <c r="D27" s="179">
        <v>11561.0</v>
      </c>
      <c r="E27" s="179">
        <v>8845.0</v>
      </c>
      <c r="F27" s="179">
        <v>3352.0</v>
      </c>
      <c r="G27" s="179">
        <v>4018.0</v>
      </c>
      <c r="H27" s="179">
        <v>3171.0</v>
      </c>
      <c r="I27" s="179">
        <v>720.0</v>
      </c>
      <c r="J27" s="179">
        <v>54862.0</v>
      </c>
      <c r="K27" s="179">
        <v>4434.0</v>
      </c>
      <c r="L27" s="179">
        <v>3794.0</v>
      </c>
      <c r="M27" s="179">
        <v>4846.0</v>
      </c>
      <c r="N27" s="179">
        <v>2730.0</v>
      </c>
      <c r="O27" s="70">
        <v>2003.0</v>
      </c>
      <c r="P27" s="70">
        <v>5400.0</v>
      </c>
      <c r="Q27" s="92">
        <v>7005.0</v>
      </c>
      <c r="R27" s="70">
        <v>1688.0</v>
      </c>
      <c r="S27" s="70">
        <v>5215.0</v>
      </c>
    </row>
    <row r="28">
      <c r="A28" s="64">
        <v>44405.0</v>
      </c>
      <c r="B28" s="74">
        <v>62876.0</v>
      </c>
      <c r="C28" s="178">
        <v>7974.0</v>
      </c>
      <c r="D28" s="179">
        <v>11505.0</v>
      </c>
      <c r="E28" s="179">
        <v>8749.0</v>
      </c>
      <c r="F28" s="179">
        <v>3313.0</v>
      </c>
      <c r="G28" s="179">
        <v>3949.0</v>
      </c>
      <c r="H28" s="179">
        <v>3157.0</v>
      </c>
      <c r="I28" s="179">
        <v>715.0</v>
      </c>
      <c r="J28" s="179">
        <v>54393.0</v>
      </c>
      <c r="K28" s="179">
        <v>4387.0</v>
      </c>
      <c r="L28" s="179">
        <v>3764.0</v>
      </c>
      <c r="M28" s="179">
        <v>4799.0</v>
      </c>
      <c r="N28" s="179">
        <v>2699.0</v>
      </c>
      <c r="O28" s="70">
        <v>1983.0</v>
      </c>
      <c r="P28" s="70">
        <v>5378.0</v>
      </c>
      <c r="Q28" s="92">
        <v>6915.0</v>
      </c>
      <c r="R28" s="70">
        <v>1664.0</v>
      </c>
      <c r="S28" s="70">
        <v>5197.0</v>
      </c>
    </row>
    <row r="29">
      <c r="A29" s="64">
        <v>44404.0</v>
      </c>
      <c r="B29" s="74">
        <v>62303.0</v>
      </c>
      <c r="C29" s="178">
        <v>7872.0</v>
      </c>
      <c r="D29" s="179">
        <v>11450.0</v>
      </c>
      <c r="E29" s="179">
        <v>8647.0</v>
      </c>
      <c r="F29" s="179">
        <v>3286.0</v>
      </c>
      <c r="G29" s="179">
        <v>3874.0</v>
      </c>
      <c r="H29" s="179">
        <v>3139.0</v>
      </c>
      <c r="I29" s="179">
        <v>704.0</v>
      </c>
      <c r="J29" s="179">
        <v>53837.0</v>
      </c>
      <c r="K29" s="179">
        <v>4313.0</v>
      </c>
      <c r="L29" s="179">
        <v>3724.0</v>
      </c>
      <c r="M29" s="179">
        <v>4768.0</v>
      </c>
      <c r="N29" s="179">
        <v>2676.0</v>
      </c>
      <c r="O29" s="70">
        <v>1963.0</v>
      </c>
      <c r="P29" s="70">
        <v>5345.0</v>
      </c>
      <c r="Q29" s="92">
        <v>6817.0</v>
      </c>
      <c r="R29" s="70">
        <v>1641.0</v>
      </c>
      <c r="S29" s="70">
        <v>5163.0</v>
      </c>
    </row>
    <row r="30">
      <c r="A30" s="64">
        <v>44403.0</v>
      </c>
      <c r="B30" s="74">
        <v>61952.0</v>
      </c>
      <c r="C30" s="178">
        <v>7806.0</v>
      </c>
      <c r="D30" s="179">
        <v>11381.0</v>
      </c>
      <c r="E30" s="179">
        <v>8582.0</v>
      </c>
      <c r="F30" s="179">
        <v>3263.0</v>
      </c>
      <c r="G30" s="179">
        <v>3803.0</v>
      </c>
      <c r="H30" s="179">
        <v>3134.0</v>
      </c>
      <c r="I30" s="179">
        <v>698.0</v>
      </c>
      <c r="J30" s="179">
        <v>53464.0</v>
      </c>
      <c r="K30" s="179">
        <v>4252.0</v>
      </c>
      <c r="L30" s="179">
        <v>3711.0</v>
      </c>
      <c r="M30" s="179">
        <v>4730.0</v>
      </c>
      <c r="N30" s="179">
        <v>2644.0</v>
      </c>
      <c r="O30" s="70">
        <v>1948.0</v>
      </c>
      <c r="P30" s="70">
        <v>5320.0</v>
      </c>
      <c r="Q30" s="92">
        <v>6729.0</v>
      </c>
      <c r="R30" s="70">
        <v>1624.0</v>
      </c>
      <c r="S30" s="70">
        <v>5118.0</v>
      </c>
    </row>
    <row r="31">
      <c r="A31" s="64">
        <v>44402.0</v>
      </c>
      <c r="B31" s="74">
        <v>61611.0</v>
      </c>
      <c r="C31" s="178">
        <v>7717.0</v>
      </c>
      <c r="D31" s="179">
        <v>11321.0</v>
      </c>
      <c r="E31" s="179">
        <v>8511.0</v>
      </c>
      <c r="F31" s="179">
        <v>3245.0</v>
      </c>
      <c r="G31" s="179">
        <v>3732.0</v>
      </c>
      <c r="H31" s="179">
        <v>3131.0</v>
      </c>
      <c r="I31" s="179">
        <v>693.0</v>
      </c>
      <c r="J31" s="179">
        <v>53114.0</v>
      </c>
      <c r="K31" s="179">
        <v>4223.0</v>
      </c>
      <c r="L31" s="179">
        <v>3680.0</v>
      </c>
      <c r="M31" s="179">
        <v>4665.0</v>
      </c>
      <c r="N31" s="179">
        <v>2620.0</v>
      </c>
      <c r="O31" s="70">
        <v>1920.0</v>
      </c>
      <c r="P31" s="70">
        <v>5298.0</v>
      </c>
      <c r="Q31" s="92">
        <v>6651.0</v>
      </c>
      <c r="R31" s="70">
        <v>1612.0</v>
      </c>
      <c r="S31" s="70">
        <v>5097.0</v>
      </c>
    </row>
    <row r="32">
      <c r="A32" s="64">
        <v>44401.0</v>
      </c>
      <c r="B32" s="74">
        <v>61122.0</v>
      </c>
      <c r="C32" s="178">
        <v>7609.0</v>
      </c>
      <c r="D32" s="179">
        <v>11252.0</v>
      </c>
      <c r="E32" s="179">
        <v>8423.0</v>
      </c>
      <c r="F32" s="179">
        <v>3232.0</v>
      </c>
      <c r="G32" s="179">
        <v>3678.0</v>
      </c>
      <c r="H32" s="179">
        <v>3122.0</v>
      </c>
      <c r="I32" s="179">
        <v>684.0</v>
      </c>
      <c r="J32" s="179">
        <v>52794.0</v>
      </c>
      <c r="K32" s="179">
        <v>4198.0</v>
      </c>
      <c r="L32" s="179">
        <v>3639.0</v>
      </c>
      <c r="M32" s="179">
        <v>4618.0</v>
      </c>
      <c r="N32" s="179">
        <v>2613.0</v>
      </c>
      <c r="O32" s="70">
        <v>1904.0</v>
      </c>
      <c r="P32" s="70">
        <v>5270.0</v>
      </c>
      <c r="Q32" s="92">
        <v>6532.0</v>
      </c>
      <c r="R32" s="70">
        <v>1598.0</v>
      </c>
      <c r="S32" s="70">
        <v>5066.0</v>
      </c>
    </row>
    <row r="33">
      <c r="A33" s="64">
        <v>44400.0</v>
      </c>
      <c r="B33" s="74">
        <v>60657.0</v>
      </c>
      <c r="C33" s="178">
        <v>7493.0</v>
      </c>
      <c r="D33" s="179">
        <v>11200.0</v>
      </c>
      <c r="E33" s="179">
        <v>8339.0</v>
      </c>
      <c r="F33" s="179">
        <v>3223.0</v>
      </c>
      <c r="G33" s="179">
        <v>3610.0</v>
      </c>
      <c r="H33" s="179">
        <v>3103.0</v>
      </c>
      <c r="I33" s="179">
        <v>678.0</v>
      </c>
      <c r="J33" s="179">
        <v>52329.0</v>
      </c>
      <c r="K33" s="179">
        <v>4152.0</v>
      </c>
      <c r="L33" s="179">
        <v>3608.0</v>
      </c>
      <c r="M33" s="179">
        <v>4579.0</v>
      </c>
      <c r="N33" s="179">
        <v>2571.0</v>
      </c>
      <c r="O33" s="70">
        <v>1884.0</v>
      </c>
      <c r="P33" s="70">
        <v>5249.0</v>
      </c>
      <c r="Q33" s="70">
        <v>6421.0</v>
      </c>
      <c r="R33" s="70">
        <v>1583.0</v>
      </c>
      <c r="S33" s="70">
        <v>5047.0</v>
      </c>
    </row>
    <row r="34">
      <c r="A34" s="64">
        <v>44399.0</v>
      </c>
      <c r="B34" s="74">
        <v>60137.0</v>
      </c>
      <c r="C34" s="178">
        <v>7377.0</v>
      </c>
      <c r="D34" s="179">
        <v>11140.0</v>
      </c>
      <c r="E34" s="179">
        <v>8242.0</v>
      </c>
      <c r="F34" s="179">
        <v>3214.0</v>
      </c>
      <c r="G34" s="179">
        <v>3543.0</v>
      </c>
      <c r="H34" s="179">
        <v>3081.0</v>
      </c>
      <c r="I34" s="179">
        <v>670.0</v>
      </c>
      <c r="J34" s="179">
        <v>51914.0</v>
      </c>
      <c r="K34" s="179">
        <v>4090.0</v>
      </c>
      <c r="L34" s="179">
        <v>3573.0</v>
      </c>
      <c r="M34" s="179">
        <v>4551.0</v>
      </c>
      <c r="N34" s="179">
        <v>2561.0</v>
      </c>
      <c r="O34" s="70">
        <v>1861.0</v>
      </c>
      <c r="P34" s="70">
        <v>5233.0</v>
      </c>
      <c r="Q34" s="70">
        <v>6328.0</v>
      </c>
      <c r="R34" s="70">
        <v>1554.0</v>
      </c>
      <c r="S34" s="70">
        <v>5027.0</v>
      </c>
    </row>
    <row r="35">
      <c r="A35" s="64">
        <v>44398.0</v>
      </c>
      <c r="B35" s="74">
        <v>59638.0</v>
      </c>
      <c r="C35" s="178">
        <v>7273.0</v>
      </c>
      <c r="D35" s="179">
        <v>11102.0</v>
      </c>
      <c r="E35" s="179">
        <v>8112.0</v>
      </c>
      <c r="F35" s="179">
        <v>3203.0</v>
      </c>
      <c r="G35" s="179">
        <v>3462.0</v>
      </c>
      <c r="H35" s="179">
        <v>3056.0</v>
      </c>
      <c r="I35" s="179">
        <v>660.0</v>
      </c>
      <c r="J35" s="179">
        <v>51541.0</v>
      </c>
      <c r="K35" s="179">
        <v>4043.0</v>
      </c>
      <c r="L35" s="179">
        <v>3545.0</v>
      </c>
      <c r="M35" s="179">
        <v>4512.0</v>
      </c>
      <c r="N35" s="179">
        <v>2557.0</v>
      </c>
      <c r="O35" s="70">
        <v>1843.0</v>
      </c>
      <c r="P35" s="70">
        <v>5204.0</v>
      </c>
      <c r="Q35" s="70">
        <v>6237.0</v>
      </c>
      <c r="R35" s="70">
        <v>1530.0</v>
      </c>
      <c r="S35" s="70">
        <v>4738.0</v>
      </c>
    </row>
    <row r="36">
      <c r="A36" s="64">
        <v>44397.0</v>
      </c>
      <c r="B36" s="74">
        <v>59034.0</v>
      </c>
      <c r="C36" s="178">
        <v>7171.0</v>
      </c>
      <c r="D36" s="179">
        <v>11067.0</v>
      </c>
      <c r="E36" s="179">
        <v>7984.0</v>
      </c>
      <c r="F36" s="179">
        <v>3180.0</v>
      </c>
      <c r="G36" s="179">
        <v>3389.0</v>
      </c>
      <c r="H36" s="179">
        <v>3038.0</v>
      </c>
      <c r="I36" s="179">
        <v>654.0</v>
      </c>
      <c r="J36" s="179">
        <v>51076.0</v>
      </c>
      <c r="K36" s="179">
        <v>3989.0</v>
      </c>
      <c r="L36" s="179">
        <v>3530.0</v>
      </c>
      <c r="M36" s="179">
        <v>4463.0</v>
      </c>
      <c r="N36" s="179">
        <v>2538.0</v>
      </c>
      <c r="O36" s="70">
        <v>1822.0</v>
      </c>
      <c r="P36" s="70">
        <v>5179.0</v>
      </c>
      <c r="Q36" s="70">
        <v>6148.0</v>
      </c>
      <c r="R36" s="70">
        <v>1496.0</v>
      </c>
      <c r="S36" s="70">
        <v>4716.0</v>
      </c>
    </row>
    <row r="37">
      <c r="A37" s="64">
        <v>44396.0</v>
      </c>
      <c r="B37" s="74">
        <v>58640.0</v>
      </c>
      <c r="C37" s="178">
        <v>7122.0</v>
      </c>
      <c r="D37" s="179">
        <v>11037.0</v>
      </c>
      <c r="E37" s="179">
        <v>7913.0</v>
      </c>
      <c r="F37" s="179">
        <v>3155.0</v>
      </c>
      <c r="G37" s="179">
        <v>3316.0</v>
      </c>
      <c r="H37" s="179">
        <v>3029.0</v>
      </c>
      <c r="I37" s="179">
        <v>641.0</v>
      </c>
      <c r="J37" s="179">
        <v>50693.0</v>
      </c>
      <c r="K37" s="179">
        <v>3947.0</v>
      </c>
      <c r="L37" s="179">
        <v>3486.0</v>
      </c>
      <c r="M37" s="179">
        <v>4433.0</v>
      </c>
      <c r="N37" s="179">
        <v>2523.0</v>
      </c>
      <c r="O37" s="70">
        <v>1813.0</v>
      </c>
      <c r="P37" s="70">
        <v>5160.0</v>
      </c>
      <c r="Q37" s="70">
        <v>6091.0</v>
      </c>
      <c r="R37" s="70">
        <v>1488.0</v>
      </c>
      <c r="S37" s="70">
        <v>4709.0</v>
      </c>
    </row>
    <row r="38">
      <c r="A38" s="64">
        <v>44395.0</v>
      </c>
      <c r="B38" s="74">
        <v>58221.0</v>
      </c>
      <c r="C38" s="178">
        <v>7057.0</v>
      </c>
      <c r="D38" s="179">
        <v>11004.0</v>
      </c>
      <c r="E38" s="179">
        <v>7846.0</v>
      </c>
      <c r="F38" s="179">
        <v>3141.0</v>
      </c>
      <c r="G38" s="179">
        <v>3233.0</v>
      </c>
      <c r="H38" s="179">
        <v>3015.0</v>
      </c>
      <c r="I38" s="179">
        <v>633.0</v>
      </c>
      <c r="J38" s="179">
        <v>50353.0</v>
      </c>
      <c r="K38" s="179">
        <v>3920.0</v>
      </c>
      <c r="L38" s="179">
        <v>3482.0</v>
      </c>
      <c r="M38" s="179">
        <v>4400.0</v>
      </c>
      <c r="N38" s="179">
        <v>2513.0</v>
      </c>
      <c r="O38" s="70">
        <v>1797.0</v>
      </c>
      <c r="P38" s="70">
        <v>5141.0</v>
      </c>
      <c r="Q38" s="70">
        <v>6017.0</v>
      </c>
      <c r="R38" s="70">
        <v>1477.0</v>
      </c>
      <c r="S38" s="70">
        <v>4695.0</v>
      </c>
    </row>
    <row r="39">
      <c r="A39" s="64">
        <v>44394.0</v>
      </c>
      <c r="B39" s="74">
        <v>57698.0</v>
      </c>
      <c r="C39" s="178">
        <v>6987.0</v>
      </c>
      <c r="D39" s="179">
        <v>10962.0</v>
      </c>
      <c r="E39" s="179">
        <v>7763.0</v>
      </c>
      <c r="F39" s="179">
        <v>3118.0</v>
      </c>
      <c r="G39" s="179">
        <v>3188.0</v>
      </c>
      <c r="H39" s="179">
        <v>3003.0</v>
      </c>
      <c r="I39" s="179">
        <v>628.0</v>
      </c>
      <c r="J39" s="179">
        <v>49982.0</v>
      </c>
      <c r="K39" s="179">
        <v>3868.0</v>
      </c>
      <c r="L39" s="179">
        <v>3453.0</v>
      </c>
      <c r="M39" s="179">
        <v>4360.0</v>
      </c>
      <c r="N39" s="179">
        <v>2508.0</v>
      </c>
      <c r="O39" s="70">
        <v>1787.0</v>
      </c>
      <c r="P39" s="70">
        <v>5126.0</v>
      </c>
      <c r="Q39" s="70">
        <v>5918.0</v>
      </c>
      <c r="R39" s="70">
        <v>1466.0</v>
      </c>
      <c r="S39" s="70">
        <v>4679.0</v>
      </c>
    </row>
    <row r="40">
      <c r="A40" s="64">
        <v>44393.0</v>
      </c>
      <c r="B40" s="74">
        <v>57139.0</v>
      </c>
      <c r="C40" s="178">
        <v>6925.0</v>
      </c>
      <c r="D40" s="179">
        <v>10933.0</v>
      </c>
      <c r="E40" s="179">
        <v>7682.0</v>
      </c>
      <c r="F40" s="179">
        <v>3106.0</v>
      </c>
      <c r="G40" s="179">
        <v>3155.0</v>
      </c>
      <c r="H40" s="179">
        <v>2992.0</v>
      </c>
      <c r="I40" s="179">
        <v>626.0</v>
      </c>
      <c r="J40" s="179">
        <v>49587.0</v>
      </c>
      <c r="K40" s="179">
        <v>3823.0</v>
      </c>
      <c r="L40" s="179">
        <v>3442.0</v>
      </c>
      <c r="M40" s="179">
        <v>4308.0</v>
      </c>
      <c r="N40" s="179">
        <v>2500.0</v>
      </c>
      <c r="O40" s="70">
        <v>1778.0</v>
      </c>
      <c r="P40" s="70">
        <v>5110.0</v>
      </c>
      <c r="Q40" s="70">
        <v>5829.0</v>
      </c>
      <c r="R40" s="70">
        <v>1452.0</v>
      </c>
      <c r="S40" s="70">
        <v>4655.0</v>
      </c>
    </row>
    <row r="41">
      <c r="A41" s="64">
        <v>44392.0</v>
      </c>
      <c r="B41" s="74">
        <v>56570.0</v>
      </c>
      <c r="C41" s="178">
        <v>6875.0</v>
      </c>
      <c r="D41" s="179">
        <v>10901.0</v>
      </c>
      <c r="E41" s="179">
        <v>7585.0</v>
      </c>
      <c r="F41" s="179">
        <v>3083.0</v>
      </c>
      <c r="G41" s="179">
        <v>3106.0</v>
      </c>
      <c r="H41" s="179">
        <v>2978.0</v>
      </c>
      <c r="I41" s="179">
        <v>619.0</v>
      </c>
      <c r="J41" s="179">
        <v>49129.0</v>
      </c>
      <c r="K41" s="179">
        <v>3795.0</v>
      </c>
      <c r="L41" s="179">
        <v>3428.0</v>
      </c>
      <c r="M41" s="179">
        <v>4269.0</v>
      </c>
      <c r="N41" s="179">
        <v>2487.0</v>
      </c>
      <c r="O41" s="70">
        <v>1769.0</v>
      </c>
      <c r="P41" s="70">
        <v>5098.0</v>
      </c>
      <c r="Q41" s="70">
        <v>5749.0</v>
      </c>
      <c r="R41" s="70">
        <v>1442.0</v>
      </c>
      <c r="S41" s="70">
        <v>4621.0</v>
      </c>
    </row>
    <row r="42">
      <c r="A42" s="64">
        <v>44391.0</v>
      </c>
      <c r="B42" s="74">
        <v>56051.0</v>
      </c>
      <c r="C42" s="178">
        <v>6810.0</v>
      </c>
      <c r="D42" s="179">
        <v>10850.0</v>
      </c>
      <c r="E42" s="179">
        <v>7495.0</v>
      </c>
      <c r="F42" s="179">
        <v>3062.0</v>
      </c>
      <c r="G42" s="179">
        <v>3046.0</v>
      </c>
      <c r="H42" s="179">
        <v>2959.0</v>
      </c>
      <c r="I42" s="179">
        <v>617.0</v>
      </c>
      <c r="J42" s="179">
        <v>48635.0</v>
      </c>
      <c r="K42" s="179">
        <v>3770.0</v>
      </c>
      <c r="L42" s="179">
        <v>3416.0</v>
      </c>
      <c r="M42" s="179">
        <v>4218.0</v>
      </c>
      <c r="N42" s="179">
        <v>2463.0</v>
      </c>
      <c r="O42" s="70">
        <v>1744.0</v>
      </c>
      <c r="P42" s="70">
        <v>5085.0</v>
      </c>
      <c r="Q42" s="70">
        <v>5661.0</v>
      </c>
      <c r="R42" s="70">
        <v>1433.0</v>
      </c>
      <c r="S42" s="70">
        <v>4593.0</v>
      </c>
    </row>
    <row r="43">
      <c r="A43" s="64">
        <v>44390.0</v>
      </c>
      <c r="B43" s="74">
        <v>55414.0</v>
      </c>
      <c r="C43" s="178">
        <v>6747.0</v>
      </c>
      <c r="D43" s="179">
        <v>10798.0</v>
      </c>
      <c r="E43" s="179">
        <v>7399.0</v>
      </c>
      <c r="F43" s="179">
        <v>3047.0</v>
      </c>
      <c r="G43" s="179">
        <v>3005.0</v>
      </c>
      <c r="H43" s="179">
        <v>2948.0</v>
      </c>
      <c r="I43" s="179">
        <v>611.0</v>
      </c>
      <c r="J43" s="179">
        <v>48171.0</v>
      </c>
      <c r="K43" s="179">
        <v>3754.0</v>
      </c>
      <c r="L43" s="179">
        <v>3406.0</v>
      </c>
      <c r="M43" s="179">
        <v>4182.0</v>
      </c>
      <c r="N43" s="179">
        <v>2454.0</v>
      </c>
      <c r="O43" s="70">
        <v>1738.0</v>
      </c>
      <c r="P43" s="70">
        <v>5063.0</v>
      </c>
      <c r="Q43" s="70">
        <v>5572.0</v>
      </c>
      <c r="R43" s="70">
        <v>1412.0</v>
      </c>
      <c r="S43" s="70">
        <v>4574.0</v>
      </c>
    </row>
    <row r="44">
      <c r="A44" s="64">
        <v>44389.0</v>
      </c>
      <c r="B44" s="74">
        <v>54997.0</v>
      </c>
      <c r="C44" s="178">
        <v>6697.0</v>
      </c>
      <c r="D44" s="179">
        <v>10760.0</v>
      </c>
      <c r="E44" s="179">
        <v>7328.0</v>
      </c>
      <c r="F44" s="179">
        <v>3038.0</v>
      </c>
      <c r="G44" s="179">
        <v>2974.0</v>
      </c>
      <c r="H44" s="179">
        <v>2941.0</v>
      </c>
      <c r="I44" s="179">
        <v>603.0</v>
      </c>
      <c r="J44" s="179">
        <v>47853.0</v>
      </c>
      <c r="K44" s="179">
        <v>3735.0</v>
      </c>
      <c r="L44" s="179">
        <v>3398.0</v>
      </c>
      <c r="M44" s="179">
        <v>4146.0</v>
      </c>
      <c r="N44" s="179">
        <v>2436.0</v>
      </c>
      <c r="O44" s="70">
        <v>1725.0</v>
      </c>
      <c r="P44" s="70">
        <v>5055.0</v>
      </c>
      <c r="Q44" s="70">
        <v>5521.0</v>
      </c>
      <c r="R44" s="70">
        <v>1393.0</v>
      </c>
      <c r="S44" s="70">
        <v>4545.0</v>
      </c>
    </row>
    <row r="45">
      <c r="A45" s="64">
        <v>44388.0</v>
      </c>
      <c r="B45" s="74">
        <v>54594.0</v>
      </c>
      <c r="C45" s="178">
        <v>6653.0</v>
      </c>
      <c r="D45" s="179">
        <v>10723.0</v>
      </c>
      <c r="E45" s="179">
        <v>7272.0</v>
      </c>
      <c r="F45" s="179">
        <v>3024.0</v>
      </c>
      <c r="G45" s="179">
        <v>2949.0</v>
      </c>
      <c r="H45" s="179">
        <v>2933.0</v>
      </c>
      <c r="I45" s="179">
        <v>597.0</v>
      </c>
      <c r="J45" s="179">
        <v>47526.0</v>
      </c>
      <c r="K45" s="179">
        <v>3717.0</v>
      </c>
      <c r="L45" s="179">
        <v>3384.0</v>
      </c>
      <c r="M45" s="179">
        <v>4101.0</v>
      </c>
      <c r="N45" s="179">
        <v>2432.0</v>
      </c>
      <c r="O45" s="70">
        <v>1706.0</v>
      </c>
      <c r="P45" s="70">
        <v>5042.0</v>
      </c>
      <c r="Q45" s="70">
        <v>5481.0</v>
      </c>
      <c r="R45" s="70">
        <v>1386.0</v>
      </c>
      <c r="S45" s="70">
        <v>4525.0</v>
      </c>
    </row>
    <row r="46">
      <c r="A46" s="64">
        <v>44387.0</v>
      </c>
      <c r="B46" s="74">
        <v>54085.0</v>
      </c>
      <c r="C46" s="178">
        <v>6597.0</v>
      </c>
      <c r="D46" s="179">
        <v>10700.0</v>
      </c>
      <c r="E46" s="179">
        <v>7206.0</v>
      </c>
      <c r="F46" s="179">
        <v>3001.0</v>
      </c>
      <c r="G46" s="179">
        <v>2917.0</v>
      </c>
      <c r="H46" s="179">
        <v>2911.0</v>
      </c>
      <c r="I46" s="179">
        <v>594.0</v>
      </c>
      <c r="J46" s="179">
        <v>47119.0</v>
      </c>
      <c r="K46" s="179">
        <v>3697.0</v>
      </c>
      <c r="L46" s="179">
        <v>3376.0</v>
      </c>
      <c r="M46" s="179">
        <v>4069.0</v>
      </c>
      <c r="N46" s="179">
        <v>2430.0</v>
      </c>
      <c r="O46" s="70">
        <v>1700.0</v>
      </c>
      <c r="P46" s="70">
        <v>5030.0</v>
      </c>
      <c r="Q46" s="70">
        <v>5414.0</v>
      </c>
      <c r="R46" s="70">
        <v>1362.0</v>
      </c>
      <c r="S46" s="70">
        <v>4513.0</v>
      </c>
    </row>
    <row r="47">
      <c r="A47" s="64">
        <v>44386.0</v>
      </c>
      <c r="B47" s="74">
        <v>53576.0</v>
      </c>
      <c r="C47" s="178">
        <v>6536.0</v>
      </c>
      <c r="D47" s="179">
        <v>10686.0</v>
      </c>
      <c r="E47" s="179">
        <v>7122.0</v>
      </c>
      <c r="F47" s="179">
        <v>2980.0</v>
      </c>
      <c r="G47" s="179">
        <v>2869.0</v>
      </c>
      <c r="H47" s="179">
        <v>2881.0</v>
      </c>
      <c r="I47" s="179">
        <v>594.0</v>
      </c>
      <c r="J47" s="179">
        <v>46668.0</v>
      </c>
      <c r="K47" s="179">
        <v>3681.0</v>
      </c>
      <c r="L47" s="179">
        <v>3357.0</v>
      </c>
      <c r="M47" s="179">
        <v>4040.0</v>
      </c>
      <c r="N47" s="179">
        <v>2416.0</v>
      </c>
      <c r="O47" s="70">
        <v>1698.0</v>
      </c>
      <c r="P47" s="70">
        <v>5017.0</v>
      </c>
      <c r="Q47" s="70">
        <v>5378.0</v>
      </c>
      <c r="R47" s="70">
        <v>1352.0</v>
      </c>
      <c r="S47" s="70">
        <v>4492.0</v>
      </c>
    </row>
    <row r="48">
      <c r="A48" s="64">
        <v>44385.0</v>
      </c>
      <c r="B48" s="74">
        <v>53073.0</v>
      </c>
      <c r="C48" s="178">
        <v>6478.0</v>
      </c>
      <c r="D48" s="179">
        <v>10667.0</v>
      </c>
      <c r="E48" s="179">
        <v>7040.0</v>
      </c>
      <c r="F48" s="179">
        <v>2976.0</v>
      </c>
      <c r="G48" s="179">
        <v>2840.0</v>
      </c>
      <c r="H48" s="179">
        <v>2865.0</v>
      </c>
      <c r="I48" s="179">
        <v>593.0</v>
      </c>
      <c r="J48" s="179">
        <v>46263.0</v>
      </c>
      <c r="K48" s="179">
        <v>3657.0</v>
      </c>
      <c r="L48" s="179">
        <v>3343.0</v>
      </c>
      <c r="M48" s="179">
        <v>3988.0</v>
      </c>
      <c r="N48" s="179">
        <v>2408.0</v>
      </c>
      <c r="O48" s="70">
        <v>1693.0</v>
      </c>
      <c r="P48" s="70">
        <v>5008.0</v>
      </c>
      <c r="Q48" s="70">
        <v>5361.0</v>
      </c>
      <c r="R48" s="70">
        <v>1321.0</v>
      </c>
      <c r="S48" s="70">
        <v>4453.0</v>
      </c>
    </row>
    <row r="49">
      <c r="A49" s="64">
        <v>44384.0</v>
      </c>
      <c r="B49" s="74">
        <v>52523.0</v>
      </c>
      <c r="C49" s="178">
        <v>6423.0</v>
      </c>
      <c r="D49" s="179">
        <v>10652.0</v>
      </c>
      <c r="E49" s="179">
        <v>6976.0</v>
      </c>
      <c r="F49" s="179">
        <v>2974.0</v>
      </c>
      <c r="G49" s="179">
        <v>2827.0</v>
      </c>
      <c r="H49" s="179">
        <v>2856.0</v>
      </c>
      <c r="I49" s="179">
        <v>588.0</v>
      </c>
      <c r="J49" s="179">
        <v>45871.0</v>
      </c>
      <c r="K49" s="179">
        <v>3641.0</v>
      </c>
      <c r="L49" s="179">
        <v>3335.0</v>
      </c>
      <c r="M49" s="179">
        <v>3910.0</v>
      </c>
      <c r="N49" s="179">
        <v>2405.0</v>
      </c>
      <c r="O49" s="70">
        <v>1684.0</v>
      </c>
      <c r="P49" s="70">
        <v>5004.0</v>
      </c>
      <c r="Q49" s="70">
        <v>5351.0</v>
      </c>
      <c r="R49" s="70">
        <v>1304.0</v>
      </c>
      <c r="S49" s="70">
        <v>4428.0</v>
      </c>
    </row>
    <row r="50">
      <c r="A50" s="64">
        <v>44383.0</v>
      </c>
      <c r="B50" s="178">
        <v>51941.0</v>
      </c>
      <c r="C50" s="178">
        <v>6389.0</v>
      </c>
      <c r="D50" s="179">
        <v>10639.0</v>
      </c>
      <c r="E50" s="179">
        <v>6919.0</v>
      </c>
      <c r="F50" s="179">
        <v>2963.0</v>
      </c>
      <c r="G50" s="179">
        <v>2797.0</v>
      </c>
      <c r="H50" s="179">
        <v>2855.0</v>
      </c>
      <c r="I50" s="179">
        <v>583.0</v>
      </c>
      <c r="J50" s="179">
        <v>45504.0</v>
      </c>
      <c r="K50" s="179">
        <v>3629.0</v>
      </c>
      <c r="L50" s="179">
        <v>3330.0</v>
      </c>
      <c r="M50" s="179">
        <v>3894.0</v>
      </c>
      <c r="N50" s="179">
        <v>2397.0</v>
      </c>
      <c r="O50" s="70">
        <v>1674.0</v>
      </c>
      <c r="P50" s="70">
        <v>4998.0</v>
      </c>
      <c r="Q50" s="70">
        <v>5336.0</v>
      </c>
      <c r="R50" s="70">
        <v>1285.0</v>
      </c>
      <c r="S50" s="70">
        <v>4408.0</v>
      </c>
    </row>
    <row r="51">
      <c r="A51" s="64">
        <v>44382.0</v>
      </c>
      <c r="B51" s="178">
        <v>51621.0</v>
      </c>
      <c r="C51" s="178">
        <v>6360.0</v>
      </c>
      <c r="D51" s="179">
        <v>10631.0</v>
      </c>
      <c r="E51" s="179">
        <v>6896.0</v>
      </c>
      <c r="F51" s="179">
        <v>2959.0</v>
      </c>
      <c r="G51" s="179">
        <v>2771.0</v>
      </c>
      <c r="H51" s="179">
        <v>2852.0</v>
      </c>
      <c r="I51" s="179">
        <v>578.0</v>
      </c>
      <c r="J51" s="179">
        <v>45275.0</v>
      </c>
      <c r="K51" s="179">
        <v>3620.0</v>
      </c>
      <c r="L51" s="179">
        <v>3328.0</v>
      </c>
      <c r="M51" s="179">
        <v>3881.0</v>
      </c>
      <c r="N51" s="179">
        <v>2391.0</v>
      </c>
      <c r="O51" s="70">
        <v>1670.0</v>
      </c>
      <c r="P51" s="70">
        <v>4987.0</v>
      </c>
      <c r="Q51" s="70">
        <v>5317.0</v>
      </c>
      <c r="R51" s="70">
        <v>1280.0</v>
      </c>
      <c r="S51" s="70">
        <v>4378.0</v>
      </c>
    </row>
    <row r="52">
      <c r="A52" s="64">
        <v>44381.0</v>
      </c>
      <c r="B52" s="178">
        <v>51314.0</v>
      </c>
      <c r="C52" s="178">
        <v>6335.0</v>
      </c>
      <c r="D52" s="179">
        <v>10625.0</v>
      </c>
      <c r="E52" s="179">
        <v>6874.0</v>
      </c>
      <c r="F52" s="179">
        <v>2952.0</v>
      </c>
      <c r="G52" s="179">
        <v>2752.0</v>
      </c>
      <c r="H52" s="179">
        <v>2851.0</v>
      </c>
      <c r="I52" s="179">
        <v>574.0</v>
      </c>
      <c r="J52" s="179">
        <v>45055.0</v>
      </c>
      <c r="K52" s="179">
        <v>3613.0</v>
      </c>
      <c r="L52" s="179">
        <v>3325.0</v>
      </c>
      <c r="M52" s="179">
        <v>3869.0</v>
      </c>
      <c r="N52" s="179">
        <v>2385.0</v>
      </c>
      <c r="O52" s="70">
        <v>1664.0</v>
      </c>
      <c r="P52" s="70">
        <v>4974.0</v>
      </c>
      <c r="Q52" s="70">
        <v>5295.0</v>
      </c>
      <c r="R52" s="70">
        <v>1274.0</v>
      </c>
      <c r="S52" s="70">
        <v>4353.0</v>
      </c>
    </row>
    <row r="53">
      <c r="A53" s="64">
        <v>44380.0</v>
      </c>
      <c r="B53" s="178">
        <v>51025.0</v>
      </c>
      <c r="C53" s="178">
        <v>6307.0</v>
      </c>
      <c r="D53" s="179">
        <v>10622.0</v>
      </c>
      <c r="E53" s="179">
        <v>6841.0</v>
      </c>
      <c r="F53" s="179">
        <v>2949.0</v>
      </c>
      <c r="G53" s="179">
        <v>2720.0</v>
      </c>
      <c r="H53" s="179">
        <v>2838.0</v>
      </c>
      <c r="I53" s="179">
        <v>570.0</v>
      </c>
      <c r="J53" s="179">
        <v>44824.0</v>
      </c>
      <c r="K53" s="179">
        <v>3594.0</v>
      </c>
      <c r="L53" s="179">
        <v>3323.0</v>
      </c>
      <c r="M53" s="179">
        <v>3862.0</v>
      </c>
      <c r="N53" s="179">
        <v>2382.0</v>
      </c>
      <c r="O53" s="70">
        <v>1664.0</v>
      </c>
      <c r="P53" s="70">
        <v>4965.0</v>
      </c>
      <c r="Q53" s="70">
        <v>5280.0</v>
      </c>
      <c r="R53" s="70">
        <v>1272.0</v>
      </c>
      <c r="S53" s="70">
        <v>4303.0</v>
      </c>
    </row>
    <row r="54">
      <c r="A54" s="64">
        <v>44379.0</v>
      </c>
      <c r="B54" s="178">
        <v>50666.0</v>
      </c>
      <c r="C54" s="178">
        <v>6268.0</v>
      </c>
      <c r="D54" s="179">
        <v>10614.0</v>
      </c>
      <c r="E54" s="179">
        <v>6825.0</v>
      </c>
      <c r="F54" s="179">
        <v>2946.0</v>
      </c>
      <c r="G54" s="179">
        <v>2692.0</v>
      </c>
      <c r="H54" s="179">
        <v>2837.0</v>
      </c>
      <c r="I54" s="179">
        <v>567.0</v>
      </c>
      <c r="J54" s="179">
        <v>44572.0</v>
      </c>
      <c r="K54" s="179">
        <v>3583.0</v>
      </c>
      <c r="L54" s="179">
        <v>3317.0</v>
      </c>
      <c r="M54" s="179">
        <v>3846.0</v>
      </c>
      <c r="N54" s="179">
        <v>2378.0</v>
      </c>
      <c r="O54" s="70">
        <v>1657.0</v>
      </c>
      <c r="P54" s="70">
        <v>4961.0</v>
      </c>
      <c r="Q54" s="70">
        <v>5270.0</v>
      </c>
      <c r="R54" s="70">
        <v>1268.0</v>
      </c>
      <c r="S54" s="70">
        <v>4280.0</v>
      </c>
    </row>
    <row r="55">
      <c r="A55" s="64">
        <v>44378.0</v>
      </c>
      <c r="B55" s="178">
        <v>50320.0</v>
      </c>
      <c r="C55" s="178">
        <v>6239.0</v>
      </c>
      <c r="D55" s="179">
        <v>10605.0</v>
      </c>
      <c r="E55" s="179">
        <v>6803.0</v>
      </c>
      <c r="F55" s="179">
        <v>2944.0</v>
      </c>
      <c r="G55" s="179">
        <v>2667.0</v>
      </c>
      <c r="H55" s="179">
        <v>2826.0</v>
      </c>
      <c r="I55" s="179">
        <v>565.0</v>
      </c>
      <c r="J55" s="179">
        <v>44308.0</v>
      </c>
      <c r="K55" s="179">
        <v>3569.0</v>
      </c>
      <c r="L55" s="179">
        <v>3310.0</v>
      </c>
      <c r="M55" s="179">
        <v>3819.0</v>
      </c>
      <c r="N55" s="179">
        <v>2371.0</v>
      </c>
      <c r="O55" s="70">
        <v>1653.0</v>
      </c>
      <c r="P55" s="70">
        <v>4954.0</v>
      </c>
      <c r="Q55" s="70">
        <v>5257.0</v>
      </c>
      <c r="R55" s="70">
        <v>1265.0</v>
      </c>
      <c r="S55" s="70">
        <v>4247.0</v>
      </c>
    </row>
    <row r="56">
      <c r="A56" s="64">
        <v>44377.0</v>
      </c>
      <c r="B56" s="178">
        <v>49987.0</v>
      </c>
      <c r="C56" s="178">
        <v>6221.0</v>
      </c>
      <c r="D56" s="179">
        <v>10598.0</v>
      </c>
      <c r="E56" s="179">
        <v>6767.0</v>
      </c>
      <c r="F56" s="179">
        <v>2937.0</v>
      </c>
      <c r="G56" s="179">
        <v>2651.0</v>
      </c>
      <c r="H56" s="179">
        <v>2824.0</v>
      </c>
      <c r="I56" s="179">
        <v>560.0</v>
      </c>
      <c r="J56" s="179">
        <v>44059.0</v>
      </c>
      <c r="K56" s="179">
        <v>3559.0</v>
      </c>
      <c r="L56" s="179">
        <v>3306.0</v>
      </c>
      <c r="M56" s="179">
        <v>3804.0</v>
      </c>
      <c r="N56" s="179">
        <v>2364.0</v>
      </c>
      <c r="O56" s="70">
        <v>1648.0</v>
      </c>
      <c r="P56" s="70">
        <v>4949.0</v>
      </c>
      <c r="Q56" s="70">
        <v>5247.0</v>
      </c>
      <c r="R56" s="70">
        <v>1264.0</v>
      </c>
      <c r="S56" s="70">
        <v>4216.0</v>
      </c>
    </row>
    <row r="57">
      <c r="A57" s="64">
        <v>44376.0</v>
      </c>
      <c r="B57" s="178">
        <v>49612.0</v>
      </c>
      <c r="C57" s="178">
        <v>6207.0</v>
      </c>
      <c r="D57" s="179">
        <v>10587.0</v>
      </c>
      <c r="E57" s="179">
        <v>6737.0</v>
      </c>
      <c r="F57" s="179">
        <v>2931.0</v>
      </c>
      <c r="G57" s="179">
        <v>2625.0</v>
      </c>
      <c r="H57" s="179">
        <v>2820.0</v>
      </c>
      <c r="I57" s="179">
        <v>557.0</v>
      </c>
      <c r="J57" s="179">
        <v>43819.0</v>
      </c>
      <c r="K57" s="179">
        <v>3544.0</v>
      </c>
      <c r="L57" s="179">
        <v>3301.0</v>
      </c>
      <c r="M57" s="179">
        <v>3796.0</v>
      </c>
      <c r="N57" s="179">
        <v>2354.0</v>
      </c>
      <c r="O57" s="70">
        <v>1641.0</v>
      </c>
      <c r="P57" s="70">
        <v>4945.0</v>
      </c>
      <c r="Q57" s="70">
        <v>5230.0</v>
      </c>
      <c r="R57" s="70">
        <v>1262.0</v>
      </c>
      <c r="S57" s="70">
        <v>4199.0</v>
      </c>
    </row>
    <row r="58">
      <c r="A58" s="64">
        <v>44375.0</v>
      </c>
      <c r="B58" s="178">
        <v>49407.0</v>
      </c>
      <c r="C58" s="178">
        <v>6198.0</v>
      </c>
      <c r="D58" s="179">
        <v>10579.0</v>
      </c>
      <c r="E58" s="179">
        <v>6720.0</v>
      </c>
      <c r="F58" s="179">
        <v>2929.0</v>
      </c>
      <c r="G58" s="179">
        <v>2600.0</v>
      </c>
      <c r="H58" s="179">
        <v>2807.0</v>
      </c>
      <c r="I58" s="179">
        <v>554.0</v>
      </c>
      <c r="J58" s="179">
        <v>43589.0</v>
      </c>
      <c r="K58" s="179">
        <v>3536.0</v>
      </c>
      <c r="L58" s="179">
        <v>3291.0</v>
      </c>
      <c r="M58" s="179">
        <v>3785.0</v>
      </c>
      <c r="N58" s="179">
        <v>2347.0</v>
      </c>
      <c r="O58" s="70">
        <v>1637.0</v>
      </c>
      <c r="P58" s="70">
        <v>4939.0</v>
      </c>
      <c r="Q58" s="70">
        <v>5215.0</v>
      </c>
      <c r="R58" s="70">
        <v>1256.0</v>
      </c>
      <c r="S58" s="70">
        <v>4183.0</v>
      </c>
    </row>
    <row r="59">
      <c r="A59" s="64">
        <v>44374.0</v>
      </c>
      <c r="B59" s="178">
        <v>49222.0</v>
      </c>
      <c r="C59" s="178">
        <v>6160.0</v>
      </c>
      <c r="D59" s="179">
        <v>10574.0</v>
      </c>
      <c r="E59" s="179">
        <v>6689.0</v>
      </c>
      <c r="F59" s="179">
        <v>2922.0</v>
      </c>
      <c r="G59" s="179">
        <v>2593.0</v>
      </c>
      <c r="H59" s="179">
        <v>2799.0</v>
      </c>
      <c r="I59" s="179">
        <v>554.0</v>
      </c>
      <c r="J59" s="179">
        <v>43427.0</v>
      </c>
      <c r="K59" s="179">
        <v>3519.0</v>
      </c>
      <c r="L59" s="179">
        <v>3286.0</v>
      </c>
      <c r="M59" s="179">
        <v>3777.0</v>
      </c>
      <c r="N59" s="179">
        <v>2345.0</v>
      </c>
      <c r="O59" s="70">
        <v>1635.0</v>
      </c>
      <c r="P59" s="70">
        <v>4938.0</v>
      </c>
      <c r="Q59" s="70">
        <v>5205.0</v>
      </c>
      <c r="R59" s="70">
        <v>1254.0</v>
      </c>
      <c r="S59" s="70">
        <v>4172.0</v>
      </c>
    </row>
    <row r="60">
      <c r="A60" s="64">
        <v>44373.0</v>
      </c>
      <c r="B60" s="178">
        <v>48980.0</v>
      </c>
      <c r="C60" s="178">
        <v>6148.0</v>
      </c>
      <c r="D60" s="179">
        <v>10566.0</v>
      </c>
      <c r="E60" s="179">
        <v>6664.0</v>
      </c>
      <c r="F60" s="179">
        <v>2910.0</v>
      </c>
      <c r="G60" s="179">
        <v>2578.0</v>
      </c>
      <c r="H60" s="179">
        <v>2793.0</v>
      </c>
      <c r="I60" s="179">
        <v>546.0</v>
      </c>
      <c r="J60" s="179">
        <v>43254.0</v>
      </c>
      <c r="K60" s="179">
        <v>3500.0</v>
      </c>
      <c r="L60" s="179">
        <v>3282.0</v>
      </c>
      <c r="M60" s="179">
        <v>3753.0</v>
      </c>
      <c r="N60" s="179">
        <v>2339.0</v>
      </c>
      <c r="O60" s="70">
        <v>1629.0</v>
      </c>
      <c r="P60" s="70">
        <v>4934.0</v>
      </c>
      <c r="Q60" s="70">
        <v>5191.0</v>
      </c>
      <c r="R60" s="70">
        <v>1252.0</v>
      </c>
      <c r="S60" s="70">
        <v>4138.0</v>
      </c>
    </row>
    <row r="61">
      <c r="A61" s="64">
        <v>44372.0</v>
      </c>
      <c r="B61" s="178">
        <v>48717.0</v>
      </c>
      <c r="C61" s="178">
        <v>6117.0</v>
      </c>
      <c r="D61" s="179">
        <v>10553.0</v>
      </c>
      <c r="E61" s="179">
        <v>6652.0</v>
      </c>
      <c r="F61" s="179">
        <v>2902.0</v>
      </c>
      <c r="G61" s="179">
        <v>2565.0</v>
      </c>
      <c r="H61" s="179">
        <v>2771.0</v>
      </c>
      <c r="I61" s="179">
        <v>544.0</v>
      </c>
      <c r="J61" s="179">
        <v>43066.0</v>
      </c>
      <c r="K61" s="179">
        <v>3465.0</v>
      </c>
      <c r="L61" s="179">
        <v>3277.0</v>
      </c>
      <c r="M61" s="179">
        <v>3746.0</v>
      </c>
      <c r="N61" s="179">
        <v>2334.0</v>
      </c>
      <c r="O61" s="70">
        <v>1626.0</v>
      </c>
      <c r="P61" s="70">
        <v>4925.0</v>
      </c>
      <c r="Q61" s="70">
        <v>5179.0</v>
      </c>
      <c r="R61" s="70">
        <v>1243.0</v>
      </c>
      <c r="S61" s="70">
        <v>4107.0</v>
      </c>
    </row>
    <row r="62">
      <c r="A62" s="64">
        <v>44371.0</v>
      </c>
      <c r="B62" s="178">
        <v>48448.0</v>
      </c>
      <c r="C62" s="178">
        <v>6090.0</v>
      </c>
      <c r="D62" s="179">
        <v>10548.0</v>
      </c>
      <c r="E62" s="179">
        <v>6623.0</v>
      </c>
      <c r="F62" s="179">
        <v>2897.0</v>
      </c>
      <c r="G62" s="179">
        <v>2556.0</v>
      </c>
      <c r="H62" s="21">
        <v>2755.0</v>
      </c>
      <c r="I62" s="179">
        <v>542.0</v>
      </c>
      <c r="J62" s="179">
        <v>42883.0</v>
      </c>
      <c r="K62" s="179">
        <v>3452.0</v>
      </c>
      <c r="L62" s="179">
        <v>3267.0</v>
      </c>
      <c r="M62" s="179">
        <v>3742.0</v>
      </c>
      <c r="N62" s="179">
        <v>2332.0</v>
      </c>
      <c r="O62" s="70">
        <v>1608.0</v>
      </c>
      <c r="P62" s="70">
        <v>4918.0</v>
      </c>
      <c r="Q62" s="70">
        <v>5162.0</v>
      </c>
      <c r="R62" s="70">
        <v>1238.0</v>
      </c>
      <c r="S62" s="70">
        <v>4094.0</v>
      </c>
    </row>
    <row r="63">
      <c r="A63" s="64">
        <v>44370.0</v>
      </c>
      <c r="B63" s="178">
        <v>48196.0</v>
      </c>
      <c r="C63" s="178">
        <v>6070.0</v>
      </c>
      <c r="D63" s="179">
        <v>10545.0</v>
      </c>
      <c r="E63" s="179">
        <v>6608.0</v>
      </c>
      <c r="F63" s="179">
        <v>2896.0</v>
      </c>
      <c r="G63" s="179">
        <v>2541.0</v>
      </c>
      <c r="H63" s="179">
        <v>2742.0</v>
      </c>
      <c r="I63" s="179">
        <v>541.0</v>
      </c>
      <c r="J63" s="179">
        <v>42698.0</v>
      </c>
      <c r="K63" s="179">
        <v>3447.0</v>
      </c>
      <c r="L63" s="179">
        <v>2161.0</v>
      </c>
      <c r="M63" s="179">
        <v>3735.0</v>
      </c>
      <c r="N63" s="179">
        <v>2326.0</v>
      </c>
      <c r="O63" s="70">
        <v>1602.0</v>
      </c>
      <c r="P63" s="70">
        <v>4889.0</v>
      </c>
      <c r="Q63" s="70">
        <v>5139.0</v>
      </c>
      <c r="R63" s="70">
        <v>1234.0</v>
      </c>
      <c r="S63" s="70">
        <v>4075.0</v>
      </c>
    </row>
    <row r="64">
      <c r="A64" s="64">
        <v>44369.0</v>
      </c>
      <c r="B64" s="178">
        <v>47960.0</v>
      </c>
      <c r="C64" s="178">
        <v>6054.0</v>
      </c>
      <c r="D64" s="179">
        <v>10538.0</v>
      </c>
      <c r="E64" s="179">
        <v>6580.0</v>
      </c>
      <c r="F64" s="179">
        <v>2892.0</v>
      </c>
      <c r="G64" s="179">
        <v>2483.0</v>
      </c>
      <c r="H64" s="179">
        <v>2737.0</v>
      </c>
      <c r="I64" s="179">
        <v>533.0</v>
      </c>
      <c r="J64" s="179">
        <v>42507.0</v>
      </c>
      <c r="K64" s="179">
        <v>3430.0</v>
      </c>
      <c r="L64" s="179">
        <v>3251.0</v>
      </c>
      <c r="M64" s="179">
        <v>3726.0</v>
      </c>
      <c r="N64" s="179">
        <v>2324.0</v>
      </c>
      <c r="O64" s="70">
        <v>1600.0</v>
      </c>
      <c r="P64" s="70">
        <v>4868.0</v>
      </c>
      <c r="Q64" s="70">
        <v>5121.0</v>
      </c>
      <c r="R64" s="70">
        <v>1234.0</v>
      </c>
      <c r="S64" s="70">
        <v>4062.0</v>
      </c>
    </row>
    <row r="65">
      <c r="A65" s="64">
        <v>44368.0</v>
      </c>
      <c r="B65" s="178">
        <v>47829.0</v>
      </c>
      <c r="C65" s="178">
        <v>6048.0</v>
      </c>
      <c r="D65" s="179">
        <v>10535.0</v>
      </c>
      <c r="E65" s="179">
        <v>6562.0</v>
      </c>
      <c r="F65" s="179">
        <v>2890.0</v>
      </c>
      <c r="G65" s="179">
        <v>2452.0</v>
      </c>
      <c r="H65" s="179">
        <v>2732.0</v>
      </c>
      <c r="I65" s="179">
        <v>527.0</v>
      </c>
      <c r="J65" s="179">
        <v>42415.0</v>
      </c>
      <c r="K65" s="179">
        <v>3420.0</v>
      </c>
      <c r="L65" s="179">
        <v>3235.0</v>
      </c>
      <c r="M65" s="179">
        <v>3714.0</v>
      </c>
      <c r="N65" s="179">
        <v>2322.0</v>
      </c>
      <c r="O65" s="70">
        <v>1592.0</v>
      </c>
      <c r="P65" s="70">
        <v>4857.0</v>
      </c>
      <c r="Q65" s="70">
        <v>5110.0</v>
      </c>
      <c r="R65" s="70">
        <v>1233.0</v>
      </c>
      <c r="S65" s="70">
        <v>4033.0</v>
      </c>
    </row>
    <row r="66">
      <c r="A66" s="64">
        <v>44367.0</v>
      </c>
      <c r="B66" s="178">
        <v>47695.0</v>
      </c>
      <c r="C66" s="178">
        <v>6034.0</v>
      </c>
      <c r="D66" s="179">
        <v>10517.0</v>
      </c>
      <c r="E66" s="179">
        <v>6553.0</v>
      </c>
      <c r="F66" s="179">
        <v>2888.0</v>
      </c>
      <c r="G66" s="179">
        <v>2437.0</v>
      </c>
      <c r="H66" s="179">
        <v>2732.0</v>
      </c>
      <c r="I66" s="179">
        <v>525.0</v>
      </c>
      <c r="J66" s="179">
        <v>42324.0</v>
      </c>
      <c r="K66" s="179">
        <v>3411.0</v>
      </c>
      <c r="L66" s="179">
        <v>3232.0</v>
      </c>
      <c r="M66" s="179">
        <v>3703.0</v>
      </c>
      <c r="N66" s="179">
        <v>2319.0</v>
      </c>
      <c r="O66" s="70">
        <v>1582.0</v>
      </c>
      <c r="P66" s="70">
        <v>4849.0</v>
      </c>
      <c r="Q66" s="70">
        <v>5097.0</v>
      </c>
      <c r="R66" s="70">
        <v>1230.0</v>
      </c>
      <c r="S66" s="70">
        <v>4021.0</v>
      </c>
    </row>
    <row r="67">
      <c r="A67" s="64">
        <v>44366.0</v>
      </c>
      <c r="B67" s="178">
        <v>47530.0</v>
      </c>
      <c r="C67" s="178">
        <v>6013.0</v>
      </c>
      <c r="D67" s="179">
        <v>10501.0</v>
      </c>
      <c r="E67" s="179">
        <v>6531.0</v>
      </c>
      <c r="F67" s="179">
        <v>2885.0</v>
      </c>
      <c r="G67" s="179">
        <v>2429.0</v>
      </c>
      <c r="H67" s="179">
        <v>2727.0</v>
      </c>
      <c r="I67" s="179">
        <v>522.0</v>
      </c>
      <c r="J67" s="179">
        <v>42211.0</v>
      </c>
      <c r="K67" s="179">
        <v>3398.0</v>
      </c>
      <c r="L67" s="179">
        <v>3226.0</v>
      </c>
      <c r="M67" s="179">
        <v>3693.0</v>
      </c>
      <c r="N67" s="179">
        <v>2316.0</v>
      </c>
      <c r="O67" s="70">
        <v>1579.0</v>
      </c>
      <c r="P67" s="70">
        <v>4843.0</v>
      </c>
      <c r="Q67" s="70">
        <v>5086.0</v>
      </c>
      <c r="R67" s="70">
        <v>1228.0</v>
      </c>
      <c r="S67" s="70">
        <v>4002.0</v>
      </c>
    </row>
    <row r="68">
      <c r="A68" s="64">
        <v>44365.0</v>
      </c>
      <c r="B68" s="178">
        <v>47333.0</v>
      </c>
      <c r="C68" s="178">
        <v>5995.0</v>
      </c>
      <c r="D68" s="179">
        <v>10488.0</v>
      </c>
      <c r="E68" s="179">
        <v>6509.0</v>
      </c>
      <c r="F68" s="179">
        <v>2881.0</v>
      </c>
      <c r="G68" s="179">
        <v>2424.0</v>
      </c>
      <c r="H68" s="179">
        <v>2722.0</v>
      </c>
      <c r="I68" s="179">
        <v>520.0</v>
      </c>
      <c r="J68" s="179">
        <v>42066.0</v>
      </c>
      <c r="K68" s="179">
        <v>3393.0</v>
      </c>
      <c r="L68" s="179">
        <v>3216.0</v>
      </c>
      <c r="M68" s="179">
        <v>3681.0</v>
      </c>
      <c r="N68" s="179">
        <v>2311.0</v>
      </c>
      <c r="O68" s="70">
        <v>1574.0</v>
      </c>
      <c r="P68" s="70">
        <v>4839.0</v>
      </c>
      <c r="Q68" s="70">
        <v>5075.0</v>
      </c>
      <c r="R68" s="70">
        <v>1221.0</v>
      </c>
      <c r="S68" s="70">
        <v>3990.0</v>
      </c>
    </row>
    <row r="69">
      <c r="A69" s="64">
        <v>44364.0</v>
      </c>
      <c r="B69" s="178">
        <v>47133.0</v>
      </c>
      <c r="C69" s="178">
        <v>5985.0</v>
      </c>
      <c r="D69" s="179">
        <v>10477.0</v>
      </c>
      <c r="E69" s="179">
        <v>6487.0</v>
      </c>
      <c r="F69" s="179">
        <v>2879.0</v>
      </c>
      <c r="G69" s="179">
        <v>2411.0</v>
      </c>
      <c r="H69" s="179">
        <v>2711.0</v>
      </c>
      <c r="I69" s="179">
        <v>519.0</v>
      </c>
      <c r="J69" s="179">
        <v>41913.0</v>
      </c>
      <c r="K69" s="179">
        <v>3384.0</v>
      </c>
      <c r="L69" s="179">
        <v>3197.0</v>
      </c>
      <c r="M69" s="179">
        <v>3674.0</v>
      </c>
      <c r="N69" s="179">
        <v>2307.0</v>
      </c>
      <c r="O69" s="70">
        <v>1570.0</v>
      </c>
      <c r="P69" s="70">
        <v>4828.0</v>
      </c>
      <c r="Q69" s="70">
        <v>5061.0</v>
      </c>
      <c r="R69" s="70">
        <v>1215.0</v>
      </c>
      <c r="S69" s="70">
        <v>3980.0</v>
      </c>
    </row>
    <row r="70">
      <c r="A70" s="64">
        <v>44363.0</v>
      </c>
      <c r="B70" s="178">
        <v>46932.0</v>
      </c>
      <c r="C70" s="178">
        <v>5968.0</v>
      </c>
      <c r="D70" s="179">
        <v>10470.0</v>
      </c>
      <c r="E70" s="179">
        <v>6470.0</v>
      </c>
      <c r="F70" s="179">
        <v>2873.0</v>
      </c>
      <c r="G70" s="179">
        <v>2393.0</v>
      </c>
      <c r="H70" s="179">
        <v>2689.0</v>
      </c>
      <c r="I70" s="179">
        <v>517.0</v>
      </c>
      <c r="J70" s="179">
        <v>41730.0</v>
      </c>
      <c r="K70" s="179">
        <v>3377.0</v>
      </c>
      <c r="L70" s="179">
        <v>3179.0</v>
      </c>
      <c r="M70" s="179">
        <v>3669.0</v>
      </c>
      <c r="N70" s="179">
        <v>2300.0</v>
      </c>
      <c r="O70" s="70">
        <v>1564.0</v>
      </c>
      <c r="P70" s="70">
        <v>4825.0</v>
      </c>
      <c r="Q70" s="70">
        <v>5056.0</v>
      </c>
      <c r="R70" s="70">
        <v>1207.0</v>
      </c>
      <c r="S70" s="70">
        <v>3972.0</v>
      </c>
    </row>
    <row r="71">
      <c r="A71" s="64">
        <v>44362.0</v>
      </c>
      <c r="B71" s="178">
        <v>46731.0</v>
      </c>
      <c r="C71" s="178">
        <v>5952.0</v>
      </c>
      <c r="D71" s="179">
        <v>10454.0</v>
      </c>
      <c r="E71" s="179">
        <v>6458.0</v>
      </c>
      <c r="F71" s="179">
        <v>2872.0</v>
      </c>
      <c r="G71" s="179">
        <v>2364.0</v>
      </c>
      <c r="H71" s="179">
        <v>2682.0</v>
      </c>
      <c r="I71" s="179">
        <v>513.0</v>
      </c>
      <c r="J71" s="179">
        <v>41540.0</v>
      </c>
      <c r="K71" s="179">
        <v>3370.0</v>
      </c>
      <c r="L71" s="179">
        <v>3162.0</v>
      </c>
      <c r="M71" s="179">
        <v>3661.0</v>
      </c>
      <c r="N71" s="179">
        <v>2298.0</v>
      </c>
      <c r="O71" s="70">
        <v>1556.0</v>
      </c>
      <c r="P71" s="70">
        <v>4822.0</v>
      </c>
      <c r="Q71" s="70">
        <v>5049.0</v>
      </c>
      <c r="R71" s="70">
        <v>1198.0</v>
      </c>
      <c r="S71" s="70">
        <v>3964.0</v>
      </c>
    </row>
    <row r="72">
      <c r="A72" s="64">
        <v>44361.0</v>
      </c>
      <c r="B72" s="178">
        <v>46600.0</v>
      </c>
      <c r="C72" s="178">
        <v>5943.0</v>
      </c>
      <c r="D72" s="179">
        <v>10438.0</v>
      </c>
      <c r="E72" s="179">
        <v>6446.0</v>
      </c>
      <c r="F72" s="179">
        <v>2868.0</v>
      </c>
      <c r="G72" s="179">
        <v>2349.0</v>
      </c>
      <c r="H72" s="179">
        <v>2678.0</v>
      </c>
      <c r="I72" s="179">
        <v>505.0</v>
      </c>
      <c r="J72" s="179">
        <v>41420.0</v>
      </c>
      <c r="K72" s="179">
        <v>3367.0</v>
      </c>
      <c r="L72" s="179">
        <v>3148.0</v>
      </c>
      <c r="M72" s="179">
        <v>3654.0</v>
      </c>
      <c r="N72" s="179">
        <v>2294.0</v>
      </c>
      <c r="O72" s="70">
        <v>1553.0</v>
      </c>
      <c r="P72" s="70">
        <v>4817.0</v>
      </c>
      <c r="Q72" s="70">
        <v>5046.0</v>
      </c>
      <c r="R72" s="70">
        <v>1192.0</v>
      </c>
      <c r="S72" s="70">
        <v>3955.0</v>
      </c>
    </row>
    <row r="73">
      <c r="A73" s="64">
        <v>44360.0</v>
      </c>
      <c r="B73" s="178">
        <v>46478.0</v>
      </c>
      <c r="C73" s="178">
        <v>5926.0</v>
      </c>
      <c r="D73" s="179">
        <v>10418.0</v>
      </c>
      <c r="E73" s="179">
        <v>6432.0</v>
      </c>
      <c r="F73" s="179">
        <v>2864.0</v>
      </c>
      <c r="G73" s="179">
        <v>2339.0</v>
      </c>
      <c r="H73" s="179">
        <v>2678.0</v>
      </c>
      <c r="I73" s="179">
        <v>504.0</v>
      </c>
      <c r="J73" s="179">
        <v>41298.0</v>
      </c>
      <c r="K73" s="179">
        <v>3356.0</v>
      </c>
      <c r="L73" s="179">
        <v>3125.0</v>
      </c>
      <c r="M73" s="179">
        <v>3647.0</v>
      </c>
      <c r="N73" s="179">
        <v>2292.0</v>
      </c>
      <c r="O73" s="70">
        <v>1549.0</v>
      </c>
      <c r="P73" s="70">
        <v>4813.0</v>
      </c>
      <c r="Q73" s="70">
        <v>5033.0</v>
      </c>
      <c r="R73" s="70">
        <v>1183.0</v>
      </c>
      <c r="S73" s="70">
        <v>3939.0</v>
      </c>
    </row>
    <row r="74">
      <c r="A74" s="64">
        <v>44359.0</v>
      </c>
      <c r="B74" s="178">
        <v>46302.0</v>
      </c>
      <c r="C74" s="178">
        <v>5913.0</v>
      </c>
      <c r="D74" s="179">
        <v>10403.0</v>
      </c>
      <c r="E74" s="179">
        <v>6417.0</v>
      </c>
      <c r="F74" s="179">
        <v>2861.0</v>
      </c>
      <c r="G74" s="179">
        <v>2328.0</v>
      </c>
      <c r="H74" s="179">
        <v>2676.0</v>
      </c>
      <c r="I74" s="179">
        <v>503.0</v>
      </c>
      <c r="J74" s="179">
        <v>41149.0</v>
      </c>
      <c r="K74" s="179">
        <v>3346.0</v>
      </c>
      <c r="L74" s="179">
        <v>3119.0</v>
      </c>
      <c r="M74" s="179">
        <v>3637.0</v>
      </c>
      <c r="N74" s="179">
        <v>2291.0</v>
      </c>
      <c r="O74" s="70">
        <v>1546.0</v>
      </c>
      <c r="P74" s="70">
        <v>4806.0</v>
      </c>
      <c r="Q74" s="70">
        <v>5025.0</v>
      </c>
      <c r="R74" s="70">
        <v>1178.0</v>
      </c>
      <c r="S74" s="70">
        <v>3922.0</v>
      </c>
    </row>
    <row r="75">
      <c r="A75" s="64">
        <v>44358.0</v>
      </c>
      <c r="B75" s="73">
        <v>46094.0</v>
      </c>
      <c r="C75" s="178">
        <v>5887.0</v>
      </c>
      <c r="D75" s="179">
        <v>10380.0</v>
      </c>
      <c r="E75" s="179">
        <v>6397.0</v>
      </c>
      <c r="F75" s="179">
        <v>2854.0</v>
      </c>
      <c r="G75" s="179">
        <v>2306.0</v>
      </c>
      <c r="H75" s="179">
        <v>2670.0</v>
      </c>
      <c r="I75" s="179">
        <v>502.0</v>
      </c>
      <c r="J75" s="179">
        <v>40975.0</v>
      </c>
      <c r="K75" s="179">
        <v>3335.0</v>
      </c>
      <c r="L75" s="179">
        <v>3107.0</v>
      </c>
      <c r="M75" s="179">
        <v>3632.0</v>
      </c>
      <c r="N75" s="179">
        <v>2289.0</v>
      </c>
      <c r="O75" s="70">
        <v>1542.0</v>
      </c>
      <c r="P75" s="70">
        <v>4801.0</v>
      </c>
      <c r="Q75" s="70">
        <v>5000.0</v>
      </c>
      <c r="R75" s="70">
        <v>1173.0</v>
      </c>
      <c r="S75" s="70">
        <v>3913.0</v>
      </c>
    </row>
    <row r="76">
      <c r="A76" s="64">
        <v>44357.0</v>
      </c>
      <c r="B76" s="73">
        <v>45890.0</v>
      </c>
      <c r="C76" s="178">
        <v>5859.0</v>
      </c>
      <c r="D76" s="179">
        <v>10356.0</v>
      </c>
      <c r="E76" s="179">
        <v>6379.0</v>
      </c>
      <c r="F76" s="179">
        <v>2853.0</v>
      </c>
      <c r="G76" s="179">
        <v>2291.0</v>
      </c>
      <c r="H76" s="179">
        <v>2655.0</v>
      </c>
      <c r="I76" s="179">
        <v>500.0</v>
      </c>
      <c r="J76" s="179">
        <v>40802.0</v>
      </c>
      <c r="K76" s="179">
        <v>3324.0</v>
      </c>
      <c r="L76" s="179">
        <v>3091.0</v>
      </c>
      <c r="M76" s="179">
        <v>3627.0</v>
      </c>
      <c r="N76" s="179">
        <v>2285.0</v>
      </c>
      <c r="O76" s="70">
        <v>1537.0</v>
      </c>
      <c r="P76" s="70">
        <v>4795.0</v>
      </c>
      <c r="Q76" s="70">
        <v>4980.0</v>
      </c>
      <c r="R76" s="70">
        <v>1168.0</v>
      </c>
      <c r="S76" s="70">
        <v>3909.0</v>
      </c>
    </row>
    <row r="77">
      <c r="A77" s="64">
        <v>44356.0</v>
      </c>
      <c r="B77" s="73">
        <v>45678.0</v>
      </c>
      <c r="C77" s="178">
        <v>5844.0</v>
      </c>
      <c r="D77" s="179">
        <v>10326.0</v>
      </c>
      <c r="E77" s="179">
        <v>6357.0</v>
      </c>
      <c r="F77" s="179">
        <v>2849.0</v>
      </c>
      <c r="G77" s="179">
        <v>2269.0</v>
      </c>
      <c r="H77" s="179">
        <v>2648.0</v>
      </c>
      <c r="I77" s="179">
        <v>497.0</v>
      </c>
      <c r="J77" s="179">
        <v>40622.0</v>
      </c>
      <c r="K77" s="179">
        <v>3308.0</v>
      </c>
      <c r="L77" s="179">
        <v>3067.0</v>
      </c>
      <c r="M77" s="179">
        <v>3620.0</v>
      </c>
      <c r="N77" s="179">
        <v>2283.0</v>
      </c>
      <c r="O77" s="70">
        <v>1533.0</v>
      </c>
      <c r="P77" s="70">
        <v>4784.0</v>
      </c>
      <c r="Q77" s="70">
        <v>4947.0</v>
      </c>
      <c r="R77" s="70">
        <v>1158.0</v>
      </c>
      <c r="S77" s="70">
        <v>3901.0</v>
      </c>
    </row>
    <row r="78">
      <c r="A78" s="64">
        <v>44355.0</v>
      </c>
      <c r="B78" s="73">
        <v>45495.0</v>
      </c>
      <c r="C78" s="178">
        <v>5828.0</v>
      </c>
      <c r="D78" s="179">
        <v>10282.0</v>
      </c>
      <c r="E78" s="179">
        <v>6334.0</v>
      </c>
      <c r="F78" s="179">
        <v>2842.0</v>
      </c>
      <c r="G78" s="179">
        <v>2244.0</v>
      </c>
      <c r="H78" s="179">
        <v>2642.0</v>
      </c>
      <c r="I78" s="179">
        <v>494.0</v>
      </c>
      <c r="J78" s="179">
        <v>40461.0</v>
      </c>
      <c r="K78" s="179">
        <v>3278.0</v>
      </c>
      <c r="L78" s="179">
        <v>3044.0</v>
      </c>
      <c r="M78" s="179">
        <v>3615.0</v>
      </c>
      <c r="N78" s="179">
        <v>2277.0</v>
      </c>
      <c r="O78" s="70">
        <v>1527.0</v>
      </c>
      <c r="P78" s="70">
        <v>4771.0</v>
      </c>
      <c r="Q78" s="70">
        <v>4908.0</v>
      </c>
      <c r="R78" s="70">
        <v>1151.0</v>
      </c>
      <c r="S78" s="70">
        <v>3896.0</v>
      </c>
    </row>
    <row r="79">
      <c r="A79" s="64">
        <v>44354.0</v>
      </c>
      <c r="B79" s="73">
        <v>45356.0</v>
      </c>
      <c r="C79" s="178">
        <v>5813.0</v>
      </c>
      <c r="D79" s="179">
        <v>10249.0</v>
      </c>
      <c r="E79" s="179">
        <v>6321.0</v>
      </c>
      <c r="F79" s="179">
        <v>2841.0</v>
      </c>
      <c r="G79" s="179">
        <v>2222.0</v>
      </c>
      <c r="H79" s="179">
        <v>2639.0</v>
      </c>
      <c r="I79" s="179">
        <v>494.0</v>
      </c>
      <c r="J79" s="179">
        <v>40331.0</v>
      </c>
      <c r="K79" s="179">
        <v>3273.0</v>
      </c>
      <c r="L79" s="179">
        <v>3038.0</v>
      </c>
      <c r="M79" s="179">
        <v>3611.0</v>
      </c>
      <c r="N79" s="179">
        <v>2273.0</v>
      </c>
      <c r="O79" s="70">
        <v>1519.0</v>
      </c>
      <c r="P79" s="70">
        <v>4764.0</v>
      </c>
      <c r="Q79" s="70">
        <v>4860.0</v>
      </c>
      <c r="R79" s="70">
        <v>1143.0</v>
      </c>
      <c r="S79" s="70">
        <v>3888.0</v>
      </c>
    </row>
    <row r="80">
      <c r="A80" s="64">
        <v>44353.0</v>
      </c>
      <c r="B80" s="73">
        <v>45197.0</v>
      </c>
      <c r="C80" s="178">
        <v>5801.0</v>
      </c>
      <c r="D80" s="179">
        <v>10223.0</v>
      </c>
      <c r="E80" s="179">
        <v>6306.0</v>
      </c>
      <c r="F80" s="179">
        <v>2837.0</v>
      </c>
      <c r="G80" s="179">
        <v>2202.0</v>
      </c>
      <c r="H80" s="179">
        <v>2629.0</v>
      </c>
      <c r="I80" s="179">
        <v>494.0</v>
      </c>
      <c r="J80" s="179">
        <v>40180.0</v>
      </c>
      <c r="K80" s="179">
        <v>3271.0</v>
      </c>
      <c r="L80" s="179">
        <v>3027.0</v>
      </c>
      <c r="M80" s="179">
        <v>3602.0</v>
      </c>
      <c r="N80" s="179">
        <v>2270.0</v>
      </c>
      <c r="O80" s="70">
        <v>1516.0</v>
      </c>
      <c r="P80" s="70">
        <v>4755.0</v>
      </c>
      <c r="Q80" s="70">
        <v>4832.0</v>
      </c>
      <c r="R80" s="70">
        <v>1130.0</v>
      </c>
      <c r="S80" s="70">
        <v>3878.0</v>
      </c>
    </row>
    <row r="81">
      <c r="A81" s="64">
        <v>44352.0</v>
      </c>
      <c r="B81" s="73">
        <v>45018.0</v>
      </c>
      <c r="C81" s="178">
        <v>5780.0</v>
      </c>
      <c r="D81" s="179">
        <v>10177.0</v>
      </c>
      <c r="E81" s="179">
        <v>6283.0</v>
      </c>
      <c r="F81" s="179">
        <v>2835.0</v>
      </c>
      <c r="G81" s="179">
        <v>2184.0</v>
      </c>
      <c r="H81" s="179">
        <v>2622.0</v>
      </c>
      <c r="I81" s="179">
        <v>494.0</v>
      </c>
      <c r="J81" s="179">
        <v>40020.0</v>
      </c>
      <c r="K81" s="179">
        <v>3261.0</v>
      </c>
      <c r="L81" s="179">
        <v>3010.0</v>
      </c>
      <c r="M81" s="179">
        <v>3589.0</v>
      </c>
      <c r="N81" s="179">
        <v>2270.0</v>
      </c>
      <c r="O81" s="70">
        <v>1507.0</v>
      </c>
      <c r="P81" s="70">
        <v>4745.0</v>
      </c>
      <c r="Q81" s="70">
        <v>4815.0</v>
      </c>
      <c r="R81" s="70">
        <v>1111.0</v>
      </c>
      <c r="S81" s="70">
        <v>3873.0</v>
      </c>
    </row>
    <row r="82">
      <c r="A82" s="64">
        <v>44351.0</v>
      </c>
      <c r="B82" s="73">
        <v>44741.0</v>
      </c>
      <c r="C82" s="179">
        <v>5763.0</v>
      </c>
      <c r="D82" s="179">
        <v>10136.0</v>
      </c>
      <c r="E82" s="179">
        <v>6267.0</v>
      </c>
      <c r="F82" s="179">
        <v>2826.0</v>
      </c>
      <c r="G82" s="179">
        <v>2153.0</v>
      </c>
      <c r="H82" s="179">
        <v>2617.0</v>
      </c>
      <c r="I82" s="179">
        <v>490.0</v>
      </c>
      <c r="J82" s="179">
        <v>39809.0</v>
      </c>
      <c r="K82" s="179">
        <v>3247.0</v>
      </c>
      <c r="L82" s="179">
        <v>2986.0</v>
      </c>
      <c r="M82" s="179">
        <v>3579.0</v>
      </c>
      <c r="N82" s="179">
        <v>2256.0</v>
      </c>
      <c r="O82" s="70">
        <v>1493.0</v>
      </c>
      <c r="P82" s="70">
        <v>4735.0</v>
      </c>
      <c r="Q82" s="70">
        <v>4795.0</v>
      </c>
      <c r="R82" s="70">
        <v>1089.0</v>
      </c>
      <c r="S82" s="70">
        <v>3868.0</v>
      </c>
    </row>
    <row r="83">
      <c r="A83" s="64">
        <v>44350.0</v>
      </c>
      <c r="B83" s="73">
        <v>44535.0</v>
      </c>
      <c r="C83" s="179">
        <v>5749.0</v>
      </c>
      <c r="D83" s="179">
        <v>10071.0</v>
      </c>
      <c r="E83" s="179">
        <v>6257.0</v>
      </c>
      <c r="F83" s="179">
        <v>2819.0</v>
      </c>
      <c r="G83" s="179">
        <v>2135.0</v>
      </c>
      <c r="H83" s="179">
        <v>2602.0</v>
      </c>
      <c r="I83" s="179">
        <v>487.0</v>
      </c>
      <c r="J83" s="179">
        <v>39600.0</v>
      </c>
      <c r="K83" s="179">
        <v>3229.0</v>
      </c>
      <c r="L83" s="179">
        <v>2964.0</v>
      </c>
      <c r="M83" s="179">
        <v>2570.0</v>
      </c>
      <c r="N83" s="179">
        <v>2253.0</v>
      </c>
      <c r="O83" s="70">
        <v>1481.0</v>
      </c>
      <c r="P83" s="70">
        <v>4724.0</v>
      </c>
      <c r="Q83" s="70">
        <v>4751.0</v>
      </c>
      <c r="R83" s="70">
        <v>1068.0</v>
      </c>
      <c r="S83" s="70">
        <v>3860.0</v>
      </c>
    </row>
    <row r="84">
      <c r="A84" s="64">
        <v>44349.0</v>
      </c>
      <c r="B84" s="73">
        <v>44320.0</v>
      </c>
      <c r="C84" s="179">
        <v>5717.0</v>
      </c>
      <c r="D84" s="179">
        <v>9997.0</v>
      </c>
      <c r="E84" s="179">
        <v>6235.0</v>
      </c>
      <c r="F84" s="179">
        <v>2815.0</v>
      </c>
      <c r="G84" s="179">
        <v>2120.0</v>
      </c>
      <c r="H84" s="179">
        <v>2594.0</v>
      </c>
      <c r="I84" s="179">
        <v>486.0</v>
      </c>
      <c r="J84" s="179">
        <v>39389.0</v>
      </c>
      <c r="K84" s="179">
        <v>3212.0</v>
      </c>
      <c r="L84" s="179">
        <v>2959.0</v>
      </c>
      <c r="M84" s="179">
        <v>3557.0</v>
      </c>
      <c r="N84" s="179">
        <v>2241.0</v>
      </c>
      <c r="O84" s="70">
        <v>1478.0</v>
      </c>
      <c r="P84" s="70">
        <v>4713.0</v>
      </c>
      <c r="Q84" s="70">
        <v>4728.0</v>
      </c>
      <c r="R84" s="70">
        <v>1056.0</v>
      </c>
      <c r="S84" s="70">
        <v>3857.0</v>
      </c>
    </row>
    <row r="85">
      <c r="A85" s="64">
        <v>44348.0</v>
      </c>
      <c r="B85" s="73">
        <v>44062.0</v>
      </c>
      <c r="C85" s="179">
        <v>5696.0</v>
      </c>
      <c r="D85" s="179">
        <v>9958.0</v>
      </c>
      <c r="E85" s="179">
        <v>6215.0</v>
      </c>
      <c r="F85" s="179">
        <v>2810.0</v>
      </c>
      <c r="G85" s="179">
        <v>2097.0</v>
      </c>
      <c r="H85" s="179">
        <v>2580.0</v>
      </c>
      <c r="I85" s="179">
        <v>483.0</v>
      </c>
      <c r="J85" s="179">
        <v>39197.0</v>
      </c>
      <c r="K85" s="179">
        <v>3198.0</v>
      </c>
      <c r="L85" s="179">
        <v>2954.0</v>
      </c>
      <c r="M85" s="179">
        <v>3550.0</v>
      </c>
      <c r="N85" s="179">
        <v>2231.0</v>
      </c>
      <c r="O85" s="70">
        <v>1468.0</v>
      </c>
      <c r="P85" s="70">
        <v>4701.0</v>
      </c>
      <c r="Q85" s="70">
        <v>4707.0</v>
      </c>
      <c r="R85" s="70">
        <v>1042.0</v>
      </c>
      <c r="S85" s="70">
        <v>3848.0</v>
      </c>
    </row>
    <row r="86">
      <c r="A86" s="64">
        <v>44347.0</v>
      </c>
      <c r="B86" s="73">
        <v>43915.0</v>
      </c>
      <c r="C86" s="179">
        <v>5668.0</v>
      </c>
      <c r="D86" s="179">
        <v>9916.0</v>
      </c>
      <c r="E86" s="179">
        <v>6198.0</v>
      </c>
      <c r="F86" s="179">
        <v>2805.0</v>
      </c>
      <c r="G86" s="179">
        <v>2078.0</v>
      </c>
      <c r="H86" s="179">
        <v>2578.0</v>
      </c>
      <c r="I86" s="179">
        <v>480.0</v>
      </c>
      <c r="J86" s="179">
        <v>39081.0</v>
      </c>
      <c r="K86" s="179">
        <v>3185.0</v>
      </c>
      <c r="L86" s="179">
        <v>2943.0</v>
      </c>
      <c r="M86" s="179">
        <v>3538.0</v>
      </c>
      <c r="N86" s="179">
        <v>2225.0</v>
      </c>
      <c r="O86" s="70">
        <v>1463.0</v>
      </c>
      <c r="P86" s="70">
        <v>4692.0</v>
      </c>
      <c r="Q86" s="70">
        <v>4699.0</v>
      </c>
      <c r="R86" s="70">
        <v>1030.0</v>
      </c>
      <c r="S86" s="70">
        <v>3844.0</v>
      </c>
    </row>
    <row r="87">
      <c r="A87" s="64">
        <v>44346.0</v>
      </c>
      <c r="B87" s="73">
        <v>43785.0</v>
      </c>
      <c r="C87" s="179">
        <v>5651.0</v>
      </c>
      <c r="D87" s="179">
        <v>9885.0</v>
      </c>
      <c r="E87" s="179">
        <v>6186.0</v>
      </c>
      <c r="F87" s="179">
        <v>2792.0</v>
      </c>
      <c r="G87" s="179">
        <v>2072.0</v>
      </c>
      <c r="H87" s="179">
        <v>2575.0</v>
      </c>
      <c r="I87" s="179">
        <v>477.0</v>
      </c>
      <c r="J87" s="179">
        <v>38951.0</v>
      </c>
      <c r="K87" s="179">
        <v>3174.0</v>
      </c>
      <c r="L87" s="179">
        <v>2936.0</v>
      </c>
      <c r="M87" s="179">
        <v>3534.0</v>
      </c>
      <c r="N87" s="179">
        <v>2216.0</v>
      </c>
      <c r="O87" s="70">
        <v>1457.0</v>
      </c>
      <c r="P87" s="70">
        <v>4674.0</v>
      </c>
      <c r="Q87" s="70">
        <v>4683.0</v>
      </c>
      <c r="R87" s="70">
        <v>1023.0</v>
      </c>
      <c r="S87" s="70">
        <v>3837.0</v>
      </c>
    </row>
    <row r="88">
      <c r="A88" s="64">
        <v>44345.0</v>
      </c>
      <c r="B88" s="73">
        <v>43625.0</v>
      </c>
      <c r="C88" s="179">
        <v>5638.0</v>
      </c>
      <c r="D88" s="179">
        <v>9865.0</v>
      </c>
      <c r="E88" s="179">
        <v>6168.0</v>
      </c>
      <c r="F88" s="179">
        <v>2783.0</v>
      </c>
      <c r="G88" s="179">
        <v>2065.0</v>
      </c>
      <c r="H88" s="179">
        <v>2568.0</v>
      </c>
      <c r="I88" s="179">
        <v>471.0</v>
      </c>
      <c r="J88" s="179">
        <v>38791.0</v>
      </c>
      <c r="K88" s="179">
        <v>3157.0</v>
      </c>
      <c r="L88" s="179">
        <v>2930.0</v>
      </c>
      <c r="M88" s="179">
        <v>3527.0</v>
      </c>
      <c r="N88" s="179">
        <v>2209.0</v>
      </c>
      <c r="O88" s="70">
        <v>1448.0</v>
      </c>
      <c r="P88" s="70">
        <v>4665.0</v>
      </c>
      <c r="Q88" s="70">
        <v>4673.0</v>
      </c>
      <c r="R88" s="70">
        <v>1015.0</v>
      </c>
      <c r="S88" s="70">
        <v>3830.0</v>
      </c>
    </row>
    <row r="89">
      <c r="A89" s="64">
        <v>44344.0</v>
      </c>
      <c r="B89" s="73">
        <v>43431.0</v>
      </c>
      <c r="C89" s="179">
        <v>5624.0</v>
      </c>
      <c r="D89" s="179">
        <v>9843.0</v>
      </c>
      <c r="E89" s="179">
        <v>6150.0</v>
      </c>
      <c r="F89" s="179">
        <v>2774.0</v>
      </c>
      <c r="G89" s="179">
        <v>2054.0</v>
      </c>
      <c r="H89" s="179">
        <v>2560.0</v>
      </c>
      <c r="I89" s="179">
        <v>470.0</v>
      </c>
      <c r="J89" s="179">
        <v>38652.0</v>
      </c>
      <c r="K89" s="179">
        <v>3147.0</v>
      </c>
      <c r="L89" s="179">
        <v>2908.0</v>
      </c>
      <c r="M89" s="179">
        <v>3515.0</v>
      </c>
      <c r="N89" s="179">
        <v>2203.0</v>
      </c>
      <c r="O89" s="70">
        <v>1443.0</v>
      </c>
      <c r="P89" s="70">
        <v>4652.0</v>
      </c>
      <c r="Q89" s="70">
        <v>4653.0</v>
      </c>
      <c r="R89" s="70">
        <v>1002.0</v>
      </c>
      <c r="S89" s="70">
        <v>3814.0</v>
      </c>
    </row>
    <row r="90">
      <c r="A90" s="64">
        <v>44343.0</v>
      </c>
      <c r="B90" s="73">
        <v>43217.0</v>
      </c>
      <c r="C90" s="179">
        <v>5611.0</v>
      </c>
      <c r="D90" s="179">
        <v>9819.0</v>
      </c>
      <c r="E90" s="179">
        <v>6124.0</v>
      </c>
      <c r="F90" s="179">
        <v>2766.0</v>
      </c>
      <c r="G90" s="179">
        <v>2036.0</v>
      </c>
      <c r="H90" s="179">
        <v>2548.0</v>
      </c>
      <c r="I90" s="179">
        <v>462.0</v>
      </c>
      <c r="J90" s="179">
        <v>38503.0</v>
      </c>
      <c r="K90" s="179">
        <v>3131.0</v>
      </c>
      <c r="L90" s="179">
        <v>2894.0</v>
      </c>
      <c r="M90" s="179">
        <v>3494.0</v>
      </c>
      <c r="N90" s="179">
        <v>2199.0</v>
      </c>
      <c r="O90" s="70">
        <v>1436.0</v>
      </c>
      <c r="P90" s="70">
        <v>4638.0</v>
      </c>
      <c r="Q90" s="70">
        <v>4632.0</v>
      </c>
      <c r="R90" s="70">
        <v>995.0</v>
      </c>
      <c r="S90" s="70">
        <v>3803.0</v>
      </c>
    </row>
    <row r="91">
      <c r="A91" s="64">
        <v>44342.0</v>
      </c>
      <c r="B91" s="73">
        <v>42999.0</v>
      </c>
      <c r="C91" s="179">
        <v>5593.0</v>
      </c>
      <c r="D91" s="179">
        <v>9792.0</v>
      </c>
      <c r="E91" s="179">
        <v>6094.0</v>
      </c>
      <c r="F91" s="179">
        <v>2751.0</v>
      </c>
      <c r="G91" s="179">
        <v>2013.0</v>
      </c>
      <c r="H91" s="179">
        <v>2542.0</v>
      </c>
      <c r="I91" s="179">
        <v>454.0</v>
      </c>
      <c r="J91" s="179">
        <v>38333.0</v>
      </c>
      <c r="K91" s="179">
        <v>3124.0</v>
      </c>
      <c r="L91" s="179">
        <v>2885.0</v>
      </c>
      <c r="M91" s="179">
        <v>3477.0</v>
      </c>
      <c r="N91" s="179">
        <v>2193.0</v>
      </c>
      <c r="O91" s="70">
        <v>1420.0</v>
      </c>
      <c r="P91" s="70">
        <v>4626.0</v>
      </c>
      <c r="Q91" s="70">
        <v>4614.0</v>
      </c>
      <c r="R91" s="70">
        <v>969.0</v>
      </c>
      <c r="S91" s="70">
        <v>3800.0</v>
      </c>
    </row>
    <row r="92">
      <c r="A92" s="64">
        <v>44341.0</v>
      </c>
      <c r="B92" s="73">
        <v>42738.0</v>
      </c>
      <c r="C92" s="179">
        <v>5571.0</v>
      </c>
      <c r="D92" s="179">
        <v>9762.0</v>
      </c>
      <c r="E92" s="179">
        <v>6075.0</v>
      </c>
      <c r="F92" s="179">
        <v>2730.0</v>
      </c>
      <c r="G92" s="179">
        <v>1996.0</v>
      </c>
      <c r="H92" s="179">
        <v>2527.0</v>
      </c>
      <c r="I92" s="179">
        <v>445.0</v>
      </c>
      <c r="J92" s="179">
        <v>38144.0</v>
      </c>
      <c r="K92" s="179">
        <v>3099.0</v>
      </c>
      <c r="L92" s="179">
        <v>2872.0</v>
      </c>
      <c r="M92" s="179">
        <v>3458.0</v>
      </c>
      <c r="N92" s="74">
        <v>2187.0</v>
      </c>
      <c r="O92" s="70">
        <v>1409.0</v>
      </c>
      <c r="P92" s="70">
        <v>4617.0</v>
      </c>
      <c r="Q92" s="70">
        <v>4594.0</v>
      </c>
      <c r="R92" s="70">
        <v>963.0</v>
      </c>
      <c r="S92" s="70">
        <v>3787.0</v>
      </c>
    </row>
    <row r="93">
      <c r="A93" s="64">
        <v>44340.0</v>
      </c>
      <c r="B93" s="73">
        <v>42600.0</v>
      </c>
      <c r="C93" s="179">
        <v>5555.0</v>
      </c>
      <c r="D93" s="179">
        <v>9733.0</v>
      </c>
      <c r="E93" s="179">
        <v>6064.0</v>
      </c>
      <c r="F93" s="179">
        <v>2709.0</v>
      </c>
      <c r="G93" s="179">
        <v>1981.0</v>
      </c>
      <c r="H93" s="179">
        <v>2520.0</v>
      </c>
      <c r="I93" s="179">
        <v>431.0</v>
      </c>
      <c r="J93" s="179">
        <v>38008.0</v>
      </c>
      <c r="K93" s="179">
        <v>3078.0</v>
      </c>
      <c r="L93" s="179">
        <v>2863.0</v>
      </c>
      <c r="M93" s="179">
        <v>3436.0</v>
      </c>
      <c r="N93" s="74">
        <v>2182.0</v>
      </c>
      <c r="O93" s="70">
        <v>1402.0</v>
      </c>
      <c r="P93" s="70">
        <v>4605.0</v>
      </c>
      <c r="Q93" s="70">
        <v>4580.0</v>
      </c>
      <c r="R93" s="70">
        <v>946.0</v>
      </c>
      <c r="S93" s="70">
        <v>3765.0</v>
      </c>
    </row>
    <row r="94">
      <c r="A94" s="64">
        <v>44339.0</v>
      </c>
      <c r="B94" s="73">
        <v>42461.0</v>
      </c>
      <c r="C94" s="179">
        <v>5540.0</v>
      </c>
      <c r="D94" s="179">
        <v>9685.0</v>
      </c>
      <c r="E94" s="179">
        <v>6046.0</v>
      </c>
      <c r="F94" s="179">
        <v>2693.0</v>
      </c>
      <c r="G94" s="179">
        <v>1970.0</v>
      </c>
      <c r="H94" s="179">
        <v>2508.0</v>
      </c>
      <c r="I94" s="179">
        <v>417.0</v>
      </c>
      <c r="J94" s="179">
        <v>37886.0</v>
      </c>
      <c r="K94" s="179">
        <v>3058.0</v>
      </c>
      <c r="L94" s="179">
        <v>2856.0</v>
      </c>
      <c r="M94" s="179">
        <v>3405.0</v>
      </c>
      <c r="N94" s="74">
        <v>2170.0</v>
      </c>
      <c r="O94" s="70">
        <v>1388.0</v>
      </c>
      <c r="P94" s="70">
        <v>4593.0</v>
      </c>
      <c r="Q94" s="70">
        <v>4563.0</v>
      </c>
      <c r="R94" s="70">
        <v>927.0</v>
      </c>
      <c r="S94" s="70">
        <v>3754.0</v>
      </c>
    </row>
    <row r="95">
      <c r="A95" s="64">
        <v>44338.0</v>
      </c>
      <c r="B95" s="73">
        <v>42280.0</v>
      </c>
      <c r="C95" s="179">
        <v>5525.0</v>
      </c>
      <c r="D95" s="179">
        <v>9628.0</v>
      </c>
      <c r="E95" s="179">
        <v>6034.0</v>
      </c>
      <c r="F95" s="179">
        <v>2684.0</v>
      </c>
      <c r="G95" s="179">
        <v>1958.0</v>
      </c>
      <c r="H95" s="179">
        <v>2484.0</v>
      </c>
      <c r="I95" s="179">
        <v>416.0</v>
      </c>
      <c r="J95" s="179">
        <v>37735.0</v>
      </c>
      <c r="K95" s="179">
        <v>3039.0</v>
      </c>
      <c r="L95" s="179">
        <v>2847.0</v>
      </c>
      <c r="M95" s="179">
        <v>3381.0</v>
      </c>
      <c r="N95" s="74">
        <v>2156.0</v>
      </c>
      <c r="O95" s="70">
        <v>1378.0</v>
      </c>
      <c r="P95" s="70">
        <v>4581.0</v>
      </c>
      <c r="Q95" s="70">
        <v>4546.0</v>
      </c>
      <c r="R95" s="70">
        <v>919.0</v>
      </c>
      <c r="S95" s="70">
        <v>3744.0</v>
      </c>
    </row>
    <row r="96">
      <c r="A96" s="64">
        <v>44337.0</v>
      </c>
      <c r="B96" s="73">
        <v>42072.0</v>
      </c>
      <c r="C96" s="179">
        <v>5497.0</v>
      </c>
      <c r="D96" s="179">
        <v>9572.0</v>
      </c>
      <c r="E96" s="179">
        <v>6019.0</v>
      </c>
      <c r="F96" s="179">
        <v>2669.0</v>
      </c>
      <c r="G96" s="179">
        <v>1953.0</v>
      </c>
      <c r="H96" s="179">
        <v>2455.0</v>
      </c>
      <c r="I96" s="179">
        <v>416.0</v>
      </c>
      <c r="J96" s="179">
        <v>37570.0</v>
      </c>
      <c r="K96" s="179">
        <v>3010.0</v>
      </c>
      <c r="L96" s="179">
        <v>2841.0</v>
      </c>
      <c r="M96" s="179">
        <v>3364.0</v>
      </c>
      <c r="N96" s="74">
        <v>2144.0</v>
      </c>
      <c r="O96" s="70">
        <v>1362.0</v>
      </c>
      <c r="P96" s="70">
        <v>4565.0</v>
      </c>
      <c r="Q96" s="70">
        <v>4525.0</v>
      </c>
      <c r="R96" s="70">
        <v>912.0</v>
      </c>
      <c r="S96" s="70">
        <v>3723.0</v>
      </c>
    </row>
    <row r="97">
      <c r="A97" s="64">
        <v>44336.0</v>
      </c>
      <c r="B97" s="73">
        <v>41900.0</v>
      </c>
      <c r="C97" s="179">
        <v>5482.0</v>
      </c>
      <c r="D97" s="179">
        <v>9553.0</v>
      </c>
      <c r="E97" s="179">
        <v>6007.0</v>
      </c>
      <c r="F97" s="179">
        <v>2656.0</v>
      </c>
      <c r="G97" s="179">
        <v>1938.0</v>
      </c>
      <c r="H97" s="179">
        <v>2442.0</v>
      </c>
      <c r="I97" s="179">
        <v>415.0</v>
      </c>
      <c r="J97" s="179">
        <v>37406.0</v>
      </c>
      <c r="K97" s="179">
        <v>3003.0</v>
      </c>
      <c r="L97" s="179">
        <v>2829.0</v>
      </c>
      <c r="M97" s="179">
        <v>3323.0</v>
      </c>
      <c r="N97" s="74">
        <v>2128.0</v>
      </c>
      <c r="O97" s="70">
        <v>1345.0</v>
      </c>
      <c r="P97" s="70">
        <v>4554.0</v>
      </c>
      <c r="Q97" s="70">
        <v>4507.0</v>
      </c>
      <c r="R97" s="70">
        <v>907.0</v>
      </c>
      <c r="S97" s="70">
        <v>3713.0</v>
      </c>
    </row>
    <row r="98">
      <c r="A98" s="64">
        <v>44335.0</v>
      </c>
      <c r="B98" s="73">
        <v>41658.0</v>
      </c>
      <c r="C98" s="179">
        <v>5465.0</v>
      </c>
      <c r="D98" s="179">
        <v>9544.0</v>
      </c>
      <c r="E98" s="179">
        <v>5994.0</v>
      </c>
      <c r="F98" s="179">
        <v>2641.0</v>
      </c>
      <c r="G98" s="179">
        <v>1930.0</v>
      </c>
      <c r="H98" s="179">
        <v>2417.0</v>
      </c>
      <c r="I98" s="179">
        <v>406.0</v>
      </c>
      <c r="J98" s="179">
        <v>37219.0</v>
      </c>
      <c r="K98" s="179">
        <v>2995.0</v>
      </c>
      <c r="L98" s="179">
        <v>2816.0</v>
      </c>
      <c r="M98" s="179">
        <v>3304.0</v>
      </c>
      <c r="N98" s="74">
        <v>2121.0</v>
      </c>
      <c r="O98" s="70">
        <v>1338.0</v>
      </c>
      <c r="P98" s="70">
        <v>4521.0</v>
      </c>
      <c r="Q98" s="70">
        <v>4495.0</v>
      </c>
      <c r="R98" s="70">
        <v>901.0</v>
      </c>
      <c r="S98" s="70">
        <v>3697.0</v>
      </c>
    </row>
    <row r="99">
      <c r="A99" s="64">
        <v>44334.0</v>
      </c>
      <c r="B99" s="73">
        <v>41409.0</v>
      </c>
      <c r="C99" s="179">
        <v>5438.0</v>
      </c>
      <c r="D99" s="179">
        <v>9521.0</v>
      </c>
      <c r="E99" s="179">
        <v>5971.0</v>
      </c>
      <c r="F99" s="179">
        <v>2637.0</v>
      </c>
      <c r="G99" s="179">
        <v>1920.0</v>
      </c>
      <c r="H99" s="179">
        <v>2390.0</v>
      </c>
      <c r="I99" s="179">
        <v>403.0</v>
      </c>
      <c r="J99" s="179">
        <v>37056.0</v>
      </c>
      <c r="K99" s="179">
        <v>2979.0</v>
      </c>
      <c r="L99" s="179">
        <v>2795.0</v>
      </c>
      <c r="M99" s="179">
        <v>3287.0</v>
      </c>
      <c r="N99" s="74">
        <v>2112.0</v>
      </c>
      <c r="O99" s="70">
        <v>1328.0</v>
      </c>
      <c r="P99" s="70">
        <v>4497.0</v>
      </c>
      <c r="Q99" s="70">
        <v>4479.0</v>
      </c>
      <c r="R99" s="70">
        <v>897.0</v>
      </c>
      <c r="S99" s="70">
        <v>3690.0</v>
      </c>
    </row>
    <row r="100">
      <c r="A100" s="64">
        <v>44333.0</v>
      </c>
      <c r="B100" s="73">
        <v>41237.0</v>
      </c>
      <c r="C100" s="179">
        <v>5425.0</v>
      </c>
      <c r="D100" s="179">
        <v>9498.0</v>
      </c>
      <c r="E100" s="179">
        <v>5955.0</v>
      </c>
      <c r="F100" s="179">
        <v>2626.0</v>
      </c>
      <c r="G100" s="179">
        <v>1908.0</v>
      </c>
      <c r="H100" s="179">
        <v>2384.0</v>
      </c>
      <c r="I100" s="179">
        <v>399.0</v>
      </c>
      <c r="J100" s="179">
        <v>36919.0</v>
      </c>
      <c r="K100" s="179">
        <v>2954.0</v>
      </c>
      <c r="L100" s="179">
        <v>2782.0</v>
      </c>
      <c r="M100" s="179">
        <v>3272.0</v>
      </c>
      <c r="N100" s="74">
        <v>2105.0</v>
      </c>
      <c r="O100" s="70">
        <v>1316.0</v>
      </c>
      <c r="P100" s="70">
        <v>4474.0</v>
      </c>
      <c r="Q100" s="70">
        <v>4463.0</v>
      </c>
      <c r="R100" s="70">
        <v>886.0</v>
      </c>
      <c r="S100" s="70">
        <v>3678.0</v>
      </c>
    </row>
    <row r="101">
      <c r="A101" s="64">
        <v>44332.0</v>
      </c>
      <c r="B101" s="73">
        <v>41042.0</v>
      </c>
      <c r="C101" s="179">
        <v>5413.0</v>
      </c>
      <c r="D101" s="179">
        <v>9479.0</v>
      </c>
      <c r="E101" s="179">
        <v>5941.0</v>
      </c>
      <c r="F101" s="179">
        <v>2599.0</v>
      </c>
      <c r="G101" s="179">
        <v>1906.0</v>
      </c>
      <c r="H101" s="179">
        <v>2368.0</v>
      </c>
      <c r="I101" s="179">
        <v>399.0</v>
      </c>
      <c r="J101" s="179">
        <v>36769.0</v>
      </c>
      <c r="K101" s="179">
        <v>2919.0</v>
      </c>
      <c r="L101" s="179">
        <v>2759.0</v>
      </c>
      <c r="M101" s="179">
        <v>3256.0</v>
      </c>
      <c r="N101" s="74">
        <v>2096.0</v>
      </c>
      <c r="O101" s="70">
        <v>1296.0</v>
      </c>
      <c r="P101" s="70">
        <v>4447.0</v>
      </c>
      <c r="Q101" s="70">
        <v>4433.0</v>
      </c>
      <c r="R101" s="70">
        <v>871.0</v>
      </c>
      <c r="S101" s="70">
        <v>3669.0</v>
      </c>
    </row>
    <row r="102">
      <c r="A102" s="64">
        <v>44331.0</v>
      </c>
      <c r="B102" s="73">
        <v>40829.0</v>
      </c>
      <c r="C102" s="179">
        <v>5382.0</v>
      </c>
      <c r="D102" s="179">
        <v>9473.0</v>
      </c>
      <c r="E102" s="179">
        <v>5926.0</v>
      </c>
      <c r="F102" s="179">
        <v>2585.0</v>
      </c>
      <c r="G102" s="179">
        <v>1902.0</v>
      </c>
      <c r="H102" s="179">
        <v>2357.0</v>
      </c>
      <c r="I102" s="179">
        <v>399.0</v>
      </c>
      <c r="J102" s="179">
        <v>36608.0</v>
      </c>
      <c r="K102" s="179">
        <v>2914.0</v>
      </c>
      <c r="L102" s="179">
        <v>2739.0</v>
      </c>
      <c r="M102" s="179">
        <v>3238.0</v>
      </c>
      <c r="N102" s="74">
        <v>2082.0</v>
      </c>
      <c r="O102" s="70">
        <v>1283.0</v>
      </c>
      <c r="P102" s="70">
        <v>4436.0</v>
      </c>
      <c r="Q102" s="70">
        <v>4388.0</v>
      </c>
      <c r="R102" s="70">
        <v>862.0</v>
      </c>
      <c r="S102" s="70">
        <v>3649.0</v>
      </c>
    </row>
    <row r="103">
      <c r="A103" s="64">
        <v>44330.0</v>
      </c>
      <c r="B103" s="73">
        <v>40575.0</v>
      </c>
      <c r="C103" s="179">
        <v>5340.0</v>
      </c>
      <c r="D103" s="179">
        <v>9468.0</v>
      </c>
      <c r="E103" s="179">
        <v>5910.0</v>
      </c>
      <c r="F103" s="179">
        <v>2574.0</v>
      </c>
      <c r="G103" s="179">
        <v>1892.0</v>
      </c>
      <c r="H103" s="179">
        <v>2335.0</v>
      </c>
      <c r="I103" s="179">
        <v>396.0</v>
      </c>
      <c r="J103" s="179">
        <v>36438.0</v>
      </c>
      <c r="K103" s="179">
        <v>2902.0</v>
      </c>
      <c r="L103" s="179">
        <v>2734.0</v>
      </c>
      <c r="M103" s="179">
        <v>3226.0</v>
      </c>
      <c r="N103" s="74">
        <v>2071.0</v>
      </c>
      <c r="O103" s="70">
        <v>1257.0</v>
      </c>
      <c r="P103" s="70">
        <v>4417.0</v>
      </c>
      <c r="Q103" s="70">
        <v>4348.0</v>
      </c>
      <c r="R103" s="70">
        <v>848.0</v>
      </c>
      <c r="S103" s="70">
        <v>3640.0</v>
      </c>
    </row>
    <row r="104">
      <c r="A104" s="64">
        <v>44329.0</v>
      </c>
      <c r="B104" s="73">
        <v>40344.0</v>
      </c>
      <c r="C104" s="179">
        <v>5316.0</v>
      </c>
      <c r="D104" s="179">
        <v>9459.0</v>
      </c>
      <c r="E104" s="179">
        <v>5876.0</v>
      </c>
      <c r="F104" s="179">
        <v>2563.0</v>
      </c>
      <c r="G104" s="179">
        <v>1861.0</v>
      </c>
      <c r="H104" s="179">
        <v>2309.0</v>
      </c>
      <c r="I104" s="179">
        <v>389.0</v>
      </c>
      <c r="J104" s="179">
        <v>36265.0</v>
      </c>
      <c r="K104" s="179">
        <v>2877.0</v>
      </c>
      <c r="L104" s="179">
        <v>2730.0</v>
      </c>
      <c r="M104" s="179">
        <v>3204.0</v>
      </c>
      <c r="N104" s="74">
        <v>2057.0</v>
      </c>
      <c r="O104" s="70">
        <v>1207.0</v>
      </c>
      <c r="P104" s="70">
        <v>4382.0</v>
      </c>
      <c r="Q104" s="70">
        <v>4316.0</v>
      </c>
      <c r="R104" s="70">
        <v>838.0</v>
      </c>
      <c r="S104" s="70">
        <v>3631.0</v>
      </c>
    </row>
    <row r="105">
      <c r="A105" s="64">
        <v>44328.0</v>
      </c>
      <c r="B105" s="73">
        <v>40117.0</v>
      </c>
      <c r="C105" s="179">
        <v>5296.0</v>
      </c>
      <c r="D105" s="179">
        <v>9454.0</v>
      </c>
      <c r="E105" s="179">
        <v>5859.0</v>
      </c>
      <c r="F105" s="179">
        <v>2540.0</v>
      </c>
      <c r="G105" s="179">
        <v>1843.0</v>
      </c>
      <c r="H105" s="179">
        <v>2278.0</v>
      </c>
      <c r="I105" s="179">
        <v>387.0</v>
      </c>
      <c r="J105" s="179">
        <v>36039.0</v>
      </c>
      <c r="K105" s="179">
        <v>2860.0</v>
      </c>
      <c r="L105" s="179">
        <v>2720.0</v>
      </c>
      <c r="M105" s="179">
        <v>3185.0</v>
      </c>
      <c r="N105" s="74">
        <v>2047.0</v>
      </c>
      <c r="O105" s="70">
        <v>1195.0</v>
      </c>
      <c r="P105" s="70">
        <v>4359.0</v>
      </c>
      <c r="Q105" s="70">
        <v>4284.0</v>
      </c>
      <c r="R105" s="70">
        <v>829.0</v>
      </c>
      <c r="S105" s="70">
        <v>3617.0</v>
      </c>
    </row>
    <row r="106">
      <c r="A106" s="64">
        <v>44327.0</v>
      </c>
      <c r="B106" s="179">
        <v>39895.0</v>
      </c>
      <c r="C106" s="179">
        <v>5286.0</v>
      </c>
      <c r="D106" s="179">
        <v>9448.0</v>
      </c>
      <c r="E106" s="179">
        <v>5839.0</v>
      </c>
      <c r="F106" s="179">
        <v>2518.0</v>
      </c>
      <c r="G106" s="179">
        <v>1835.0</v>
      </c>
      <c r="H106" s="179">
        <v>2247.0</v>
      </c>
      <c r="I106" s="179">
        <v>386.0</v>
      </c>
      <c r="J106" s="179">
        <v>35852.0</v>
      </c>
      <c r="K106" s="179">
        <v>2843.0</v>
      </c>
      <c r="L106" s="179">
        <v>2708.0</v>
      </c>
      <c r="M106" s="179">
        <v>3175.0</v>
      </c>
      <c r="N106" s="74">
        <v>2025.0</v>
      </c>
      <c r="O106" s="70">
        <v>1178.0</v>
      </c>
      <c r="P106" s="70">
        <v>4352.0</v>
      </c>
      <c r="Q106" s="70">
        <v>4268.0</v>
      </c>
      <c r="R106" s="70">
        <v>816.0</v>
      </c>
      <c r="S106" s="70">
        <v>3604.0</v>
      </c>
    </row>
    <row r="107">
      <c r="A107" s="64">
        <v>44326.0</v>
      </c>
      <c r="B107" s="179">
        <v>39732.0</v>
      </c>
      <c r="C107" s="179">
        <v>5272.0</v>
      </c>
      <c r="D107" s="179">
        <v>9440.0</v>
      </c>
      <c r="E107" s="179">
        <v>5818.0</v>
      </c>
      <c r="F107" s="179">
        <v>2494.0</v>
      </c>
      <c r="G107" s="179">
        <v>1828.0</v>
      </c>
      <c r="H107" s="179">
        <v>2228.0</v>
      </c>
      <c r="I107" s="179">
        <v>386.0</v>
      </c>
      <c r="J107" s="179">
        <v>35714.0</v>
      </c>
      <c r="K107" s="179">
        <v>2831.0</v>
      </c>
      <c r="L107" s="179">
        <v>2704.0</v>
      </c>
      <c r="M107" s="179">
        <v>3157.0</v>
      </c>
      <c r="N107" s="74">
        <v>2013.0</v>
      </c>
      <c r="O107" s="70">
        <v>1168.0</v>
      </c>
      <c r="P107" s="70">
        <v>4337.0</v>
      </c>
      <c r="Q107" s="70">
        <v>4258.0</v>
      </c>
      <c r="R107" s="70">
        <v>792.0</v>
      </c>
      <c r="S107" s="70">
        <v>3592.0</v>
      </c>
    </row>
    <row r="108">
      <c r="A108" s="64">
        <v>44325.0</v>
      </c>
      <c r="B108" s="179">
        <v>39591.0</v>
      </c>
      <c r="C108" s="179">
        <v>5252.0</v>
      </c>
      <c r="D108" s="179">
        <v>9436.0</v>
      </c>
      <c r="E108" s="179">
        <v>5805.0</v>
      </c>
      <c r="F108" s="179">
        <v>2485.0</v>
      </c>
      <c r="G108" s="179">
        <v>1824.0</v>
      </c>
      <c r="H108" s="179">
        <v>2204.0</v>
      </c>
      <c r="I108" s="179">
        <v>379.0</v>
      </c>
      <c r="J108" s="179">
        <v>35577.0</v>
      </c>
      <c r="K108" s="179">
        <v>2826.0</v>
      </c>
      <c r="L108" s="179">
        <v>2700.0</v>
      </c>
      <c r="M108" s="179">
        <v>3142.0</v>
      </c>
      <c r="N108" s="74">
        <v>2004.0</v>
      </c>
      <c r="O108" s="70">
        <v>1159.0</v>
      </c>
      <c r="P108" s="70">
        <v>4318.0</v>
      </c>
      <c r="Q108" s="70">
        <v>4242.0</v>
      </c>
      <c r="R108" s="70">
        <v>778.0</v>
      </c>
      <c r="S108" s="70">
        <v>3579.0</v>
      </c>
    </row>
    <row r="109">
      <c r="A109" s="64">
        <v>44324.0</v>
      </c>
      <c r="B109" s="179">
        <v>39396.0</v>
      </c>
      <c r="C109" s="179">
        <v>5242.0</v>
      </c>
      <c r="D109" s="179">
        <v>9430.0</v>
      </c>
      <c r="E109" s="179">
        <v>5794.0</v>
      </c>
      <c r="F109" s="179">
        <v>2479.0</v>
      </c>
      <c r="G109" s="179">
        <v>1822.0</v>
      </c>
      <c r="H109" s="179">
        <v>2176.0</v>
      </c>
      <c r="I109" s="179">
        <v>378.0</v>
      </c>
      <c r="J109" s="179">
        <v>35428.0</v>
      </c>
      <c r="K109" s="179">
        <v>2819.0</v>
      </c>
      <c r="L109" s="179">
        <v>2691.0</v>
      </c>
      <c r="M109" s="179">
        <v>3132.0</v>
      </c>
      <c r="N109" s="74">
        <v>1996.0</v>
      </c>
      <c r="O109" s="70">
        <v>1135.0</v>
      </c>
      <c r="P109" s="70">
        <v>4299.0</v>
      </c>
      <c r="Q109" s="70">
        <v>4212.0</v>
      </c>
      <c r="R109" s="70">
        <v>760.0</v>
      </c>
      <c r="S109" s="70">
        <v>3548.0</v>
      </c>
    </row>
    <row r="110">
      <c r="A110" s="64">
        <v>44323.0</v>
      </c>
      <c r="B110" s="179">
        <v>39154.0</v>
      </c>
      <c r="C110" s="179">
        <v>5215.0</v>
      </c>
      <c r="D110" s="179">
        <v>9417.0</v>
      </c>
      <c r="E110" s="179">
        <v>5772.0</v>
      </c>
      <c r="F110" s="179">
        <v>2474.0</v>
      </c>
      <c r="G110" s="179">
        <v>1813.0</v>
      </c>
      <c r="H110" s="179">
        <v>2128.0</v>
      </c>
      <c r="I110" s="179">
        <v>373.0</v>
      </c>
      <c r="J110" s="179">
        <v>35234.0</v>
      </c>
      <c r="K110" s="179">
        <v>2792.0</v>
      </c>
      <c r="L110" s="179">
        <v>2682.0</v>
      </c>
      <c r="M110" s="179">
        <v>3129.0</v>
      </c>
      <c r="N110" s="74">
        <v>1991.0</v>
      </c>
      <c r="O110" s="70">
        <v>1123.0</v>
      </c>
      <c r="P110" s="70">
        <v>4278.0</v>
      </c>
      <c r="Q110" s="70">
        <v>4175.0</v>
      </c>
      <c r="R110" s="70">
        <v>755.0</v>
      </c>
      <c r="S110" s="70">
        <v>3531.0</v>
      </c>
    </row>
    <row r="111">
      <c r="A111" s="64">
        <v>44322.0</v>
      </c>
      <c r="B111" s="179">
        <v>38975.0</v>
      </c>
      <c r="C111" s="179">
        <v>5194.0</v>
      </c>
      <c r="D111" s="179">
        <v>9408.0</v>
      </c>
      <c r="E111" s="179">
        <v>5758.0</v>
      </c>
      <c r="F111" s="179">
        <v>2453.0</v>
      </c>
      <c r="G111" s="179">
        <v>1806.0</v>
      </c>
      <c r="H111" s="179">
        <v>2093.0</v>
      </c>
      <c r="I111" s="179">
        <v>373.0</v>
      </c>
      <c r="J111" s="179">
        <v>35095.0</v>
      </c>
      <c r="K111" s="179">
        <v>2784.0</v>
      </c>
      <c r="L111" s="179">
        <v>2677.0</v>
      </c>
      <c r="M111" s="179">
        <v>3120.0</v>
      </c>
      <c r="N111" s="74">
        <v>1985.0</v>
      </c>
      <c r="O111" s="70">
        <v>1111.0</v>
      </c>
      <c r="P111" s="70">
        <v>4266.0</v>
      </c>
      <c r="Q111" s="70">
        <v>4143.0</v>
      </c>
      <c r="R111" s="70">
        <v>743.0</v>
      </c>
      <c r="S111" s="70">
        <v>3527.0</v>
      </c>
    </row>
    <row r="112">
      <c r="A112" s="64">
        <v>44321.0</v>
      </c>
      <c r="B112" s="179">
        <v>38763.0</v>
      </c>
      <c r="C112" s="179">
        <v>5166.0</v>
      </c>
      <c r="D112" s="179">
        <v>9401.0</v>
      </c>
      <c r="E112" s="179">
        <v>5739.0</v>
      </c>
      <c r="F112" s="179">
        <v>2445.0</v>
      </c>
      <c r="G112" s="179">
        <v>1788.0</v>
      </c>
      <c r="H112" s="179">
        <v>2055.0</v>
      </c>
      <c r="I112" s="179">
        <v>372.0</v>
      </c>
      <c r="J112" s="179">
        <v>34953.0</v>
      </c>
      <c r="K112" s="179">
        <v>2772.0</v>
      </c>
      <c r="L112" s="179">
        <v>2671.0</v>
      </c>
      <c r="M112" s="179">
        <v>3105.0</v>
      </c>
      <c r="N112" s="74">
        <v>1980.0</v>
      </c>
      <c r="O112" s="70">
        <v>1101.0</v>
      </c>
      <c r="P112" s="70">
        <v>4244.0</v>
      </c>
      <c r="Q112" s="70">
        <v>4126.0</v>
      </c>
      <c r="R112" s="70">
        <v>737.0</v>
      </c>
      <c r="S112" s="70">
        <v>3519.0</v>
      </c>
    </row>
    <row r="113">
      <c r="A113" s="64">
        <v>44320.0</v>
      </c>
      <c r="B113" s="179">
        <v>38525.0</v>
      </c>
      <c r="C113" s="179">
        <v>5143.0</v>
      </c>
      <c r="D113" s="179">
        <v>9395.0</v>
      </c>
      <c r="E113" s="179">
        <v>5723.0</v>
      </c>
      <c r="F113" s="179">
        <v>2437.0</v>
      </c>
      <c r="G113" s="179">
        <v>1770.0</v>
      </c>
      <c r="H113" s="179">
        <v>2033.0</v>
      </c>
      <c r="I113" s="179">
        <v>372.0</v>
      </c>
      <c r="J113" s="179">
        <v>34785.0</v>
      </c>
      <c r="K113" s="179">
        <v>2724.0</v>
      </c>
      <c r="L113" s="179">
        <v>2660.0</v>
      </c>
      <c r="M113" s="179">
        <v>3095.0</v>
      </c>
      <c r="N113" s="74">
        <v>1974.0</v>
      </c>
      <c r="O113" s="70">
        <v>1089.0</v>
      </c>
      <c r="P113" s="70">
        <v>4206.0</v>
      </c>
      <c r="Q113" s="70">
        <v>4099.0</v>
      </c>
      <c r="R113" s="70">
        <v>724.0</v>
      </c>
      <c r="S113" s="70">
        <v>3507.0</v>
      </c>
    </row>
    <row r="114">
      <c r="A114" s="64">
        <v>44319.0</v>
      </c>
      <c r="B114" s="179">
        <v>38341.0</v>
      </c>
      <c r="C114" s="179">
        <v>5127.0</v>
      </c>
      <c r="D114" s="179">
        <v>9385.0</v>
      </c>
      <c r="E114" s="179">
        <v>5710.0</v>
      </c>
      <c r="F114" s="179">
        <v>2433.0</v>
      </c>
      <c r="G114" s="179">
        <v>1757.0</v>
      </c>
      <c r="H114" s="179">
        <v>2004.0</v>
      </c>
      <c r="I114" s="179">
        <v>366.0</v>
      </c>
      <c r="J114" s="179">
        <v>34661.0</v>
      </c>
      <c r="K114" s="179">
        <v>2702.0</v>
      </c>
      <c r="L114" s="179">
        <v>2653.0</v>
      </c>
      <c r="M114" s="179">
        <v>3076.0</v>
      </c>
      <c r="N114" s="74">
        <v>1962.0</v>
      </c>
      <c r="O114" s="70">
        <v>1080.0</v>
      </c>
      <c r="P114" s="70">
        <v>4184.0</v>
      </c>
      <c r="Q114" s="70">
        <v>4063.0</v>
      </c>
      <c r="R114" s="70">
        <v>716.0</v>
      </c>
      <c r="S114" s="70">
        <v>3500.0</v>
      </c>
    </row>
    <row r="115">
      <c r="A115" s="64">
        <v>44318.0</v>
      </c>
      <c r="B115" s="179">
        <v>38214.0</v>
      </c>
      <c r="C115" s="179">
        <v>5111.0</v>
      </c>
      <c r="D115" s="179">
        <v>9373.0</v>
      </c>
      <c r="E115" s="179">
        <v>5695.0</v>
      </c>
      <c r="F115" s="179">
        <v>2428.0</v>
      </c>
      <c r="G115" s="179">
        <v>1752.0</v>
      </c>
      <c r="H115" s="179">
        <v>1983.0</v>
      </c>
      <c r="I115" s="179">
        <v>362.0</v>
      </c>
      <c r="J115" s="179">
        <v>34531.0</v>
      </c>
      <c r="K115" s="179">
        <v>2692.0</v>
      </c>
      <c r="L115" s="179">
        <v>2644.0</v>
      </c>
      <c r="M115" s="179">
        <v>3066.0</v>
      </c>
      <c r="N115" s="74">
        <v>1950.0</v>
      </c>
      <c r="O115" s="70">
        <v>1056.0</v>
      </c>
      <c r="P115" s="70">
        <v>4152.0</v>
      </c>
      <c r="Q115" s="70">
        <v>4019.0</v>
      </c>
      <c r="R115" s="70">
        <v>715.0</v>
      </c>
      <c r="S115" s="70">
        <v>3489.0</v>
      </c>
    </row>
    <row r="116">
      <c r="A116" s="64">
        <v>44317.0</v>
      </c>
      <c r="B116" s="179">
        <v>38032.0</v>
      </c>
      <c r="C116" s="179">
        <v>5078.0</v>
      </c>
      <c r="D116" s="179">
        <v>9363.0</v>
      </c>
      <c r="E116" s="179">
        <v>5678.0</v>
      </c>
      <c r="F116" s="179">
        <v>2413.0</v>
      </c>
      <c r="G116" s="179">
        <v>1743.0</v>
      </c>
      <c r="H116" s="179">
        <v>1931.0</v>
      </c>
      <c r="I116" s="179">
        <v>361.0</v>
      </c>
      <c r="J116" s="179">
        <v>34386.0</v>
      </c>
      <c r="K116" s="179">
        <v>2688.0</v>
      </c>
      <c r="L116" s="179">
        <v>2633.0</v>
      </c>
      <c r="M116" s="179">
        <v>3050.0</v>
      </c>
      <c r="N116" s="74">
        <v>1938.0</v>
      </c>
      <c r="O116" s="70">
        <v>1055.0</v>
      </c>
      <c r="P116" s="70">
        <v>4122.0</v>
      </c>
      <c r="Q116" s="70">
        <v>3958.0</v>
      </c>
      <c r="R116" s="70">
        <v>714.0</v>
      </c>
      <c r="S116" s="70">
        <v>3483.0</v>
      </c>
    </row>
    <row r="117">
      <c r="A117" s="64">
        <v>44316.0</v>
      </c>
      <c r="B117" s="179">
        <v>37837.0</v>
      </c>
      <c r="C117" s="179">
        <v>5049.0</v>
      </c>
      <c r="D117" s="179">
        <v>9351.0</v>
      </c>
      <c r="E117" s="179">
        <v>5665.0</v>
      </c>
      <c r="F117" s="179">
        <v>2409.0</v>
      </c>
      <c r="G117" s="179">
        <v>1730.0</v>
      </c>
      <c r="H117" s="179">
        <v>1879.0</v>
      </c>
      <c r="I117" s="179">
        <v>357.0</v>
      </c>
      <c r="J117" s="179">
        <v>34196.0</v>
      </c>
      <c r="K117" s="179">
        <v>2684.0</v>
      </c>
      <c r="L117" s="179">
        <v>2628.0</v>
      </c>
      <c r="M117" s="179">
        <v>3033.0</v>
      </c>
      <c r="N117" s="74">
        <v>1928.0</v>
      </c>
      <c r="O117" s="70">
        <v>1053.0</v>
      </c>
      <c r="P117" s="70">
        <v>4110.0</v>
      </c>
      <c r="Q117" s="70">
        <v>3915.0</v>
      </c>
      <c r="R117" s="70">
        <v>707.0</v>
      </c>
      <c r="S117" s="70">
        <v>3468.0</v>
      </c>
    </row>
    <row r="118">
      <c r="A118" s="64">
        <v>44315.0</v>
      </c>
      <c r="B118" s="179">
        <v>37610.0</v>
      </c>
      <c r="C118" s="179">
        <v>5017.0</v>
      </c>
      <c r="D118" s="179">
        <v>9337.0</v>
      </c>
      <c r="E118" s="179">
        <v>5651.0</v>
      </c>
      <c r="F118" s="179">
        <v>2405.0</v>
      </c>
      <c r="G118" s="179">
        <v>1699.0</v>
      </c>
      <c r="H118" s="179">
        <v>1818.0</v>
      </c>
      <c r="I118" s="179">
        <v>356.0</v>
      </c>
      <c r="J118" s="179">
        <v>34045.0</v>
      </c>
      <c r="K118" s="179">
        <v>2680.0</v>
      </c>
      <c r="L118" s="179">
        <v>2616.0</v>
      </c>
      <c r="M118" s="179">
        <v>3021.0</v>
      </c>
      <c r="N118" s="74">
        <v>1907.0</v>
      </c>
      <c r="O118" s="70">
        <v>1048.0</v>
      </c>
      <c r="P118" s="70">
        <v>4081.0</v>
      </c>
      <c r="Q118" s="70">
        <v>3878.0</v>
      </c>
      <c r="R118" s="70">
        <v>706.0</v>
      </c>
      <c r="S118" s="70">
        <v>3463.0</v>
      </c>
    </row>
    <row r="119">
      <c r="A119" s="64">
        <v>44314.0</v>
      </c>
      <c r="B119" s="179">
        <v>37383.0</v>
      </c>
      <c r="C119" s="179">
        <v>4977.0</v>
      </c>
      <c r="D119" s="179">
        <v>9318.0</v>
      </c>
      <c r="E119" s="179">
        <v>5626.0</v>
      </c>
      <c r="F119" s="179">
        <v>2397.0</v>
      </c>
      <c r="G119" s="179">
        <v>1695.0</v>
      </c>
      <c r="H119" s="179">
        <v>1772.0</v>
      </c>
      <c r="I119" s="179">
        <v>356.0</v>
      </c>
      <c r="J119" s="179">
        <v>33863.0</v>
      </c>
      <c r="K119" s="179">
        <v>2667.0</v>
      </c>
      <c r="L119" s="179">
        <v>2606.0</v>
      </c>
      <c r="M119" s="179">
        <v>3005.0</v>
      </c>
      <c r="N119" s="74">
        <v>1898.0</v>
      </c>
      <c r="O119" s="70">
        <v>1046.0</v>
      </c>
      <c r="P119" s="70">
        <v>4053.0</v>
      </c>
      <c r="Q119" s="70">
        <v>3840.0</v>
      </c>
      <c r="R119" s="70">
        <v>705.0</v>
      </c>
      <c r="S119" s="70">
        <v>3452.0</v>
      </c>
    </row>
    <row r="120">
      <c r="A120" s="64">
        <v>44313.0</v>
      </c>
      <c r="B120" s="179">
        <v>37126.0</v>
      </c>
      <c r="C120" s="179">
        <v>4944.0</v>
      </c>
      <c r="D120" s="179">
        <v>9289.0</v>
      </c>
      <c r="E120" s="179">
        <v>5606.0</v>
      </c>
      <c r="F120" s="179">
        <v>2385.0</v>
      </c>
      <c r="G120" s="179">
        <v>1685.0</v>
      </c>
      <c r="H120" s="179">
        <v>1739.0</v>
      </c>
      <c r="I120" s="179">
        <v>354.0</v>
      </c>
      <c r="J120" s="179">
        <v>33669.0</v>
      </c>
      <c r="K120" s="179">
        <v>2656.0</v>
      </c>
      <c r="L120" s="179">
        <v>2584.0</v>
      </c>
      <c r="M120" s="179">
        <v>2967.0</v>
      </c>
      <c r="N120" s="74">
        <v>1885.0</v>
      </c>
      <c r="O120" s="70">
        <v>1041.0</v>
      </c>
      <c r="P120" s="70">
        <v>4028.0</v>
      </c>
      <c r="Q120" s="70">
        <v>3785.0</v>
      </c>
      <c r="R120" s="70">
        <v>702.0</v>
      </c>
      <c r="S120" s="70">
        <v>3445.0</v>
      </c>
    </row>
    <row r="121">
      <c r="A121" s="64">
        <v>44312.0</v>
      </c>
      <c r="B121" s="179">
        <v>37010.0</v>
      </c>
      <c r="C121" s="179">
        <v>4914.0</v>
      </c>
      <c r="D121" s="179">
        <v>9277.0</v>
      </c>
      <c r="E121" s="179">
        <v>5592.0</v>
      </c>
      <c r="F121" s="179">
        <v>2379.0</v>
      </c>
      <c r="G121" s="179">
        <v>1677.0</v>
      </c>
      <c r="H121" s="179">
        <v>1721.0</v>
      </c>
      <c r="I121" s="179">
        <v>352.0</v>
      </c>
      <c r="J121" s="179">
        <v>33474.0</v>
      </c>
      <c r="K121" s="179">
        <v>2654.0</v>
      </c>
      <c r="L121" s="179">
        <v>2574.0</v>
      </c>
      <c r="M121" s="179">
        <v>2953.0</v>
      </c>
      <c r="N121" s="74">
        <v>1880.0</v>
      </c>
      <c r="O121" s="70">
        <v>1039.0</v>
      </c>
      <c r="P121" s="70">
        <v>4006.0</v>
      </c>
      <c r="Q121" s="70">
        <v>3757.0</v>
      </c>
      <c r="R121" s="70">
        <v>697.0</v>
      </c>
      <c r="S121" s="70">
        <v>3422.0</v>
      </c>
    </row>
    <row r="122">
      <c r="A122" s="64">
        <v>44311.0</v>
      </c>
      <c r="B122" s="179">
        <v>36856.0</v>
      </c>
      <c r="C122" s="179">
        <v>4889.0</v>
      </c>
      <c r="D122" s="179">
        <v>9270.0</v>
      </c>
      <c r="E122" s="179">
        <v>5578.0</v>
      </c>
      <c r="F122" s="179">
        <v>2364.0</v>
      </c>
      <c r="G122" s="179">
        <v>1673.0</v>
      </c>
      <c r="H122" s="179">
        <v>1708.0</v>
      </c>
      <c r="I122" s="179">
        <v>351.0</v>
      </c>
      <c r="J122" s="179">
        <v>33324.0</v>
      </c>
      <c r="K122" s="179">
        <v>2642.0</v>
      </c>
      <c r="L122" s="179">
        <v>2558.0</v>
      </c>
      <c r="M122" s="179">
        <v>2946.0</v>
      </c>
      <c r="N122" s="74">
        <v>1874.0</v>
      </c>
      <c r="O122" s="70">
        <v>1039.0</v>
      </c>
      <c r="P122" s="70">
        <v>3981.0</v>
      </c>
      <c r="Q122" s="70">
        <v>3728.0</v>
      </c>
      <c r="R122" s="70">
        <v>696.0</v>
      </c>
      <c r="S122" s="70">
        <v>3402.0</v>
      </c>
    </row>
    <row r="123">
      <c r="A123" s="64">
        <v>44310.0</v>
      </c>
      <c r="B123" s="179">
        <v>36681.0</v>
      </c>
      <c r="C123" s="179">
        <v>4846.0</v>
      </c>
      <c r="D123" s="179">
        <v>9256.0</v>
      </c>
      <c r="E123" s="179">
        <v>5563.0</v>
      </c>
      <c r="F123" s="179">
        <v>2356.0</v>
      </c>
      <c r="G123" s="179">
        <v>1667.0</v>
      </c>
      <c r="H123" s="179">
        <v>1665.0</v>
      </c>
      <c r="I123" s="179">
        <v>351.0</v>
      </c>
      <c r="J123" s="179">
        <v>33133.0</v>
      </c>
      <c r="K123" s="179">
        <v>2632.0</v>
      </c>
      <c r="L123" s="179">
        <v>2543.0</v>
      </c>
      <c r="M123" s="179">
        <v>2940.0</v>
      </c>
      <c r="N123" s="74">
        <v>1867.0</v>
      </c>
      <c r="O123" s="70">
        <v>1030.0</v>
      </c>
      <c r="P123" s="70">
        <v>3957.0</v>
      </c>
      <c r="Q123" s="70">
        <v>3683.0</v>
      </c>
      <c r="R123" s="70">
        <v>693.0</v>
      </c>
      <c r="S123" s="70">
        <v>3372.0</v>
      </c>
    </row>
    <row r="124">
      <c r="A124" s="64">
        <v>44309.0</v>
      </c>
      <c r="B124" s="179">
        <v>36428.0</v>
      </c>
      <c r="C124" s="179">
        <v>4802.0</v>
      </c>
      <c r="D124" s="179">
        <v>9252.0</v>
      </c>
      <c r="E124" s="179">
        <v>5545.0</v>
      </c>
      <c r="F124" s="179">
        <v>2341.0</v>
      </c>
      <c r="G124" s="179">
        <v>1657.0</v>
      </c>
      <c r="H124" s="179">
        <v>1615.0</v>
      </c>
      <c r="I124" s="179">
        <v>350.0</v>
      </c>
      <c r="J124" s="179">
        <v>32889.0</v>
      </c>
      <c r="K124" s="179">
        <v>2623.0</v>
      </c>
      <c r="L124" s="179">
        <v>2528.0</v>
      </c>
      <c r="M124" s="179">
        <v>2926.0</v>
      </c>
      <c r="N124" s="179">
        <v>1866.0</v>
      </c>
      <c r="O124" s="70">
        <v>1029.0</v>
      </c>
      <c r="P124" s="70">
        <v>3925.0</v>
      </c>
      <c r="Q124" s="70">
        <v>3631.0</v>
      </c>
      <c r="R124" s="70">
        <v>690.0</v>
      </c>
      <c r="S124" s="70">
        <v>3361.0</v>
      </c>
    </row>
    <row r="125">
      <c r="A125" s="64">
        <v>44308.0</v>
      </c>
      <c r="B125" s="179">
        <v>36224.0</v>
      </c>
      <c r="C125" s="179">
        <v>4769.0</v>
      </c>
      <c r="D125" s="179">
        <v>9240.0</v>
      </c>
      <c r="E125" s="179">
        <v>5535.0</v>
      </c>
      <c r="F125" s="179">
        <v>2325.0</v>
      </c>
      <c r="G125" s="179">
        <v>1655.0</v>
      </c>
      <c r="H125" s="179">
        <v>1577.0</v>
      </c>
      <c r="I125" s="179">
        <v>347.0</v>
      </c>
      <c r="J125" s="179">
        <v>32591.0</v>
      </c>
      <c r="K125" s="179">
        <v>2608.0</v>
      </c>
      <c r="L125" s="179">
        <v>2498.0</v>
      </c>
      <c r="M125" s="179">
        <v>2916.0</v>
      </c>
      <c r="N125" s="179">
        <v>1857.0</v>
      </c>
      <c r="O125" s="70">
        <v>1023.0</v>
      </c>
      <c r="P125" s="70">
        <v>3903.0</v>
      </c>
      <c r="Q125" s="70">
        <v>3568.0</v>
      </c>
      <c r="R125" s="70">
        <v>687.0</v>
      </c>
      <c r="S125" s="70">
        <v>3338.0</v>
      </c>
    </row>
    <row r="126">
      <c r="A126" s="64">
        <v>44307.0</v>
      </c>
      <c r="B126" s="179">
        <v>35994.0</v>
      </c>
      <c r="C126" s="179">
        <v>4732.0</v>
      </c>
      <c r="D126" s="179">
        <v>9216.0</v>
      </c>
      <c r="E126" s="179">
        <v>5521.0</v>
      </c>
      <c r="F126" s="179">
        <v>2316.0</v>
      </c>
      <c r="G126" s="179">
        <v>1642.0</v>
      </c>
      <c r="H126" s="179">
        <v>1545.0</v>
      </c>
      <c r="I126" s="179">
        <v>346.0</v>
      </c>
      <c r="J126" s="179">
        <v>32369.0</v>
      </c>
      <c r="K126" s="179">
        <v>2584.0</v>
      </c>
      <c r="L126" s="179">
        <v>2479.0</v>
      </c>
      <c r="M126" s="179">
        <v>2910.0</v>
      </c>
      <c r="N126" s="179">
        <v>1851.0</v>
      </c>
      <c r="O126" s="70">
        <v>1015.0</v>
      </c>
      <c r="P126" s="70">
        <v>3880.0</v>
      </c>
      <c r="Q126" s="70">
        <v>3510.0</v>
      </c>
      <c r="R126" s="70">
        <v>683.0</v>
      </c>
      <c r="S126" s="70">
        <v>3333.0</v>
      </c>
    </row>
    <row r="127">
      <c r="A127" s="64">
        <v>44306.0</v>
      </c>
      <c r="B127" s="179">
        <v>35776.0</v>
      </c>
      <c r="C127" s="179">
        <v>4699.0</v>
      </c>
      <c r="D127" s="179">
        <v>9191.0</v>
      </c>
      <c r="E127" s="179">
        <v>5506.0</v>
      </c>
      <c r="F127" s="179">
        <v>2299.0</v>
      </c>
      <c r="G127" s="179">
        <v>1625.0</v>
      </c>
      <c r="H127" s="179">
        <v>1506.0</v>
      </c>
      <c r="I127" s="179">
        <v>345.0</v>
      </c>
      <c r="J127" s="179">
        <v>32135.0</v>
      </c>
      <c r="K127" s="179">
        <v>2569.0</v>
      </c>
      <c r="L127" s="179">
        <v>2459.0</v>
      </c>
      <c r="M127" s="179">
        <v>2902.0</v>
      </c>
      <c r="N127" s="70">
        <v>1843.0</v>
      </c>
      <c r="O127" s="70">
        <v>1011.0</v>
      </c>
      <c r="P127" s="70">
        <v>3864.0</v>
      </c>
      <c r="Q127" s="70">
        <v>3469.0</v>
      </c>
      <c r="R127" s="70">
        <v>676.0</v>
      </c>
      <c r="S127" s="70">
        <v>3320.0</v>
      </c>
    </row>
    <row r="128">
      <c r="A128" s="64">
        <v>44305.0</v>
      </c>
      <c r="B128" s="21">
        <v>35628.0</v>
      </c>
      <c r="C128" s="21">
        <v>4670.0</v>
      </c>
      <c r="D128" s="21">
        <v>9176.0</v>
      </c>
      <c r="E128" s="21">
        <v>5488.0</v>
      </c>
      <c r="F128" s="21">
        <v>2295.0</v>
      </c>
      <c r="G128" s="21">
        <v>1617.0</v>
      </c>
      <c r="H128" s="21">
        <v>1485.0</v>
      </c>
      <c r="I128" s="21">
        <v>344.0</v>
      </c>
      <c r="J128" s="21">
        <v>31946.0</v>
      </c>
      <c r="K128" s="21">
        <v>2551.0</v>
      </c>
      <c r="L128" s="21">
        <v>2445.0</v>
      </c>
      <c r="M128" s="179">
        <v>2886.0</v>
      </c>
      <c r="N128" s="70">
        <v>1840.0</v>
      </c>
      <c r="O128" s="70">
        <v>1007.0</v>
      </c>
      <c r="P128" s="70">
        <v>3843.0</v>
      </c>
      <c r="Q128" s="70">
        <v>3440.0</v>
      </c>
      <c r="R128" s="70">
        <v>675.0</v>
      </c>
      <c r="S128" s="70">
        <v>3310.0</v>
      </c>
    </row>
    <row r="129">
      <c r="A129" s="64">
        <v>44304.0</v>
      </c>
      <c r="B129" s="21">
        <v>35491.0</v>
      </c>
      <c r="C129" s="21">
        <v>4644.0</v>
      </c>
      <c r="D129" s="21">
        <v>9152.0</v>
      </c>
      <c r="E129" s="21">
        <v>5477.0</v>
      </c>
      <c r="F129" s="21">
        <v>2284.0</v>
      </c>
      <c r="G129" s="21">
        <v>1596.0</v>
      </c>
      <c r="H129" s="21">
        <v>1457.0</v>
      </c>
      <c r="I129" s="21">
        <v>343.0</v>
      </c>
      <c r="J129" s="21">
        <v>31800.0</v>
      </c>
      <c r="K129" s="21">
        <v>2530.0</v>
      </c>
      <c r="L129" s="21">
        <v>2435.0</v>
      </c>
      <c r="M129" s="179">
        <v>2873.0</v>
      </c>
      <c r="N129" s="70">
        <v>1824.0</v>
      </c>
      <c r="O129" s="70">
        <v>1004.0</v>
      </c>
      <c r="P129" s="70">
        <v>3824.0</v>
      </c>
      <c r="Q129" s="70">
        <v>3405.0</v>
      </c>
      <c r="R129" s="70">
        <v>673.0</v>
      </c>
      <c r="S129" s="70">
        <v>3302.0</v>
      </c>
    </row>
    <row r="130">
      <c r="A130" s="64">
        <v>44303.0</v>
      </c>
      <c r="B130" s="21">
        <v>35287.0</v>
      </c>
      <c r="C130" s="23">
        <v>4613.0</v>
      </c>
      <c r="D130" s="21">
        <v>9139.0</v>
      </c>
      <c r="E130" s="21">
        <v>5458.0</v>
      </c>
      <c r="F130" s="21">
        <v>2271.0</v>
      </c>
      <c r="G130" s="21">
        <v>1591.0</v>
      </c>
      <c r="H130" s="21">
        <v>1436.0</v>
      </c>
      <c r="I130" s="21">
        <v>341.0</v>
      </c>
      <c r="J130" s="21">
        <v>31616.0</v>
      </c>
      <c r="K130" s="21">
        <v>2511.0</v>
      </c>
      <c r="L130" s="21">
        <v>2425.0</v>
      </c>
      <c r="M130" s="179">
        <v>2851.0</v>
      </c>
      <c r="N130" s="70">
        <v>1803.0</v>
      </c>
      <c r="O130" s="70">
        <v>1002.0</v>
      </c>
      <c r="P130" s="70">
        <v>3796.0</v>
      </c>
      <c r="Q130" s="70">
        <v>3338.0</v>
      </c>
      <c r="R130" s="70">
        <v>672.0</v>
      </c>
      <c r="S130" s="70">
        <v>3293.0</v>
      </c>
    </row>
    <row r="131">
      <c r="A131" s="64">
        <v>44302.0</v>
      </c>
      <c r="B131" s="21">
        <v>35070.0</v>
      </c>
      <c r="C131" s="23">
        <v>4578.0</v>
      </c>
      <c r="D131" s="21">
        <v>9127.0</v>
      </c>
      <c r="E131" s="21">
        <v>5435.0</v>
      </c>
      <c r="F131" s="21">
        <v>2267.0</v>
      </c>
      <c r="G131" s="21">
        <v>1587.0</v>
      </c>
      <c r="H131" s="21">
        <v>1410.0</v>
      </c>
      <c r="I131" s="21">
        <v>341.0</v>
      </c>
      <c r="J131" s="23">
        <v>31407.0</v>
      </c>
      <c r="K131" s="21">
        <v>2499.0</v>
      </c>
      <c r="L131" s="21">
        <v>2413.0</v>
      </c>
      <c r="M131" s="179">
        <v>2844.0</v>
      </c>
      <c r="N131" s="70">
        <v>1787.0</v>
      </c>
      <c r="O131" s="70">
        <v>996.0</v>
      </c>
      <c r="P131" s="70">
        <v>3767.0</v>
      </c>
      <c r="Q131" s="70">
        <v>3300.0</v>
      </c>
      <c r="R131" s="70">
        <v>671.0</v>
      </c>
      <c r="S131" s="70">
        <v>3286.0</v>
      </c>
    </row>
    <row r="132">
      <c r="A132" s="64">
        <v>44301.0</v>
      </c>
      <c r="B132" s="23">
        <v>34854.0</v>
      </c>
      <c r="C132" s="23">
        <v>4534.0</v>
      </c>
      <c r="D132" s="21">
        <v>9123.0</v>
      </c>
      <c r="E132" s="21">
        <v>5423.0</v>
      </c>
      <c r="F132" s="21">
        <v>2256.0</v>
      </c>
      <c r="G132" s="21">
        <v>1581.0</v>
      </c>
      <c r="H132" s="21">
        <v>1386.0</v>
      </c>
      <c r="I132" s="21">
        <v>338.0</v>
      </c>
      <c r="J132" s="23">
        <v>31186.0</v>
      </c>
      <c r="K132" s="21">
        <v>2492.0</v>
      </c>
      <c r="L132" s="21">
        <v>2404.0</v>
      </c>
      <c r="M132" s="179">
        <v>2831.0</v>
      </c>
      <c r="N132" s="70">
        <v>1772.0</v>
      </c>
      <c r="O132" s="70">
        <v>990.0</v>
      </c>
      <c r="P132" s="70">
        <v>3743.0</v>
      </c>
      <c r="Q132" s="70">
        <v>3256.0</v>
      </c>
      <c r="R132" s="70">
        <v>668.0</v>
      </c>
      <c r="S132" s="70">
        <v>3275.0</v>
      </c>
    </row>
    <row r="133">
      <c r="A133" s="64">
        <v>44300.0</v>
      </c>
      <c r="B133" s="23">
        <v>34637.0</v>
      </c>
      <c r="C133" s="23">
        <v>4480.0</v>
      </c>
      <c r="D133" s="21">
        <v>9105.0</v>
      </c>
      <c r="E133" s="21">
        <v>5406.0</v>
      </c>
      <c r="F133" s="21">
        <v>2252.0</v>
      </c>
      <c r="G133" s="21">
        <v>1571.0</v>
      </c>
      <c r="H133" s="21">
        <v>1365.0</v>
      </c>
      <c r="I133" s="21">
        <v>335.0</v>
      </c>
      <c r="J133" s="23">
        <v>30962.0</v>
      </c>
      <c r="K133" s="21">
        <v>2474.0</v>
      </c>
      <c r="L133" s="21">
        <v>2384.0</v>
      </c>
      <c r="M133" s="179">
        <v>2827.0</v>
      </c>
      <c r="N133" s="70">
        <v>1756.0</v>
      </c>
      <c r="O133" s="70">
        <v>979.0</v>
      </c>
      <c r="P133" s="70">
        <v>3724.0</v>
      </c>
      <c r="Q133" s="70">
        <v>3232.0</v>
      </c>
      <c r="R133" s="70">
        <v>665.0</v>
      </c>
      <c r="S133" s="70">
        <v>3260.0</v>
      </c>
    </row>
    <row r="134">
      <c r="A134" s="64">
        <v>44299.0</v>
      </c>
      <c r="B134" s="23">
        <v>34390.0</v>
      </c>
      <c r="C134" s="23">
        <v>4431.0</v>
      </c>
      <c r="D134" s="21">
        <v>9094.0</v>
      </c>
      <c r="E134" s="21">
        <v>5380.0</v>
      </c>
      <c r="F134" s="21">
        <v>2247.0</v>
      </c>
      <c r="G134" s="21">
        <v>1560.0</v>
      </c>
      <c r="H134" s="21">
        <v>1335.0</v>
      </c>
      <c r="I134" s="21">
        <v>333.0</v>
      </c>
      <c r="J134" s="23">
        <v>30724.0</v>
      </c>
      <c r="K134" s="21">
        <v>2468.0</v>
      </c>
      <c r="L134" s="21">
        <v>2355.0</v>
      </c>
      <c r="M134" s="179">
        <v>2817.0</v>
      </c>
      <c r="N134" s="70">
        <v>1745.0</v>
      </c>
      <c r="O134" s="70">
        <v>978.0</v>
      </c>
      <c r="P134" s="70">
        <v>3710.0</v>
      </c>
      <c r="Q134" s="70">
        <v>3205.0</v>
      </c>
      <c r="R134" s="70">
        <v>663.0</v>
      </c>
      <c r="S134" s="70">
        <v>3248.0</v>
      </c>
    </row>
    <row r="135">
      <c r="A135" s="64">
        <v>44298.0</v>
      </c>
      <c r="B135" s="23">
        <v>34232.0</v>
      </c>
      <c r="C135" s="23">
        <v>4392.0</v>
      </c>
      <c r="D135" s="21">
        <v>9085.0</v>
      </c>
      <c r="E135" s="21">
        <v>5364.0</v>
      </c>
      <c r="F135" s="21">
        <v>2238.0</v>
      </c>
      <c r="G135" s="21">
        <v>1547.0</v>
      </c>
      <c r="H135" s="21">
        <v>1303.0</v>
      </c>
      <c r="I135" s="21">
        <v>331.0</v>
      </c>
      <c r="J135" s="23">
        <v>30556.0</v>
      </c>
      <c r="K135" s="21">
        <v>2455.0</v>
      </c>
      <c r="L135" s="21">
        <v>2347.0</v>
      </c>
      <c r="M135" s="179">
        <v>2803.0</v>
      </c>
      <c r="N135" s="70">
        <v>1720.0</v>
      </c>
      <c r="O135" s="70">
        <v>972.0</v>
      </c>
      <c r="P135" s="70">
        <v>3700.0</v>
      </c>
      <c r="Q135" s="70">
        <v>3190.0</v>
      </c>
      <c r="R135" s="70">
        <v>663.0</v>
      </c>
      <c r="S135" s="70">
        <v>3243.0</v>
      </c>
    </row>
    <row r="136">
      <c r="A136" s="64">
        <v>44297.0</v>
      </c>
      <c r="B136" s="23">
        <v>34070.0</v>
      </c>
      <c r="C136" s="23">
        <v>4345.0</v>
      </c>
      <c r="D136" s="21">
        <v>9069.0</v>
      </c>
      <c r="E136" s="21">
        <v>5352.0</v>
      </c>
      <c r="F136" s="21">
        <v>2234.0</v>
      </c>
      <c r="G136" s="21">
        <v>1530.0</v>
      </c>
      <c r="H136" s="21">
        <v>1269.0</v>
      </c>
      <c r="I136" s="21">
        <v>326.0</v>
      </c>
      <c r="J136" s="23">
        <v>30380.0</v>
      </c>
      <c r="K136" s="21">
        <v>2449.0</v>
      </c>
      <c r="L136" s="21">
        <v>2327.0</v>
      </c>
      <c r="M136" s="179">
        <v>2785.0</v>
      </c>
      <c r="N136" s="70">
        <v>1696.0</v>
      </c>
      <c r="O136" s="70">
        <v>969.0</v>
      </c>
      <c r="P136" s="70">
        <v>3685.0</v>
      </c>
      <c r="Q136" s="70">
        <v>3173.0</v>
      </c>
      <c r="R136" s="70">
        <v>660.0</v>
      </c>
      <c r="S136" s="70">
        <v>3235.0</v>
      </c>
    </row>
    <row r="137">
      <c r="A137" s="64">
        <v>44296.0</v>
      </c>
      <c r="B137" s="23">
        <v>33856.0</v>
      </c>
      <c r="C137" s="23">
        <v>4300.0</v>
      </c>
      <c r="D137" s="21">
        <v>9063.0</v>
      </c>
      <c r="E137" s="21">
        <v>5335.0</v>
      </c>
      <c r="F137" s="21">
        <v>2234.0</v>
      </c>
      <c r="G137" s="21">
        <v>1523.0</v>
      </c>
      <c r="H137" s="21">
        <v>1258.0</v>
      </c>
      <c r="I137" s="21">
        <v>325.0</v>
      </c>
      <c r="J137" s="23">
        <v>30194.0</v>
      </c>
      <c r="K137" s="21">
        <v>2444.0</v>
      </c>
      <c r="L137" s="21">
        <v>2317.0</v>
      </c>
      <c r="M137" s="179">
        <v>2763.0</v>
      </c>
      <c r="N137" s="70">
        <v>1656.0</v>
      </c>
      <c r="O137" s="70">
        <v>963.0</v>
      </c>
      <c r="P137" s="70">
        <v>3672.0</v>
      </c>
      <c r="Q137" s="70">
        <v>3157.0</v>
      </c>
      <c r="R137" s="70">
        <v>653.0</v>
      </c>
      <c r="S137" s="70">
        <v>3227.0</v>
      </c>
    </row>
    <row r="138">
      <c r="A138" s="64">
        <v>44295.0</v>
      </c>
      <c r="B138" s="23">
        <v>33655.0</v>
      </c>
      <c r="C138" s="23">
        <v>4244.0</v>
      </c>
      <c r="D138" s="21">
        <v>9058.0</v>
      </c>
      <c r="E138" s="21">
        <v>5311.0</v>
      </c>
      <c r="F138" s="21">
        <v>2233.0</v>
      </c>
      <c r="G138" s="21">
        <v>1510.0</v>
      </c>
      <c r="H138" s="21">
        <v>1233.0</v>
      </c>
      <c r="I138" s="21">
        <v>321.0</v>
      </c>
      <c r="J138" s="23">
        <v>29992.0</v>
      </c>
      <c r="K138" s="21">
        <v>2438.0</v>
      </c>
      <c r="L138" s="21">
        <v>2305.0</v>
      </c>
      <c r="M138" s="179">
        <v>2748.0</v>
      </c>
      <c r="N138" s="70">
        <v>1633.0</v>
      </c>
      <c r="O138" s="70">
        <v>956.0</v>
      </c>
      <c r="P138" s="70">
        <v>3646.0</v>
      </c>
      <c r="Q138" s="70">
        <v>3111.0</v>
      </c>
      <c r="R138" s="70">
        <v>646.0</v>
      </c>
      <c r="S138" s="70">
        <v>3223.0</v>
      </c>
    </row>
    <row r="139">
      <c r="A139" s="64">
        <v>44294.0</v>
      </c>
      <c r="B139" s="23">
        <v>33440.0</v>
      </c>
      <c r="C139" s="23">
        <v>4191.0</v>
      </c>
      <c r="D139" s="21">
        <v>9040.0</v>
      </c>
      <c r="E139" s="21">
        <v>5266.0</v>
      </c>
      <c r="F139" s="21">
        <v>2228.0</v>
      </c>
      <c r="G139" s="21">
        <v>1484.0</v>
      </c>
      <c r="H139" s="21">
        <v>1224.0</v>
      </c>
      <c r="I139" s="21">
        <v>316.0</v>
      </c>
      <c r="J139" s="23">
        <v>29789.0</v>
      </c>
      <c r="K139" s="21">
        <v>2435.0</v>
      </c>
      <c r="L139" s="21">
        <v>2298.0</v>
      </c>
      <c r="M139" s="179">
        <v>2730.0</v>
      </c>
      <c r="N139" s="70">
        <v>1611.0</v>
      </c>
      <c r="O139" s="70">
        <v>945.0</v>
      </c>
      <c r="P139" s="70">
        <v>3639.0</v>
      </c>
      <c r="Q139" s="70">
        <v>3096.0</v>
      </c>
      <c r="R139" s="70">
        <v>644.0</v>
      </c>
      <c r="S139" s="70">
        <v>3216.0</v>
      </c>
    </row>
    <row r="140">
      <c r="A140" s="64">
        <v>44293.0</v>
      </c>
      <c r="B140" s="23">
        <v>33196.0</v>
      </c>
      <c r="C140" s="23">
        <v>4139.0</v>
      </c>
      <c r="D140" s="21">
        <v>9030.0</v>
      </c>
      <c r="E140" s="21">
        <v>5241.0</v>
      </c>
      <c r="F140" s="21">
        <v>2228.0</v>
      </c>
      <c r="G140" s="21">
        <v>1459.0</v>
      </c>
      <c r="H140" s="21">
        <v>1211.0</v>
      </c>
      <c r="I140" s="21">
        <v>309.0</v>
      </c>
      <c r="J140" s="23">
        <v>29559.0</v>
      </c>
      <c r="K140" s="21">
        <v>2428.0</v>
      </c>
      <c r="L140" s="21">
        <v>2290.0</v>
      </c>
      <c r="M140" s="179">
        <v>2710.0</v>
      </c>
      <c r="N140" s="70">
        <v>1587.0</v>
      </c>
      <c r="O140" s="70">
        <v>944.0</v>
      </c>
      <c r="P140" s="70">
        <v>3628.0</v>
      </c>
      <c r="Q140" s="70">
        <v>3085.0</v>
      </c>
      <c r="R140" s="70">
        <v>639.0</v>
      </c>
      <c r="S140" s="70">
        <v>3209.0</v>
      </c>
    </row>
    <row r="141">
      <c r="A141" s="64">
        <v>44292.0</v>
      </c>
      <c r="B141" s="23">
        <v>32998.0</v>
      </c>
      <c r="C141" s="23">
        <v>4101.0</v>
      </c>
      <c r="D141" s="21">
        <v>9014.0</v>
      </c>
      <c r="E141" s="21">
        <v>5193.0</v>
      </c>
      <c r="F141" s="21">
        <v>2226.0</v>
      </c>
      <c r="G141" s="21">
        <v>1398.0</v>
      </c>
      <c r="H141" s="21">
        <v>1185.0</v>
      </c>
      <c r="I141" s="21">
        <v>308.0</v>
      </c>
      <c r="J141" s="23">
        <v>29384.0</v>
      </c>
      <c r="K141" s="21">
        <v>2412.0</v>
      </c>
      <c r="L141" s="21">
        <v>2273.0</v>
      </c>
      <c r="M141" s="179">
        <v>2698.0</v>
      </c>
      <c r="N141" s="70">
        <v>1577.0</v>
      </c>
      <c r="O141" s="70">
        <v>937.0</v>
      </c>
      <c r="P141" s="70">
        <v>3619.0</v>
      </c>
      <c r="Q141" s="70">
        <v>3060.0</v>
      </c>
      <c r="R141" s="70">
        <v>636.0</v>
      </c>
      <c r="S141" s="70">
        <v>3205.0</v>
      </c>
    </row>
    <row r="142">
      <c r="A142" s="64">
        <v>44291.0</v>
      </c>
      <c r="B142" s="23">
        <v>32851.0</v>
      </c>
      <c r="C142" s="23">
        <v>4067.0</v>
      </c>
      <c r="D142" s="21">
        <v>8998.0</v>
      </c>
      <c r="E142" s="21">
        <v>5166.0</v>
      </c>
      <c r="F142" s="21">
        <v>2220.0</v>
      </c>
      <c r="G142" s="21">
        <v>1376.0</v>
      </c>
      <c r="H142" s="21">
        <v>1181.0</v>
      </c>
      <c r="I142" s="21">
        <v>308.0</v>
      </c>
      <c r="J142" s="23">
        <v>29277.0</v>
      </c>
      <c r="K142" s="21">
        <v>2397.0</v>
      </c>
      <c r="L142" s="21">
        <v>2261.0</v>
      </c>
      <c r="M142" s="179">
        <v>2692.0</v>
      </c>
      <c r="N142" s="70">
        <v>1548.0</v>
      </c>
      <c r="O142" s="70">
        <v>922.0</v>
      </c>
      <c r="P142" s="70">
        <v>3594.0</v>
      </c>
      <c r="Q142" s="70">
        <v>3053.0</v>
      </c>
      <c r="R142" s="70">
        <v>636.0</v>
      </c>
      <c r="S142" s="70">
        <v>3200.0</v>
      </c>
    </row>
    <row r="143">
      <c r="A143" s="64">
        <v>44290.0</v>
      </c>
      <c r="B143" s="23">
        <v>32699.0</v>
      </c>
      <c r="C143" s="23">
        <v>4019.0</v>
      </c>
      <c r="D143" s="21">
        <v>8976.0</v>
      </c>
      <c r="E143" s="21">
        <v>5144.0</v>
      </c>
      <c r="F143" s="21">
        <v>2220.0</v>
      </c>
      <c r="G143" s="21">
        <v>1363.0</v>
      </c>
      <c r="H143" s="21">
        <v>1180.0</v>
      </c>
      <c r="I143" s="21">
        <v>304.0</v>
      </c>
      <c r="J143" s="23">
        <v>29166.0</v>
      </c>
      <c r="K143" s="21">
        <v>2383.0</v>
      </c>
      <c r="L143" s="21">
        <v>2254.0</v>
      </c>
      <c r="M143" s="179">
        <v>2678.0</v>
      </c>
      <c r="N143" s="70">
        <v>1532.0</v>
      </c>
      <c r="O143" s="70">
        <v>917.0</v>
      </c>
      <c r="P143" s="70">
        <v>3574.0</v>
      </c>
      <c r="Q143" s="70">
        <v>3041.0</v>
      </c>
      <c r="R143" s="70">
        <v>634.0</v>
      </c>
      <c r="S143" s="70">
        <v>3190.0</v>
      </c>
    </row>
    <row r="144">
      <c r="A144" s="64">
        <v>44289.0</v>
      </c>
      <c r="B144" s="23">
        <v>32550.0</v>
      </c>
      <c r="C144" s="23">
        <v>3958.0</v>
      </c>
      <c r="D144" s="21">
        <v>8961.0</v>
      </c>
      <c r="E144" s="21">
        <v>5122.0</v>
      </c>
      <c r="F144" s="21">
        <v>2216.0</v>
      </c>
      <c r="G144" s="21">
        <v>1334.0</v>
      </c>
      <c r="H144" s="21">
        <v>1169.0</v>
      </c>
      <c r="I144" s="21">
        <v>301.0</v>
      </c>
      <c r="J144" s="23">
        <v>29016.0</v>
      </c>
      <c r="K144" s="21">
        <v>2377.0</v>
      </c>
      <c r="L144" s="21">
        <v>2240.0</v>
      </c>
      <c r="M144" s="179">
        <v>2666.0</v>
      </c>
      <c r="N144" s="70">
        <v>1508.0</v>
      </c>
      <c r="O144" s="70">
        <v>916.0</v>
      </c>
      <c r="P144" s="70">
        <v>3558.0</v>
      </c>
      <c r="Q144" s="70">
        <v>3027.0</v>
      </c>
      <c r="R144" s="70">
        <v>632.0</v>
      </c>
      <c r="S144" s="70">
        <v>3180.0</v>
      </c>
    </row>
    <row r="145">
      <c r="A145" s="64">
        <v>44288.0</v>
      </c>
      <c r="B145" s="23">
        <v>32395.0</v>
      </c>
      <c r="C145" s="23">
        <v>3897.0</v>
      </c>
      <c r="D145" s="21">
        <v>8951.0</v>
      </c>
      <c r="E145" s="21">
        <v>5101.0</v>
      </c>
      <c r="F145" s="21">
        <v>2213.0</v>
      </c>
      <c r="G145" s="21">
        <v>1315.0</v>
      </c>
      <c r="H145" s="21">
        <v>1166.0</v>
      </c>
      <c r="I145" s="21">
        <v>291.0</v>
      </c>
      <c r="J145" s="23">
        <v>28869.0</v>
      </c>
      <c r="K145" s="21">
        <v>2360.0</v>
      </c>
      <c r="L145" s="21">
        <v>2229.0</v>
      </c>
      <c r="M145" s="179">
        <v>2656.0</v>
      </c>
      <c r="N145" s="70">
        <v>1488.0</v>
      </c>
      <c r="O145" s="70">
        <v>915.0</v>
      </c>
      <c r="P145" s="70">
        <v>3541.0</v>
      </c>
      <c r="Q145" s="70">
        <v>2999.0</v>
      </c>
      <c r="R145" s="70">
        <v>631.0</v>
      </c>
      <c r="S145" s="70">
        <v>3171.0</v>
      </c>
    </row>
    <row r="146">
      <c r="A146" s="64">
        <v>44287.0</v>
      </c>
      <c r="B146" s="23">
        <v>32229.0</v>
      </c>
      <c r="C146" s="23">
        <v>3859.0</v>
      </c>
      <c r="D146" s="21">
        <v>8934.0</v>
      </c>
      <c r="E146" s="21">
        <v>5078.0</v>
      </c>
      <c r="F146" s="21">
        <v>2212.0</v>
      </c>
      <c r="G146" s="21">
        <v>1296.0</v>
      </c>
      <c r="H146" s="21">
        <v>1159.0</v>
      </c>
      <c r="I146" s="21">
        <v>283.0</v>
      </c>
      <c r="J146" s="23">
        <v>28709.0</v>
      </c>
      <c r="K146" s="21">
        <v>2350.0</v>
      </c>
      <c r="L146" s="21">
        <v>2210.0</v>
      </c>
      <c r="M146" s="179">
        <v>2646.0</v>
      </c>
      <c r="N146" s="70">
        <v>1473.0</v>
      </c>
      <c r="O146" s="70">
        <v>914.0</v>
      </c>
      <c r="P146" s="70">
        <v>3511.0</v>
      </c>
      <c r="Q146" s="70">
        <v>2981.0</v>
      </c>
      <c r="R146" s="70">
        <v>627.0</v>
      </c>
      <c r="S146" s="70">
        <v>3160.0</v>
      </c>
    </row>
    <row r="147">
      <c r="A147" s="64">
        <v>44286.0</v>
      </c>
      <c r="B147" s="23">
        <v>32030.0</v>
      </c>
      <c r="C147" s="23">
        <v>3805.0</v>
      </c>
      <c r="D147" s="21">
        <v>8927.0</v>
      </c>
      <c r="E147" s="21">
        <v>5058.0</v>
      </c>
      <c r="F147" s="21">
        <v>2209.0</v>
      </c>
      <c r="G147" s="21">
        <v>1286.0</v>
      </c>
      <c r="H147" s="21">
        <v>1154.0</v>
      </c>
      <c r="I147" s="21">
        <v>270.0</v>
      </c>
      <c r="J147" s="23">
        <v>28579.0</v>
      </c>
      <c r="K147" s="21">
        <v>2330.0</v>
      </c>
      <c r="L147" s="21">
        <v>2190.0</v>
      </c>
      <c r="M147" s="179">
        <v>2631.0</v>
      </c>
      <c r="N147" s="70">
        <v>1451.0</v>
      </c>
      <c r="O147" s="70">
        <v>913.0</v>
      </c>
      <c r="P147" s="70">
        <v>3504.0</v>
      </c>
      <c r="Q147" s="70">
        <v>2960.0</v>
      </c>
      <c r="R147" s="70">
        <v>625.0</v>
      </c>
      <c r="S147" s="70">
        <v>3158.0</v>
      </c>
    </row>
    <row r="148">
      <c r="A148" s="64">
        <v>44285.0</v>
      </c>
      <c r="B148" s="23">
        <v>31872.0</v>
      </c>
      <c r="C148" s="23">
        <v>3747.0</v>
      </c>
      <c r="D148" s="21">
        <v>8912.0</v>
      </c>
      <c r="E148" s="21">
        <v>5033.0</v>
      </c>
      <c r="F148" s="21">
        <v>2207.0</v>
      </c>
      <c r="G148" s="21">
        <v>1279.0</v>
      </c>
      <c r="H148" s="21">
        <v>1143.0</v>
      </c>
      <c r="I148" s="21">
        <v>253.0</v>
      </c>
      <c r="J148" s="23">
        <v>28468.0</v>
      </c>
      <c r="K148" s="21">
        <v>2314.0</v>
      </c>
      <c r="L148" s="21">
        <v>2169.0</v>
      </c>
      <c r="M148" s="179">
        <v>2623.0</v>
      </c>
      <c r="N148" s="70">
        <v>1431.0</v>
      </c>
      <c r="O148" s="70">
        <v>913.0</v>
      </c>
      <c r="P148" s="70">
        <v>3498.0</v>
      </c>
      <c r="Q148" s="70">
        <v>2938.0</v>
      </c>
      <c r="R148" s="70">
        <v>623.0</v>
      </c>
      <c r="S148" s="70">
        <v>3151.0</v>
      </c>
    </row>
    <row r="149">
      <c r="A149" s="64">
        <v>44284.0</v>
      </c>
      <c r="B149" s="23">
        <v>31727.0</v>
      </c>
      <c r="C149" s="23">
        <v>3704.0</v>
      </c>
      <c r="D149" s="21">
        <v>8900.0</v>
      </c>
      <c r="E149" s="21">
        <v>5015.0</v>
      </c>
      <c r="F149" s="21">
        <v>2206.0</v>
      </c>
      <c r="G149" s="21">
        <v>1268.0</v>
      </c>
      <c r="H149" s="21">
        <v>1140.0</v>
      </c>
      <c r="I149" s="21">
        <v>251.0</v>
      </c>
      <c r="J149" s="23">
        <v>28351.0</v>
      </c>
      <c r="K149" s="21">
        <v>2301.0</v>
      </c>
      <c r="L149" s="21">
        <v>2141.0</v>
      </c>
      <c r="M149" s="179">
        <v>2618.0</v>
      </c>
      <c r="N149" s="70">
        <v>1406.0</v>
      </c>
      <c r="O149" s="70">
        <v>913.0</v>
      </c>
      <c r="P149" s="70">
        <v>3493.0</v>
      </c>
      <c r="Q149" s="70">
        <v>2922.0</v>
      </c>
      <c r="R149" s="70">
        <v>623.0</v>
      </c>
      <c r="S149" s="70">
        <v>3148.0</v>
      </c>
    </row>
    <row r="150">
      <c r="A150" s="64">
        <v>44283.0</v>
      </c>
      <c r="B150" s="23">
        <v>31620.0</v>
      </c>
      <c r="C150" s="23">
        <v>3651.0</v>
      </c>
      <c r="D150" s="21">
        <v>8890.0</v>
      </c>
      <c r="E150" s="21">
        <v>4997.0</v>
      </c>
      <c r="F150" s="21">
        <v>2204.0</v>
      </c>
      <c r="G150" s="21">
        <v>1266.0</v>
      </c>
      <c r="H150" s="21">
        <v>1137.0</v>
      </c>
      <c r="I150" s="21">
        <v>251.0</v>
      </c>
      <c r="J150" s="23">
        <v>28220.0</v>
      </c>
      <c r="K150" s="21">
        <v>2295.0</v>
      </c>
      <c r="L150" s="21">
        <v>2129.0</v>
      </c>
      <c r="M150" s="179">
        <v>2617.0</v>
      </c>
      <c r="N150" s="70">
        <v>1398.0</v>
      </c>
      <c r="O150" s="70">
        <v>912.0</v>
      </c>
      <c r="P150" s="70">
        <v>3490.0</v>
      </c>
      <c r="Q150" s="70">
        <v>2902.0</v>
      </c>
      <c r="R150" s="70">
        <v>622.0</v>
      </c>
      <c r="S150" s="70">
        <v>3144.0</v>
      </c>
    </row>
    <row r="151">
      <c r="A151" s="64">
        <v>44282.0</v>
      </c>
      <c r="B151" s="23">
        <v>31482.0</v>
      </c>
      <c r="C151" s="23">
        <v>3595.0</v>
      </c>
      <c r="D151" s="21">
        <v>8880.0</v>
      </c>
      <c r="E151" s="21">
        <v>4964.0</v>
      </c>
      <c r="F151" s="21">
        <v>2202.0</v>
      </c>
      <c r="G151" s="21">
        <v>1258.0</v>
      </c>
      <c r="H151" s="21">
        <v>1133.0</v>
      </c>
      <c r="I151" s="21">
        <v>251.0</v>
      </c>
      <c r="J151" s="23">
        <v>28067.0</v>
      </c>
      <c r="K151" s="21">
        <v>2276.0</v>
      </c>
      <c r="L151" s="21">
        <v>2113.0</v>
      </c>
      <c r="M151" s="179">
        <v>2609.0</v>
      </c>
      <c r="N151" s="70">
        <v>1393.0</v>
      </c>
      <c r="O151" s="70">
        <v>911.0</v>
      </c>
      <c r="P151" s="70">
        <v>3483.0</v>
      </c>
      <c r="Q151" s="70">
        <v>2889.0</v>
      </c>
      <c r="R151" s="70">
        <v>622.0</v>
      </c>
      <c r="S151" s="70">
        <v>3135.0</v>
      </c>
    </row>
    <row r="152">
      <c r="A152" s="64">
        <v>44281.0</v>
      </c>
      <c r="B152" s="23">
        <v>31355.0</v>
      </c>
      <c r="C152" s="23">
        <v>3562.0</v>
      </c>
      <c r="D152" s="21">
        <v>8857.0</v>
      </c>
      <c r="E152" s="21">
        <v>4925.0</v>
      </c>
      <c r="F152" s="21">
        <v>2197.0</v>
      </c>
      <c r="G152" s="21">
        <v>1248.0</v>
      </c>
      <c r="H152" s="21">
        <v>1128.0</v>
      </c>
      <c r="I152" s="21">
        <v>250.0</v>
      </c>
      <c r="J152" s="23">
        <v>27922.0</v>
      </c>
      <c r="K152" s="21">
        <v>2240.0</v>
      </c>
      <c r="L152" s="21">
        <v>2074.0</v>
      </c>
      <c r="M152" s="179">
        <v>2607.0</v>
      </c>
      <c r="N152" s="70">
        <v>1388.0</v>
      </c>
      <c r="O152" s="70">
        <v>911.0</v>
      </c>
      <c r="P152" s="70">
        <v>3472.0</v>
      </c>
      <c r="Q152" s="70">
        <v>2870.0</v>
      </c>
      <c r="R152" s="70">
        <v>620.0</v>
      </c>
      <c r="S152" s="70">
        <v>3132.0</v>
      </c>
    </row>
    <row r="153">
      <c r="A153" s="64">
        <v>44280.0</v>
      </c>
      <c r="B153" s="92">
        <v>31234.0</v>
      </c>
      <c r="C153" s="23">
        <v>3551.0</v>
      </c>
      <c r="D153" s="21">
        <v>8843.0</v>
      </c>
      <c r="E153" s="21">
        <v>4896.0</v>
      </c>
      <c r="F153" s="21">
        <v>2194.0</v>
      </c>
      <c r="G153" s="21">
        <v>1234.0</v>
      </c>
      <c r="H153" s="21">
        <v>1128.0</v>
      </c>
      <c r="I153" s="21">
        <v>250.0</v>
      </c>
      <c r="J153" s="23">
        <v>27726.0</v>
      </c>
      <c r="K153" s="21">
        <v>2216.0</v>
      </c>
      <c r="L153" s="21">
        <v>2061.0</v>
      </c>
      <c r="M153" s="179">
        <v>2604.0</v>
      </c>
      <c r="N153" s="70">
        <v>1385.0</v>
      </c>
      <c r="O153" s="70">
        <v>909.0</v>
      </c>
      <c r="P153" s="70">
        <v>3459.0</v>
      </c>
      <c r="Q153" s="70">
        <v>2833.0</v>
      </c>
      <c r="R153" s="70">
        <v>617.0</v>
      </c>
      <c r="S153" s="70">
        <v>3129.0</v>
      </c>
    </row>
    <row r="154">
      <c r="A154" s="64">
        <v>44279.0</v>
      </c>
      <c r="B154" s="92">
        <v>31107.0</v>
      </c>
      <c r="C154" s="23">
        <v>3531.0</v>
      </c>
      <c r="D154" s="21">
        <v>8826.0</v>
      </c>
      <c r="E154" s="21">
        <v>4884.0</v>
      </c>
      <c r="F154" s="21">
        <v>2189.0</v>
      </c>
      <c r="G154" s="21">
        <v>1231.0</v>
      </c>
      <c r="H154" s="21">
        <v>1128.0</v>
      </c>
      <c r="I154" s="21">
        <v>250.0</v>
      </c>
      <c r="J154" s="23">
        <v>27579.0</v>
      </c>
      <c r="K154" s="21">
        <v>2189.0</v>
      </c>
      <c r="L154" s="21">
        <v>2044.0</v>
      </c>
      <c r="M154" s="179">
        <v>2600.0</v>
      </c>
      <c r="N154" s="70">
        <v>1380.0</v>
      </c>
      <c r="O154" s="70">
        <v>908.0</v>
      </c>
      <c r="P154" s="70">
        <v>3449.0</v>
      </c>
      <c r="Q154" s="70">
        <v>2803.0</v>
      </c>
      <c r="R154" s="70">
        <v>617.0</v>
      </c>
      <c r="S154" s="70">
        <v>3124.0</v>
      </c>
    </row>
    <row r="155">
      <c r="A155" s="64">
        <v>44278.0</v>
      </c>
      <c r="B155" s="23">
        <v>30970.0</v>
      </c>
      <c r="C155" s="23">
        <v>3514.0</v>
      </c>
      <c r="D155" s="21">
        <v>8809.0</v>
      </c>
      <c r="E155" s="21">
        <v>4863.0</v>
      </c>
      <c r="F155" s="21">
        <v>2187.0</v>
      </c>
      <c r="G155" s="21">
        <v>1229.0</v>
      </c>
      <c r="H155" s="21">
        <v>1126.0</v>
      </c>
      <c r="I155" s="21">
        <v>250.0</v>
      </c>
      <c r="J155" s="23">
        <v>27425.0</v>
      </c>
      <c r="K155" s="21">
        <v>2171.0</v>
      </c>
      <c r="L155" s="21">
        <v>2038.0</v>
      </c>
      <c r="M155" s="179">
        <v>2600.0</v>
      </c>
      <c r="N155" s="70">
        <v>1375.0</v>
      </c>
      <c r="O155" s="70">
        <v>908.0</v>
      </c>
      <c r="P155" s="70">
        <v>3437.0</v>
      </c>
      <c r="Q155" s="70">
        <v>2776.0</v>
      </c>
      <c r="R155" s="70">
        <v>617.0</v>
      </c>
      <c r="S155" s="70">
        <v>3116.0</v>
      </c>
    </row>
    <row r="156">
      <c r="A156" s="64">
        <v>44277.0</v>
      </c>
      <c r="B156" s="23">
        <v>30873.0</v>
      </c>
      <c r="C156" s="23">
        <v>3506.0</v>
      </c>
      <c r="D156" s="21">
        <v>8806.0</v>
      </c>
      <c r="E156" s="21">
        <v>4850.0</v>
      </c>
      <c r="F156" s="21">
        <v>2186.0</v>
      </c>
      <c r="G156" s="21">
        <v>1225.0</v>
      </c>
      <c r="H156" s="21">
        <v>1118.0</v>
      </c>
      <c r="I156" s="21">
        <v>250.0</v>
      </c>
      <c r="J156" s="23">
        <v>27301.0</v>
      </c>
      <c r="K156" s="21">
        <v>2162.0</v>
      </c>
      <c r="L156" s="21">
        <v>2032.0</v>
      </c>
      <c r="M156" s="179">
        <v>2592.0</v>
      </c>
      <c r="N156" s="70">
        <v>1368.0</v>
      </c>
      <c r="O156" s="70">
        <v>907.0</v>
      </c>
      <c r="P156" s="70">
        <v>3417.0</v>
      </c>
      <c r="Q156" s="70">
        <v>2747.0</v>
      </c>
      <c r="R156" s="70">
        <v>617.0</v>
      </c>
      <c r="S156" s="70">
        <v>3108.0</v>
      </c>
    </row>
    <row r="157">
      <c r="A157" s="64">
        <v>44276.0</v>
      </c>
      <c r="B157" s="23">
        <v>30764.0</v>
      </c>
      <c r="C157" s="23">
        <v>3480.0</v>
      </c>
      <c r="D157" s="21">
        <v>8792.0</v>
      </c>
      <c r="E157" s="21">
        <v>4840.0</v>
      </c>
      <c r="F157" s="21">
        <v>2184.0</v>
      </c>
      <c r="G157" s="21">
        <v>1225.0</v>
      </c>
      <c r="H157" s="21">
        <v>1117.0</v>
      </c>
      <c r="I157" s="21">
        <v>250.0</v>
      </c>
      <c r="J157" s="23">
        <v>27150.0</v>
      </c>
      <c r="K157" s="21">
        <v>2141.0</v>
      </c>
      <c r="L157" s="21">
        <v>2027.0</v>
      </c>
      <c r="M157" s="179">
        <v>2581.0</v>
      </c>
      <c r="N157" s="70">
        <v>1361.0</v>
      </c>
      <c r="O157" s="70">
        <v>905.0</v>
      </c>
      <c r="P157" s="70">
        <v>3406.0</v>
      </c>
      <c r="Q157" s="70">
        <v>2710.0</v>
      </c>
      <c r="R157" s="70">
        <v>616.0</v>
      </c>
      <c r="S157" s="70">
        <v>3101.0</v>
      </c>
    </row>
    <row r="158">
      <c r="A158" s="64">
        <v>44275.0</v>
      </c>
      <c r="B158" s="23">
        <v>30639.0</v>
      </c>
      <c r="C158" s="23">
        <v>3461.0</v>
      </c>
      <c r="D158" s="21">
        <v>8778.0</v>
      </c>
      <c r="E158" s="21">
        <v>4818.0</v>
      </c>
      <c r="F158" s="21">
        <v>2182.0</v>
      </c>
      <c r="G158" s="21">
        <v>1224.0</v>
      </c>
      <c r="H158" s="21">
        <v>1110.0</v>
      </c>
      <c r="I158" s="21">
        <v>250.0</v>
      </c>
      <c r="J158" s="23">
        <v>26993.0</v>
      </c>
      <c r="K158" s="21">
        <v>2127.0</v>
      </c>
      <c r="L158" s="21">
        <v>2017.0</v>
      </c>
      <c r="M158" s="179">
        <v>2576.0</v>
      </c>
      <c r="N158" s="70">
        <v>1350.0</v>
      </c>
      <c r="O158" s="70">
        <v>905.0</v>
      </c>
      <c r="P158" s="70">
        <v>3401.0</v>
      </c>
      <c r="Q158" s="70">
        <v>2656.0</v>
      </c>
      <c r="R158" s="70">
        <v>612.0</v>
      </c>
      <c r="S158" s="70">
        <v>3092.0</v>
      </c>
    </row>
    <row r="159">
      <c r="A159" s="64">
        <v>44274.0</v>
      </c>
      <c r="B159" s="23">
        <v>30524.0</v>
      </c>
      <c r="C159" s="23">
        <v>3452.0</v>
      </c>
      <c r="D159" s="21">
        <v>8762.0</v>
      </c>
      <c r="E159" s="21">
        <v>4806.0</v>
      </c>
      <c r="F159" s="21">
        <v>2181.0</v>
      </c>
      <c r="G159" s="21">
        <v>1216.0</v>
      </c>
      <c r="H159" s="21">
        <v>1107.0</v>
      </c>
      <c r="I159" s="21">
        <v>250.0</v>
      </c>
      <c r="J159" s="23">
        <v>26804.0</v>
      </c>
      <c r="K159" s="21">
        <v>2110.0</v>
      </c>
      <c r="L159" s="21">
        <v>2009.0</v>
      </c>
      <c r="M159" s="179">
        <v>2570.0</v>
      </c>
      <c r="N159" s="70">
        <v>1334.0</v>
      </c>
      <c r="O159" s="70">
        <v>905.0</v>
      </c>
      <c r="P159" s="70">
        <v>3390.0</v>
      </c>
      <c r="Q159" s="70">
        <v>2625.0</v>
      </c>
      <c r="R159" s="70">
        <v>614.0</v>
      </c>
      <c r="S159" s="70">
        <v>3088.0</v>
      </c>
    </row>
    <row r="160">
      <c r="A160" s="64">
        <v>44273.0</v>
      </c>
      <c r="B160" s="23">
        <v>30378.0</v>
      </c>
      <c r="C160" s="23">
        <v>3445.0</v>
      </c>
      <c r="D160" s="21">
        <v>8757.0</v>
      </c>
      <c r="E160" s="21">
        <v>4782.0</v>
      </c>
      <c r="F160" s="21">
        <v>2179.0</v>
      </c>
      <c r="G160" s="21">
        <v>1209.0</v>
      </c>
      <c r="H160" s="21">
        <v>1104.0</v>
      </c>
      <c r="I160" s="21">
        <v>250.0</v>
      </c>
      <c r="J160" s="23">
        <v>26647.0</v>
      </c>
      <c r="K160" s="21">
        <v>2079.0</v>
      </c>
      <c r="L160" s="21">
        <v>2001.0</v>
      </c>
      <c r="M160" s="179">
        <v>2565.0</v>
      </c>
      <c r="N160" s="70">
        <v>1319.0</v>
      </c>
      <c r="O160" s="70">
        <v>905.0</v>
      </c>
      <c r="P160" s="70">
        <v>3386.0</v>
      </c>
      <c r="Q160" s="70">
        <v>2583.0</v>
      </c>
      <c r="R160" s="70">
        <v>614.0</v>
      </c>
      <c r="S160" s="70">
        <v>3081.0</v>
      </c>
    </row>
    <row r="161">
      <c r="A161" s="64">
        <v>44272.0</v>
      </c>
      <c r="B161" s="23">
        <v>30254.0</v>
      </c>
      <c r="C161" s="23">
        <v>3438.0</v>
      </c>
      <c r="D161" s="21">
        <v>8743.0</v>
      </c>
      <c r="E161" s="21">
        <v>4761.0</v>
      </c>
      <c r="F161" s="21">
        <v>2178.0</v>
      </c>
      <c r="G161" s="21">
        <v>1207.0</v>
      </c>
      <c r="H161" s="21">
        <v>1099.0</v>
      </c>
      <c r="I161" s="21">
        <v>249.0</v>
      </c>
      <c r="J161" s="23">
        <v>26488.0</v>
      </c>
      <c r="K161" s="21">
        <v>2056.0</v>
      </c>
      <c r="L161" s="21">
        <v>1993.0</v>
      </c>
      <c r="M161" s="179">
        <v>2551.0</v>
      </c>
      <c r="N161" s="70">
        <v>1304.0</v>
      </c>
      <c r="O161" s="70">
        <v>905.0</v>
      </c>
      <c r="P161" s="70">
        <v>3381.0</v>
      </c>
      <c r="Q161" s="70">
        <v>2548.0</v>
      </c>
      <c r="R161" s="70">
        <v>612.0</v>
      </c>
      <c r="S161" s="70">
        <v>3072.0</v>
      </c>
    </row>
    <row r="162">
      <c r="A162" s="64">
        <v>44271.0</v>
      </c>
      <c r="B162" s="23">
        <v>30134.0</v>
      </c>
      <c r="C162" s="23">
        <v>3427.0</v>
      </c>
      <c r="D162" s="21">
        <v>8729.0</v>
      </c>
      <c r="E162" s="21">
        <v>4740.0</v>
      </c>
      <c r="F162" s="21">
        <v>2177.0</v>
      </c>
      <c r="G162" s="21">
        <v>1206.0</v>
      </c>
      <c r="H162" s="21">
        <v>1095.0</v>
      </c>
      <c r="I162" s="21">
        <v>246.0</v>
      </c>
      <c r="J162" s="23">
        <v>26302.0</v>
      </c>
      <c r="K162" s="21">
        <v>2046.0</v>
      </c>
      <c r="L162" s="21">
        <v>1981.0</v>
      </c>
      <c r="M162" s="179">
        <v>2545.0</v>
      </c>
      <c r="N162" s="70">
        <v>1283.0</v>
      </c>
      <c r="O162" s="70">
        <v>905.0</v>
      </c>
      <c r="P162" s="70">
        <v>3377.0</v>
      </c>
      <c r="Q162" s="70">
        <v>2503.0</v>
      </c>
      <c r="R162" s="70">
        <v>611.0</v>
      </c>
      <c r="S162" s="70">
        <v>3063.0</v>
      </c>
    </row>
    <row r="163">
      <c r="A163" s="64">
        <v>44270.0</v>
      </c>
      <c r="B163" s="23">
        <v>30055.0</v>
      </c>
      <c r="C163" s="23">
        <v>3420.0</v>
      </c>
      <c r="D163" s="21">
        <v>8726.0</v>
      </c>
      <c r="E163" s="21">
        <v>4726.0</v>
      </c>
      <c r="F163" s="21">
        <v>2175.0</v>
      </c>
      <c r="G163" s="21">
        <v>1205.0</v>
      </c>
      <c r="H163" s="21">
        <v>1092.0</v>
      </c>
      <c r="I163" s="21">
        <v>246.0</v>
      </c>
      <c r="J163" s="23">
        <v>26154.0</v>
      </c>
      <c r="K163" s="21">
        <v>2033.0</v>
      </c>
      <c r="L163" s="21">
        <v>1978.0</v>
      </c>
      <c r="M163" s="179">
        <v>2541.0</v>
      </c>
      <c r="N163" s="70">
        <v>1276.0</v>
      </c>
      <c r="O163" s="70">
        <v>904.0</v>
      </c>
      <c r="P163" s="70">
        <v>3373.0</v>
      </c>
      <c r="Q163" s="70">
        <v>2438.0</v>
      </c>
      <c r="R163" s="70">
        <v>609.0</v>
      </c>
      <c r="S163" s="70">
        <v>3056.0</v>
      </c>
    </row>
    <row r="164">
      <c r="A164" s="64">
        <v>44269.0</v>
      </c>
      <c r="B164" s="23">
        <v>29946.0</v>
      </c>
      <c r="C164" s="23">
        <v>3416.0</v>
      </c>
      <c r="D164" s="21">
        <v>8721.0</v>
      </c>
      <c r="E164" s="21">
        <v>4708.0</v>
      </c>
      <c r="F164" s="21">
        <v>2174.0</v>
      </c>
      <c r="G164" s="21">
        <v>1203.0</v>
      </c>
      <c r="H164" s="21">
        <v>1090.0</v>
      </c>
      <c r="I164" s="21">
        <v>244.0</v>
      </c>
      <c r="J164" s="23">
        <v>25993.0</v>
      </c>
      <c r="K164" s="21">
        <v>2023.0</v>
      </c>
      <c r="L164" s="21">
        <v>1969.0</v>
      </c>
      <c r="M164" s="179">
        <v>2535.0</v>
      </c>
      <c r="N164" s="70">
        <v>1271.0</v>
      </c>
      <c r="O164" s="70">
        <v>903.0</v>
      </c>
      <c r="P164" s="70">
        <v>3370.0</v>
      </c>
      <c r="Q164" s="70">
        <v>2407.0</v>
      </c>
      <c r="R164" s="70">
        <v>606.0</v>
      </c>
      <c r="S164" s="70">
        <v>3049.0</v>
      </c>
    </row>
    <row r="165">
      <c r="A165" s="64">
        <v>44268.0</v>
      </c>
      <c r="B165" s="23">
        <v>29834.0</v>
      </c>
      <c r="C165" s="23">
        <v>3403.0</v>
      </c>
      <c r="D165" s="21">
        <v>8715.0</v>
      </c>
      <c r="E165" s="21">
        <v>4688.0</v>
      </c>
      <c r="F165" s="21">
        <v>2173.0</v>
      </c>
      <c r="G165" s="21">
        <v>1203.0</v>
      </c>
      <c r="H165" s="21">
        <v>1089.0</v>
      </c>
      <c r="I165" s="21">
        <v>244.0</v>
      </c>
      <c r="J165" s="23">
        <v>25790.0</v>
      </c>
      <c r="K165" s="21">
        <v>2007.0</v>
      </c>
      <c r="L165" s="21">
        <v>1962.0</v>
      </c>
      <c r="M165" s="179">
        <v>2533.0</v>
      </c>
      <c r="N165" s="70">
        <v>1264.0</v>
      </c>
      <c r="O165" s="70">
        <v>901.0</v>
      </c>
      <c r="P165" s="70">
        <v>3361.0</v>
      </c>
      <c r="Q165" s="70">
        <v>2354.0</v>
      </c>
      <c r="R165" s="70">
        <v>605.0</v>
      </c>
      <c r="S165" s="70">
        <v>3043.0</v>
      </c>
    </row>
    <row r="166">
      <c r="A166" s="64">
        <v>44267.0</v>
      </c>
      <c r="B166" s="23">
        <v>29694.0</v>
      </c>
      <c r="C166" s="23">
        <v>3386.0</v>
      </c>
      <c r="D166" s="21">
        <v>8706.0</v>
      </c>
      <c r="E166" s="21">
        <v>4662.0</v>
      </c>
      <c r="F166" s="21">
        <v>2170.0</v>
      </c>
      <c r="G166" s="21">
        <v>1202.0</v>
      </c>
      <c r="H166" s="21">
        <v>1088.0</v>
      </c>
      <c r="I166" s="21">
        <v>244.0</v>
      </c>
      <c r="J166" s="23">
        <v>25626.0</v>
      </c>
      <c r="K166" s="21">
        <v>1989.0</v>
      </c>
      <c r="L166" s="21">
        <v>1946.0</v>
      </c>
      <c r="M166" s="179">
        <v>2524.0</v>
      </c>
      <c r="N166" s="70">
        <v>1262.0</v>
      </c>
      <c r="O166" s="70">
        <v>900.0</v>
      </c>
      <c r="P166" s="70">
        <v>3347.0</v>
      </c>
      <c r="Q166" s="70">
        <v>2292.0</v>
      </c>
      <c r="R166" s="70">
        <v>604.0</v>
      </c>
      <c r="S166" s="70">
        <v>3037.0</v>
      </c>
    </row>
    <row r="167">
      <c r="A167" s="64">
        <v>44266.0</v>
      </c>
      <c r="B167" s="23">
        <v>29554.0</v>
      </c>
      <c r="C167" s="23">
        <v>3371.0</v>
      </c>
      <c r="D167" s="21">
        <v>8702.0</v>
      </c>
      <c r="E167" s="21">
        <v>4631.0</v>
      </c>
      <c r="F167" s="21">
        <v>2168.0</v>
      </c>
      <c r="G167" s="21">
        <v>1202.0</v>
      </c>
      <c r="H167" s="21">
        <v>1083.0</v>
      </c>
      <c r="I167" s="21">
        <v>242.0</v>
      </c>
      <c r="J167" s="23">
        <v>25460.0</v>
      </c>
      <c r="K167" s="21">
        <v>1977.0</v>
      </c>
      <c r="L167" s="21">
        <v>1919.0</v>
      </c>
      <c r="M167" s="179">
        <v>2521.0</v>
      </c>
      <c r="N167" s="70">
        <v>1258.0</v>
      </c>
      <c r="O167" s="70">
        <v>896.0</v>
      </c>
      <c r="P167" s="70">
        <v>3338.0</v>
      </c>
      <c r="Q167" s="70">
        <v>2236.0</v>
      </c>
      <c r="R167" s="70">
        <v>602.0</v>
      </c>
      <c r="S167" s="70">
        <v>3031.0</v>
      </c>
    </row>
    <row r="168">
      <c r="A168" s="64">
        <v>44265.0</v>
      </c>
      <c r="B168" s="23">
        <v>29416.0</v>
      </c>
      <c r="C168" s="23">
        <v>3357.0</v>
      </c>
      <c r="D168" s="179">
        <v>8698.0</v>
      </c>
      <c r="E168" s="179">
        <v>4613.0</v>
      </c>
      <c r="F168" s="179">
        <v>2167.0</v>
      </c>
      <c r="G168" s="179">
        <v>1201.0</v>
      </c>
      <c r="H168" s="179">
        <v>1060.0</v>
      </c>
      <c r="I168" s="179">
        <v>242.0</v>
      </c>
      <c r="J168" s="23">
        <v>25276.0</v>
      </c>
      <c r="K168" s="179">
        <v>1947.0</v>
      </c>
      <c r="L168" s="179">
        <v>1913.0</v>
      </c>
      <c r="M168" s="179">
        <v>2517.0</v>
      </c>
      <c r="N168" s="70">
        <v>1250.0</v>
      </c>
      <c r="O168" s="70">
        <v>893.0</v>
      </c>
      <c r="P168" s="70">
        <v>3327.0</v>
      </c>
      <c r="Q168" s="70">
        <v>2228.0</v>
      </c>
      <c r="R168" s="70">
        <v>600.0</v>
      </c>
      <c r="S168" s="70">
        <v>3021.0</v>
      </c>
    </row>
    <row r="169">
      <c r="A169" s="64">
        <v>44264.0</v>
      </c>
      <c r="B169" s="23">
        <v>29278.0</v>
      </c>
      <c r="C169" s="23">
        <v>3350.0</v>
      </c>
      <c r="D169" s="179">
        <v>8697.0</v>
      </c>
      <c r="E169" s="179">
        <v>4590.0</v>
      </c>
      <c r="F169" s="179">
        <v>2166.0</v>
      </c>
      <c r="G169" s="179">
        <v>1198.0</v>
      </c>
      <c r="H169" s="179">
        <v>1039.0</v>
      </c>
      <c r="I169" s="179">
        <v>242.0</v>
      </c>
      <c r="J169" s="23">
        <v>25073.0</v>
      </c>
      <c r="K169" s="179">
        <v>1927.0</v>
      </c>
      <c r="L169" s="179">
        <v>1892.0</v>
      </c>
      <c r="M169" s="179">
        <v>2581.0</v>
      </c>
      <c r="N169" s="70">
        <v>1245.0</v>
      </c>
      <c r="O169" s="70">
        <v>890.0</v>
      </c>
      <c r="P169" s="70">
        <v>3323.0</v>
      </c>
      <c r="Q169" s="70">
        <v>2221.0</v>
      </c>
      <c r="R169" s="70">
        <v>598.0</v>
      </c>
      <c r="S169" s="70">
        <v>3016.0</v>
      </c>
    </row>
    <row r="170">
      <c r="A170" s="64">
        <v>44263.0</v>
      </c>
      <c r="B170" s="23">
        <v>29176.0</v>
      </c>
      <c r="C170" s="23">
        <v>3331.0</v>
      </c>
      <c r="D170" s="179">
        <v>8694.0</v>
      </c>
      <c r="E170" s="179">
        <v>4570.0</v>
      </c>
      <c r="F170" s="179">
        <v>2133.0</v>
      </c>
      <c r="G170" s="179">
        <v>1197.0</v>
      </c>
      <c r="H170" s="179">
        <v>1028.0</v>
      </c>
      <c r="I170" s="179">
        <v>242.0</v>
      </c>
      <c r="J170" s="23">
        <v>24885.0</v>
      </c>
      <c r="K170" s="179">
        <v>1914.0</v>
      </c>
      <c r="L170" s="179">
        <v>1871.0</v>
      </c>
      <c r="M170" s="179">
        <v>2496.0</v>
      </c>
      <c r="N170" s="70">
        <v>1237.0</v>
      </c>
      <c r="O170" s="70">
        <v>887.0</v>
      </c>
      <c r="P170" s="70">
        <v>3321.0</v>
      </c>
      <c r="Q170" s="70">
        <v>2220.0</v>
      </c>
      <c r="R170" s="70">
        <v>596.0</v>
      </c>
      <c r="S170" s="70">
        <v>3012.0</v>
      </c>
    </row>
    <row r="171">
      <c r="A171" s="64">
        <v>44262.0</v>
      </c>
      <c r="B171" s="23">
        <v>29076.0</v>
      </c>
      <c r="C171" s="23">
        <v>3319.0</v>
      </c>
      <c r="D171" s="179">
        <v>8688.0</v>
      </c>
      <c r="E171" s="179">
        <v>4555.0</v>
      </c>
      <c r="F171" s="179">
        <v>2118.0</v>
      </c>
      <c r="G171" s="179">
        <v>1197.0</v>
      </c>
      <c r="H171" s="179">
        <v>1025.0</v>
      </c>
      <c r="I171" s="179">
        <v>241.0</v>
      </c>
      <c r="J171" s="23">
        <v>24757.0</v>
      </c>
      <c r="K171" s="179">
        <v>1904.0</v>
      </c>
      <c r="L171" s="179">
        <v>1851.0</v>
      </c>
      <c r="M171" s="179">
        <v>2482.0</v>
      </c>
      <c r="N171" s="70">
        <v>1233.0</v>
      </c>
      <c r="O171" s="70">
        <v>881.0</v>
      </c>
      <c r="P171" s="70">
        <v>3318.0</v>
      </c>
      <c r="Q171" s="70">
        <v>2219.0</v>
      </c>
      <c r="R171" s="70">
        <v>593.0</v>
      </c>
      <c r="S171" s="70">
        <v>3007.0</v>
      </c>
    </row>
    <row r="172">
      <c r="A172" s="64">
        <v>44261.0</v>
      </c>
      <c r="B172" s="23">
        <v>28944.0</v>
      </c>
      <c r="C172" s="23">
        <v>3313.0</v>
      </c>
      <c r="D172" s="179">
        <v>8680.0</v>
      </c>
      <c r="E172" s="179">
        <v>4527.0</v>
      </c>
      <c r="F172" s="179">
        <v>2114.0</v>
      </c>
      <c r="G172" s="179">
        <v>1196.0</v>
      </c>
      <c r="H172" s="179">
        <v>1023.0</v>
      </c>
      <c r="I172" s="179">
        <v>239.0</v>
      </c>
      <c r="J172" s="23">
        <v>24585.0</v>
      </c>
      <c r="K172" s="179">
        <v>1894.0</v>
      </c>
      <c r="L172" s="179">
        <v>1842.0</v>
      </c>
      <c r="M172" s="179">
        <v>2476.0</v>
      </c>
      <c r="N172" s="70">
        <v>1228.0</v>
      </c>
      <c r="O172" s="70">
        <v>875.0</v>
      </c>
      <c r="P172" s="70">
        <v>3305.0</v>
      </c>
      <c r="Q172" s="70">
        <v>2216.0</v>
      </c>
      <c r="R172" s="70">
        <v>589.0</v>
      </c>
      <c r="S172" s="70">
        <v>3002.0</v>
      </c>
    </row>
    <row r="173">
      <c r="A173" s="64">
        <v>44260.0</v>
      </c>
      <c r="B173" s="23">
        <v>28816.0</v>
      </c>
      <c r="C173" s="23">
        <v>3301.0</v>
      </c>
      <c r="D173" s="179">
        <v>8676.0</v>
      </c>
      <c r="E173" s="179">
        <v>4507.0</v>
      </c>
      <c r="F173" s="179">
        <v>2111.0</v>
      </c>
      <c r="G173" s="179">
        <v>1196.0</v>
      </c>
      <c r="H173" s="179">
        <v>1019.0</v>
      </c>
      <c r="I173" s="179">
        <v>237.0</v>
      </c>
      <c r="J173" s="23">
        <v>24412.0</v>
      </c>
      <c r="K173" s="179">
        <v>1887.0</v>
      </c>
      <c r="L173" s="179">
        <v>1820.0</v>
      </c>
      <c r="M173" s="179">
        <v>2469.0</v>
      </c>
      <c r="N173" s="70">
        <v>1224.0</v>
      </c>
      <c r="O173" s="70">
        <v>872.0</v>
      </c>
      <c r="P173" s="70">
        <v>3292.0</v>
      </c>
      <c r="Q173" s="70">
        <v>2211.0</v>
      </c>
      <c r="R173" s="70">
        <v>584.0</v>
      </c>
      <c r="S173" s="70">
        <v>2996.0</v>
      </c>
    </row>
    <row r="174">
      <c r="A174" s="64">
        <v>44259.0</v>
      </c>
      <c r="B174" s="23">
        <v>28687.0</v>
      </c>
      <c r="C174" s="23">
        <v>3281.0</v>
      </c>
      <c r="D174" s="179">
        <v>8673.0</v>
      </c>
      <c r="E174" s="179">
        <v>4494.0</v>
      </c>
      <c r="F174" s="179">
        <v>2105.0</v>
      </c>
      <c r="G174" s="179">
        <v>1196.0</v>
      </c>
      <c r="H174" s="179">
        <v>1016.0</v>
      </c>
      <c r="I174" s="179">
        <v>236.0</v>
      </c>
      <c r="J174" s="23">
        <v>24239.0</v>
      </c>
      <c r="K174" s="179">
        <v>1883.0</v>
      </c>
      <c r="L174" s="179">
        <v>1801.0</v>
      </c>
      <c r="M174" s="179">
        <v>2460.0</v>
      </c>
      <c r="N174" s="70">
        <v>1221.0</v>
      </c>
      <c r="O174" s="70">
        <v>872.0</v>
      </c>
      <c r="P174" s="70">
        <v>3286.0</v>
      </c>
      <c r="Q174" s="70">
        <v>2208.0</v>
      </c>
      <c r="R174" s="70">
        <v>582.0</v>
      </c>
      <c r="S174" s="70">
        <v>2992.0</v>
      </c>
    </row>
    <row r="175">
      <c r="A175" s="64">
        <v>44258.0</v>
      </c>
      <c r="B175" s="23">
        <v>28569.0</v>
      </c>
      <c r="C175" s="23">
        <v>3263.0</v>
      </c>
      <c r="D175" s="179">
        <v>8653.0</v>
      </c>
      <c r="E175" s="179">
        <v>4476.0</v>
      </c>
      <c r="F175" s="179">
        <v>2099.0</v>
      </c>
      <c r="G175" s="179">
        <v>1193.0</v>
      </c>
      <c r="H175" s="179">
        <v>1016.0</v>
      </c>
      <c r="I175" s="179">
        <v>236.0</v>
      </c>
      <c r="J175" s="23">
        <v>24053.0</v>
      </c>
      <c r="K175" s="179">
        <v>1877.0</v>
      </c>
      <c r="L175" s="179">
        <v>1789.0</v>
      </c>
      <c r="M175" s="179">
        <v>2456.0</v>
      </c>
      <c r="N175" s="70">
        <v>1215.0</v>
      </c>
      <c r="O175" s="70">
        <v>871.0</v>
      </c>
      <c r="P175" s="70">
        <v>3279.0</v>
      </c>
      <c r="Q175" s="70">
        <v>2198.0</v>
      </c>
      <c r="R175" s="70">
        <v>579.0</v>
      </c>
      <c r="S175" s="70">
        <v>2986.0</v>
      </c>
    </row>
    <row r="176">
      <c r="A176" s="64">
        <v>44257.0</v>
      </c>
      <c r="B176" s="23">
        <v>28450.0</v>
      </c>
      <c r="C176" s="23">
        <v>3255.0</v>
      </c>
      <c r="D176" s="179">
        <v>8647.0</v>
      </c>
      <c r="E176" s="179">
        <v>4456.0</v>
      </c>
      <c r="F176" s="179">
        <v>2096.0</v>
      </c>
      <c r="G176" s="179">
        <v>1191.0</v>
      </c>
      <c r="H176" s="179">
        <v>1015.0</v>
      </c>
      <c r="I176" s="179">
        <v>232.0</v>
      </c>
      <c r="J176" s="23">
        <v>23826.0</v>
      </c>
      <c r="K176" s="179">
        <v>1871.0</v>
      </c>
      <c r="L176" s="179">
        <v>1770.0</v>
      </c>
      <c r="M176" s="179">
        <v>2452.0</v>
      </c>
      <c r="N176" s="70">
        <v>1210.0</v>
      </c>
      <c r="O176" s="70">
        <v>868.0</v>
      </c>
      <c r="P176" s="70">
        <v>3273.0</v>
      </c>
      <c r="Q176" s="70">
        <v>2193.0</v>
      </c>
      <c r="R176" s="70">
        <v>575.0</v>
      </c>
      <c r="S176" s="70">
        <v>2984.0</v>
      </c>
    </row>
    <row r="177">
      <c r="A177" s="64">
        <v>44256.0</v>
      </c>
      <c r="B177" s="23">
        <v>28328.0</v>
      </c>
      <c r="C177" s="23">
        <v>3238.0</v>
      </c>
      <c r="D177" s="179">
        <v>8633.0</v>
      </c>
      <c r="E177" s="179">
        <v>4445.0</v>
      </c>
      <c r="F177" s="179">
        <v>2092.0</v>
      </c>
      <c r="G177" s="179">
        <v>1190.0</v>
      </c>
      <c r="H177" s="179">
        <v>1015.0</v>
      </c>
      <c r="I177" s="179">
        <v>227.0</v>
      </c>
      <c r="J177" s="23">
        <v>23710.0</v>
      </c>
      <c r="K177" s="179">
        <v>1869.0</v>
      </c>
      <c r="L177" s="179">
        <v>1764.0</v>
      </c>
      <c r="M177" s="179">
        <v>2448.0</v>
      </c>
      <c r="N177" s="70">
        <v>1201.0</v>
      </c>
      <c r="O177" s="70">
        <v>861.0</v>
      </c>
      <c r="P177" s="70">
        <v>3266.0</v>
      </c>
      <c r="Q177" s="70">
        <v>2188.0</v>
      </c>
      <c r="R177" s="70">
        <v>570.0</v>
      </c>
      <c r="S177" s="70">
        <v>2975.0</v>
      </c>
    </row>
    <row r="178">
      <c r="A178" s="64">
        <v>44255.0</v>
      </c>
      <c r="B178" s="23">
        <v>28236.0</v>
      </c>
      <c r="C178" s="23">
        <v>3222.0</v>
      </c>
      <c r="D178" s="179">
        <v>8623.0</v>
      </c>
      <c r="E178" s="179">
        <v>4431.0</v>
      </c>
      <c r="F178" s="179">
        <v>2084.0</v>
      </c>
      <c r="G178" s="179">
        <v>1190.0</v>
      </c>
      <c r="H178" s="179">
        <v>1013.0</v>
      </c>
      <c r="I178" s="179">
        <v>226.0</v>
      </c>
      <c r="J178" s="23">
        <v>23550.0</v>
      </c>
      <c r="K178" s="179">
        <v>1864.0</v>
      </c>
      <c r="L178" s="179">
        <v>1756.0</v>
      </c>
      <c r="M178" s="179">
        <v>2444.0</v>
      </c>
      <c r="N178" s="70">
        <v>1191.0</v>
      </c>
      <c r="O178" s="70">
        <v>859.0</v>
      </c>
      <c r="P178" s="70">
        <v>3253.0</v>
      </c>
      <c r="Q178" s="70">
        <v>2183.0</v>
      </c>
      <c r="R178" s="70">
        <v>570.0</v>
      </c>
      <c r="S178" s="70">
        <v>2970.0</v>
      </c>
    </row>
    <row r="179">
      <c r="A179" s="64">
        <v>44254.0</v>
      </c>
      <c r="B179" s="23">
        <v>28116.0</v>
      </c>
      <c r="C179" s="23">
        <v>3217.0</v>
      </c>
      <c r="D179" s="179">
        <v>8617.0</v>
      </c>
      <c r="E179" s="179">
        <v>4418.0</v>
      </c>
      <c r="F179" s="179">
        <v>2070.0</v>
      </c>
      <c r="G179" s="179">
        <v>1189.0</v>
      </c>
      <c r="H179" s="179">
        <v>1008.0</v>
      </c>
      <c r="I179" s="179">
        <v>220.0</v>
      </c>
      <c r="J179" s="23">
        <v>23409.0</v>
      </c>
      <c r="K179" s="179">
        <v>1860.0</v>
      </c>
      <c r="L179" s="179">
        <v>1746.0</v>
      </c>
      <c r="M179" s="179">
        <v>2437.0</v>
      </c>
      <c r="N179" s="70">
        <v>1184.0</v>
      </c>
      <c r="O179" s="70">
        <v>859.0</v>
      </c>
      <c r="P179" s="70">
        <v>3249.0</v>
      </c>
      <c r="Q179" s="70">
        <v>2181.0</v>
      </c>
      <c r="R179" s="70">
        <v>569.0</v>
      </c>
      <c r="S179" s="70">
        <v>2961.0</v>
      </c>
    </row>
    <row r="180">
      <c r="A180" s="64">
        <v>44253.0</v>
      </c>
      <c r="B180" s="23">
        <v>27985.0</v>
      </c>
      <c r="C180" s="23">
        <v>3208.0</v>
      </c>
      <c r="D180" s="179">
        <v>8611.0</v>
      </c>
      <c r="E180" s="179">
        <v>4391.0</v>
      </c>
      <c r="F180" s="179">
        <v>2058.0</v>
      </c>
      <c r="G180" s="179">
        <v>1187.0</v>
      </c>
      <c r="H180" s="179">
        <v>1005.0</v>
      </c>
      <c r="I180" s="179">
        <v>219.0</v>
      </c>
      <c r="J180" s="23">
        <v>23240.0</v>
      </c>
      <c r="K180" s="179">
        <v>1854.0</v>
      </c>
      <c r="L180" s="179">
        <v>1738.0</v>
      </c>
      <c r="M180" s="179">
        <v>2433.0</v>
      </c>
      <c r="N180" s="70">
        <v>1164.0</v>
      </c>
      <c r="O180" s="70">
        <v>854.0</v>
      </c>
      <c r="P180" s="70">
        <v>3242.0</v>
      </c>
      <c r="Q180" s="70">
        <v>2180.0</v>
      </c>
      <c r="R180" s="70">
        <v>568.0</v>
      </c>
      <c r="S180" s="70">
        <v>2958.0</v>
      </c>
    </row>
    <row r="181">
      <c r="A181" s="64">
        <v>44252.0</v>
      </c>
      <c r="B181" s="23">
        <v>27854.0</v>
      </c>
      <c r="C181" s="23">
        <v>3197.0</v>
      </c>
      <c r="D181" s="70">
        <v>8601.0</v>
      </c>
      <c r="E181" s="70">
        <v>4376.0</v>
      </c>
      <c r="F181" s="70">
        <v>2047.0</v>
      </c>
      <c r="G181" s="70">
        <v>1181.0</v>
      </c>
      <c r="H181" s="70">
        <v>1004.0</v>
      </c>
      <c r="I181" s="70">
        <v>218.0</v>
      </c>
      <c r="J181" s="23">
        <v>23099.0</v>
      </c>
      <c r="K181" s="70">
        <v>1848.0</v>
      </c>
      <c r="L181" s="70">
        <v>1728.0</v>
      </c>
      <c r="M181" s="70">
        <v>2430.0</v>
      </c>
      <c r="N181" s="70">
        <v>1148.0</v>
      </c>
      <c r="O181" s="70">
        <v>849.0</v>
      </c>
      <c r="P181" s="70">
        <v>3236.0</v>
      </c>
      <c r="Q181" s="70">
        <v>2174.0</v>
      </c>
      <c r="R181" s="70">
        <v>568.0</v>
      </c>
      <c r="S181" s="70">
        <v>2950.0</v>
      </c>
    </row>
    <row r="182">
      <c r="A182" s="64">
        <v>44251.0</v>
      </c>
      <c r="B182" s="23">
        <v>27732.0</v>
      </c>
      <c r="C182" s="23">
        <v>3179.0</v>
      </c>
      <c r="D182" s="70">
        <v>8587.0</v>
      </c>
      <c r="E182" s="70">
        <v>4354.0</v>
      </c>
      <c r="F182" s="70">
        <v>2032.0</v>
      </c>
      <c r="G182" s="70">
        <v>1181.0</v>
      </c>
      <c r="H182" s="70">
        <v>1002.0</v>
      </c>
      <c r="I182" s="70">
        <v>218.0</v>
      </c>
      <c r="J182" s="23">
        <v>22961.0</v>
      </c>
      <c r="K182" s="70">
        <v>1846.0</v>
      </c>
      <c r="L182" s="70">
        <v>1724.0</v>
      </c>
      <c r="M182" s="70">
        <v>2414.0</v>
      </c>
      <c r="N182" s="70">
        <v>1143.0</v>
      </c>
      <c r="O182" s="70">
        <v>838.0</v>
      </c>
      <c r="P182" s="70">
        <v>3227.0</v>
      </c>
      <c r="Q182" s="70">
        <v>2172.0</v>
      </c>
      <c r="R182" s="70">
        <v>563.0</v>
      </c>
      <c r="S182" s="70">
        <v>2940.0</v>
      </c>
    </row>
    <row r="183">
      <c r="A183" s="64">
        <v>44250.0</v>
      </c>
      <c r="B183" s="23">
        <v>27588.0</v>
      </c>
      <c r="C183" s="23">
        <v>3166.0</v>
      </c>
      <c r="D183" s="70">
        <v>8568.0</v>
      </c>
      <c r="E183" s="70">
        <v>4336.0</v>
      </c>
      <c r="F183" s="70">
        <v>1997.0</v>
      </c>
      <c r="G183" s="70">
        <v>1179.0</v>
      </c>
      <c r="H183" s="70">
        <v>1001.0</v>
      </c>
      <c r="I183" s="70">
        <v>216.0</v>
      </c>
      <c r="J183" s="23">
        <v>22818.0</v>
      </c>
      <c r="K183" s="70">
        <v>1837.0</v>
      </c>
      <c r="L183" s="70">
        <v>1723.0</v>
      </c>
      <c r="M183" s="70">
        <v>2402.0</v>
      </c>
      <c r="N183" s="70">
        <v>1135.0</v>
      </c>
      <c r="O183" s="70">
        <v>837.0</v>
      </c>
      <c r="P183" s="70">
        <v>3209.0</v>
      </c>
      <c r="Q183" s="70">
        <v>2164.0</v>
      </c>
      <c r="R183" s="70">
        <v>561.0</v>
      </c>
      <c r="S183" s="70">
        <v>2936.0</v>
      </c>
    </row>
    <row r="184">
      <c r="A184" s="64">
        <v>44249.0</v>
      </c>
      <c r="B184" s="23">
        <v>27463.0</v>
      </c>
      <c r="C184" s="23">
        <v>3154.0</v>
      </c>
      <c r="D184" s="70">
        <v>8558.0</v>
      </c>
      <c r="E184" s="70">
        <v>4322.0</v>
      </c>
      <c r="F184" s="70">
        <v>1990.0</v>
      </c>
      <c r="G184" s="70">
        <v>1178.0</v>
      </c>
      <c r="H184" s="70">
        <v>999.0</v>
      </c>
      <c r="I184" s="70">
        <v>215.0</v>
      </c>
      <c r="J184" s="23">
        <v>22691.0</v>
      </c>
      <c r="K184" s="70">
        <v>1823.0</v>
      </c>
      <c r="L184" s="70">
        <v>1719.0</v>
      </c>
      <c r="M184" s="70">
        <v>2394.0</v>
      </c>
      <c r="N184" s="70">
        <v>1128.0</v>
      </c>
      <c r="O184" s="70">
        <v>831.0</v>
      </c>
      <c r="P184" s="70">
        <v>3201.0</v>
      </c>
      <c r="Q184" s="70">
        <v>2159.0</v>
      </c>
      <c r="R184" s="70">
        <v>561.0</v>
      </c>
      <c r="S184" s="70">
        <v>2931.0</v>
      </c>
    </row>
    <row r="185">
      <c r="A185" s="64">
        <v>44248.0</v>
      </c>
      <c r="B185" s="23">
        <v>27357.0</v>
      </c>
      <c r="C185" s="23">
        <v>3142.0</v>
      </c>
      <c r="D185" s="70">
        <v>8554.0</v>
      </c>
      <c r="E185" s="70">
        <v>4303.0</v>
      </c>
      <c r="F185" s="70">
        <v>1985.0</v>
      </c>
      <c r="G185" s="70">
        <v>1175.0</v>
      </c>
      <c r="H185" s="70">
        <v>998.0</v>
      </c>
      <c r="I185" s="70">
        <v>215.0</v>
      </c>
      <c r="J185" s="23">
        <v>22570.0</v>
      </c>
      <c r="K185" s="70">
        <v>1803.0</v>
      </c>
      <c r="L185" s="70">
        <v>1712.0</v>
      </c>
      <c r="M185" s="70">
        <v>2388.0</v>
      </c>
      <c r="N185" s="70">
        <v>1124.0</v>
      </c>
      <c r="O185" s="70">
        <v>828.0</v>
      </c>
      <c r="P185" s="70">
        <v>3190.0</v>
      </c>
      <c r="Q185" s="70">
        <v>2153.0</v>
      </c>
      <c r="R185" s="70">
        <v>561.0</v>
      </c>
      <c r="S185" s="70">
        <v>2927.0</v>
      </c>
    </row>
    <row r="186">
      <c r="A186" s="64">
        <v>44247.0</v>
      </c>
      <c r="B186" s="23">
        <v>27227.0</v>
      </c>
      <c r="C186" s="23">
        <v>3130.0</v>
      </c>
      <c r="D186" s="70">
        <v>8546.0</v>
      </c>
      <c r="E186" s="70">
        <v>4282.0</v>
      </c>
      <c r="F186" s="70">
        <v>1979.0</v>
      </c>
      <c r="G186" s="70">
        <v>1175.0</v>
      </c>
      <c r="H186" s="70">
        <v>994.0</v>
      </c>
      <c r="I186" s="70">
        <v>214.0</v>
      </c>
      <c r="J186" s="23">
        <v>22399.0</v>
      </c>
      <c r="K186" s="70">
        <v>1797.0</v>
      </c>
      <c r="L186" s="70">
        <v>1706.0</v>
      </c>
      <c r="M186" s="70">
        <v>2378.0</v>
      </c>
      <c r="N186" s="70">
        <v>1116.0</v>
      </c>
      <c r="O186" s="70">
        <v>820.0</v>
      </c>
      <c r="P186" s="70">
        <v>3183.0</v>
      </c>
      <c r="Q186" s="70">
        <v>2146.0</v>
      </c>
      <c r="R186" s="70">
        <v>558.0</v>
      </c>
      <c r="S186" s="70">
        <v>2919.0</v>
      </c>
    </row>
    <row r="187">
      <c r="A187" s="64">
        <v>44246.0</v>
      </c>
      <c r="B187" s="23">
        <v>27104.0</v>
      </c>
      <c r="C187" s="23">
        <v>3116.0</v>
      </c>
      <c r="D187" s="70">
        <v>8537.0</v>
      </c>
      <c r="E187" s="70">
        <v>4245.0</v>
      </c>
      <c r="F187" s="70">
        <v>1974.0</v>
      </c>
      <c r="G187" s="70">
        <v>1173.0</v>
      </c>
      <c r="H187" s="70">
        <v>993.0</v>
      </c>
      <c r="I187" s="70">
        <v>214.0</v>
      </c>
      <c r="J187" s="23">
        <v>22229.0</v>
      </c>
      <c r="K187" s="70">
        <v>1792.0</v>
      </c>
      <c r="L187" s="70">
        <v>1690.0</v>
      </c>
      <c r="M187" s="70">
        <v>2366.0</v>
      </c>
      <c r="N187" s="70">
        <v>1108.0</v>
      </c>
      <c r="O187" s="70">
        <v>810.0</v>
      </c>
      <c r="P187" s="70">
        <v>3164.0</v>
      </c>
      <c r="Q187" s="70">
        <v>2138.0</v>
      </c>
      <c r="R187" s="70">
        <v>556.0</v>
      </c>
      <c r="S187" s="70">
        <v>2912.0</v>
      </c>
    </row>
    <row r="188">
      <c r="A188" s="64">
        <v>44245.0</v>
      </c>
      <c r="B188" s="23">
        <v>26924.0</v>
      </c>
      <c r="C188" s="23">
        <v>3100.0</v>
      </c>
      <c r="D188" s="70">
        <v>8526.0</v>
      </c>
      <c r="E188" s="70">
        <v>4207.0</v>
      </c>
      <c r="F188" s="70">
        <v>1970.0</v>
      </c>
      <c r="G188" s="70">
        <v>1169.0</v>
      </c>
      <c r="H188" s="70">
        <v>981.0</v>
      </c>
      <c r="I188" s="70">
        <v>213.0</v>
      </c>
      <c r="J188" s="23">
        <v>22040.0</v>
      </c>
      <c r="K188" s="70">
        <v>1785.0</v>
      </c>
      <c r="L188" s="70">
        <v>1672.0</v>
      </c>
      <c r="M188" s="70">
        <v>2342.0</v>
      </c>
      <c r="N188" s="70">
        <v>1105.0</v>
      </c>
      <c r="O188" s="70">
        <v>800.0</v>
      </c>
      <c r="P188" s="70">
        <v>3142.0</v>
      </c>
      <c r="Q188" s="70">
        <v>2129.0</v>
      </c>
      <c r="R188" s="70">
        <v>553.0</v>
      </c>
      <c r="S188" s="70">
        <v>2902.0</v>
      </c>
    </row>
    <row r="189">
      <c r="A189" s="64">
        <v>44244.0</v>
      </c>
      <c r="B189" s="23">
        <v>26739.0</v>
      </c>
      <c r="C189" s="23">
        <v>3072.0</v>
      </c>
      <c r="D189" s="70">
        <v>8517.0</v>
      </c>
      <c r="E189" s="70">
        <v>4190.0</v>
      </c>
      <c r="F189" s="70">
        <v>1954.0</v>
      </c>
      <c r="G189" s="70">
        <v>1157.0</v>
      </c>
      <c r="H189" s="70">
        <v>975.0</v>
      </c>
      <c r="I189" s="70">
        <v>212.0</v>
      </c>
      <c r="J189" s="23">
        <v>21799.0</v>
      </c>
      <c r="K189" s="70">
        <v>1781.0</v>
      </c>
      <c r="L189" s="70">
        <v>1655.0</v>
      </c>
      <c r="M189" s="70">
        <v>2314.0</v>
      </c>
      <c r="N189" s="70">
        <v>1099.0</v>
      </c>
      <c r="O189" s="70">
        <v>796.0</v>
      </c>
      <c r="P189" s="70">
        <v>3119.0</v>
      </c>
      <c r="Q189" s="70">
        <v>2122.0</v>
      </c>
      <c r="R189" s="70">
        <v>548.0</v>
      </c>
      <c r="S189" s="70">
        <v>2890.0</v>
      </c>
    </row>
    <row r="190">
      <c r="A190" s="64">
        <v>44243.0</v>
      </c>
      <c r="B190" s="23">
        <v>26481.0</v>
      </c>
      <c r="C190" s="23">
        <v>3053.0</v>
      </c>
      <c r="D190" s="70">
        <v>8503.0</v>
      </c>
      <c r="E190" s="70">
        <v>4169.0</v>
      </c>
      <c r="F190" s="70">
        <v>1951.0</v>
      </c>
      <c r="G190" s="70">
        <v>1150.0</v>
      </c>
      <c r="H190" s="70">
        <v>966.0</v>
      </c>
      <c r="I190" s="70">
        <v>210.0</v>
      </c>
      <c r="J190" s="23">
        <v>21645.0</v>
      </c>
      <c r="K190" s="70">
        <v>1778.0</v>
      </c>
      <c r="L190" s="70">
        <v>1649.0</v>
      </c>
      <c r="M190" s="70">
        <v>2239.0</v>
      </c>
      <c r="N190" s="70">
        <v>1093.0</v>
      </c>
      <c r="O190" s="70">
        <v>781.0</v>
      </c>
      <c r="P190" s="70">
        <v>3104.0</v>
      </c>
      <c r="Q190" s="70">
        <v>2114.0</v>
      </c>
      <c r="R190" s="70">
        <v>548.0</v>
      </c>
      <c r="S190" s="70">
        <v>2884.0</v>
      </c>
    </row>
    <row r="191">
      <c r="A191" s="64">
        <v>44242.0</v>
      </c>
      <c r="B191" s="23">
        <v>26320.0</v>
      </c>
      <c r="C191" s="23">
        <v>3034.0</v>
      </c>
      <c r="D191" s="70">
        <v>8491.0</v>
      </c>
      <c r="E191" s="70">
        <v>4148.0</v>
      </c>
      <c r="F191" s="70">
        <v>1949.0</v>
      </c>
      <c r="G191" s="70">
        <v>1146.0</v>
      </c>
      <c r="H191" s="70">
        <v>959.0</v>
      </c>
      <c r="I191" s="70">
        <v>210.0</v>
      </c>
      <c r="J191" s="23">
        <v>21511.0</v>
      </c>
      <c r="K191" s="70">
        <v>1773.0</v>
      </c>
      <c r="L191" s="70">
        <v>1642.0</v>
      </c>
      <c r="M191" s="70">
        <v>2181.0</v>
      </c>
      <c r="N191" s="70">
        <v>1088.0</v>
      </c>
      <c r="O191" s="70">
        <v>779.0</v>
      </c>
      <c r="P191" s="70">
        <v>3101.0</v>
      </c>
      <c r="Q191" s="70">
        <v>2106.0</v>
      </c>
      <c r="R191" s="70">
        <v>547.0</v>
      </c>
      <c r="S191" s="70">
        <v>2876.0</v>
      </c>
    </row>
    <row r="192">
      <c r="A192" s="64">
        <v>44241.0</v>
      </c>
      <c r="B192" s="23">
        <v>26170.0</v>
      </c>
      <c r="C192" s="23">
        <v>3019.0</v>
      </c>
      <c r="D192" s="70">
        <v>8478.0</v>
      </c>
      <c r="E192" s="70">
        <v>4136.0</v>
      </c>
      <c r="F192" s="70">
        <v>1946.0</v>
      </c>
      <c r="G192" s="70">
        <v>1138.0</v>
      </c>
      <c r="H192" s="70">
        <v>955.0</v>
      </c>
      <c r="I192" s="70">
        <v>210.0</v>
      </c>
      <c r="J192" s="23">
        <v>21409.0</v>
      </c>
      <c r="K192" s="70">
        <v>1772.0</v>
      </c>
      <c r="L192" s="70">
        <v>1642.0</v>
      </c>
      <c r="M192" s="70">
        <v>2172.0</v>
      </c>
      <c r="N192" s="70">
        <v>1084.0</v>
      </c>
      <c r="O192" s="70">
        <v>774.0</v>
      </c>
      <c r="P192" s="70">
        <v>3083.0</v>
      </c>
      <c r="Q192" s="70">
        <v>2103.0</v>
      </c>
      <c r="R192" s="70">
        <v>547.0</v>
      </c>
      <c r="S192" s="70">
        <v>2870.0</v>
      </c>
    </row>
    <row r="193">
      <c r="A193" s="64">
        <v>44240.0</v>
      </c>
      <c r="B193" s="23">
        <v>26018.0</v>
      </c>
      <c r="C193" s="23">
        <v>3004.0</v>
      </c>
      <c r="D193" s="70">
        <v>8475.0</v>
      </c>
      <c r="E193" s="70">
        <v>4117.0</v>
      </c>
      <c r="F193" s="70">
        <v>1944.0</v>
      </c>
      <c r="G193" s="70">
        <v>1136.0</v>
      </c>
      <c r="H193" s="70">
        <v>952.0</v>
      </c>
      <c r="I193" s="70">
        <v>208.0</v>
      </c>
      <c r="J193" s="23">
        <v>21329.0</v>
      </c>
      <c r="K193" s="70">
        <v>1767.0</v>
      </c>
      <c r="L193" s="70">
        <v>1637.0</v>
      </c>
      <c r="M193" s="70">
        <v>2160.0</v>
      </c>
      <c r="N193" s="70">
        <v>1078.0</v>
      </c>
      <c r="O193" s="70">
        <v>772.0</v>
      </c>
      <c r="P193" s="70">
        <v>3088.0</v>
      </c>
      <c r="Q193" s="70">
        <v>2097.0</v>
      </c>
      <c r="R193" s="70">
        <v>547.0</v>
      </c>
      <c r="S193" s="70">
        <v>2863.0</v>
      </c>
    </row>
    <row r="194">
      <c r="A194" s="64">
        <v>44239.0</v>
      </c>
      <c r="B194" s="23">
        <v>25882.0</v>
      </c>
      <c r="C194" s="23">
        <v>2977.0</v>
      </c>
      <c r="D194" s="70">
        <v>8461.0</v>
      </c>
      <c r="E194" s="70">
        <v>4087.0</v>
      </c>
      <c r="F194" s="70">
        <v>1941.0</v>
      </c>
      <c r="G194" s="70">
        <v>1131.0</v>
      </c>
      <c r="H194" s="70">
        <v>950.0</v>
      </c>
      <c r="I194" s="70">
        <v>203.0</v>
      </c>
      <c r="J194" s="23">
        <v>21230.0</v>
      </c>
      <c r="K194" s="70">
        <v>1765.0</v>
      </c>
      <c r="L194" s="70">
        <v>1632.0</v>
      </c>
      <c r="M194" s="70">
        <v>2145.0</v>
      </c>
      <c r="N194" s="70">
        <v>1073.0</v>
      </c>
      <c r="O194" s="70">
        <v>772.0</v>
      </c>
      <c r="P194" s="70">
        <v>3083.0</v>
      </c>
      <c r="Q194" s="70">
        <v>2093.0</v>
      </c>
      <c r="R194" s="70">
        <v>547.0</v>
      </c>
      <c r="S194" s="70">
        <v>2858.0</v>
      </c>
    </row>
    <row r="195">
      <c r="A195" s="64">
        <v>44238.0</v>
      </c>
      <c r="B195" s="23">
        <v>25724.0</v>
      </c>
      <c r="C195" s="23">
        <v>2950.0</v>
      </c>
      <c r="D195" s="70">
        <v>8449.0</v>
      </c>
      <c r="E195" s="70">
        <v>4044.0</v>
      </c>
      <c r="F195" s="70">
        <v>1935.0</v>
      </c>
      <c r="G195" s="70">
        <v>1130.0</v>
      </c>
      <c r="H195" s="70">
        <v>950.0</v>
      </c>
      <c r="I195" s="70">
        <v>201.0</v>
      </c>
      <c r="J195" s="23">
        <v>21125.0</v>
      </c>
      <c r="K195" s="70">
        <v>1759.0</v>
      </c>
      <c r="L195" s="70">
        <v>1626.0</v>
      </c>
      <c r="M195" s="70">
        <v>2132.0</v>
      </c>
      <c r="N195" s="70">
        <v>1071.0</v>
      </c>
      <c r="O195" s="70">
        <v>768.0</v>
      </c>
      <c r="P195" s="70">
        <v>3079.0</v>
      </c>
      <c r="Q195" s="70">
        <v>2089.0</v>
      </c>
      <c r="R195" s="70">
        <v>543.0</v>
      </c>
      <c r="S195" s="70">
        <v>2852.0</v>
      </c>
    </row>
    <row r="196">
      <c r="A196" s="64">
        <v>44237.0</v>
      </c>
      <c r="B196" s="23">
        <v>25541.0</v>
      </c>
      <c r="C196" s="23">
        <v>2921.0</v>
      </c>
      <c r="D196" s="70">
        <v>8436.0</v>
      </c>
      <c r="E196" s="70">
        <v>4019.0</v>
      </c>
      <c r="F196" s="70">
        <v>1922.0</v>
      </c>
      <c r="G196" s="70">
        <v>1127.0</v>
      </c>
      <c r="H196" s="70">
        <v>948.0</v>
      </c>
      <c r="I196" s="70">
        <v>201.0</v>
      </c>
      <c r="J196" s="23">
        <v>20937.0</v>
      </c>
      <c r="K196" s="70">
        <v>1748.0</v>
      </c>
      <c r="L196" s="70">
        <v>1622.0</v>
      </c>
      <c r="M196" s="70">
        <v>2131.0</v>
      </c>
      <c r="N196" s="70">
        <v>1064.0</v>
      </c>
      <c r="O196" s="70">
        <v>768.0</v>
      </c>
      <c r="P196" s="70">
        <v>3078.0</v>
      </c>
      <c r="Q196" s="70">
        <v>2084.0</v>
      </c>
      <c r="R196" s="70">
        <v>539.0</v>
      </c>
      <c r="S196" s="70">
        <v>2837.0</v>
      </c>
    </row>
    <row r="197">
      <c r="A197" s="64">
        <v>44236.0</v>
      </c>
      <c r="B197" s="23">
        <v>25366.0</v>
      </c>
      <c r="C197" s="23">
        <v>2902.0</v>
      </c>
      <c r="D197" s="70">
        <v>8420.0</v>
      </c>
      <c r="E197" s="70">
        <v>3999.0</v>
      </c>
      <c r="F197" s="70">
        <v>1908.0</v>
      </c>
      <c r="G197" s="70">
        <v>1127.0</v>
      </c>
      <c r="H197" s="70">
        <v>948.0</v>
      </c>
      <c r="I197" s="70">
        <v>200.0</v>
      </c>
      <c r="J197" s="23">
        <v>20768.0</v>
      </c>
      <c r="K197" s="70">
        <v>1743.0</v>
      </c>
      <c r="L197" s="70">
        <v>1620.0</v>
      </c>
      <c r="M197" s="70">
        <v>2129.0</v>
      </c>
      <c r="N197" s="70">
        <v>1062.0</v>
      </c>
      <c r="O197" s="70">
        <v>766.0</v>
      </c>
      <c r="P197" s="70">
        <v>3076.0</v>
      </c>
      <c r="Q197" s="70">
        <v>2075.0</v>
      </c>
      <c r="R197" s="70">
        <v>539.0</v>
      </c>
      <c r="S197" s="70">
        <v>2831.0</v>
      </c>
    </row>
    <row r="198">
      <c r="A198" s="64">
        <v>44235.0</v>
      </c>
      <c r="B198" s="23">
        <v>25276.0</v>
      </c>
      <c r="C198" s="23">
        <v>2893.0</v>
      </c>
      <c r="D198" s="70">
        <v>8411.0</v>
      </c>
      <c r="E198" s="70">
        <v>3983.0</v>
      </c>
      <c r="F198" s="70">
        <v>1900.0</v>
      </c>
      <c r="G198" s="70">
        <v>1125.0</v>
      </c>
      <c r="H198" s="70">
        <v>945.0</v>
      </c>
      <c r="I198" s="70">
        <v>199.0</v>
      </c>
      <c r="J198" s="23">
        <v>20644.0</v>
      </c>
      <c r="K198" s="70">
        <v>1740.0</v>
      </c>
      <c r="L198" s="70">
        <v>1617.0</v>
      </c>
      <c r="M198" s="70">
        <v>2124.0</v>
      </c>
      <c r="N198" s="70">
        <v>1059.0</v>
      </c>
      <c r="O198" s="70">
        <v>766.0</v>
      </c>
      <c r="P198" s="70">
        <v>3071.0</v>
      </c>
      <c r="Q198" s="70">
        <v>2068.0</v>
      </c>
      <c r="R198" s="70">
        <v>537.0</v>
      </c>
      <c r="S198" s="70">
        <v>2820.0</v>
      </c>
    </row>
    <row r="199">
      <c r="A199" s="64">
        <v>44234.0</v>
      </c>
      <c r="B199" s="23">
        <v>25164.0</v>
      </c>
      <c r="C199" s="23">
        <v>2884.0</v>
      </c>
      <c r="D199" s="70">
        <v>8390.0</v>
      </c>
      <c r="E199" s="70">
        <v>3965.0</v>
      </c>
      <c r="F199" s="70">
        <v>1893.0</v>
      </c>
      <c r="G199" s="70">
        <v>1121.0</v>
      </c>
      <c r="H199" s="70">
        <v>944.0</v>
      </c>
      <c r="I199" s="70">
        <v>198.0</v>
      </c>
      <c r="J199" s="23">
        <v>20559.0</v>
      </c>
      <c r="K199" s="70">
        <v>1736.0</v>
      </c>
      <c r="L199" s="70">
        <v>1617.0</v>
      </c>
      <c r="M199" s="70">
        <v>2114.0</v>
      </c>
      <c r="N199" s="70">
        <v>1059.0</v>
      </c>
      <c r="O199" s="70">
        <v>766.0</v>
      </c>
      <c r="P199" s="70">
        <v>3065.0</v>
      </c>
      <c r="Q199" s="70">
        <v>2064.0</v>
      </c>
      <c r="R199" s="70">
        <v>537.0</v>
      </c>
      <c r="S199" s="70">
        <v>2812.0</v>
      </c>
    </row>
    <row r="200">
      <c r="A200" s="64">
        <v>44233.0</v>
      </c>
      <c r="B200" s="23">
        <v>25020.0</v>
      </c>
      <c r="C200" s="23">
        <v>2875.0</v>
      </c>
      <c r="D200" s="70">
        <v>8378.0</v>
      </c>
      <c r="E200" s="70">
        <v>3948.0</v>
      </c>
      <c r="F200" s="70">
        <v>1883.0</v>
      </c>
      <c r="G200" s="70">
        <v>1115.0</v>
      </c>
      <c r="H200" s="70">
        <v>943.0</v>
      </c>
      <c r="I200" s="70">
        <v>197.0</v>
      </c>
      <c r="J200" s="23">
        <v>20447.0</v>
      </c>
      <c r="K200" s="70">
        <v>1730.0</v>
      </c>
      <c r="L200" s="70">
        <v>1616.0</v>
      </c>
      <c r="M200" s="70">
        <v>2100.0</v>
      </c>
      <c r="N200" s="70">
        <v>1059.0</v>
      </c>
      <c r="O200" s="70">
        <v>762.0</v>
      </c>
      <c r="P200" s="70">
        <v>3064.0</v>
      </c>
      <c r="Q200" s="70">
        <v>2060.0</v>
      </c>
      <c r="R200" s="70">
        <v>535.0</v>
      </c>
      <c r="S200" s="70">
        <v>2785.0</v>
      </c>
    </row>
    <row r="201">
      <c r="A201" s="64">
        <v>44232.0</v>
      </c>
      <c r="B201" s="23">
        <v>24877.0</v>
      </c>
      <c r="C201" s="23">
        <v>2861.0</v>
      </c>
      <c r="D201" s="70">
        <v>8360.0</v>
      </c>
      <c r="E201" s="70">
        <v>3923.0</v>
      </c>
      <c r="F201" s="70">
        <v>1871.0</v>
      </c>
      <c r="G201" s="70">
        <v>1107.0</v>
      </c>
      <c r="H201" s="70">
        <v>941.0</v>
      </c>
      <c r="I201" s="70">
        <v>197.0</v>
      </c>
      <c r="J201" s="70">
        <v>20336.0</v>
      </c>
      <c r="K201" s="70">
        <v>1729.0</v>
      </c>
      <c r="L201" s="70">
        <v>1614.0</v>
      </c>
      <c r="M201" s="70">
        <v>2087.0</v>
      </c>
      <c r="N201" s="70">
        <v>1055.0</v>
      </c>
      <c r="O201" s="70">
        <v>761.0</v>
      </c>
      <c r="P201" s="70">
        <v>3057.0</v>
      </c>
      <c r="Q201" s="70">
        <v>2048.0</v>
      </c>
      <c r="R201" s="70">
        <v>529.0</v>
      </c>
      <c r="S201" s="70">
        <v>2774.0</v>
      </c>
    </row>
    <row r="202">
      <c r="A202" s="64">
        <v>44231.0</v>
      </c>
      <c r="B202" s="23">
        <v>24752.0</v>
      </c>
      <c r="C202" s="23">
        <v>2828.0</v>
      </c>
      <c r="D202" s="70">
        <v>8346.0</v>
      </c>
      <c r="E202" s="70">
        <v>3897.0</v>
      </c>
      <c r="F202" s="70">
        <v>1857.0</v>
      </c>
      <c r="G202" s="70">
        <v>1107.0</v>
      </c>
      <c r="H202" s="70">
        <v>941.0</v>
      </c>
      <c r="I202" s="70">
        <v>197.0</v>
      </c>
      <c r="J202" s="70">
        <v>20222.0</v>
      </c>
      <c r="K202" s="70">
        <v>1724.0</v>
      </c>
      <c r="L202" s="70">
        <v>1611.0</v>
      </c>
      <c r="M202" s="70">
        <v>2074.0</v>
      </c>
      <c r="N202" s="70">
        <v>1055.0</v>
      </c>
      <c r="O202" s="70">
        <v>761.0</v>
      </c>
      <c r="P202" s="70">
        <v>3050.0</v>
      </c>
      <c r="Q202" s="70">
        <v>2042.0</v>
      </c>
      <c r="R202" s="70">
        <v>527.0</v>
      </c>
      <c r="S202" s="70">
        <v>2767.0</v>
      </c>
    </row>
    <row r="203">
      <c r="A203" s="64">
        <v>44230.0</v>
      </c>
      <c r="B203" s="23">
        <v>24580.0</v>
      </c>
      <c r="C203" s="23">
        <v>2802.0</v>
      </c>
      <c r="D203" s="70">
        <v>8338.0</v>
      </c>
      <c r="E203" s="70">
        <v>3853.0</v>
      </c>
      <c r="F203" s="70">
        <v>1845.0</v>
      </c>
      <c r="G203" s="70">
        <v>1105.0</v>
      </c>
      <c r="H203" s="70">
        <v>939.0</v>
      </c>
      <c r="I203" s="70">
        <v>197.0</v>
      </c>
      <c r="J203" s="70">
        <v>20088.0</v>
      </c>
      <c r="K203" s="70">
        <v>1716.0</v>
      </c>
      <c r="L203" s="70">
        <v>1607.0</v>
      </c>
      <c r="M203" s="70">
        <v>2061.0</v>
      </c>
      <c r="N203" s="70">
        <v>1054.0</v>
      </c>
      <c r="O203" s="70">
        <v>759.0</v>
      </c>
      <c r="P203" s="70">
        <v>3044.0</v>
      </c>
      <c r="Q203" s="70">
        <v>2034.0</v>
      </c>
      <c r="R203" s="70">
        <v>524.0</v>
      </c>
      <c r="S203" s="70">
        <v>2761.0</v>
      </c>
    </row>
    <row r="204">
      <c r="A204" s="64">
        <v>44229.0</v>
      </c>
      <c r="B204" s="23">
        <v>24392.0</v>
      </c>
      <c r="C204" s="23">
        <v>2783.0</v>
      </c>
      <c r="D204" s="70">
        <v>8329.0</v>
      </c>
      <c r="E204" s="70">
        <v>3832.0</v>
      </c>
      <c r="F204" s="70">
        <v>1839.0</v>
      </c>
      <c r="G204" s="70">
        <v>1098.0</v>
      </c>
      <c r="H204" s="70">
        <v>939.0</v>
      </c>
      <c r="I204" s="70">
        <v>196.0</v>
      </c>
      <c r="J204" s="70">
        <v>19977.0</v>
      </c>
      <c r="K204" s="70">
        <v>1710.0</v>
      </c>
      <c r="L204" s="70">
        <v>1598.0</v>
      </c>
      <c r="M204" s="70">
        <v>2025.0</v>
      </c>
      <c r="N204" s="70">
        <v>1044.0</v>
      </c>
      <c r="O204" s="70">
        <v>753.0</v>
      </c>
      <c r="P204" s="70">
        <v>3032.0</v>
      </c>
      <c r="Q204" s="70">
        <v>2026.0</v>
      </c>
      <c r="R204" s="70">
        <v>523.0</v>
      </c>
      <c r="S204" s="70">
        <v>2744.0</v>
      </c>
    </row>
    <row r="205">
      <c r="A205" s="64">
        <v>44228.0</v>
      </c>
      <c r="B205" s="23">
        <v>24264.0</v>
      </c>
      <c r="C205" s="23">
        <v>2771.0</v>
      </c>
      <c r="D205" s="70">
        <v>8317.0</v>
      </c>
      <c r="E205" s="70">
        <v>3824.0</v>
      </c>
      <c r="F205" s="70">
        <v>1815.0</v>
      </c>
      <c r="G205" s="70">
        <v>1098.0</v>
      </c>
      <c r="H205" s="70">
        <v>938.0</v>
      </c>
      <c r="I205" s="70">
        <v>196.0</v>
      </c>
      <c r="J205" s="70">
        <v>19895.0</v>
      </c>
      <c r="K205" s="70">
        <v>1703.0</v>
      </c>
      <c r="L205" s="70">
        <v>1580.0</v>
      </c>
      <c r="M205" s="70">
        <v>2020.0</v>
      </c>
      <c r="N205" s="70">
        <v>1042.0</v>
      </c>
      <c r="O205" s="70">
        <v>750.0</v>
      </c>
      <c r="P205" s="70">
        <v>3022.0</v>
      </c>
      <c r="Q205" s="70">
        <v>2015.0</v>
      </c>
      <c r="R205" s="70">
        <v>522.0</v>
      </c>
      <c r="S205" s="70">
        <v>2732.0</v>
      </c>
    </row>
    <row r="206">
      <c r="A206" s="64">
        <v>44227.0</v>
      </c>
      <c r="B206" s="23">
        <v>24157.0</v>
      </c>
      <c r="C206" s="23">
        <v>2756.0</v>
      </c>
      <c r="D206" s="70">
        <v>8308.0</v>
      </c>
      <c r="E206" s="70">
        <v>3813.0</v>
      </c>
      <c r="F206" s="70">
        <v>1783.0</v>
      </c>
      <c r="G206" s="70">
        <v>1097.0</v>
      </c>
      <c r="H206" s="70">
        <v>937.0</v>
      </c>
      <c r="I206" s="70">
        <v>196.0</v>
      </c>
      <c r="J206" s="70">
        <v>19803.0</v>
      </c>
      <c r="K206" s="70">
        <v>1695.0</v>
      </c>
      <c r="L206" s="70">
        <v>1574.0</v>
      </c>
      <c r="M206" s="70">
        <v>2016.0</v>
      </c>
      <c r="N206" s="70">
        <v>1039.0</v>
      </c>
      <c r="O206" s="70">
        <v>749.0</v>
      </c>
      <c r="P206" s="70">
        <v>3017.0</v>
      </c>
      <c r="Q206" s="70">
        <v>2011.0</v>
      </c>
      <c r="R206" s="70">
        <v>522.0</v>
      </c>
      <c r="S206" s="70">
        <v>2726.0</v>
      </c>
    </row>
    <row r="207">
      <c r="A207" s="64">
        <v>44226.0</v>
      </c>
      <c r="B207" s="23">
        <v>24056.0</v>
      </c>
      <c r="C207" s="23">
        <v>2736.0</v>
      </c>
      <c r="D207" s="70">
        <v>8298.0</v>
      </c>
      <c r="E207" s="70">
        <v>3792.0</v>
      </c>
      <c r="F207" s="70">
        <v>1766.0</v>
      </c>
      <c r="G207" s="70">
        <v>1097.0</v>
      </c>
      <c r="H207" s="70">
        <v>931.0</v>
      </c>
      <c r="I207" s="70">
        <v>194.0</v>
      </c>
      <c r="J207" s="70">
        <v>19690.0</v>
      </c>
      <c r="K207" s="70">
        <v>1689.0</v>
      </c>
      <c r="L207" s="70">
        <v>1573.0</v>
      </c>
      <c r="M207" s="70">
        <v>2011.0</v>
      </c>
      <c r="N207" s="70">
        <v>1037.0</v>
      </c>
      <c r="O207" s="70">
        <v>748.0</v>
      </c>
      <c r="P207" s="70">
        <v>3001.0</v>
      </c>
      <c r="Q207" s="70">
        <v>1993.0</v>
      </c>
      <c r="R207" s="70">
        <v>521.0</v>
      </c>
      <c r="S207" s="70">
        <v>2711.0</v>
      </c>
    </row>
    <row r="208">
      <c r="A208" s="64">
        <v>44225.0</v>
      </c>
      <c r="B208" s="23">
        <v>23904.0</v>
      </c>
      <c r="C208" s="23">
        <v>2716.0</v>
      </c>
      <c r="D208" s="70">
        <v>8290.0</v>
      </c>
      <c r="E208" s="70">
        <v>3777.0</v>
      </c>
      <c r="F208" s="70">
        <v>1733.0</v>
      </c>
      <c r="G208" s="70">
        <v>1095.0</v>
      </c>
      <c r="H208" s="70">
        <v>929.0</v>
      </c>
      <c r="I208" s="70">
        <v>194.0</v>
      </c>
      <c r="J208" s="70">
        <v>19544.0</v>
      </c>
      <c r="K208" s="70">
        <v>1686.0</v>
      </c>
      <c r="L208" s="70">
        <v>1562.0</v>
      </c>
      <c r="M208" s="70">
        <v>2002.0</v>
      </c>
      <c r="N208" s="70">
        <v>1034.0</v>
      </c>
      <c r="O208" s="70">
        <v>747.0</v>
      </c>
      <c r="P208" s="70">
        <v>2979.0</v>
      </c>
      <c r="Q208" s="70">
        <v>1981.0</v>
      </c>
      <c r="R208" s="70">
        <v>519.0</v>
      </c>
      <c r="S208" s="23">
        <v>2696.0</v>
      </c>
    </row>
    <row r="209">
      <c r="A209" s="64">
        <v>44224.0</v>
      </c>
      <c r="B209" s="23">
        <v>23792.0</v>
      </c>
      <c r="C209" s="23">
        <v>2682.0</v>
      </c>
      <c r="D209" s="70">
        <v>8280.0</v>
      </c>
      <c r="E209" s="70">
        <v>3758.0</v>
      </c>
      <c r="F209" s="70">
        <v>1679.0</v>
      </c>
      <c r="G209" s="70">
        <v>1094.0</v>
      </c>
      <c r="H209" s="70">
        <v>927.0</v>
      </c>
      <c r="I209" s="70">
        <v>194.0</v>
      </c>
      <c r="J209" s="70">
        <v>19409.0</v>
      </c>
      <c r="K209" s="70">
        <v>1678.0</v>
      </c>
      <c r="L209" s="70">
        <v>1553.0</v>
      </c>
      <c r="M209" s="70">
        <v>1996.0</v>
      </c>
      <c r="N209" s="70">
        <v>1028.0</v>
      </c>
      <c r="O209" s="70">
        <v>742.0</v>
      </c>
      <c r="P209" s="70">
        <v>2936.0</v>
      </c>
      <c r="Q209" s="70">
        <v>1966.0</v>
      </c>
      <c r="R209" s="70">
        <v>518.0</v>
      </c>
      <c r="S209" s="23">
        <v>2687.0</v>
      </c>
    </row>
    <row r="210">
      <c r="A210" s="64">
        <v>44223.0</v>
      </c>
      <c r="B210" s="23">
        <v>23687.0</v>
      </c>
      <c r="C210" s="23">
        <v>2628.0</v>
      </c>
      <c r="D210" s="70">
        <v>8269.0</v>
      </c>
      <c r="E210" s="70">
        <v>3717.0</v>
      </c>
      <c r="F210" s="70">
        <v>1635.0</v>
      </c>
      <c r="G210" s="70">
        <v>1090.0</v>
      </c>
      <c r="H210" s="70">
        <v>921.0</v>
      </c>
      <c r="I210" s="70">
        <v>193.0</v>
      </c>
      <c r="J210" s="70">
        <v>19291.0</v>
      </c>
      <c r="K210" s="70">
        <v>1672.0</v>
      </c>
      <c r="L210" s="70">
        <v>1528.0</v>
      </c>
      <c r="M210" s="70">
        <v>1992.0</v>
      </c>
      <c r="N210" s="70">
        <v>1027.0</v>
      </c>
      <c r="O210" s="70">
        <v>734.0</v>
      </c>
      <c r="P210" s="70">
        <v>2893.0</v>
      </c>
      <c r="Q210" s="70">
        <v>1947.0</v>
      </c>
      <c r="R210" s="70">
        <v>518.0</v>
      </c>
      <c r="S210" s="23">
        <v>2680.0</v>
      </c>
    </row>
    <row r="211">
      <c r="A211" s="64">
        <v>44222.0</v>
      </c>
      <c r="B211" s="23">
        <v>23558.0</v>
      </c>
      <c r="C211" s="23">
        <v>2596.0</v>
      </c>
      <c r="D211" s="70">
        <v>8263.0</v>
      </c>
      <c r="E211" s="70">
        <v>3697.0</v>
      </c>
      <c r="F211" s="70">
        <v>1523.0</v>
      </c>
      <c r="G211" s="70">
        <v>1089.0</v>
      </c>
      <c r="H211" s="70">
        <v>915.0</v>
      </c>
      <c r="I211" s="70">
        <v>189.0</v>
      </c>
      <c r="J211" s="70">
        <v>19141.0</v>
      </c>
      <c r="K211" s="70">
        <v>1654.0</v>
      </c>
      <c r="L211" s="70">
        <v>1520.0</v>
      </c>
      <c r="M211" s="70">
        <v>1988.0</v>
      </c>
      <c r="N211" s="70">
        <v>1014.0</v>
      </c>
      <c r="O211" s="70">
        <v>722.0</v>
      </c>
      <c r="P211" s="70">
        <v>2882.0</v>
      </c>
      <c r="Q211" s="70">
        <v>1926.0</v>
      </c>
      <c r="R211" s="70">
        <v>518.0</v>
      </c>
      <c r="S211" s="23">
        <v>2668.0</v>
      </c>
    </row>
    <row r="212">
      <c r="A212" s="64">
        <v>44221.0</v>
      </c>
      <c r="B212" s="23">
        <v>23454.0</v>
      </c>
      <c r="C212" s="23">
        <v>2569.0</v>
      </c>
      <c r="D212" s="70">
        <v>8250.0</v>
      </c>
      <c r="E212" s="70">
        <v>3679.0</v>
      </c>
      <c r="F212" s="70">
        <v>1511.0</v>
      </c>
      <c r="G212" s="70">
        <v>1085.0</v>
      </c>
      <c r="H212" s="70">
        <v>915.0</v>
      </c>
      <c r="I212" s="70">
        <v>187.0</v>
      </c>
      <c r="J212" s="70">
        <v>19064.0</v>
      </c>
      <c r="K212" s="70">
        <v>1611.0</v>
      </c>
      <c r="L212" s="70">
        <v>1513.0</v>
      </c>
      <c r="M212" s="70">
        <v>1982.0</v>
      </c>
      <c r="N212" s="70">
        <v>1013.0</v>
      </c>
      <c r="O212" s="70">
        <v>713.0</v>
      </c>
      <c r="P212" s="70">
        <v>2874.0</v>
      </c>
      <c r="Q212" s="70">
        <v>1914.0</v>
      </c>
      <c r="R212" s="70">
        <v>518.0</v>
      </c>
      <c r="S212" s="23">
        <v>2662.0</v>
      </c>
    </row>
    <row r="213">
      <c r="A213" s="64">
        <v>44220.0</v>
      </c>
      <c r="B213" s="23">
        <v>23353.0</v>
      </c>
      <c r="C213" s="23">
        <v>2549.0</v>
      </c>
      <c r="D213" s="70">
        <v>8235.0</v>
      </c>
      <c r="E213" s="70">
        <v>3665.0</v>
      </c>
      <c r="F213" s="70">
        <v>1495.0</v>
      </c>
      <c r="G213" s="70">
        <v>960.0</v>
      </c>
      <c r="H213" s="70">
        <v>913.0</v>
      </c>
      <c r="I213" s="70">
        <v>185.0</v>
      </c>
      <c r="J213" s="70">
        <v>18987.0</v>
      </c>
      <c r="K213" s="70">
        <v>1607.0</v>
      </c>
      <c r="L213" s="70">
        <v>1505.0</v>
      </c>
      <c r="M213" s="70">
        <v>1969.0</v>
      </c>
      <c r="N213" s="70">
        <v>1013.0</v>
      </c>
      <c r="O213" s="70">
        <v>710.0</v>
      </c>
      <c r="P213" s="70">
        <v>2859.0</v>
      </c>
      <c r="Q213" s="70">
        <v>1903.0</v>
      </c>
      <c r="R213" s="70">
        <v>518.0</v>
      </c>
      <c r="S213" s="23">
        <v>2651.0</v>
      </c>
    </row>
    <row r="214">
      <c r="A214" s="64">
        <v>44219.0</v>
      </c>
      <c r="B214" s="23">
        <v>23220.0</v>
      </c>
      <c r="C214" s="23">
        <v>2529.0</v>
      </c>
      <c r="D214" s="70">
        <v>8223.0</v>
      </c>
      <c r="E214" s="70">
        <v>3640.0</v>
      </c>
      <c r="F214" s="70">
        <v>1478.0</v>
      </c>
      <c r="G214" s="70">
        <v>960.0</v>
      </c>
      <c r="H214" s="70">
        <v>911.0</v>
      </c>
      <c r="I214" s="70">
        <v>174.0</v>
      </c>
      <c r="J214" s="70">
        <v>18888.0</v>
      </c>
      <c r="K214" s="70">
        <v>1596.0</v>
      </c>
      <c r="L214" s="70">
        <v>1493.0</v>
      </c>
      <c r="M214" s="70">
        <v>1960.0</v>
      </c>
      <c r="N214" s="70">
        <v>1009.0</v>
      </c>
      <c r="O214" s="70">
        <v>709.0</v>
      </c>
      <c r="P214" s="70">
        <v>2851.0</v>
      </c>
      <c r="Q214" s="70">
        <v>1886.0</v>
      </c>
      <c r="R214" s="70">
        <v>516.0</v>
      </c>
      <c r="S214" s="23">
        <v>2642.0</v>
      </c>
    </row>
    <row r="215">
      <c r="A215" s="64">
        <v>44218.0</v>
      </c>
      <c r="B215" s="23">
        <v>23093.0</v>
      </c>
      <c r="C215" s="23">
        <v>2496.0</v>
      </c>
      <c r="D215" s="70">
        <v>8201.0</v>
      </c>
      <c r="E215" s="70">
        <v>3628.0</v>
      </c>
      <c r="F215" s="70">
        <v>1471.0</v>
      </c>
      <c r="G215" s="70">
        <v>959.0</v>
      </c>
      <c r="H215" s="70">
        <v>909.0</v>
      </c>
      <c r="I215" s="70">
        <v>173.0</v>
      </c>
      <c r="J215" s="70">
        <v>18771.0</v>
      </c>
      <c r="K215" s="70">
        <v>1590.0</v>
      </c>
      <c r="L215" s="70">
        <v>1489.0</v>
      </c>
      <c r="M215" s="70">
        <v>1943.0</v>
      </c>
      <c r="N215" s="70">
        <v>1002.0</v>
      </c>
      <c r="O215" s="70">
        <v>699.0</v>
      </c>
      <c r="P215" s="70">
        <v>2833.0</v>
      </c>
      <c r="Q215" s="70">
        <v>1854.0</v>
      </c>
      <c r="R215" s="70">
        <v>513.0</v>
      </c>
      <c r="S215" s="23">
        <v>2630.0</v>
      </c>
    </row>
    <row r="216">
      <c r="A216" s="64">
        <v>44217.0</v>
      </c>
      <c r="B216" s="23">
        <v>22978.0</v>
      </c>
      <c r="C216" s="23">
        <v>2473.0</v>
      </c>
      <c r="D216" s="70">
        <v>8195.0</v>
      </c>
      <c r="E216" s="70">
        <v>3619.0</v>
      </c>
      <c r="F216" s="70">
        <v>1469.0</v>
      </c>
      <c r="G216" s="70">
        <v>958.0</v>
      </c>
      <c r="H216" s="70">
        <v>906.0</v>
      </c>
      <c r="I216" s="70">
        <v>173.0</v>
      </c>
      <c r="J216" s="70">
        <v>18655.0</v>
      </c>
      <c r="K216" s="70">
        <v>1581.0</v>
      </c>
      <c r="L216" s="70">
        <v>1488.0</v>
      </c>
      <c r="M216" s="70">
        <v>1936.0</v>
      </c>
      <c r="N216" s="70">
        <v>1002.0</v>
      </c>
      <c r="O216" s="70">
        <v>692.0</v>
      </c>
      <c r="P216" s="70">
        <v>2818.0</v>
      </c>
      <c r="Q216" s="70">
        <v>1833.0</v>
      </c>
      <c r="R216" s="70">
        <v>511.0</v>
      </c>
      <c r="S216" s="23">
        <v>2621.0</v>
      </c>
    </row>
    <row r="217">
      <c r="A217" s="64">
        <v>44216.0</v>
      </c>
      <c r="B217" s="23">
        <v>22853.0</v>
      </c>
      <c r="C217" s="23">
        <v>2454.0</v>
      </c>
      <c r="D217" s="70">
        <v>8188.0</v>
      </c>
      <c r="E217" s="70">
        <v>3596.0</v>
      </c>
      <c r="F217" s="70">
        <v>1463.0</v>
      </c>
      <c r="G217" s="70">
        <v>958.0</v>
      </c>
      <c r="H217" s="70">
        <v>903.0</v>
      </c>
      <c r="I217" s="70">
        <v>172.0</v>
      </c>
      <c r="J217" s="70">
        <v>18517.0</v>
      </c>
      <c r="K217" s="70">
        <v>1573.0</v>
      </c>
      <c r="L217" s="70">
        <v>1481.0</v>
      </c>
      <c r="M217" s="70">
        <v>1926.0</v>
      </c>
      <c r="N217" s="70">
        <v>997.0</v>
      </c>
      <c r="O217" s="70">
        <v>678.0</v>
      </c>
      <c r="P217" s="70">
        <v>2810.0</v>
      </c>
      <c r="Q217" s="70">
        <v>1817.0</v>
      </c>
      <c r="R217" s="70">
        <v>506.0</v>
      </c>
      <c r="S217" s="23">
        <v>2616.0</v>
      </c>
    </row>
    <row r="218">
      <c r="A218" s="64">
        <v>44215.0</v>
      </c>
      <c r="B218" s="23">
        <v>22710.0</v>
      </c>
      <c r="C218" s="23">
        <v>2441.0</v>
      </c>
      <c r="D218" s="70">
        <v>8176.0</v>
      </c>
      <c r="E218" s="70">
        <v>3580.0</v>
      </c>
      <c r="F218" s="70">
        <v>1452.0</v>
      </c>
      <c r="G218" s="70">
        <v>957.0</v>
      </c>
      <c r="H218" s="70">
        <v>900.0</v>
      </c>
      <c r="I218" s="70">
        <v>172.0</v>
      </c>
      <c r="J218" s="70">
        <v>18378.0</v>
      </c>
      <c r="K218" s="70">
        <v>1562.0</v>
      </c>
      <c r="L218" s="70">
        <v>1478.0</v>
      </c>
      <c r="M218" s="70">
        <v>1918.0</v>
      </c>
      <c r="N218" s="70">
        <v>995.0</v>
      </c>
      <c r="O218" s="70">
        <v>669.0</v>
      </c>
      <c r="P218" s="70">
        <v>2803.0</v>
      </c>
      <c r="Q218" s="70">
        <v>1798.0</v>
      </c>
      <c r="R218" s="70">
        <v>500.0</v>
      </c>
      <c r="S218" s="23">
        <v>2615.0</v>
      </c>
    </row>
    <row r="219">
      <c r="A219" s="64">
        <v>44214.0</v>
      </c>
      <c r="B219" s="23">
        <v>22609.0</v>
      </c>
      <c r="C219" s="23">
        <v>2424.0</v>
      </c>
      <c r="D219" s="70">
        <v>8160.0</v>
      </c>
      <c r="E219" s="70">
        <v>3561.0</v>
      </c>
      <c r="F219" s="70">
        <v>1444.0</v>
      </c>
      <c r="G219" s="70">
        <v>950.0</v>
      </c>
      <c r="H219" s="70">
        <v>892.0</v>
      </c>
      <c r="I219" s="70">
        <v>169.0</v>
      </c>
      <c r="J219" s="70">
        <v>18239.0</v>
      </c>
      <c r="K219" s="70">
        <v>1545.0</v>
      </c>
      <c r="L219" s="70">
        <v>1473.0</v>
      </c>
      <c r="M219" s="70">
        <v>1910.0</v>
      </c>
      <c r="N219" s="70">
        <v>992.0</v>
      </c>
      <c r="O219" s="70">
        <v>663.0</v>
      </c>
      <c r="P219" s="70">
        <v>2794.0</v>
      </c>
      <c r="Q219" s="70">
        <v>1787.0</v>
      </c>
      <c r="R219" s="70">
        <v>499.0</v>
      </c>
      <c r="S219" s="23">
        <v>2607.0</v>
      </c>
    </row>
    <row r="220">
      <c r="A220" s="64">
        <v>44213.0</v>
      </c>
      <c r="B220" s="23">
        <v>22477.0</v>
      </c>
      <c r="C220" s="23">
        <v>2414.0</v>
      </c>
      <c r="D220" s="70">
        <v>8147.0</v>
      </c>
      <c r="E220" s="70">
        <v>3548.0</v>
      </c>
      <c r="F220" s="70">
        <v>1433.0</v>
      </c>
      <c r="G220" s="70">
        <v>948.0</v>
      </c>
      <c r="H220" s="70">
        <v>886.0</v>
      </c>
      <c r="I220" s="70">
        <v>167.0</v>
      </c>
      <c r="J220" s="70">
        <v>18134.0</v>
      </c>
      <c r="K220" s="70">
        <v>1529.0</v>
      </c>
      <c r="L220" s="70">
        <v>1464.0</v>
      </c>
      <c r="M220" s="70">
        <v>1899.0</v>
      </c>
      <c r="N220" s="70">
        <v>989.0</v>
      </c>
      <c r="O220" s="70">
        <v>659.0</v>
      </c>
      <c r="P220" s="70">
        <v>2776.0</v>
      </c>
      <c r="Q220" s="70">
        <v>1765.0</v>
      </c>
      <c r="R220" s="70">
        <v>497.0</v>
      </c>
      <c r="S220" s="23">
        <v>2597.0</v>
      </c>
    </row>
    <row r="221">
      <c r="A221" s="64">
        <v>44212.0</v>
      </c>
      <c r="B221" s="23">
        <v>22332.0</v>
      </c>
      <c r="C221" s="23">
        <v>2380.0</v>
      </c>
      <c r="D221" s="70">
        <v>8132.0</v>
      </c>
      <c r="E221" s="70">
        <v>3513.0</v>
      </c>
      <c r="F221" s="70">
        <v>1418.0</v>
      </c>
      <c r="G221" s="70">
        <v>945.0</v>
      </c>
      <c r="H221" s="70">
        <v>868.0</v>
      </c>
      <c r="I221" s="70">
        <v>166.0</v>
      </c>
      <c r="J221" s="70">
        <v>17959.0</v>
      </c>
      <c r="K221" s="70">
        <v>1525.0</v>
      </c>
      <c r="L221" s="70">
        <v>1457.0</v>
      </c>
      <c r="M221" s="70">
        <v>1892.0</v>
      </c>
      <c r="N221" s="70">
        <v>984.0</v>
      </c>
      <c r="O221" s="70">
        <v>644.0</v>
      </c>
      <c r="P221" s="70">
        <v>2761.0</v>
      </c>
      <c r="Q221" s="70">
        <v>1747.0</v>
      </c>
      <c r="R221" s="70">
        <v>497.0</v>
      </c>
      <c r="S221" s="23">
        <v>2589.0</v>
      </c>
    </row>
    <row r="222">
      <c r="A222" s="64">
        <v>44211.0</v>
      </c>
      <c r="B222" s="23">
        <v>22176.0</v>
      </c>
      <c r="C222" s="23">
        <v>2319.0</v>
      </c>
      <c r="D222" s="70">
        <v>8109.0</v>
      </c>
      <c r="E222" s="70">
        <v>3480.0</v>
      </c>
      <c r="F222" s="70">
        <v>1412.0</v>
      </c>
      <c r="G222" s="70">
        <v>940.0</v>
      </c>
      <c r="H222" s="70">
        <v>860.0</v>
      </c>
      <c r="I222" s="70">
        <v>165.0</v>
      </c>
      <c r="J222" s="70">
        <v>17791.0</v>
      </c>
      <c r="K222" s="70">
        <v>1502.0</v>
      </c>
      <c r="L222" s="70">
        <v>1451.0</v>
      </c>
      <c r="M222" s="70">
        <v>1884.0</v>
      </c>
      <c r="N222" s="70">
        <v>967.0</v>
      </c>
      <c r="O222" s="70">
        <v>631.0</v>
      </c>
      <c r="P222" s="70">
        <v>2741.0</v>
      </c>
      <c r="Q222" s="70">
        <v>1727.0</v>
      </c>
      <c r="R222" s="70">
        <v>493.0</v>
      </c>
      <c r="S222" s="23">
        <v>2581.0</v>
      </c>
    </row>
    <row r="223">
      <c r="A223" s="64">
        <v>44210.0</v>
      </c>
      <c r="B223" s="23">
        <v>22049.0</v>
      </c>
      <c r="C223" s="23">
        <v>2272.0</v>
      </c>
      <c r="D223" s="70">
        <v>8098.0</v>
      </c>
      <c r="E223" s="70">
        <v>3456.0</v>
      </c>
      <c r="F223" s="70">
        <v>1406.0</v>
      </c>
      <c r="G223" s="70">
        <v>937.0</v>
      </c>
      <c r="H223" s="70">
        <v>854.0</v>
      </c>
      <c r="I223" s="70">
        <v>161.0</v>
      </c>
      <c r="J223" s="70">
        <v>17605.0</v>
      </c>
      <c r="K223" s="70">
        <v>1489.0</v>
      </c>
      <c r="L223" s="70">
        <v>1442.0</v>
      </c>
      <c r="M223" s="70">
        <v>1878.0</v>
      </c>
      <c r="N223" s="70">
        <v>961.0</v>
      </c>
      <c r="O223" s="70">
        <v>618.0</v>
      </c>
      <c r="P223" s="70">
        <v>2718.0</v>
      </c>
      <c r="Q223" s="70">
        <v>1705.0</v>
      </c>
      <c r="R223" s="70">
        <v>492.0</v>
      </c>
      <c r="S223" s="23">
        <v>2576.0</v>
      </c>
    </row>
    <row r="224">
      <c r="A224" s="64">
        <v>44209.0</v>
      </c>
      <c r="B224" s="23">
        <v>21915.0</v>
      </c>
      <c r="C224" s="23">
        <v>2232.0</v>
      </c>
      <c r="D224" s="70">
        <v>8087.0</v>
      </c>
      <c r="E224" s="70">
        <v>3431.0</v>
      </c>
      <c r="F224" s="70">
        <v>1375.0</v>
      </c>
      <c r="G224" s="70">
        <v>934.0</v>
      </c>
      <c r="H224" s="70">
        <v>844.0</v>
      </c>
      <c r="I224" s="70">
        <v>159.0</v>
      </c>
      <c r="J224" s="70">
        <v>17434.0</v>
      </c>
      <c r="K224" s="70">
        <v>1478.0</v>
      </c>
      <c r="L224" s="70">
        <v>1424.0</v>
      </c>
      <c r="M224" s="70">
        <v>1866.0</v>
      </c>
      <c r="N224" s="70">
        <v>958.0</v>
      </c>
      <c r="O224" s="70">
        <v>612.0</v>
      </c>
      <c r="P224" s="70">
        <v>2700.0</v>
      </c>
      <c r="Q224" s="70">
        <v>1689.0</v>
      </c>
      <c r="R224" s="70">
        <v>490.0</v>
      </c>
      <c r="S224" s="23">
        <v>2565.0</v>
      </c>
    </row>
    <row r="225">
      <c r="A225" s="64">
        <v>44208.0</v>
      </c>
      <c r="B225" s="23">
        <v>21763.0</v>
      </c>
      <c r="C225" s="23">
        <v>2197.0</v>
      </c>
      <c r="D225" s="70">
        <v>8074.0</v>
      </c>
      <c r="E225" s="70">
        <v>3409.0</v>
      </c>
      <c r="F225" s="70">
        <v>1371.0</v>
      </c>
      <c r="G225" s="70">
        <v>925.0</v>
      </c>
      <c r="H225" s="70">
        <v>833.0</v>
      </c>
      <c r="I225" s="70">
        <v>159.0</v>
      </c>
      <c r="J225" s="70">
        <v>17233.0</v>
      </c>
      <c r="K225" s="70">
        <v>1457.0</v>
      </c>
      <c r="L225" s="70">
        <v>1413.0</v>
      </c>
      <c r="M225" s="70">
        <v>1861.0</v>
      </c>
      <c r="N225" s="70">
        <v>950.0</v>
      </c>
      <c r="O225" s="70">
        <v>612.0</v>
      </c>
      <c r="P225" s="70">
        <v>2677.0</v>
      </c>
      <c r="Q225" s="70">
        <v>1647.0</v>
      </c>
      <c r="R225" s="70">
        <v>489.0</v>
      </c>
      <c r="S225" s="23">
        <v>2562.0</v>
      </c>
    </row>
    <row r="226">
      <c r="A226" s="64">
        <v>44207.0</v>
      </c>
      <c r="B226" s="23">
        <v>21596.0</v>
      </c>
      <c r="C226" s="23">
        <v>2176.0</v>
      </c>
      <c r="D226" s="70">
        <v>8056.0</v>
      </c>
      <c r="E226" s="70">
        <v>3388.0</v>
      </c>
      <c r="F226" s="70">
        <v>1364.0</v>
      </c>
      <c r="G226" s="70">
        <v>918.0</v>
      </c>
      <c r="H226" s="70">
        <v>826.0</v>
      </c>
      <c r="I226" s="70">
        <v>158.0</v>
      </c>
      <c r="J226" s="70">
        <v>17058.0</v>
      </c>
      <c r="K226" s="70">
        <v>1450.0</v>
      </c>
      <c r="L226" s="70">
        <v>1397.0</v>
      </c>
      <c r="M226" s="70">
        <v>1858.0</v>
      </c>
      <c r="N226" s="70">
        <v>938.0</v>
      </c>
      <c r="O226" s="70">
        <v>610.0</v>
      </c>
      <c r="P226" s="70">
        <v>2669.0</v>
      </c>
      <c r="Q226" s="70">
        <v>1592.0</v>
      </c>
      <c r="R226" s="70">
        <v>487.0</v>
      </c>
      <c r="S226" s="23">
        <v>2554.0</v>
      </c>
    </row>
    <row r="227">
      <c r="A227" s="64">
        <v>44206.0</v>
      </c>
      <c r="B227" s="23">
        <v>21455.0</v>
      </c>
      <c r="C227" s="23">
        <v>2157.0</v>
      </c>
      <c r="D227" s="70">
        <v>8045.0</v>
      </c>
      <c r="E227" s="70">
        <v>3366.0</v>
      </c>
      <c r="F227" s="70">
        <v>1340.0</v>
      </c>
      <c r="G227" s="70">
        <v>917.0</v>
      </c>
      <c r="H227" s="70">
        <v>812.0</v>
      </c>
      <c r="I227" s="70">
        <v>158.0</v>
      </c>
      <c r="J227" s="70">
        <v>16911.0</v>
      </c>
      <c r="K227" s="70">
        <v>1439.0</v>
      </c>
      <c r="L227" s="70">
        <v>1387.0</v>
      </c>
      <c r="M227" s="70">
        <v>1847.0</v>
      </c>
      <c r="N227" s="70">
        <v>931.0</v>
      </c>
      <c r="O227" s="70">
        <v>607.0</v>
      </c>
      <c r="P227" s="70">
        <v>2665.0</v>
      </c>
      <c r="Q227" s="70">
        <v>1579.0</v>
      </c>
      <c r="R227" s="70">
        <v>485.0</v>
      </c>
      <c r="S227" s="23">
        <v>2543.0</v>
      </c>
    </row>
    <row r="228">
      <c r="A228" s="64">
        <v>44205.0</v>
      </c>
      <c r="B228" s="23">
        <v>21268.0</v>
      </c>
      <c r="C228" s="23">
        <v>2123.0</v>
      </c>
      <c r="D228" s="70">
        <v>8018.0</v>
      </c>
      <c r="E228" s="70">
        <v>3333.0</v>
      </c>
      <c r="F228" s="70">
        <v>1319.0</v>
      </c>
      <c r="G228" s="70">
        <v>913.0</v>
      </c>
      <c r="H228" s="70">
        <v>778.0</v>
      </c>
      <c r="I228" s="70">
        <v>158.0</v>
      </c>
      <c r="J228" s="70">
        <v>16719.0</v>
      </c>
      <c r="K228" s="70">
        <v>1419.0</v>
      </c>
      <c r="L228" s="70">
        <v>1378.0</v>
      </c>
      <c r="M228" s="70">
        <v>1817.0</v>
      </c>
      <c r="N228" s="70">
        <v>925.0</v>
      </c>
      <c r="O228" s="70">
        <v>603.0</v>
      </c>
      <c r="P228" s="70">
        <v>2646.0</v>
      </c>
      <c r="Q228" s="70">
        <v>1560.0</v>
      </c>
      <c r="R228" s="70">
        <v>481.0</v>
      </c>
      <c r="S228" s="23">
        <v>2529.0</v>
      </c>
    </row>
    <row r="229">
      <c r="A229" s="180">
        <v>44204.0</v>
      </c>
      <c r="B229" s="23">
        <v>21080.0</v>
      </c>
      <c r="C229" s="23">
        <v>2106.0</v>
      </c>
      <c r="D229" s="70">
        <v>8005.0</v>
      </c>
      <c r="E229" s="70">
        <v>3284.0</v>
      </c>
      <c r="F229" s="70">
        <v>1313.0</v>
      </c>
      <c r="G229" s="70">
        <v>908.0</v>
      </c>
      <c r="H229" s="70">
        <v>770.0</v>
      </c>
      <c r="I229" s="70">
        <v>158.0</v>
      </c>
      <c r="J229" s="70">
        <v>16508.0</v>
      </c>
      <c r="K229" s="70">
        <v>1413.0</v>
      </c>
      <c r="L229" s="70">
        <v>1348.0</v>
      </c>
      <c r="M229" s="70">
        <v>1790.0</v>
      </c>
      <c r="N229" s="70">
        <v>911.0</v>
      </c>
      <c r="O229" s="70">
        <v>598.0</v>
      </c>
      <c r="P229" s="70">
        <v>2625.0</v>
      </c>
      <c r="Q229" s="70">
        <v>1534.0</v>
      </c>
      <c r="R229" s="70">
        <v>476.0</v>
      </c>
      <c r="S229" s="23">
        <v>2519.0</v>
      </c>
    </row>
    <row r="230">
      <c r="A230" s="180">
        <v>44203.0</v>
      </c>
      <c r="B230" s="23">
        <v>20889.0</v>
      </c>
      <c r="C230" s="23">
        <v>2082.0</v>
      </c>
      <c r="D230" s="70">
        <v>7987.0</v>
      </c>
      <c r="E230" s="70">
        <v>3254.0</v>
      </c>
      <c r="F230" s="70">
        <v>1292.0</v>
      </c>
      <c r="G230" s="70">
        <v>900.0</v>
      </c>
      <c r="H230" s="70">
        <v>760.0</v>
      </c>
      <c r="I230" s="70">
        <v>158.0</v>
      </c>
      <c r="J230" s="70">
        <v>16250.0</v>
      </c>
      <c r="K230" s="70">
        <v>1402.0</v>
      </c>
      <c r="L230" s="70">
        <v>1338.0</v>
      </c>
      <c r="M230" s="70">
        <v>1769.0</v>
      </c>
      <c r="N230" s="70">
        <v>903.0</v>
      </c>
      <c r="O230" s="70">
        <v>598.0</v>
      </c>
      <c r="P230" s="70">
        <v>2595.0</v>
      </c>
      <c r="Q230" s="70">
        <v>1512.0</v>
      </c>
      <c r="R230" s="70">
        <v>470.0</v>
      </c>
      <c r="S230" s="23">
        <v>2513.0</v>
      </c>
    </row>
    <row r="231">
      <c r="A231" s="64">
        <v>44202.0</v>
      </c>
      <c r="B231" s="23">
        <v>20593.0</v>
      </c>
      <c r="C231" s="23">
        <v>2059.0</v>
      </c>
      <c r="D231" s="70">
        <v>7977.0</v>
      </c>
      <c r="E231" s="70">
        <v>3213.0</v>
      </c>
      <c r="F231" s="70">
        <v>1264.0</v>
      </c>
      <c r="G231" s="70">
        <v>891.0</v>
      </c>
      <c r="H231" s="70">
        <v>751.0</v>
      </c>
      <c r="I231" s="70">
        <v>155.0</v>
      </c>
      <c r="J231" s="70">
        <v>15947.0</v>
      </c>
      <c r="K231" s="70">
        <v>1372.0</v>
      </c>
      <c r="L231" s="70">
        <v>1324.0</v>
      </c>
      <c r="M231" s="70">
        <v>1749.0</v>
      </c>
      <c r="N231" s="70">
        <v>901.0</v>
      </c>
      <c r="O231" s="70">
        <v>597.0</v>
      </c>
      <c r="P231" s="70">
        <v>2559.0</v>
      </c>
      <c r="Q231" s="70">
        <v>1492.0</v>
      </c>
      <c r="R231" s="70">
        <v>461.0</v>
      </c>
      <c r="S231" s="23">
        <v>2499.0</v>
      </c>
    </row>
    <row r="232">
      <c r="A232" s="180">
        <v>44201.0</v>
      </c>
      <c r="B232" s="23">
        <v>20330.0</v>
      </c>
      <c r="C232" s="23">
        <v>2021.0</v>
      </c>
      <c r="D232" s="70">
        <v>7956.0</v>
      </c>
      <c r="E232" s="70">
        <v>3175.0</v>
      </c>
      <c r="F232" s="70">
        <v>1234.0</v>
      </c>
      <c r="G232" s="70">
        <v>882.0</v>
      </c>
      <c r="H232" s="70">
        <v>749.0</v>
      </c>
      <c r="I232" s="70">
        <v>154.0</v>
      </c>
      <c r="J232" s="70">
        <v>15663.0</v>
      </c>
      <c r="K232" s="70">
        <v>1356.0</v>
      </c>
      <c r="L232" s="70">
        <v>1303.0</v>
      </c>
      <c r="M232" s="70">
        <v>1725.0</v>
      </c>
      <c r="N232" s="70">
        <v>879.0</v>
      </c>
      <c r="O232" s="70">
        <v>596.0</v>
      </c>
      <c r="P232" s="70">
        <v>2531.0</v>
      </c>
      <c r="Q232" s="70">
        <v>1463.0</v>
      </c>
      <c r="R232" s="70">
        <v>456.0</v>
      </c>
      <c r="S232" s="23">
        <v>2493.0</v>
      </c>
    </row>
    <row r="233">
      <c r="A233" s="180">
        <v>44200.0</v>
      </c>
      <c r="B233" s="23">
        <v>20130.0</v>
      </c>
      <c r="C233" s="23">
        <v>2006.0</v>
      </c>
      <c r="D233" s="70">
        <v>7924.0</v>
      </c>
      <c r="E233" s="70">
        <v>3126.0</v>
      </c>
      <c r="F233" s="70">
        <v>1211.0</v>
      </c>
      <c r="G233" s="70">
        <v>874.0</v>
      </c>
      <c r="H233" s="70">
        <v>745.0</v>
      </c>
      <c r="I233" s="70">
        <v>154.0</v>
      </c>
      <c r="J233" s="70">
        <v>15434.0</v>
      </c>
      <c r="K233" s="70">
        <v>1329.0</v>
      </c>
      <c r="L233" s="70">
        <v>1271.0</v>
      </c>
      <c r="M233" s="70">
        <v>1707.0</v>
      </c>
      <c r="N233" s="70">
        <v>874.0</v>
      </c>
      <c r="O233" s="70">
        <v>592.0</v>
      </c>
      <c r="P233" s="70">
        <v>2507.0</v>
      </c>
      <c r="Q233" s="70">
        <v>1442.0</v>
      </c>
      <c r="R233" s="70">
        <v>448.0</v>
      </c>
      <c r="S233" s="23">
        <v>2478.0</v>
      </c>
    </row>
    <row r="234">
      <c r="A234" s="180">
        <v>44199.0</v>
      </c>
      <c r="B234" s="23">
        <v>19801.0</v>
      </c>
      <c r="C234" s="23">
        <v>1969.0</v>
      </c>
      <c r="D234" s="70">
        <v>7895.0</v>
      </c>
      <c r="E234" s="70">
        <v>3023.0</v>
      </c>
      <c r="F234" s="70">
        <v>1137.0</v>
      </c>
      <c r="G234" s="70">
        <v>868.0</v>
      </c>
      <c r="H234" s="70">
        <v>740.0</v>
      </c>
      <c r="I234" s="70">
        <v>154.0</v>
      </c>
      <c r="J234" s="70">
        <v>15166.0</v>
      </c>
      <c r="K234" s="70">
        <v>1301.0</v>
      </c>
      <c r="L234" s="70">
        <v>1248.0</v>
      </c>
      <c r="M234" s="70">
        <v>1684.0</v>
      </c>
      <c r="N234" s="70">
        <v>861.0</v>
      </c>
      <c r="O234" s="70">
        <v>589.0</v>
      </c>
      <c r="P234" s="70">
        <v>2482.0</v>
      </c>
      <c r="Q234" s="70">
        <v>1409.0</v>
      </c>
      <c r="R234" s="70">
        <v>438.0</v>
      </c>
      <c r="S234" s="23">
        <v>2467.0</v>
      </c>
    </row>
    <row r="235">
      <c r="A235" s="64">
        <v>43832.0</v>
      </c>
      <c r="B235" s="23">
        <v>19604.0</v>
      </c>
      <c r="C235" s="23">
        <v>1950.0</v>
      </c>
      <c r="D235" s="70">
        <v>7873.0</v>
      </c>
      <c r="E235" s="70">
        <v>2975.0</v>
      </c>
      <c r="F235" s="70">
        <v>1111.0</v>
      </c>
      <c r="G235" s="70">
        <v>860.0</v>
      </c>
      <c r="H235" s="70">
        <v>733.0</v>
      </c>
      <c r="I235" s="70">
        <v>153.0</v>
      </c>
      <c r="J235" s="70">
        <v>14965.0</v>
      </c>
      <c r="K235" s="70">
        <v>1268.0</v>
      </c>
      <c r="L235" s="70">
        <v>1221.0</v>
      </c>
      <c r="M235" s="70">
        <v>1675.0</v>
      </c>
      <c r="N235" s="70">
        <v>856.0</v>
      </c>
      <c r="O235" s="70">
        <v>577.0</v>
      </c>
      <c r="P235" s="70">
        <v>2468.0</v>
      </c>
      <c r="Q235" s="70">
        <v>1397.0</v>
      </c>
      <c r="R235" s="70">
        <v>434.0</v>
      </c>
      <c r="S235" s="23">
        <v>2459.0</v>
      </c>
    </row>
    <row r="236">
      <c r="A236" s="64">
        <v>43831.0</v>
      </c>
      <c r="B236" s="23">
        <v>19355.0</v>
      </c>
      <c r="C236" s="23">
        <v>1924.0</v>
      </c>
      <c r="D236" s="70">
        <v>7844.0</v>
      </c>
      <c r="E236" s="70">
        <v>2904.0</v>
      </c>
      <c r="F236" s="70">
        <v>1098.0</v>
      </c>
      <c r="G236" s="70">
        <v>856.0</v>
      </c>
      <c r="H236" s="70">
        <v>716.0</v>
      </c>
      <c r="I236" s="70">
        <v>150.0</v>
      </c>
      <c r="J236" s="70">
        <v>14735.0</v>
      </c>
      <c r="K236" s="70">
        <v>1237.0</v>
      </c>
      <c r="L236" s="70">
        <v>1185.0</v>
      </c>
      <c r="M236" s="70">
        <v>1668.0</v>
      </c>
      <c r="N236" s="70">
        <v>845.0</v>
      </c>
      <c r="O236" s="70">
        <v>566.0</v>
      </c>
      <c r="P236" s="70">
        <v>2448.0</v>
      </c>
      <c r="Q236" s="70">
        <v>1360.0</v>
      </c>
      <c r="R236" s="70">
        <v>421.0</v>
      </c>
      <c r="S236" s="23">
        <v>2445.0</v>
      </c>
    </row>
    <row r="237">
      <c r="A237" s="64">
        <v>44196.0</v>
      </c>
      <c r="B237" s="23">
        <v>18996.0</v>
      </c>
      <c r="C237" s="23">
        <v>1867.0</v>
      </c>
      <c r="D237" s="70">
        <v>7801.0</v>
      </c>
      <c r="E237" s="70">
        <v>2839.0</v>
      </c>
      <c r="F237" s="70">
        <v>1081.0</v>
      </c>
      <c r="G237" s="70">
        <v>845.0</v>
      </c>
      <c r="H237" s="70">
        <v>673.0</v>
      </c>
      <c r="I237" s="70">
        <v>149.0</v>
      </c>
      <c r="J237" s="70">
        <v>14451.0</v>
      </c>
      <c r="K237" s="70">
        <v>1207.0</v>
      </c>
      <c r="L237" s="70">
        <v>1163.0</v>
      </c>
      <c r="M237" s="70">
        <v>1653.0</v>
      </c>
      <c r="N237" s="70">
        <v>837.0</v>
      </c>
      <c r="O237" s="70">
        <v>560.0</v>
      </c>
      <c r="P237" s="70">
        <v>2424.0</v>
      </c>
      <c r="Q237" s="70">
        <v>1325.0</v>
      </c>
      <c r="R237" s="70">
        <v>416.0</v>
      </c>
      <c r="S237" s="23">
        <v>2441.0</v>
      </c>
    </row>
    <row r="238">
      <c r="A238" s="64">
        <v>44195.0</v>
      </c>
      <c r="B238" s="23">
        <v>18630.0</v>
      </c>
      <c r="C238" s="23">
        <v>1793.0</v>
      </c>
      <c r="D238" s="70">
        <v>7768.0</v>
      </c>
      <c r="E238" s="70">
        <v>2780.0</v>
      </c>
      <c r="F238" s="70">
        <v>1073.0</v>
      </c>
      <c r="G238" s="70">
        <v>838.0</v>
      </c>
      <c r="H238" s="70">
        <v>638.0</v>
      </c>
      <c r="I238" s="70">
        <v>149.0</v>
      </c>
      <c r="J238" s="70">
        <v>14226.0</v>
      </c>
      <c r="K238" s="70">
        <v>1171.0</v>
      </c>
      <c r="L238" s="70">
        <v>1141.0</v>
      </c>
      <c r="M238" s="70">
        <v>1635.0</v>
      </c>
      <c r="N238" s="70">
        <v>825.0</v>
      </c>
      <c r="O238" s="70">
        <v>555.0</v>
      </c>
      <c r="P238" s="70">
        <v>2401.0</v>
      </c>
      <c r="Q238" s="70">
        <v>1303.0</v>
      </c>
      <c r="R238" s="70">
        <v>407.0</v>
      </c>
      <c r="S238" s="23">
        <v>2428.0</v>
      </c>
      <c r="U238" s="181"/>
      <c r="V238" s="181"/>
    </row>
    <row r="239">
      <c r="A239" s="64">
        <v>44194.0</v>
      </c>
      <c r="B239" s="23">
        <v>18243.0</v>
      </c>
      <c r="C239" s="23">
        <v>1754.0</v>
      </c>
      <c r="D239" s="70">
        <v>7717.0</v>
      </c>
      <c r="E239" s="70">
        <v>2732.0</v>
      </c>
      <c r="F239" s="70">
        <v>1064.0</v>
      </c>
      <c r="G239" s="70">
        <v>819.0</v>
      </c>
      <c r="H239" s="70">
        <v>622.0</v>
      </c>
      <c r="I239" s="70">
        <v>147.0</v>
      </c>
      <c r="J239" s="70">
        <v>13949.0</v>
      </c>
      <c r="K239" s="70">
        <v>1154.0</v>
      </c>
      <c r="L239" s="70">
        <v>1096.0</v>
      </c>
      <c r="M239" s="70">
        <v>1608.0</v>
      </c>
      <c r="N239" s="70">
        <v>793.0</v>
      </c>
      <c r="O239" s="70">
        <v>554.0</v>
      </c>
      <c r="P239" s="70">
        <v>2378.0</v>
      </c>
      <c r="Q239" s="70">
        <v>1267.0</v>
      </c>
      <c r="R239" s="70">
        <v>397.0</v>
      </c>
      <c r="S239" s="23">
        <v>2417.0</v>
      </c>
      <c r="U239" s="181"/>
      <c r="V239" s="181"/>
    </row>
    <row r="240">
      <c r="A240" s="64">
        <v>44193.0</v>
      </c>
      <c r="B240" s="23">
        <v>17722.0</v>
      </c>
      <c r="C240" s="23">
        <v>1737.0</v>
      </c>
      <c r="D240" s="70">
        <v>7688.0</v>
      </c>
      <c r="E240" s="70">
        <v>2700.0</v>
      </c>
      <c r="F240" s="70">
        <v>1049.0</v>
      </c>
      <c r="G240" s="70">
        <v>789.0</v>
      </c>
      <c r="H240" s="70">
        <v>618.0</v>
      </c>
      <c r="I240" s="70">
        <v>143.0</v>
      </c>
      <c r="J240" s="70">
        <v>13693.0</v>
      </c>
      <c r="K240" s="70">
        <v>1133.0</v>
      </c>
      <c r="L240" s="70">
        <v>1074.0</v>
      </c>
      <c r="M240" s="70">
        <v>1581.0</v>
      </c>
      <c r="N240" s="70">
        <v>785.0</v>
      </c>
      <c r="O240" s="70">
        <v>550.0</v>
      </c>
      <c r="P240" s="70">
        <v>2350.0</v>
      </c>
      <c r="Q240" s="70">
        <v>1251.0</v>
      </c>
      <c r="R240" s="70">
        <v>392.0</v>
      </c>
      <c r="S240" s="23">
        <v>2412.0</v>
      </c>
      <c r="U240" s="181"/>
      <c r="V240" s="181"/>
    </row>
    <row r="241">
      <c r="A241" s="64">
        <v>44192.0</v>
      </c>
      <c r="B241" s="23">
        <v>17423.0</v>
      </c>
      <c r="C241" s="23">
        <v>1703.0</v>
      </c>
      <c r="D241" s="70">
        <v>7664.0</v>
      </c>
      <c r="E241" s="70">
        <v>2654.0</v>
      </c>
      <c r="F241" s="70">
        <v>1037.0</v>
      </c>
      <c r="G241" s="70">
        <v>786.0</v>
      </c>
      <c r="H241" s="70">
        <v>616.0</v>
      </c>
      <c r="I241" s="70">
        <v>141.0</v>
      </c>
      <c r="J241" s="70">
        <v>13500.0</v>
      </c>
      <c r="K241" s="70">
        <v>1106.0</v>
      </c>
      <c r="L241" s="70">
        <v>1043.0</v>
      </c>
      <c r="M241" s="70">
        <v>1546.0</v>
      </c>
      <c r="N241" s="70">
        <v>784.0</v>
      </c>
      <c r="O241" s="70">
        <v>543.0</v>
      </c>
      <c r="P241" s="70">
        <v>2304.0</v>
      </c>
      <c r="Q241" s="70">
        <v>1226.0</v>
      </c>
      <c r="R241" s="70">
        <v>381.0</v>
      </c>
      <c r="S241" s="23">
        <v>2404.0</v>
      </c>
      <c r="U241" s="181"/>
      <c r="V241" s="181"/>
    </row>
    <row r="242">
      <c r="A242" s="64">
        <v>44191.0</v>
      </c>
      <c r="B242" s="23">
        <v>17061.0</v>
      </c>
      <c r="C242" s="23">
        <v>1663.0</v>
      </c>
      <c r="D242" s="70">
        <v>7643.0</v>
      </c>
      <c r="E242" s="70">
        <v>2593.0</v>
      </c>
      <c r="F242" s="70">
        <v>1020.0</v>
      </c>
      <c r="G242" s="70">
        <v>778.0</v>
      </c>
      <c r="H242" s="70">
        <v>615.0</v>
      </c>
      <c r="I242" s="70">
        <v>135.0</v>
      </c>
      <c r="J242" s="70">
        <v>13259.0</v>
      </c>
      <c r="K242" s="70">
        <v>1083.0</v>
      </c>
      <c r="L242" s="70">
        <v>1019.0</v>
      </c>
      <c r="M242" s="70">
        <v>1488.0</v>
      </c>
      <c r="N242" s="70">
        <v>776.0</v>
      </c>
      <c r="O242" s="70">
        <v>538.0</v>
      </c>
      <c r="P242" s="70">
        <v>2270.0</v>
      </c>
      <c r="Q242" s="70">
        <v>1182.0</v>
      </c>
      <c r="R242" s="70">
        <v>374.0</v>
      </c>
      <c r="S242" s="23">
        <v>2394.0</v>
      </c>
      <c r="U242" s="181"/>
      <c r="V242" s="181"/>
    </row>
    <row r="243">
      <c r="A243" s="64">
        <v>44190.0</v>
      </c>
      <c r="B243" s="23">
        <v>16596.0</v>
      </c>
      <c r="C243" s="23">
        <v>1636.0</v>
      </c>
      <c r="D243" s="70">
        <v>7630.0</v>
      </c>
      <c r="E243" s="70">
        <v>2538.0</v>
      </c>
      <c r="F243" s="70">
        <v>992.0</v>
      </c>
      <c r="G243" s="70">
        <v>767.0</v>
      </c>
      <c r="H243" s="70">
        <v>607.0</v>
      </c>
      <c r="I243" s="70">
        <v>134.0</v>
      </c>
      <c r="J243" s="70">
        <v>13004.0</v>
      </c>
      <c r="K243" s="70">
        <v>1047.0</v>
      </c>
      <c r="L243" s="70">
        <v>981.0</v>
      </c>
      <c r="M243" s="70">
        <v>1427.0</v>
      </c>
      <c r="N243" s="70">
        <v>739.0</v>
      </c>
      <c r="O243" s="70">
        <v>532.0</v>
      </c>
      <c r="P243" s="70">
        <v>2236.0</v>
      </c>
      <c r="Q243" s="70">
        <v>1160.0</v>
      </c>
      <c r="R243" s="70">
        <v>350.0</v>
      </c>
      <c r="S243" s="23">
        <v>2384.0</v>
      </c>
      <c r="U243" s="181"/>
      <c r="V243" s="181"/>
    </row>
    <row r="244">
      <c r="A244" s="64">
        <v>44189.0</v>
      </c>
      <c r="B244" s="23">
        <v>16044.0</v>
      </c>
      <c r="C244" s="23">
        <v>1614.0</v>
      </c>
      <c r="D244" s="70">
        <v>7607.0</v>
      </c>
      <c r="E244" s="70">
        <v>2483.0</v>
      </c>
      <c r="F244" s="70">
        <v>956.0</v>
      </c>
      <c r="G244" s="70">
        <v>754.0</v>
      </c>
      <c r="H244" s="70">
        <v>595.0</v>
      </c>
      <c r="I244" s="70">
        <v>133.0</v>
      </c>
      <c r="J244" s="70">
        <v>12740.0</v>
      </c>
      <c r="K244" s="70">
        <v>1033.0</v>
      </c>
      <c r="L244" s="70">
        <v>939.0</v>
      </c>
      <c r="M244" s="70">
        <v>1347.0</v>
      </c>
      <c r="N244" s="70">
        <v>725.0</v>
      </c>
      <c r="O244" s="70">
        <v>527.0</v>
      </c>
      <c r="P244" s="70">
        <v>2169.0</v>
      </c>
      <c r="Q244" s="70">
        <v>1145.0</v>
      </c>
      <c r="R244" s="70">
        <v>330.0</v>
      </c>
      <c r="S244" s="23">
        <v>2378.0</v>
      </c>
      <c r="U244" s="181"/>
      <c r="V244" s="181"/>
    </row>
    <row r="245">
      <c r="A245" s="64">
        <v>44188.0</v>
      </c>
      <c r="B245" s="23">
        <v>15725.0</v>
      </c>
      <c r="C245" s="23">
        <v>1570.0</v>
      </c>
      <c r="D245" s="70">
        <v>7581.0</v>
      </c>
      <c r="E245" s="70">
        <v>2430.0</v>
      </c>
      <c r="F245" s="70">
        <v>941.0</v>
      </c>
      <c r="G245" s="70">
        <v>743.0</v>
      </c>
      <c r="H245" s="70">
        <v>586.0</v>
      </c>
      <c r="I245" s="70">
        <v>131.0</v>
      </c>
      <c r="J245" s="70">
        <v>12455.0</v>
      </c>
      <c r="K245" s="70">
        <v>1012.0</v>
      </c>
      <c r="L245" s="70">
        <v>892.0</v>
      </c>
      <c r="M245" s="70">
        <v>1316.0</v>
      </c>
      <c r="N245" s="70">
        <v>713.0</v>
      </c>
      <c r="O245" s="70">
        <v>525.0</v>
      </c>
      <c r="P245" s="70">
        <v>2119.0</v>
      </c>
      <c r="Q245" s="70">
        <v>1124.0</v>
      </c>
      <c r="R245" s="70">
        <v>304.0</v>
      </c>
      <c r="S245" s="23">
        <v>2367.0</v>
      </c>
      <c r="U245" s="181"/>
      <c r="V245" s="181"/>
    </row>
    <row r="246">
      <c r="A246" s="64">
        <v>44187.0</v>
      </c>
      <c r="B246" s="23">
        <v>15350.0</v>
      </c>
      <c r="C246" s="23">
        <v>1538.0</v>
      </c>
      <c r="D246" s="70">
        <v>7557.0</v>
      </c>
      <c r="E246" s="70">
        <v>2381.0</v>
      </c>
      <c r="F246" s="70">
        <v>905.0</v>
      </c>
      <c r="G246" s="70">
        <v>708.0</v>
      </c>
      <c r="H246" s="70">
        <v>568.0</v>
      </c>
      <c r="I246" s="70">
        <v>130.0</v>
      </c>
      <c r="J246" s="70">
        <v>12148.0</v>
      </c>
      <c r="K246" s="70">
        <v>999.0</v>
      </c>
      <c r="L246" s="70">
        <v>834.0</v>
      </c>
      <c r="M246" s="70">
        <v>1305.0</v>
      </c>
      <c r="N246" s="70">
        <v>692.0</v>
      </c>
      <c r="O246" s="70">
        <v>513.0</v>
      </c>
      <c r="P246" s="70">
        <v>2094.0</v>
      </c>
      <c r="Q246" s="70">
        <v>1095.0</v>
      </c>
      <c r="R246" s="70">
        <v>271.0</v>
      </c>
      <c r="S246" s="23">
        <v>2358.0</v>
      </c>
      <c r="U246" s="181"/>
      <c r="V246" s="181"/>
    </row>
    <row r="247">
      <c r="A247" s="64">
        <v>44186.0</v>
      </c>
      <c r="B247" s="23">
        <v>15034.0</v>
      </c>
      <c r="C247" s="23">
        <v>1512.0</v>
      </c>
      <c r="D247" s="19">
        <v>7518.0</v>
      </c>
      <c r="E247" s="19">
        <v>2336.0</v>
      </c>
      <c r="F247" s="19">
        <v>879.0</v>
      </c>
      <c r="G247" s="19">
        <v>699.0</v>
      </c>
      <c r="H247" s="19">
        <v>562.0</v>
      </c>
      <c r="I247" s="19">
        <v>129.0</v>
      </c>
      <c r="J247" s="19">
        <v>11942.0</v>
      </c>
      <c r="K247" s="19">
        <v>976.0</v>
      </c>
      <c r="L247" s="19">
        <v>803.0</v>
      </c>
      <c r="M247" s="19">
        <v>1288.0</v>
      </c>
      <c r="N247" s="19">
        <v>688.0</v>
      </c>
      <c r="O247" s="19">
        <v>508.0</v>
      </c>
      <c r="P247" s="19">
        <v>2035.0</v>
      </c>
      <c r="Q247" s="19">
        <v>1077.0</v>
      </c>
      <c r="R247" s="19">
        <v>252.0</v>
      </c>
      <c r="S247" s="23">
        <v>2340.0</v>
      </c>
      <c r="U247" s="181"/>
      <c r="V247" s="181"/>
    </row>
    <row r="248">
      <c r="A248" s="64">
        <v>44185.0</v>
      </c>
      <c r="B248" s="23">
        <v>14707.0</v>
      </c>
      <c r="C248" s="23">
        <v>1492.0</v>
      </c>
      <c r="D248" s="19">
        <v>7497.0</v>
      </c>
      <c r="E248" s="19">
        <v>2248.0</v>
      </c>
      <c r="F248" s="19">
        <v>866.0</v>
      </c>
      <c r="G248" s="19">
        <v>696.0</v>
      </c>
      <c r="H248" s="19">
        <v>545.0</v>
      </c>
      <c r="I248" s="19">
        <v>129.0</v>
      </c>
      <c r="J248" s="19">
        <v>11698.0</v>
      </c>
      <c r="K248" s="19">
        <v>951.0</v>
      </c>
      <c r="L248" s="19">
        <v>770.0</v>
      </c>
      <c r="M248" s="19">
        <v>1272.0</v>
      </c>
      <c r="N248" s="19">
        <v>675.0</v>
      </c>
      <c r="O248" s="19">
        <v>499.0</v>
      </c>
      <c r="P248" s="19">
        <v>1987.0</v>
      </c>
      <c r="Q248" s="19">
        <v>1062.0</v>
      </c>
      <c r="R248" s="19">
        <v>229.0</v>
      </c>
      <c r="S248" s="23">
        <v>2331.0</v>
      </c>
      <c r="U248" s="181"/>
      <c r="V248" s="181"/>
    </row>
    <row r="249">
      <c r="A249" s="64">
        <v>44184.0</v>
      </c>
      <c r="B249" s="23">
        <v>14234.0</v>
      </c>
      <c r="C249" s="23">
        <v>1459.0</v>
      </c>
      <c r="D249" s="19">
        <v>7472.0</v>
      </c>
      <c r="E249" s="19">
        <v>2186.0</v>
      </c>
      <c r="F249" s="19">
        <v>852.0</v>
      </c>
      <c r="G249" s="19">
        <v>693.0</v>
      </c>
      <c r="H249" s="19">
        <v>539.0</v>
      </c>
      <c r="I249" s="19">
        <v>128.0</v>
      </c>
      <c r="J249" s="19">
        <v>11449.0</v>
      </c>
      <c r="K249" s="19">
        <v>896.0</v>
      </c>
      <c r="L249" s="19">
        <v>756.0</v>
      </c>
      <c r="M249" s="19">
        <v>1252.0</v>
      </c>
      <c r="N249" s="19">
        <v>646.0</v>
      </c>
      <c r="O249" s="19">
        <v>495.0</v>
      </c>
      <c r="P249" s="19">
        <v>1962.0</v>
      </c>
      <c r="Q249" s="19">
        <v>1011.0</v>
      </c>
      <c r="R249" s="19">
        <v>205.0</v>
      </c>
      <c r="S249" s="23">
        <v>2322.0</v>
      </c>
      <c r="U249" s="181"/>
      <c r="V249" s="181"/>
    </row>
    <row r="250">
      <c r="A250" s="64">
        <v>44183.0</v>
      </c>
      <c r="B250" s="23">
        <v>13854.0</v>
      </c>
      <c r="C250" s="23">
        <v>1420.0</v>
      </c>
      <c r="D250" s="19">
        <v>7452.0</v>
      </c>
      <c r="E250" s="19">
        <v>2141.0</v>
      </c>
      <c r="F250" s="19">
        <v>843.0</v>
      </c>
      <c r="G250" s="19">
        <v>688.0</v>
      </c>
      <c r="H250" s="19">
        <v>530.0</v>
      </c>
      <c r="I250" s="19">
        <v>128.0</v>
      </c>
      <c r="J250" s="19">
        <v>11174.0</v>
      </c>
      <c r="K250" s="19">
        <v>869.0</v>
      </c>
      <c r="L250" s="19">
        <v>653.0</v>
      </c>
      <c r="M250" s="19">
        <v>1228.0</v>
      </c>
      <c r="N250" s="19">
        <v>631.0</v>
      </c>
      <c r="O250" s="19">
        <v>490.0</v>
      </c>
      <c r="P250" s="19">
        <v>1933.0</v>
      </c>
      <c r="Q250" s="19">
        <v>979.0</v>
      </c>
      <c r="R250" s="19">
        <v>181.0</v>
      </c>
      <c r="S250" s="23">
        <v>2318.0</v>
      </c>
      <c r="U250" s="181"/>
      <c r="V250" s="181"/>
    </row>
    <row r="251">
      <c r="A251" s="64">
        <v>44182.0</v>
      </c>
      <c r="B251" s="23">
        <v>13456.0</v>
      </c>
      <c r="C251" s="23">
        <v>1381.0</v>
      </c>
      <c r="D251" s="19">
        <v>7432.0</v>
      </c>
      <c r="E251" s="19">
        <v>2076.0</v>
      </c>
      <c r="F251" s="19">
        <v>839.0</v>
      </c>
      <c r="G251" s="19">
        <v>683.0</v>
      </c>
      <c r="H251" s="19">
        <v>499.0</v>
      </c>
      <c r="I251" s="19">
        <v>128.0</v>
      </c>
      <c r="J251" s="19">
        <v>10871.0</v>
      </c>
      <c r="K251" s="19">
        <v>851.0</v>
      </c>
      <c r="L251" s="19">
        <v>622.0</v>
      </c>
      <c r="M251" s="19">
        <v>1210.0</v>
      </c>
      <c r="N251" s="19">
        <v>615.0</v>
      </c>
      <c r="O251" s="19">
        <v>485.0</v>
      </c>
      <c r="P251" s="19">
        <v>1902.0</v>
      </c>
      <c r="Q251" s="19">
        <v>935.0</v>
      </c>
      <c r="R251" s="19">
        <v>154.0</v>
      </c>
      <c r="S251" s="23">
        <v>2309.0</v>
      </c>
      <c r="U251" s="181"/>
      <c r="V251" s="181"/>
    </row>
    <row r="252">
      <c r="A252" s="64">
        <v>44181.0</v>
      </c>
      <c r="B252" s="23">
        <v>13033.0</v>
      </c>
      <c r="C252" s="23">
        <v>1337.0</v>
      </c>
      <c r="D252" s="19">
        <v>7411.0</v>
      </c>
      <c r="E252" s="19">
        <v>1999.0</v>
      </c>
      <c r="F252" s="19">
        <v>829.0</v>
      </c>
      <c r="G252" s="19">
        <v>672.0</v>
      </c>
      <c r="H252" s="19">
        <v>489.0</v>
      </c>
      <c r="I252" s="19">
        <v>128.0</v>
      </c>
      <c r="J252" s="19">
        <v>10580.0</v>
      </c>
      <c r="K252" s="19">
        <v>842.0</v>
      </c>
      <c r="L252" s="19">
        <v>603.0</v>
      </c>
      <c r="M252" s="19">
        <v>1191.0</v>
      </c>
      <c r="N252" s="19">
        <v>596.0</v>
      </c>
      <c r="O252" s="19">
        <v>485.0</v>
      </c>
      <c r="P252" s="19">
        <v>1893.0</v>
      </c>
      <c r="Q252" s="19">
        <v>905.0</v>
      </c>
      <c r="R252" s="19">
        <v>142.0</v>
      </c>
      <c r="S252" s="23">
        <v>2302.0</v>
      </c>
      <c r="U252" s="181"/>
      <c r="V252" s="181"/>
    </row>
    <row r="253">
      <c r="A253" s="64">
        <v>44180.0</v>
      </c>
      <c r="B253" s="23">
        <v>12655.0</v>
      </c>
      <c r="C253" s="23">
        <v>1296.0</v>
      </c>
      <c r="D253" s="19">
        <v>7384.0</v>
      </c>
      <c r="E253" s="19">
        <v>1932.0</v>
      </c>
      <c r="F253" s="19">
        <v>827.0</v>
      </c>
      <c r="G253" s="19">
        <v>657.0</v>
      </c>
      <c r="H253" s="19">
        <v>483.0</v>
      </c>
      <c r="I253" s="19">
        <v>128.0</v>
      </c>
      <c r="J253" s="19">
        <v>10251.0</v>
      </c>
      <c r="K253" s="19">
        <v>834.0</v>
      </c>
      <c r="L253" s="19">
        <v>580.0</v>
      </c>
      <c r="M253" s="19">
        <v>1156.0</v>
      </c>
      <c r="N253" s="19">
        <v>521.0</v>
      </c>
      <c r="O253" s="19">
        <v>481.0</v>
      </c>
      <c r="P253" s="19">
        <v>1865.0</v>
      </c>
      <c r="Q253" s="19">
        <v>886.0</v>
      </c>
      <c r="R253" s="19">
        <v>127.0</v>
      </c>
      <c r="S253" s="23">
        <v>2296.0</v>
      </c>
      <c r="U253" s="181"/>
      <c r="V253" s="181"/>
    </row>
    <row r="254">
      <c r="A254" s="64">
        <v>44179.0</v>
      </c>
      <c r="B254" s="23">
        <v>12404.0</v>
      </c>
      <c r="C254" s="23">
        <v>1255.0</v>
      </c>
      <c r="D254" s="19">
        <v>7365.0</v>
      </c>
      <c r="E254" s="19">
        <v>1877.0</v>
      </c>
      <c r="F254" s="19">
        <v>822.0</v>
      </c>
      <c r="G254" s="19">
        <v>625.0</v>
      </c>
      <c r="H254" s="19">
        <v>434.0</v>
      </c>
      <c r="I254" s="19">
        <v>127.0</v>
      </c>
      <c r="J254" s="19">
        <v>9963.0</v>
      </c>
      <c r="K254" s="19">
        <v>821.0</v>
      </c>
      <c r="L254" s="19">
        <v>555.0</v>
      </c>
      <c r="M254" s="19">
        <v>1119.0</v>
      </c>
      <c r="N254" s="19">
        <v>506.0</v>
      </c>
      <c r="O254" s="19">
        <v>480.0</v>
      </c>
      <c r="P254" s="19">
        <v>1850.0</v>
      </c>
      <c r="Q254" s="19">
        <v>870.0</v>
      </c>
      <c r="R254" s="19">
        <v>118.0</v>
      </c>
      <c r="S254" s="23">
        <v>2288.0</v>
      </c>
      <c r="U254" s="181"/>
      <c r="V254" s="181"/>
    </row>
    <row r="255">
      <c r="A255" s="64">
        <v>44178.0</v>
      </c>
      <c r="B255" s="23">
        <v>12185.0</v>
      </c>
      <c r="C255" s="23">
        <v>1234.0</v>
      </c>
      <c r="D255" s="19">
        <v>7349.0</v>
      </c>
      <c r="E255" s="19">
        <v>1841.0</v>
      </c>
      <c r="F255" s="19">
        <v>800.0</v>
      </c>
      <c r="G255" s="19">
        <v>623.0</v>
      </c>
      <c r="H255" s="19">
        <v>429.0</v>
      </c>
      <c r="I255" s="19">
        <v>124.0</v>
      </c>
      <c r="J255" s="19">
        <v>9737.0</v>
      </c>
      <c r="K255" s="19">
        <v>807.0</v>
      </c>
      <c r="L255" s="19">
        <v>534.0</v>
      </c>
      <c r="M255" s="19">
        <v>1064.0</v>
      </c>
      <c r="N255" s="19">
        <v>498.0</v>
      </c>
      <c r="O255" s="19">
        <v>479.0</v>
      </c>
      <c r="P255" s="19">
        <v>1834.0</v>
      </c>
      <c r="Q255" s="19">
        <v>842.0</v>
      </c>
      <c r="R255" s="19">
        <v>110.0</v>
      </c>
      <c r="S255" s="23">
        <v>2271.0</v>
      </c>
      <c r="U255" s="181"/>
      <c r="V255" s="181"/>
    </row>
    <row r="256">
      <c r="A256" s="64">
        <v>44177.0</v>
      </c>
      <c r="B256" s="23">
        <v>11786.0</v>
      </c>
      <c r="C256" s="23">
        <v>1177.0</v>
      </c>
      <c r="D256" s="19">
        <v>7321.0</v>
      </c>
      <c r="E256" s="19">
        <v>1779.0</v>
      </c>
      <c r="F256" s="19">
        <v>785.0</v>
      </c>
      <c r="G256" s="19">
        <v>610.0</v>
      </c>
      <c r="H256" s="19">
        <v>421.0</v>
      </c>
      <c r="I256" s="19">
        <v>124.0</v>
      </c>
      <c r="J256" s="19">
        <v>9406.0</v>
      </c>
      <c r="K256" s="19">
        <v>789.0</v>
      </c>
      <c r="L256" s="19">
        <v>519.0</v>
      </c>
      <c r="M256" s="19">
        <v>1054.0</v>
      </c>
      <c r="N256" s="19">
        <v>489.0</v>
      </c>
      <c r="O256" s="19">
        <v>473.0</v>
      </c>
      <c r="P256" s="19">
        <v>1816.0</v>
      </c>
      <c r="Q256" s="19">
        <v>818.0</v>
      </c>
      <c r="R256" s="19">
        <v>107.0</v>
      </c>
      <c r="S256" s="23">
        <v>2257.0</v>
      </c>
      <c r="U256" s="181"/>
      <c r="V256" s="181"/>
    </row>
    <row r="257">
      <c r="A257" s="64">
        <v>44176.0</v>
      </c>
      <c r="B257" s="23">
        <v>11424.0</v>
      </c>
      <c r="C257" s="23">
        <v>1118.0</v>
      </c>
      <c r="D257" s="19">
        <v>7286.0</v>
      </c>
      <c r="E257" s="19">
        <v>1737.0</v>
      </c>
      <c r="F257" s="19">
        <v>776.0</v>
      </c>
      <c r="G257" s="19">
        <v>592.0</v>
      </c>
      <c r="H257" s="19">
        <v>398.0</v>
      </c>
      <c r="I257" s="19">
        <v>123.0</v>
      </c>
      <c r="J257" s="19">
        <v>9134.0</v>
      </c>
      <c r="K257" s="19">
        <v>753.0</v>
      </c>
      <c r="L257" s="19">
        <v>498.0</v>
      </c>
      <c r="M257" s="19">
        <v>1044.0</v>
      </c>
      <c r="N257" s="19">
        <v>483.0</v>
      </c>
      <c r="O257" s="19">
        <v>465.0</v>
      </c>
      <c r="P257" s="19">
        <v>1797.0</v>
      </c>
      <c r="Q257" s="19">
        <v>801.0</v>
      </c>
      <c r="R257" s="19">
        <v>107.0</v>
      </c>
      <c r="S257" s="23">
        <v>2245.0</v>
      </c>
      <c r="U257" s="181"/>
      <c r="V257" s="181"/>
    </row>
    <row r="258">
      <c r="A258" s="64">
        <v>44175.0</v>
      </c>
      <c r="B258" s="23">
        <v>11174.0</v>
      </c>
      <c r="C258" s="23">
        <v>1092.0</v>
      </c>
      <c r="D258" s="19">
        <v>7280.0</v>
      </c>
      <c r="E258" s="19">
        <v>1701.0</v>
      </c>
      <c r="F258" s="19">
        <v>773.0</v>
      </c>
      <c r="G258" s="19">
        <v>582.0</v>
      </c>
      <c r="H258" s="19">
        <v>351.0</v>
      </c>
      <c r="I258" s="19">
        <v>123.0</v>
      </c>
      <c r="J258" s="19">
        <v>8904.0</v>
      </c>
      <c r="K258" s="19">
        <v>742.0</v>
      </c>
      <c r="L258" s="19">
        <v>477.0</v>
      </c>
      <c r="M258" s="19">
        <v>1034.0</v>
      </c>
      <c r="N258" s="19">
        <v>476.0</v>
      </c>
      <c r="O258" s="19">
        <v>461.0</v>
      </c>
      <c r="P258" s="19">
        <v>1794.0</v>
      </c>
      <c r="Q258" s="19">
        <v>789.0</v>
      </c>
      <c r="R258" s="19">
        <v>102.0</v>
      </c>
      <c r="S258" s="23">
        <v>2238.0</v>
      </c>
      <c r="U258" s="181"/>
      <c r="V258" s="181"/>
    </row>
    <row r="259">
      <c r="A259" s="64">
        <v>44174.0</v>
      </c>
      <c r="B259" s="23">
        <v>10922.0</v>
      </c>
      <c r="C259" s="23">
        <v>1061.0</v>
      </c>
      <c r="D259" s="19">
        <v>7277.0</v>
      </c>
      <c r="E259" s="19">
        <v>1663.0</v>
      </c>
      <c r="F259" s="19">
        <v>768.0</v>
      </c>
      <c r="G259" s="19">
        <v>573.0</v>
      </c>
      <c r="H259" s="19">
        <v>335.0</v>
      </c>
      <c r="I259" s="19">
        <v>122.0</v>
      </c>
      <c r="J259" s="19">
        <v>8690.0</v>
      </c>
      <c r="K259" s="19">
        <v>727.0</v>
      </c>
      <c r="L259" s="19">
        <v>466.0</v>
      </c>
      <c r="M259" s="19">
        <v>1014.0</v>
      </c>
      <c r="N259" s="19">
        <v>468.0</v>
      </c>
      <c r="O259" s="19">
        <v>456.0</v>
      </c>
      <c r="P259" s="19">
        <v>1786.0</v>
      </c>
      <c r="Q259" s="19">
        <v>773.0</v>
      </c>
      <c r="R259" s="19">
        <v>89.0</v>
      </c>
      <c r="S259" s="23">
        <v>2222.0</v>
      </c>
      <c r="U259" s="181"/>
      <c r="V259" s="181"/>
    </row>
    <row r="260">
      <c r="A260" s="64">
        <v>44173.0</v>
      </c>
      <c r="B260" s="23">
        <v>10660.0</v>
      </c>
      <c r="C260" s="23">
        <v>1042.0</v>
      </c>
      <c r="D260" s="19">
        <v>7275.0</v>
      </c>
      <c r="E260" s="19">
        <v>1615.0</v>
      </c>
      <c r="F260" s="19">
        <v>759.0</v>
      </c>
      <c r="G260" s="19">
        <v>563.0</v>
      </c>
      <c r="H260" s="19">
        <v>321.0</v>
      </c>
      <c r="I260" s="19">
        <v>121.0</v>
      </c>
      <c r="J260" s="19">
        <v>8472.0</v>
      </c>
      <c r="K260" s="19">
        <v>722.0</v>
      </c>
      <c r="L260" s="19">
        <v>443.0</v>
      </c>
      <c r="M260" s="19">
        <v>1010.0</v>
      </c>
      <c r="N260" s="19">
        <v>456.0</v>
      </c>
      <c r="O260" s="19">
        <v>454.0</v>
      </c>
      <c r="P260" s="19">
        <v>1782.0</v>
      </c>
      <c r="Q260" s="19">
        <v>744.0</v>
      </c>
      <c r="R260" s="19">
        <v>89.0</v>
      </c>
      <c r="S260" s="23">
        <v>2220.0</v>
      </c>
      <c r="U260" s="181"/>
      <c r="V260" s="181"/>
    </row>
    <row r="261">
      <c r="A261" s="64">
        <v>44172.0</v>
      </c>
      <c r="B261" s="182">
        <v>10449.0</v>
      </c>
      <c r="C261" s="19">
        <v>1016.0</v>
      </c>
      <c r="D261" s="19">
        <v>7271.0</v>
      </c>
      <c r="E261" s="19">
        <v>1588.0</v>
      </c>
      <c r="F261" s="19">
        <v>748.0</v>
      </c>
      <c r="G261" s="19">
        <v>552.0</v>
      </c>
      <c r="H261" s="19">
        <v>260.0</v>
      </c>
      <c r="I261" s="19">
        <v>120.0</v>
      </c>
      <c r="J261" s="19">
        <v>8315.0</v>
      </c>
      <c r="K261" s="19">
        <v>714.0</v>
      </c>
      <c r="L261" s="19">
        <v>433.0</v>
      </c>
      <c r="M261" s="19">
        <v>995.0</v>
      </c>
      <c r="N261" s="19">
        <v>443.0</v>
      </c>
      <c r="O261" s="19">
        <v>447.0</v>
      </c>
      <c r="P261" s="19">
        <v>1777.0</v>
      </c>
      <c r="Q261" s="19">
        <v>731.0</v>
      </c>
      <c r="R261" s="19">
        <v>87.0</v>
      </c>
      <c r="S261" s="23">
        <v>2213.0</v>
      </c>
      <c r="U261" s="181"/>
      <c r="V261" s="181"/>
    </row>
    <row r="262">
      <c r="A262" s="64">
        <v>44171.0</v>
      </c>
      <c r="B262" s="182">
        <v>10205.0</v>
      </c>
      <c r="C262" s="19">
        <v>981.0</v>
      </c>
      <c r="D262" s="19">
        <v>7266.0</v>
      </c>
      <c r="E262" s="19">
        <v>1548.0</v>
      </c>
      <c r="F262" s="19">
        <v>743.0</v>
      </c>
      <c r="G262" s="19">
        <v>550.0</v>
      </c>
      <c r="H262" s="19">
        <v>222.0</v>
      </c>
      <c r="I262" s="19">
        <v>120.0</v>
      </c>
      <c r="J262" s="19">
        <v>8159.0</v>
      </c>
      <c r="K262" s="19">
        <v>705.0</v>
      </c>
      <c r="L262" s="19">
        <v>422.0</v>
      </c>
      <c r="M262" s="19">
        <v>985.0</v>
      </c>
      <c r="N262" s="19">
        <v>421.0</v>
      </c>
      <c r="O262" s="19">
        <v>444.0</v>
      </c>
      <c r="P262" s="19">
        <v>1768.0</v>
      </c>
      <c r="Q262" s="19">
        <v>715.0</v>
      </c>
      <c r="R262" s="19">
        <v>87.0</v>
      </c>
      <c r="S262" s="23">
        <v>2203.0</v>
      </c>
      <c r="U262" s="181"/>
      <c r="V262" s="181"/>
    </row>
    <row r="263">
      <c r="A263" s="64">
        <v>44170.0</v>
      </c>
      <c r="B263" s="182">
        <v>9951.0</v>
      </c>
      <c r="C263" s="19">
        <v>947.0</v>
      </c>
      <c r="D263" s="19">
        <v>7263.0</v>
      </c>
      <c r="E263" s="19">
        <v>1506.0</v>
      </c>
      <c r="F263" s="19">
        <v>738.0</v>
      </c>
      <c r="G263" s="19">
        <v>547.0</v>
      </c>
      <c r="H263" s="19">
        <v>219.0</v>
      </c>
      <c r="I263" s="19">
        <v>117.0</v>
      </c>
      <c r="J263" s="19">
        <v>7975.0</v>
      </c>
      <c r="K263" s="19">
        <v>693.0</v>
      </c>
      <c r="L263" s="19">
        <v>408.0</v>
      </c>
      <c r="M263" s="19">
        <v>970.0</v>
      </c>
      <c r="N263" s="19">
        <v>409.0</v>
      </c>
      <c r="O263" s="19">
        <v>436.0</v>
      </c>
      <c r="P263" s="19">
        <v>1757.0</v>
      </c>
      <c r="Q263" s="19">
        <v>699.0</v>
      </c>
      <c r="R263" s="19">
        <v>87.0</v>
      </c>
      <c r="S263" s="23">
        <v>2191.0</v>
      </c>
      <c r="U263" s="181"/>
      <c r="V263" s="181"/>
    </row>
    <row r="264">
      <c r="A264" s="64">
        <v>44169.0</v>
      </c>
      <c r="B264" s="182">
        <v>9716.0</v>
      </c>
      <c r="C264" s="19">
        <v>918.0</v>
      </c>
      <c r="D264" s="19">
        <v>7256.0</v>
      </c>
      <c r="E264" s="19">
        <v>1487.0</v>
      </c>
      <c r="F264" s="19">
        <v>732.0</v>
      </c>
      <c r="G264" s="19">
        <v>537.0</v>
      </c>
      <c r="H264" s="19">
        <v>218.0</v>
      </c>
      <c r="I264" s="19">
        <v>113.0</v>
      </c>
      <c r="J264" s="19">
        <v>7818.0</v>
      </c>
      <c r="K264" s="19">
        <v>684.0</v>
      </c>
      <c r="L264" s="19">
        <v>390.0</v>
      </c>
      <c r="M264" s="19">
        <v>960.0</v>
      </c>
      <c r="N264" s="19">
        <v>392.0</v>
      </c>
      <c r="O264" s="19">
        <v>432.0</v>
      </c>
      <c r="P264" s="19">
        <v>1740.0</v>
      </c>
      <c r="Q264" s="19">
        <v>672.0</v>
      </c>
      <c r="R264" s="19">
        <v>86.0</v>
      </c>
      <c r="S264" s="23">
        <v>2179.0</v>
      </c>
      <c r="U264" s="181"/>
      <c r="V264" s="181"/>
    </row>
    <row r="265">
      <c r="A265" s="64">
        <v>44168.0</v>
      </c>
      <c r="B265" s="182">
        <v>9421.0</v>
      </c>
      <c r="C265" s="19">
        <v>887.0</v>
      </c>
      <c r="D265" s="19">
        <v>7250.0</v>
      </c>
      <c r="E265" s="19">
        <v>1470.0</v>
      </c>
      <c r="F265" s="19">
        <v>731.0</v>
      </c>
      <c r="G265" s="19">
        <v>516.0</v>
      </c>
      <c r="H265" s="19">
        <v>213.0</v>
      </c>
      <c r="I265" s="19">
        <v>113.0</v>
      </c>
      <c r="J265" s="19">
        <v>7658.0</v>
      </c>
      <c r="K265" s="19">
        <v>681.0</v>
      </c>
      <c r="L265" s="19">
        <v>385.0</v>
      </c>
      <c r="M265" s="19">
        <v>937.0</v>
      </c>
      <c r="N265" s="19">
        <v>378.0</v>
      </c>
      <c r="O265" s="19">
        <v>429.0</v>
      </c>
      <c r="P265" s="19">
        <v>1731.0</v>
      </c>
      <c r="Q265" s="19">
        <v>656.0</v>
      </c>
      <c r="R265" s="19">
        <v>84.0</v>
      </c>
      <c r="S265" s="23">
        <v>2161.0</v>
      </c>
      <c r="U265" s="181"/>
      <c r="V265" s="181"/>
    </row>
    <row r="266">
      <c r="A266" s="64">
        <v>44167.0</v>
      </c>
      <c r="B266" s="182">
        <v>9159.0</v>
      </c>
      <c r="C266" s="19">
        <v>872.0</v>
      </c>
      <c r="D266" s="19">
        <v>7247.0</v>
      </c>
      <c r="E266" s="19">
        <v>1448.0</v>
      </c>
      <c r="F266" s="19">
        <v>728.0</v>
      </c>
      <c r="G266" s="19">
        <v>509.0</v>
      </c>
      <c r="H266" s="19">
        <v>211.0</v>
      </c>
      <c r="I266" s="19">
        <v>109.0</v>
      </c>
      <c r="J266" s="19">
        <v>7517.0</v>
      </c>
      <c r="K266" s="19">
        <v>673.0</v>
      </c>
      <c r="L266" s="19">
        <v>375.0</v>
      </c>
      <c r="M266" s="19">
        <v>923.0</v>
      </c>
      <c r="N266" s="19">
        <v>369.0</v>
      </c>
      <c r="O266" s="19">
        <v>427.0</v>
      </c>
      <c r="P266" s="19">
        <v>1720.0</v>
      </c>
      <c r="Q266" s="19">
        <v>643.0</v>
      </c>
      <c r="R266" s="19">
        <v>83.0</v>
      </c>
      <c r="S266" s="23">
        <v>2148.0</v>
      </c>
      <c r="U266" s="181"/>
      <c r="V266" s="181"/>
    </row>
    <row r="267">
      <c r="A267" s="64">
        <v>44166.0</v>
      </c>
      <c r="B267" s="182">
        <v>8966.0</v>
      </c>
      <c r="C267" s="19">
        <v>840.0</v>
      </c>
      <c r="D267" s="19">
        <v>7243.0</v>
      </c>
      <c r="E267" s="19">
        <v>1425.0</v>
      </c>
      <c r="F267" s="19">
        <v>718.0</v>
      </c>
      <c r="G267" s="19">
        <v>504.0</v>
      </c>
      <c r="H267" s="19">
        <v>201.0</v>
      </c>
      <c r="I267" s="19">
        <v>102.0</v>
      </c>
      <c r="J267" s="19">
        <v>7373.0</v>
      </c>
      <c r="K267" s="19">
        <v>661.0</v>
      </c>
      <c r="L267" s="19">
        <v>359.0</v>
      </c>
      <c r="M267" s="19">
        <v>915.0</v>
      </c>
      <c r="N267" s="19">
        <v>343.0</v>
      </c>
      <c r="O267" s="19">
        <v>426.0</v>
      </c>
      <c r="P267" s="19">
        <v>1715.0</v>
      </c>
      <c r="Q267" s="19">
        <v>636.0</v>
      </c>
      <c r="R267" s="19">
        <v>81.0</v>
      </c>
      <c r="S267" s="23">
        <v>2142.0</v>
      </c>
      <c r="U267" s="181"/>
      <c r="V267" s="181"/>
    </row>
    <row r="268">
      <c r="A268" s="64">
        <v>44165.0</v>
      </c>
      <c r="B268" s="182">
        <v>8811.0</v>
      </c>
      <c r="C268" s="19">
        <v>809.0</v>
      </c>
      <c r="D268" s="19">
        <v>7232.0</v>
      </c>
      <c r="E268" s="19">
        <v>1409.0</v>
      </c>
      <c r="F268" s="19">
        <v>696.0</v>
      </c>
      <c r="G268" s="19">
        <v>494.0</v>
      </c>
      <c r="H268" s="19">
        <v>198.0</v>
      </c>
      <c r="I268" s="19">
        <v>100.0</v>
      </c>
      <c r="J268" s="19">
        <v>7277.0</v>
      </c>
      <c r="K268" s="19">
        <v>652.0</v>
      </c>
      <c r="L268" s="19">
        <v>327.0</v>
      </c>
      <c r="M268" s="19">
        <v>899.0</v>
      </c>
      <c r="N268" s="19">
        <v>334.0</v>
      </c>
      <c r="O268" s="19">
        <v>424.0</v>
      </c>
      <c r="P268" s="19">
        <v>1704.0</v>
      </c>
      <c r="Q268" s="19">
        <v>625.0</v>
      </c>
      <c r="R268" s="19">
        <v>80.0</v>
      </c>
      <c r="S268" s="23">
        <v>2128.0</v>
      </c>
      <c r="U268" s="181"/>
      <c r="V268" s="181"/>
    </row>
    <row r="269">
      <c r="A269" s="64">
        <v>44164.0</v>
      </c>
      <c r="B269" s="183">
        <v>8652.0</v>
      </c>
      <c r="C269" s="184">
        <v>757.0</v>
      </c>
      <c r="D269" s="184">
        <v>7228.0</v>
      </c>
      <c r="E269" s="184">
        <v>1375.0</v>
      </c>
      <c r="F269" s="184">
        <v>683.0</v>
      </c>
      <c r="G269" s="184">
        <v>489.0</v>
      </c>
      <c r="H269" s="184">
        <v>195.0</v>
      </c>
      <c r="I269" s="184">
        <v>99.0</v>
      </c>
      <c r="J269" s="184">
        <v>7200.0</v>
      </c>
      <c r="K269" s="184">
        <v>644.0</v>
      </c>
      <c r="L269" s="184">
        <v>305.0</v>
      </c>
      <c r="M269" s="184">
        <v>894.0</v>
      </c>
      <c r="N269" s="184">
        <v>318.0</v>
      </c>
      <c r="O269" s="184">
        <v>420.0</v>
      </c>
      <c r="P269" s="184">
        <v>1700.0</v>
      </c>
      <c r="Q269" s="184">
        <v>605.0</v>
      </c>
      <c r="R269" s="184">
        <v>79.0</v>
      </c>
      <c r="S269" s="23">
        <v>2118.0</v>
      </c>
      <c r="U269" s="181"/>
      <c r="V269" s="181"/>
    </row>
    <row r="270">
      <c r="A270" s="64">
        <v>44163.0</v>
      </c>
      <c r="B270" s="183">
        <v>8494.0</v>
      </c>
      <c r="C270" s="184">
        <v>735.0</v>
      </c>
      <c r="D270" s="184">
        <v>7225.0</v>
      </c>
      <c r="E270" s="184">
        <v>1354.0</v>
      </c>
      <c r="F270" s="184">
        <v>675.0</v>
      </c>
      <c r="G270" s="184">
        <v>483.0</v>
      </c>
      <c r="H270" s="184">
        <v>195.0</v>
      </c>
      <c r="I270" s="184">
        <v>96.0</v>
      </c>
      <c r="J270" s="184">
        <v>7106.0</v>
      </c>
      <c r="K270" s="184">
        <v>625.0</v>
      </c>
      <c r="L270" s="184">
        <v>283.0</v>
      </c>
      <c r="M270" s="184">
        <v>881.0</v>
      </c>
      <c r="N270" s="184">
        <v>301.0</v>
      </c>
      <c r="O270" s="184">
        <v>400.0</v>
      </c>
      <c r="P270" s="184">
        <v>1689.0</v>
      </c>
      <c r="Q270" s="184">
        <v>590.0</v>
      </c>
      <c r="R270" s="184">
        <v>78.0</v>
      </c>
      <c r="S270" s="23">
        <v>2101.0</v>
      </c>
      <c r="U270" s="181"/>
      <c r="V270" s="181"/>
    </row>
    <row r="271">
      <c r="A271" s="64">
        <v>44162.0</v>
      </c>
      <c r="B271" s="183">
        <v>8316.0</v>
      </c>
      <c r="C271" s="184">
        <v>707.0</v>
      </c>
      <c r="D271" s="184">
        <v>7224.0</v>
      </c>
      <c r="E271" s="184">
        <v>1329.0</v>
      </c>
      <c r="F271" s="184">
        <v>659.0</v>
      </c>
      <c r="G271" s="184">
        <v>470.0</v>
      </c>
      <c r="H271" s="184">
        <v>192.0</v>
      </c>
      <c r="I271" s="184">
        <v>96.0</v>
      </c>
      <c r="J271" s="184">
        <v>6981.0</v>
      </c>
      <c r="K271" s="184">
        <v>592.0</v>
      </c>
      <c r="L271" s="184">
        <v>259.0</v>
      </c>
      <c r="M271" s="184">
        <v>864.0</v>
      </c>
      <c r="N271" s="184">
        <v>292.0</v>
      </c>
      <c r="O271" s="184">
        <v>393.0</v>
      </c>
      <c r="P271" s="184">
        <v>1684.0</v>
      </c>
      <c r="Q271" s="184">
        <v>576.0</v>
      </c>
      <c r="R271" s="184">
        <v>76.0</v>
      </c>
      <c r="S271" s="23">
        <v>2100.0</v>
      </c>
      <c r="U271" s="181"/>
      <c r="V271" s="181"/>
    </row>
    <row r="272">
      <c r="A272" s="64">
        <v>44161.0</v>
      </c>
      <c r="B272" s="183">
        <v>8113.0</v>
      </c>
      <c r="C272" s="184">
        <v>683.0</v>
      </c>
      <c r="D272" s="184">
        <v>7224.0</v>
      </c>
      <c r="E272" s="184">
        <v>1305.0</v>
      </c>
      <c r="F272" s="184">
        <v>646.0</v>
      </c>
      <c r="G272" s="184">
        <v>465.0</v>
      </c>
      <c r="H272" s="184">
        <v>185.0</v>
      </c>
      <c r="I272" s="184">
        <v>93.0</v>
      </c>
      <c r="J272" s="184">
        <v>6864.0</v>
      </c>
      <c r="K272" s="184">
        <v>583.0</v>
      </c>
      <c r="L272" s="184">
        <v>239.0</v>
      </c>
      <c r="M272" s="184">
        <v>833.0</v>
      </c>
      <c r="N272" s="184">
        <v>268.0</v>
      </c>
      <c r="O272" s="184">
        <v>382.0</v>
      </c>
      <c r="P272" s="184">
        <v>1681.0</v>
      </c>
      <c r="Q272" s="184">
        <v>537.0</v>
      </c>
      <c r="R272" s="184">
        <v>73.0</v>
      </c>
      <c r="S272" s="23">
        <v>2081.0</v>
      </c>
      <c r="U272" s="181"/>
      <c r="V272" s="181"/>
    </row>
    <row r="273">
      <c r="A273" s="64">
        <v>44160.0</v>
      </c>
      <c r="B273" s="183">
        <v>7900.0</v>
      </c>
      <c r="C273" s="184">
        <v>661.0</v>
      </c>
      <c r="D273" s="184">
        <v>7223.0</v>
      </c>
      <c r="E273" s="184">
        <v>1286.0</v>
      </c>
      <c r="F273" s="184">
        <v>632.0</v>
      </c>
      <c r="G273" s="184">
        <v>464.0</v>
      </c>
      <c r="H273" s="184">
        <v>178.0</v>
      </c>
      <c r="I273" s="184">
        <v>89.0</v>
      </c>
      <c r="J273" s="184">
        <v>6681.0</v>
      </c>
      <c r="K273" s="184">
        <v>575.0</v>
      </c>
      <c r="L273" s="184">
        <v>231.0</v>
      </c>
      <c r="M273" s="184">
        <v>817.0</v>
      </c>
      <c r="N273" s="184">
        <v>252.0</v>
      </c>
      <c r="O273" s="184">
        <v>373.0</v>
      </c>
      <c r="P273" s="184">
        <v>1679.0</v>
      </c>
      <c r="Q273" s="184">
        <v>492.0</v>
      </c>
      <c r="R273" s="184">
        <v>70.0</v>
      </c>
      <c r="S273" s="23">
        <v>2069.0</v>
      </c>
      <c r="U273" s="181"/>
      <c r="V273" s="181"/>
    </row>
    <row r="274">
      <c r="A274" s="64">
        <v>44159.0</v>
      </c>
      <c r="B274" s="183">
        <v>7758.0</v>
      </c>
      <c r="C274" s="184">
        <v>643.0</v>
      </c>
      <c r="D274" s="184">
        <v>7218.0</v>
      </c>
      <c r="E274" s="184">
        <v>1246.0</v>
      </c>
      <c r="F274" s="184">
        <v>618.0</v>
      </c>
      <c r="G274" s="184">
        <v>460.0</v>
      </c>
      <c r="H274" s="184">
        <v>175.0</v>
      </c>
      <c r="I274" s="184">
        <v>89.0</v>
      </c>
      <c r="J274" s="184">
        <v>6599.0</v>
      </c>
      <c r="K274" s="184">
        <v>562.0</v>
      </c>
      <c r="L274" s="184">
        <v>228.0</v>
      </c>
      <c r="M274" s="184">
        <v>799.0</v>
      </c>
      <c r="N274" s="184">
        <v>244.0</v>
      </c>
      <c r="O274" s="184">
        <v>365.0</v>
      </c>
      <c r="P274" s="184">
        <v>1676.0</v>
      </c>
      <c r="Q274" s="184">
        <v>481.0</v>
      </c>
      <c r="R274" s="184">
        <v>67.0</v>
      </c>
      <c r="S274" s="23">
        <v>2062.0</v>
      </c>
      <c r="U274" s="181"/>
      <c r="V274" s="181"/>
    </row>
    <row r="275">
      <c r="A275" s="64">
        <v>44158.0</v>
      </c>
      <c r="B275" s="183">
        <v>7625.0</v>
      </c>
      <c r="C275" s="184">
        <v>637.0</v>
      </c>
      <c r="D275" s="184">
        <v>7215.0</v>
      </c>
      <c r="E275" s="184">
        <v>1229.0</v>
      </c>
      <c r="F275" s="184">
        <v>615.0</v>
      </c>
      <c r="G275" s="184">
        <v>460.0</v>
      </c>
      <c r="H275" s="184">
        <v>173.0</v>
      </c>
      <c r="I275" s="184">
        <v>87.0</v>
      </c>
      <c r="J275" s="184">
        <v>6518.0</v>
      </c>
      <c r="K275" s="184">
        <v>516.0</v>
      </c>
      <c r="L275" s="184">
        <v>225.0</v>
      </c>
      <c r="M275" s="184">
        <v>791.0</v>
      </c>
      <c r="N275" s="184">
        <v>229.0</v>
      </c>
      <c r="O275" s="184">
        <v>358.0</v>
      </c>
      <c r="P275" s="184">
        <v>1667.0</v>
      </c>
      <c r="Q275" s="184">
        <v>478.0</v>
      </c>
      <c r="R275" s="184">
        <v>66.0</v>
      </c>
      <c r="S275" s="23">
        <v>2052.0</v>
      </c>
      <c r="U275" s="181"/>
      <c r="V275" s="181"/>
    </row>
    <row r="276">
      <c r="A276" s="64">
        <v>44157.0</v>
      </c>
      <c r="B276" s="183">
        <v>7513.0</v>
      </c>
      <c r="C276" s="184">
        <v>632.0</v>
      </c>
      <c r="D276" s="184">
        <v>7213.0</v>
      </c>
      <c r="E276" s="184">
        <v>1206.0</v>
      </c>
      <c r="F276" s="184">
        <v>614.0</v>
      </c>
      <c r="G276" s="184">
        <v>457.0</v>
      </c>
      <c r="H276" s="184">
        <v>172.0</v>
      </c>
      <c r="I276" s="184">
        <v>86.0</v>
      </c>
      <c r="J276" s="184">
        <v>6442.0</v>
      </c>
      <c r="K276" s="184">
        <v>504.0</v>
      </c>
      <c r="L276" s="184">
        <v>225.0</v>
      </c>
      <c r="M276" s="184">
        <v>782.0</v>
      </c>
      <c r="N276" s="184">
        <v>220.0</v>
      </c>
      <c r="O276" s="184">
        <v>353.0</v>
      </c>
      <c r="P276" s="184">
        <v>1663.0</v>
      </c>
      <c r="Q276" s="184">
        <v>476.0</v>
      </c>
      <c r="R276" s="184">
        <v>65.0</v>
      </c>
      <c r="S276" s="23">
        <v>2047.0</v>
      </c>
      <c r="U276" s="181"/>
      <c r="V276" s="181"/>
    </row>
    <row r="277">
      <c r="A277" s="64">
        <v>44156.0</v>
      </c>
      <c r="B277" s="183">
        <v>7392.0</v>
      </c>
      <c r="C277" s="184">
        <v>631.0</v>
      </c>
      <c r="D277" s="184">
        <v>7212.0</v>
      </c>
      <c r="E277" s="184">
        <v>1179.0</v>
      </c>
      <c r="F277" s="184">
        <v>606.0</v>
      </c>
      <c r="G277" s="184">
        <v>457.0</v>
      </c>
      <c r="H277" s="184">
        <v>171.0</v>
      </c>
      <c r="I277" s="184">
        <v>86.0</v>
      </c>
      <c r="J277" s="184">
        <v>6367.0</v>
      </c>
      <c r="K277" s="184">
        <v>491.0</v>
      </c>
      <c r="L277" s="184">
        <v>225.0</v>
      </c>
      <c r="M277" s="184">
        <v>769.0</v>
      </c>
      <c r="N277" s="184">
        <v>208.0</v>
      </c>
      <c r="O277" s="184">
        <v>340.0</v>
      </c>
      <c r="P277" s="184">
        <v>1657.0</v>
      </c>
      <c r="Q277" s="184">
        <v>457.0</v>
      </c>
      <c r="R277" s="184">
        <v>65.0</v>
      </c>
      <c r="S277" s="23">
        <v>2027.0</v>
      </c>
      <c r="U277" s="181"/>
      <c r="V277" s="181"/>
    </row>
    <row r="278">
      <c r="A278" s="64">
        <v>44155.0</v>
      </c>
      <c r="B278" s="183">
        <v>7236.0</v>
      </c>
      <c r="C278" s="184">
        <v>624.0</v>
      </c>
      <c r="D278" s="184">
        <v>7211.0</v>
      </c>
      <c r="E278" s="184">
        <v>1157.0</v>
      </c>
      <c r="F278" s="184">
        <v>599.0</v>
      </c>
      <c r="G278" s="184">
        <v>456.0</v>
      </c>
      <c r="H278" s="184">
        <v>170.0</v>
      </c>
      <c r="I278" s="184">
        <v>86.0</v>
      </c>
      <c r="J278" s="184">
        <v>6274.0</v>
      </c>
      <c r="K278" s="184">
        <v>476.0</v>
      </c>
      <c r="L278" s="184">
        <v>224.0</v>
      </c>
      <c r="M278" s="184">
        <v>748.0</v>
      </c>
      <c r="N278" s="184">
        <v>194.0</v>
      </c>
      <c r="O278" s="184">
        <v>321.0</v>
      </c>
      <c r="P278" s="184">
        <v>1649.0</v>
      </c>
      <c r="Q278" s="184">
        <v>446.0</v>
      </c>
      <c r="R278" s="184">
        <v>65.0</v>
      </c>
      <c r="S278" s="23">
        <v>2018.0</v>
      </c>
      <c r="U278" s="181"/>
      <c r="V278" s="181"/>
    </row>
    <row r="279">
      <c r="A279" s="64">
        <v>44154.0</v>
      </c>
      <c r="B279" s="183">
        <v>7104.0</v>
      </c>
      <c r="C279" s="184">
        <v>622.0</v>
      </c>
      <c r="D279" s="184">
        <v>7210.0</v>
      </c>
      <c r="E279" s="184">
        <v>1127.0</v>
      </c>
      <c r="F279" s="184">
        <v>595.0</v>
      </c>
      <c r="G279" s="184">
        <v>456.0</v>
      </c>
      <c r="H279" s="184">
        <v>170.0</v>
      </c>
      <c r="I279" s="184">
        <v>86.0</v>
      </c>
      <c r="J279" s="184">
        <v>6201.0</v>
      </c>
      <c r="K279" s="184">
        <v>452.0</v>
      </c>
      <c r="L279" s="184">
        <v>222.0</v>
      </c>
      <c r="M279" s="184">
        <v>733.0</v>
      </c>
      <c r="N279" s="184">
        <v>181.0</v>
      </c>
      <c r="O279" s="184">
        <v>307.0</v>
      </c>
      <c r="P279" s="184">
        <v>1639.0</v>
      </c>
      <c r="Q279" s="184">
        <v>428.0</v>
      </c>
      <c r="R279" s="184">
        <v>63.0</v>
      </c>
      <c r="S279" s="23">
        <v>2010.0</v>
      </c>
      <c r="U279" s="181"/>
      <c r="V279" s="181"/>
    </row>
    <row r="280">
      <c r="A280" s="64">
        <v>44153.0</v>
      </c>
      <c r="B280" s="183">
        <v>6995.0</v>
      </c>
      <c r="C280" s="184">
        <v>617.0</v>
      </c>
      <c r="D280" s="184">
        <v>7208.0</v>
      </c>
      <c r="E280" s="184">
        <v>1115.0</v>
      </c>
      <c r="F280" s="184">
        <v>587.0</v>
      </c>
      <c r="G280" s="184">
        <v>455.0</v>
      </c>
      <c r="H280" s="184">
        <v>170.0</v>
      </c>
      <c r="I280" s="184">
        <v>86.0</v>
      </c>
      <c r="J280" s="184">
        <v>6137.0</v>
      </c>
      <c r="K280" s="184">
        <v>432.0</v>
      </c>
      <c r="L280" s="184">
        <v>218.0</v>
      </c>
      <c r="M280" s="184">
        <v>720.0</v>
      </c>
      <c r="N280" s="184">
        <v>179.0</v>
      </c>
      <c r="O280" s="184">
        <v>279.0</v>
      </c>
      <c r="P280" s="184">
        <v>1631.0</v>
      </c>
      <c r="Q280" s="184">
        <v>400.0</v>
      </c>
      <c r="R280" s="184">
        <v>61.0</v>
      </c>
      <c r="S280" s="23">
        <v>1989.0</v>
      </c>
      <c r="U280" s="181"/>
      <c r="V280" s="181"/>
    </row>
    <row r="281">
      <c r="A281" s="64">
        <v>44152.0</v>
      </c>
      <c r="B281" s="182">
        <v>6903.0</v>
      </c>
      <c r="C281" s="19">
        <v>612.0</v>
      </c>
      <c r="D281" s="19">
        <v>7206.0</v>
      </c>
      <c r="E281" s="19">
        <v>1103.0</v>
      </c>
      <c r="F281" s="19">
        <v>578.0</v>
      </c>
      <c r="G281" s="19">
        <v>454.0</v>
      </c>
      <c r="H281" s="19">
        <v>167.0</v>
      </c>
      <c r="I281" s="19">
        <v>86.0</v>
      </c>
      <c r="J281" s="19">
        <v>6050.0</v>
      </c>
      <c r="K281" s="19">
        <v>427.0</v>
      </c>
      <c r="L281" s="19">
        <v>218.0</v>
      </c>
      <c r="M281" s="19">
        <v>713.0</v>
      </c>
      <c r="N281" s="19">
        <v>179.0</v>
      </c>
      <c r="O281" s="19">
        <v>264.0</v>
      </c>
      <c r="P281" s="19">
        <v>1615.0</v>
      </c>
      <c r="Q281" s="19">
        <v>391.0</v>
      </c>
      <c r="R281" s="19">
        <v>63.0</v>
      </c>
      <c r="S281" s="23">
        <v>1967.0</v>
      </c>
      <c r="U281" s="181"/>
      <c r="V281" s="181"/>
    </row>
    <row r="282">
      <c r="A282" s="64">
        <v>44151.0</v>
      </c>
      <c r="B282" s="182">
        <v>6813.0</v>
      </c>
      <c r="C282" s="19">
        <v>612.0</v>
      </c>
      <c r="D282" s="19">
        <v>7203.0</v>
      </c>
      <c r="E282" s="19">
        <v>1090.0</v>
      </c>
      <c r="F282" s="19">
        <v>560.0</v>
      </c>
      <c r="G282" s="19">
        <v>453.0</v>
      </c>
      <c r="H282" s="19">
        <v>167.0</v>
      </c>
      <c r="I282" s="19">
        <v>85.0</v>
      </c>
      <c r="J282" s="19">
        <v>5998.0</v>
      </c>
      <c r="K282" s="19">
        <v>414.0</v>
      </c>
      <c r="L282" s="19">
        <v>218.0</v>
      </c>
      <c r="M282" s="19">
        <v>704.0</v>
      </c>
      <c r="N282" s="19">
        <v>179.0</v>
      </c>
      <c r="O282" s="19">
        <v>248.0</v>
      </c>
      <c r="P282" s="19">
        <v>1612.0</v>
      </c>
      <c r="Q282" s="19">
        <v>388.0</v>
      </c>
      <c r="R282" s="19">
        <v>63.0</v>
      </c>
      <c r="S282" s="23">
        <v>1959.0</v>
      </c>
      <c r="U282" s="181"/>
      <c r="V282" s="181"/>
    </row>
    <row r="283">
      <c r="A283" s="64">
        <v>44150.0</v>
      </c>
      <c r="B283" s="182">
        <v>6733.0</v>
      </c>
      <c r="C283" s="19">
        <v>612.0</v>
      </c>
      <c r="D283" s="19">
        <v>7203.0</v>
      </c>
      <c r="E283" s="19">
        <v>1080.0</v>
      </c>
      <c r="F283" s="19">
        <v>556.0</v>
      </c>
      <c r="G283" s="19">
        <v>450.0</v>
      </c>
      <c r="H283" s="19">
        <v>167.0</v>
      </c>
      <c r="I283" s="19">
        <v>84.0</v>
      </c>
      <c r="J283" s="19">
        <v>5956.0</v>
      </c>
      <c r="K283" s="19">
        <v>394.0</v>
      </c>
      <c r="L283" s="19">
        <v>215.0</v>
      </c>
      <c r="M283" s="19">
        <v>698.0</v>
      </c>
      <c r="N283" s="19">
        <v>178.0</v>
      </c>
      <c r="O283" s="19">
        <v>238.0</v>
      </c>
      <c r="P283" s="19">
        <v>1598.0</v>
      </c>
      <c r="Q283" s="19">
        <v>384.0</v>
      </c>
      <c r="R283" s="19">
        <v>62.0</v>
      </c>
      <c r="S283" s="23">
        <v>1936.0</v>
      </c>
      <c r="U283" s="181"/>
      <c r="V283" s="181"/>
    </row>
    <row r="284">
      <c r="A284" s="64">
        <v>44149.0</v>
      </c>
      <c r="B284" s="182">
        <v>6648.0</v>
      </c>
      <c r="C284" s="19">
        <v>612.0</v>
      </c>
      <c r="D284" s="19">
        <v>7202.0</v>
      </c>
      <c r="E284" s="19">
        <v>1078.0</v>
      </c>
      <c r="F284" s="19">
        <v>547.0</v>
      </c>
      <c r="G284" s="19">
        <v>450.0</v>
      </c>
      <c r="H284" s="19">
        <v>167.0</v>
      </c>
      <c r="I284" s="19">
        <v>84.0</v>
      </c>
      <c r="J284" s="19">
        <v>5911.0</v>
      </c>
      <c r="K284" s="19">
        <v>375.0</v>
      </c>
      <c r="L284" s="19">
        <v>207.0</v>
      </c>
      <c r="M284" s="19">
        <v>693.0</v>
      </c>
      <c r="N284" s="19">
        <v>176.0</v>
      </c>
      <c r="O284" s="19">
        <v>229.0</v>
      </c>
      <c r="P284" s="19">
        <v>1596.0</v>
      </c>
      <c r="Q284" s="19">
        <v>381.0</v>
      </c>
      <c r="R284" s="19">
        <v>62.0</v>
      </c>
      <c r="S284" s="23">
        <v>1918.0</v>
      </c>
      <c r="U284" s="181"/>
      <c r="V284" s="181"/>
    </row>
    <row r="285">
      <c r="A285" s="64">
        <v>44148.0</v>
      </c>
      <c r="B285" s="182">
        <v>6579.0</v>
      </c>
      <c r="C285" s="19">
        <v>608.0</v>
      </c>
      <c r="D285" s="19">
        <v>7202.0</v>
      </c>
      <c r="E285" s="19">
        <v>1077.0</v>
      </c>
      <c r="F285" s="19">
        <v>539.0</v>
      </c>
      <c r="G285" s="19">
        <v>448.0</v>
      </c>
      <c r="H285" s="19">
        <v>167.0</v>
      </c>
      <c r="I285" s="19">
        <v>83.0</v>
      </c>
      <c r="J285" s="19">
        <v>5862.0</v>
      </c>
      <c r="K285" s="19">
        <v>357.0</v>
      </c>
      <c r="L285" s="19">
        <v>207.0</v>
      </c>
      <c r="M285" s="19">
        <v>682.0</v>
      </c>
      <c r="N285" s="19">
        <v>172.0</v>
      </c>
      <c r="O285" s="19">
        <v>216.0</v>
      </c>
      <c r="P285" s="19">
        <v>1596.0</v>
      </c>
      <c r="Q285" s="19">
        <v>377.0</v>
      </c>
      <c r="R285" s="19">
        <v>62.0</v>
      </c>
      <c r="S285" s="23">
        <v>1897.0</v>
      </c>
      <c r="U285" s="181"/>
      <c r="V285" s="181"/>
    </row>
    <row r="286">
      <c r="A286" s="64">
        <v>44147.0</v>
      </c>
      <c r="B286" s="182">
        <v>6505.0</v>
      </c>
      <c r="C286" s="19">
        <v>608.0</v>
      </c>
      <c r="D286" s="19">
        <v>7201.0</v>
      </c>
      <c r="E286" s="19">
        <v>1073.0</v>
      </c>
      <c r="F286" s="19">
        <v>534.0</v>
      </c>
      <c r="G286" s="19">
        <v>448.0</v>
      </c>
      <c r="H286" s="19">
        <v>167.0</v>
      </c>
      <c r="I286" s="19">
        <v>82.0</v>
      </c>
      <c r="J286" s="19">
        <v>5815.0</v>
      </c>
      <c r="K286" s="19">
        <v>334.0</v>
      </c>
      <c r="L286" s="19">
        <v>206.0</v>
      </c>
      <c r="M286" s="19">
        <v>674.0</v>
      </c>
      <c r="N286" s="19">
        <v>172.0</v>
      </c>
      <c r="O286" s="19">
        <v>207.0</v>
      </c>
      <c r="P286" s="19">
        <v>1596.0</v>
      </c>
      <c r="Q286" s="19">
        <v>374.0</v>
      </c>
      <c r="R286" s="19">
        <v>61.0</v>
      </c>
      <c r="S286" s="23">
        <v>1883.0</v>
      </c>
      <c r="U286" s="181"/>
      <c r="V286" s="181"/>
    </row>
    <row r="287">
      <c r="A287" s="64">
        <v>44146.0</v>
      </c>
      <c r="B287" s="182">
        <v>6452.0</v>
      </c>
      <c r="C287" s="19">
        <v>606.0</v>
      </c>
      <c r="D287" s="19">
        <v>7198.0</v>
      </c>
      <c r="E287" s="19">
        <v>1071.0</v>
      </c>
      <c r="F287" s="19">
        <v>528.0</v>
      </c>
      <c r="G287" s="19">
        <v>446.0</v>
      </c>
      <c r="H287" s="19">
        <v>166.0</v>
      </c>
      <c r="I287" s="19">
        <v>82.0</v>
      </c>
      <c r="J287" s="19">
        <v>5780.0</v>
      </c>
      <c r="K287" s="19">
        <v>328.0</v>
      </c>
      <c r="L287" s="19">
        <v>205.0</v>
      </c>
      <c r="M287" s="19">
        <v>665.0</v>
      </c>
      <c r="N287" s="19">
        <v>172.0</v>
      </c>
      <c r="O287" s="19">
        <v>199.0</v>
      </c>
      <c r="P287" s="19">
        <v>1595.0</v>
      </c>
      <c r="Q287" s="19">
        <v>370.0</v>
      </c>
      <c r="R287" s="19">
        <v>60.0</v>
      </c>
      <c r="S287" s="23">
        <v>1874.0</v>
      </c>
      <c r="U287" s="181"/>
      <c r="V287" s="181"/>
    </row>
    <row r="288">
      <c r="A288" s="64">
        <v>44145.0</v>
      </c>
      <c r="B288" s="182">
        <v>6407.0</v>
      </c>
      <c r="C288" s="19">
        <v>603.0</v>
      </c>
      <c r="D288" s="19">
        <v>7198.0</v>
      </c>
      <c r="E288" s="19">
        <v>1070.0</v>
      </c>
      <c r="F288" s="19">
        <v>524.0</v>
      </c>
      <c r="G288" s="19">
        <v>445.0</v>
      </c>
      <c r="H288" s="19">
        <v>166.0</v>
      </c>
      <c r="I288" s="19">
        <v>82.0</v>
      </c>
      <c r="J288" s="19">
        <v>5727.0</v>
      </c>
      <c r="K288" s="19">
        <v>319.0</v>
      </c>
      <c r="L288" s="19">
        <v>203.0</v>
      </c>
      <c r="M288" s="19">
        <v>658.0</v>
      </c>
      <c r="N288" s="19">
        <v>171.0</v>
      </c>
      <c r="O288" s="19">
        <v>198.0</v>
      </c>
      <c r="P288" s="19">
        <v>1595.0</v>
      </c>
      <c r="Q288" s="19">
        <v>359.0</v>
      </c>
      <c r="R288" s="19">
        <v>60.0</v>
      </c>
      <c r="S288" s="23">
        <v>1867.0</v>
      </c>
      <c r="U288" s="181"/>
      <c r="V288" s="181"/>
    </row>
    <row r="289">
      <c r="A289" s="64">
        <v>44144.0</v>
      </c>
      <c r="B289" s="182">
        <v>6372.0</v>
      </c>
      <c r="C289" s="19">
        <v>602.0</v>
      </c>
      <c r="D289" s="19">
        <v>7197.0</v>
      </c>
      <c r="E289" s="19">
        <v>1067.0</v>
      </c>
      <c r="F289" s="19">
        <v>519.0</v>
      </c>
      <c r="G289" s="19">
        <v>445.0</v>
      </c>
      <c r="H289" s="19">
        <v>166.0</v>
      </c>
      <c r="I289" s="19">
        <v>82.0</v>
      </c>
      <c r="J289" s="19">
        <v>5694.0</v>
      </c>
      <c r="K289" s="19">
        <v>316.0</v>
      </c>
      <c r="L289" s="19">
        <v>201.0</v>
      </c>
      <c r="M289" s="19">
        <v>654.0</v>
      </c>
      <c r="N289" s="19">
        <v>171.0</v>
      </c>
      <c r="O289" s="19">
        <v>196.0</v>
      </c>
      <c r="P289" s="19">
        <v>1594.0</v>
      </c>
      <c r="Q289" s="19">
        <v>357.0</v>
      </c>
      <c r="R289" s="19">
        <v>60.0</v>
      </c>
      <c r="S289" s="23">
        <v>1859.0</v>
      </c>
      <c r="U289" s="181"/>
      <c r="V289" s="181"/>
    </row>
    <row r="290">
      <c r="A290" s="64">
        <v>44143.0</v>
      </c>
      <c r="B290" s="182">
        <v>6326.0</v>
      </c>
      <c r="C290" s="19">
        <v>600.0</v>
      </c>
      <c r="D290" s="19">
        <v>7191.0</v>
      </c>
      <c r="E290" s="19">
        <v>1065.0</v>
      </c>
      <c r="F290" s="19">
        <v>518.0</v>
      </c>
      <c r="G290" s="19">
        <v>445.0</v>
      </c>
      <c r="H290" s="19">
        <v>166.0</v>
      </c>
      <c r="I290" s="19">
        <v>82.0</v>
      </c>
      <c r="J290" s="19">
        <v>5672.0</v>
      </c>
      <c r="K290" s="19">
        <v>305.0</v>
      </c>
      <c r="L290" s="19">
        <v>197.0</v>
      </c>
      <c r="M290" s="19">
        <v>644.0</v>
      </c>
      <c r="N290" s="19">
        <v>167.0</v>
      </c>
      <c r="O290" s="19">
        <v>194.0</v>
      </c>
      <c r="P290" s="19">
        <v>1593.0</v>
      </c>
      <c r="Q290" s="19">
        <v>353.0</v>
      </c>
      <c r="R290" s="19">
        <v>60.0</v>
      </c>
      <c r="S290" s="23">
        <v>1848.0</v>
      </c>
      <c r="U290" s="181"/>
      <c r="V290" s="181"/>
    </row>
    <row r="291">
      <c r="A291" s="64">
        <v>44142.0</v>
      </c>
      <c r="B291" s="182">
        <v>6272.0</v>
      </c>
      <c r="C291" s="19">
        <v>600.0</v>
      </c>
      <c r="D291" s="19">
        <v>7184.0</v>
      </c>
      <c r="E291" s="19">
        <v>1062.0</v>
      </c>
      <c r="F291" s="19">
        <v>516.0</v>
      </c>
      <c r="G291" s="19">
        <v>444.0</v>
      </c>
      <c r="H291" s="19">
        <v>165.0</v>
      </c>
      <c r="I291" s="19">
        <v>82.0</v>
      </c>
      <c r="J291" s="19">
        <v>5647.0</v>
      </c>
      <c r="K291" s="19">
        <v>296.0</v>
      </c>
      <c r="L291" s="19">
        <v>195.0</v>
      </c>
      <c r="M291" s="19">
        <v>635.0</v>
      </c>
      <c r="N291" s="19">
        <v>167.0</v>
      </c>
      <c r="O291" s="19">
        <v>190.0</v>
      </c>
      <c r="P291" s="19">
        <v>1591.0</v>
      </c>
      <c r="Q291" s="19">
        <v>343.0</v>
      </c>
      <c r="R291" s="19">
        <v>60.0</v>
      </c>
      <c r="S291" s="23">
        <v>1834.0</v>
      </c>
      <c r="U291" s="181"/>
      <c r="V291" s="181"/>
    </row>
    <row r="292">
      <c r="A292" s="64">
        <v>44141.0</v>
      </c>
      <c r="B292" s="182">
        <v>6235.0</v>
      </c>
      <c r="C292" s="19">
        <v>598.0</v>
      </c>
      <c r="D292" s="19">
        <v>7183.0</v>
      </c>
      <c r="E292" s="19">
        <v>1061.0</v>
      </c>
      <c r="F292" s="19">
        <v>516.0</v>
      </c>
      <c r="G292" s="19">
        <v>443.0</v>
      </c>
      <c r="H292" s="19">
        <v>165.0</v>
      </c>
      <c r="I292" s="19">
        <v>82.0</v>
      </c>
      <c r="J292" s="19">
        <v>5626.0</v>
      </c>
      <c r="K292" s="19">
        <v>292.0</v>
      </c>
      <c r="L292" s="19">
        <v>195.0</v>
      </c>
      <c r="M292" s="19">
        <v>626.0</v>
      </c>
      <c r="N292" s="19">
        <v>167.0</v>
      </c>
      <c r="O292" s="19">
        <v>190.0</v>
      </c>
      <c r="P292" s="19">
        <v>1591.0</v>
      </c>
      <c r="Q292" s="19">
        <v>338.0</v>
      </c>
      <c r="R292" s="19">
        <v>60.0</v>
      </c>
      <c r="S292" s="23">
        <v>1826.0</v>
      </c>
      <c r="U292" s="181"/>
      <c r="V292" s="181"/>
    </row>
    <row r="293">
      <c r="A293" s="64">
        <v>44140.0</v>
      </c>
      <c r="B293" s="182">
        <v>6195.0</v>
      </c>
      <c r="C293" s="19">
        <v>598.0</v>
      </c>
      <c r="D293" s="19">
        <v>7183.0</v>
      </c>
      <c r="E293" s="19">
        <v>1061.0</v>
      </c>
      <c r="F293" s="19">
        <v>516.0</v>
      </c>
      <c r="G293" s="19">
        <v>443.0</v>
      </c>
      <c r="H293" s="19">
        <v>165.0</v>
      </c>
      <c r="I293" s="19">
        <v>82.0</v>
      </c>
      <c r="J293" s="19">
        <v>5579.0</v>
      </c>
      <c r="K293" s="19">
        <v>285.0</v>
      </c>
      <c r="L293" s="19">
        <v>195.0</v>
      </c>
      <c r="M293" s="19">
        <v>601.0</v>
      </c>
      <c r="N293" s="19">
        <v>166.0</v>
      </c>
      <c r="O293" s="19">
        <v>190.0</v>
      </c>
      <c r="P293" s="19">
        <v>1590.0</v>
      </c>
      <c r="Q293" s="19">
        <v>325.0</v>
      </c>
      <c r="R293" s="19">
        <v>60.0</v>
      </c>
      <c r="S293" s="23">
        <v>1815.0</v>
      </c>
      <c r="U293" s="181"/>
      <c r="V293" s="181"/>
    </row>
    <row r="294">
      <c r="A294" s="64">
        <v>44139.0</v>
      </c>
      <c r="B294" s="182">
        <v>6145.0</v>
      </c>
      <c r="C294" s="19">
        <v>594.0</v>
      </c>
      <c r="D294" s="19">
        <v>7181.0</v>
      </c>
      <c r="E294" s="19">
        <v>1056.0</v>
      </c>
      <c r="F294" s="19">
        <v>516.0</v>
      </c>
      <c r="G294" s="19">
        <v>443.0</v>
      </c>
      <c r="H294" s="19">
        <v>165.0</v>
      </c>
      <c r="I294" s="19">
        <v>82.0</v>
      </c>
      <c r="J294" s="19">
        <v>5552.0</v>
      </c>
      <c r="K294" s="19">
        <v>284.0</v>
      </c>
      <c r="L294" s="19">
        <v>193.0</v>
      </c>
      <c r="M294" s="19">
        <v>578.0</v>
      </c>
      <c r="N294" s="19">
        <v>166.0</v>
      </c>
      <c r="O294" s="19">
        <v>190.0</v>
      </c>
      <c r="P294" s="19">
        <v>1590.0</v>
      </c>
      <c r="Q294" s="19">
        <v>320.0</v>
      </c>
      <c r="R294" s="19">
        <v>60.0</v>
      </c>
      <c r="S294" s="23">
        <v>1809.0</v>
      </c>
      <c r="U294" s="181"/>
      <c r="V294" s="181"/>
    </row>
    <row r="295">
      <c r="A295" s="64">
        <v>44138.0</v>
      </c>
      <c r="B295" s="182">
        <v>6103.0</v>
      </c>
      <c r="C295" s="19">
        <v>593.0</v>
      </c>
      <c r="D295" s="19">
        <v>7179.0</v>
      </c>
      <c r="E295" s="19">
        <v>1052.0</v>
      </c>
      <c r="F295" s="19">
        <v>516.0</v>
      </c>
      <c r="G295" s="19">
        <v>442.0</v>
      </c>
      <c r="H295" s="19">
        <v>164.0</v>
      </c>
      <c r="I295" s="19">
        <v>82.0</v>
      </c>
      <c r="J295" s="19">
        <v>5509.0</v>
      </c>
      <c r="K295" s="19">
        <v>284.0</v>
      </c>
      <c r="L295" s="19">
        <v>193.0</v>
      </c>
      <c r="M295" s="19">
        <v>568.0</v>
      </c>
      <c r="N295" s="19">
        <v>166.0</v>
      </c>
      <c r="O295" s="19">
        <v>190.0</v>
      </c>
      <c r="P295" s="19">
        <v>1588.0</v>
      </c>
      <c r="Q295" s="19">
        <v>320.0</v>
      </c>
      <c r="R295" s="19">
        <v>59.0</v>
      </c>
      <c r="S295" s="182">
        <v>1799.0</v>
      </c>
      <c r="T295" s="20"/>
      <c r="U295" s="181"/>
      <c r="V295" s="181"/>
    </row>
    <row r="296">
      <c r="A296" s="64">
        <v>44137.0</v>
      </c>
      <c r="B296" s="71">
        <v>6081.0</v>
      </c>
      <c r="C296" s="52">
        <v>592.0</v>
      </c>
      <c r="D296" s="52">
        <v>7179.0</v>
      </c>
      <c r="E296" s="52">
        <v>1051.0</v>
      </c>
      <c r="F296" s="52">
        <v>514.0</v>
      </c>
      <c r="G296" s="52">
        <v>442.0</v>
      </c>
      <c r="H296" s="52">
        <v>164.0</v>
      </c>
      <c r="I296" s="52">
        <v>82.0</v>
      </c>
      <c r="J296" s="52">
        <v>5482.0</v>
      </c>
      <c r="K296" s="52">
        <v>283.0</v>
      </c>
      <c r="L296" s="52">
        <v>192.0</v>
      </c>
      <c r="M296" s="52">
        <v>561.0</v>
      </c>
      <c r="N296" s="52">
        <v>166.0</v>
      </c>
      <c r="O296" s="52">
        <v>190.0</v>
      </c>
      <c r="P296" s="52">
        <v>1588.0</v>
      </c>
      <c r="Q296" s="52">
        <v>319.0</v>
      </c>
      <c r="R296" s="52">
        <v>59.0</v>
      </c>
      <c r="S296" s="71">
        <v>1787.0</v>
      </c>
      <c r="T296" s="20"/>
      <c r="U296" s="181"/>
      <c r="V296" s="181"/>
    </row>
    <row r="297">
      <c r="A297" s="64">
        <v>44136.0</v>
      </c>
      <c r="B297" s="71">
        <v>6056.0</v>
      </c>
      <c r="C297" s="52">
        <v>592.0</v>
      </c>
      <c r="D297" s="52">
        <v>7176.0</v>
      </c>
      <c r="E297" s="52">
        <v>1049.0</v>
      </c>
      <c r="F297" s="52">
        <v>514.0</v>
      </c>
      <c r="G297" s="52">
        <v>442.0</v>
      </c>
      <c r="H297" s="52">
        <v>163.0</v>
      </c>
      <c r="I297" s="52">
        <v>82.0</v>
      </c>
      <c r="J297" s="52">
        <v>5441.0</v>
      </c>
      <c r="K297" s="52">
        <v>282.0</v>
      </c>
      <c r="L297" s="52">
        <v>190.0</v>
      </c>
      <c r="M297" s="52">
        <v>550.0</v>
      </c>
      <c r="N297" s="52">
        <v>166.0</v>
      </c>
      <c r="O297" s="52">
        <v>188.0</v>
      </c>
      <c r="P297" s="52">
        <v>1587.0</v>
      </c>
      <c r="Q297" s="52">
        <v>318.0</v>
      </c>
      <c r="R297" s="52">
        <v>59.0</v>
      </c>
      <c r="S297" s="71">
        <v>1780.0</v>
      </c>
      <c r="T297" s="20"/>
      <c r="U297" s="181"/>
      <c r="V297" s="181"/>
    </row>
    <row r="298">
      <c r="A298" s="64">
        <v>44135.0</v>
      </c>
      <c r="B298" s="182">
        <v>6011.0</v>
      </c>
      <c r="C298" s="19">
        <v>592.0</v>
      </c>
      <c r="D298" s="19">
        <v>7174.0</v>
      </c>
      <c r="E298" s="19">
        <v>1045.0</v>
      </c>
      <c r="F298" s="19">
        <v>511.0</v>
      </c>
      <c r="G298" s="19">
        <v>442.0</v>
      </c>
      <c r="H298" s="19">
        <v>163.0</v>
      </c>
      <c r="I298" s="19">
        <v>82.0</v>
      </c>
      <c r="J298" s="19">
        <v>5403.0</v>
      </c>
      <c r="K298" s="19">
        <v>279.0</v>
      </c>
      <c r="L298" s="19">
        <v>189.0</v>
      </c>
      <c r="M298" s="19">
        <v>541.0</v>
      </c>
      <c r="N298" s="19">
        <v>166.0</v>
      </c>
      <c r="O298" s="19">
        <v>185.0</v>
      </c>
      <c r="P298" s="19">
        <v>1587.0</v>
      </c>
      <c r="Q298" s="19">
        <v>316.0</v>
      </c>
      <c r="R298" s="19">
        <v>59.0</v>
      </c>
      <c r="S298" s="182">
        <v>1766.0</v>
      </c>
      <c r="T298" s="20"/>
      <c r="U298" s="181"/>
      <c r="V298" s="181"/>
    </row>
    <row r="299">
      <c r="A299" s="64">
        <v>44134.0</v>
      </c>
      <c r="B299" s="182">
        <v>5959.0</v>
      </c>
      <c r="C299" s="19">
        <v>590.0</v>
      </c>
      <c r="D299" s="19">
        <v>7165.0</v>
      </c>
      <c r="E299" s="19">
        <v>1042.0</v>
      </c>
      <c r="F299" s="19">
        <v>511.0</v>
      </c>
      <c r="G299" s="19">
        <v>442.0</v>
      </c>
      <c r="H299" s="19">
        <v>163.0</v>
      </c>
      <c r="I299" s="19">
        <v>79.0</v>
      </c>
      <c r="J299" s="19">
        <v>5376.0</v>
      </c>
      <c r="K299" s="19">
        <v>279.0</v>
      </c>
      <c r="L299" s="19">
        <v>189.0</v>
      </c>
      <c r="M299" s="19">
        <v>536.0</v>
      </c>
      <c r="N299" s="19">
        <v>166.0</v>
      </c>
      <c r="O299" s="19">
        <v>185.0</v>
      </c>
      <c r="P299" s="19">
        <v>1587.0</v>
      </c>
      <c r="Q299" s="19">
        <v>315.0</v>
      </c>
      <c r="R299" s="19">
        <v>59.0</v>
      </c>
      <c r="S299" s="182">
        <v>1741.0</v>
      </c>
      <c r="T299" s="20"/>
      <c r="U299" s="181"/>
      <c r="V299" s="181"/>
    </row>
    <row r="300">
      <c r="A300" s="64">
        <v>44133.0</v>
      </c>
      <c r="B300" s="182">
        <v>5912.0</v>
      </c>
      <c r="C300" s="19">
        <v>590.0</v>
      </c>
      <c r="D300" s="19">
        <v>7155.0</v>
      </c>
      <c r="E300" s="19">
        <v>1039.0</v>
      </c>
      <c r="F300" s="19">
        <v>511.0</v>
      </c>
      <c r="G300" s="19">
        <v>442.0</v>
      </c>
      <c r="H300" s="19">
        <v>161.0</v>
      </c>
      <c r="I300" s="19">
        <v>79.0</v>
      </c>
      <c r="J300" s="19">
        <v>5344.0</v>
      </c>
      <c r="K300" s="19">
        <v>273.0</v>
      </c>
      <c r="L300" s="19">
        <v>187.0</v>
      </c>
      <c r="M300" s="19">
        <v>533.0</v>
      </c>
      <c r="N300" s="19">
        <v>164.0</v>
      </c>
      <c r="O300" s="19">
        <v>184.0</v>
      </c>
      <c r="P300" s="19">
        <v>1587.0</v>
      </c>
      <c r="Q300" s="19">
        <v>314.0</v>
      </c>
      <c r="R300" s="19">
        <v>59.0</v>
      </c>
      <c r="S300" s="182">
        <v>1737.0</v>
      </c>
      <c r="T300" s="20"/>
      <c r="U300" s="181"/>
      <c r="V300" s="181"/>
    </row>
    <row r="301">
      <c r="A301" s="64">
        <v>44132.0</v>
      </c>
      <c r="B301" s="182">
        <v>5876.0</v>
      </c>
      <c r="C301" s="19">
        <v>590.0</v>
      </c>
      <c r="D301" s="19">
        <v>7152.0</v>
      </c>
      <c r="E301" s="19">
        <v>1034.0</v>
      </c>
      <c r="F301" s="19">
        <v>509.0</v>
      </c>
      <c r="G301" s="19">
        <v>442.0</v>
      </c>
      <c r="H301" s="19">
        <v>159.0</v>
      </c>
      <c r="I301" s="19">
        <v>79.0</v>
      </c>
      <c r="J301" s="19">
        <v>5286.0</v>
      </c>
      <c r="K301" s="19">
        <v>266.0</v>
      </c>
      <c r="L301" s="19">
        <v>187.0</v>
      </c>
      <c r="M301" s="19">
        <v>532.0</v>
      </c>
      <c r="N301" s="19">
        <v>163.0</v>
      </c>
      <c r="O301" s="19">
        <v>184.0</v>
      </c>
      <c r="P301" s="19">
        <v>1586.0</v>
      </c>
      <c r="Q301" s="19">
        <v>314.0</v>
      </c>
      <c r="R301" s="19">
        <v>59.0</v>
      </c>
      <c r="S301" s="182">
        <v>1728.0</v>
      </c>
      <c r="T301" s="20"/>
      <c r="U301" s="181"/>
      <c r="V301" s="181"/>
    </row>
    <row r="302">
      <c r="A302" s="64">
        <v>44131.0</v>
      </c>
      <c r="B302" s="182">
        <v>5851.0</v>
      </c>
      <c r="C302" s="19">
        <v>590.0</v>
      </c>
      <c r="D302" s="19">
        <v>7150.0</v>
      </c>
      <c r="E302" s="19">
        <v>1024.0</v>
      </c>
      <c r="F302" s="19">
        <v>509.0</v>
      </c>
      <c r="G302" s="19">
        <v>435.0</v>
      </c>
      <c r="H302" s="19">
        <v>159.0</v>
      </c>
      <c r="I302" s="19">
        <v>79.0</v>
      </c>
      <c r="J302" s="19">
        <v>5255.0</v>
      </c>
      <c r="K302" s="19">
        <v>252.0</v>
      </c>
      <c r="L302" s="19">
        <v>187.0</v>
      </c>
      <c r="M302" s="19">
        <v>531.0</v>
      </c>
      <c r="N302" s="19">
        <v>160.0</v>
      </c>
      <c r="O302" s="19">
        <v>184.0</v>
      </c>
      <c r="P302" s="19">
        <v>1581.0</v>
      </c>
      <c r="Q302" s="19">
        <v>311.0</v>
      </c>
      <c r="R302" s="19">
        <v>59.0</v>
      </c>
      <c r="S302" s="182">
        <v>1726.0</v>
      </c>
      <c r="T302" s="20"/>
      <c r="U302" s="181"/>
      <c r="V302" s="181"/>
    </row>
    <row r="303">
      <c r="A303" s="64">
        <v>44130.0</v>
      </c>
      <c r="B303" s="182">
        <v>5827.0</v>
      </c>
      <c r="C303" s="19">
        <v>589.0</v>
      </c>
      <c r="D303" s="19">
        <v>7150.0</v>
      </c>
      <c r="E303" s="19">
        <v>1022.0</v>
      </c>
      <c r="F303" s="19">
        <v>509.0</v>
      </c>
      <c r="G303" s="19">
        <v>430.0</v>
      </c>
      <c r="H303" s="19">
        <v>159.0</v>
      </c>
      <c r="I303" s="19">
        <v>79.0</v>
      </c>
      <c r="J303" s="19">
        <v>5220.0</v>
      </c>
      <c r="K303" s="19">
        <v>246.0</v>
      </c>
      <c r="L303" s="19">
        <v>186.0</v>
      </c>
      <c r="M303" s="19">
        <v>530.0</v>
      </c>
      <c r="N303" s="19">
        <v>160.0</v>
      </c>
      <c r="O303" s="19">
        <v>181.0</v>
      </c>
      <c r="P303" s="19">
        <v>1581.0</v>
      </c>
      <c r="Q303" s="19">
        <v>306.0</v>
      </c>
      <c r="R303" s="19">
        <v>59.0</v>
      </c>
      <c r="S303" s="182">
        <v>1721.0</v>
      </c>
      <c r="T303" s="20"/>
      <c r="U303" s="181"/>
      <c r="V303" s="181"/>
    </row>
    <row r="304">
      <c r="A304" s="64">
        <v>44129.0</v>
      </c>
      <c r="B304" s="182">
        <v>5807.0</v>
      </c>
      <c r="C304" s="19">
        <v>589.0</v>
      </c>
      <c r="D304" s="19">
        <v>7150.0</v>
      </c>
      <c r="E304" s="19">
        <v>1019.0</v>
      </c>
      <c r="F304" s="19">
        <v>509.0</v>
      </c>
      <c r="G304" s="19">
        <v>429.0</v>
      </c>
      <c r="H304" s="19">
        <v>158.0</v>
      </c>
      <c r="I304" s="19">
        <v>78.0</v>
      </c>
      <c r="J304" s="19">
        <v>5153.0</v>
      </c>
      <c r="K304" s="19">
        <v>246.0</v>
      </c>
      <c r="L304" s="19">
        <v>184.0</v>
      </c>
      <c r="M304" s="19">
        <v>529.0</v>
      </c>
      <c r="N304" s="19">
        <v>160.0</v>
      </c>
      <c r="O304" s="19">
        <v>181.0</v>
      </c>
      <c r="P304" s="19">
        <v>1578.0</v>
      </c>
      <c r="Q304" s="19">
        <v>303.0</v>
      </c>
      <c r="R304" s="19">
        <v>59.0</v>
      </c>
      <c r="S304" s="182">
        <v>1704.0</v>
      </c>
      <c r="T304" s="20"/>
      <c r="U304" s="181"/>
      <c r="V304" s="181"/>
    </row>
    <row r="305">
      <c r="A305" s="64">
        <v>44128.0</v>
      </c>
      <c r="B305" s="182">
        <v>5790.0</v>
      </c>
      <c r="C305" s="19">
        <v>588.0</v>
      </c>
      <c r="D305" s="19">
        <v>7149.0</v>
      </c>
      <c r="E305" s="19">
        <v>1019.0</v>
      </c>
      <c r="F305" s="19">
        <v>509.0</v>
      </c>
      <c r="G305" s="19">
        <v>428.0</v>
      </c>
      <c r="H305" s="19">
        <v>157.0</v>
      </c>
      <c r="I305" s="19">
        <v>78.0</v>
      </c>
      <c r="J305" s="19">
        <v>5126.0</v>
      </c>
      <c r="K305" s="19">
        <v>246.0</v>
      </c>
      <c r="L305" s="19">
        <v>184.0</v>
      </c>
      <c r="M305" s="19">
        <v>527.0</v>
      </c>
      <c r="N305" s="19">
        <v>160.0</v>
      </c>
      <c r="O305" s="19">
        <v>181.0</v>
      </c>
      <c r="P305" s="19">
        <v>1578.0</v>
      </c>
      <c r="Q305" s="19">
        <v>301.0</v>
      </c>
      <c r="R305" s="19">
        <v>59.0</v>
      </c>
      <c r="S305" s="182">
        <v>1695.0</v>
      </c>
      <c r="T305" s="20"/>
      <c r="U305" s="181"/>
      <c r="V305" s="181"/>
    </row>
    <row r="306">
      <c r="A306" s="64">
        <v>44127.0</v>
      </c>
      <c r="B306" s="182">
        <v>5768.0</v>
      </c>
      <c r="C306" s="19">
        <v>588.0</v>
      </c>
      <c r="D306" s="19">
        <v>7149.0</v>
      </c>
      <c r="E306" s="19">
        <v>1017.0</v>
      </c>
      <c r="F306" s="19">
        <v>509.0</v>
      </c>
      <c r="G306" s="19">
        <v>423.0</v>
      </c>
      <c r="H306" s="19">
        <v>157.0</v>
      </c>
      <c r="I306" s="19">
        <v>78.0</v>
      </c>
      <c r="J306" s="19">
        <v>5091.0</v>
      </c>
      <c r="K306" s="19">
        <v>246.0</v>
      </c>
      <c r="L306" s="19">
        <v>184.0</v>
      </c>
      <c r="M306" s="19">
        <v>522.0</v>
      </c>
      <c r="N306" s="19">
        <v>160.0</v>
      </c>
      <c r="O306" s="19">
        <v>179.0</v>
      </c>
      <c r="P306" s="19">
        <v>1578.0</v>
      </c>
      <c r="Q306" s="19">
        <v>301.0</v>
      </c>
      <c r="R306" s="19">
        <v>59.0</v>
      </c>
      <c r="S306" s="182">
        <v>1689.0</v>
      </c>
      <c r="T306" s="20"/>
      <c r="U306" s="181"/>
      <c r="V306" s="181"/>
    </row>
    <row r="307">
      <c r="A307" s="64">
        <v>44126.0</v>
      </c>
      <c r="B307" s="182">
        <v>5748.0</v>
      </c>
      <c r="C307" s="19">
        <v>588.0</v>
      </c>
      <c r="D307" s="19">
        <v>7144.0</v>
      </c>
      <c r="E307" s="19">
        <v>1012.0</v>
      </c>
      <c r="F307" s="19">
        <v>503.0</v>
      </c>
      <c r="G307" s="19">
        <v>423.0</v>
      </c>
      <c r="H307" s="19">
        <v>157.0</v>
      </c>
      <c r="I307" s="19">
        <v>78.0</v>
      </c>
      <c r="J307" s="19">
        <v>4988.0</v>
      </c>
      <c r="K307" s="19">
        <v>245.0</v>
      </c>
      <c r="L307" s="19">
        <v>184.0</v>
      </c>
      <c r="M307" s="19">
        <v>518.0</v>
      </c>
      <c r="N307" s="19">
        <v>158.0</v>
      </c>
      <c r="O307" s="19">
        <v>178.0</v>
      </c>
      <c r="P307" s="19">
        <v>1578.0</v>
      </c>
      <c r="Q307" s="19">
        <v>301.0</v>
      </c>
      <c r="R307" s="19">
        <v>59.0</v>
      </c>
      <c r="S307" s="182">
        <v>1681.0</v>
      </c>
      <c r="T307" s="20"/>
      <c r="U307" s="181"/>
      <c r="V307" s="181"/>
    </row>
    <row r="308">
      <c r="A308" s="64">
        <v>44125.0</v>
      </c>
      <c r="B308" s="182">
        <v>5730.0</v>
      </c>
      <c r="C308" s="19">
        <v>583.0</v>
      </c>
      <c r="D308" s="19">
        <v>7142.0</v>
      </c>
      <c r="E308" s="19">
        <v>1008.0</v>
      </c>
      <c r="F308" s="19">
        <v>503.0</v>
      </c>
      <c r="G308" s="19">
        <v>423.0</v>
      </c>
      <c r="H308" s="19">
        <v>157.0</v>
      </c>
      <c r="I308" s="19">
        <v>78.0</v>
      </c>
      <c r="J308" s="19">
        <v>4921.0</v>
      </c>
      <c r="K308" s="19">
        <v>243.0</v>
      </c>
      <c r="L308" s="19">
        <v>184.0</v>
      </c>
      <c r="M308" s="19">
        <v>507.0</v>
      </c>
      <c r="N308" s="19">
        <v>156.0</v>
      </c>
      <c r="O308" s="19">
        <v>178.0</v>
      </c>
      <c r="P308" s="19">
        <v>1577.0</v>
      </c>
      <c r="Q308" s="19">
        <v>301.0</v>
      </c>
      <c r="R308" s="19">
        <v>59.0</v>
      </c>
      <c r="S308" s="182">
        <v>1672.0</v>
      </c>
      <c r="T308" s="20"/>
      <c r="U308" s="181"/>
      <c r="V308" s="181"/>
    </row>
    <row r="309">
      <c r="A309" s="64">
        <v>44124.0</v>
      </c>
      <c r="B309" s="182">
        <v>5713.0</v>
      </c>
      <c r="C309" s="19">
        <v>573.0</v>
      </c>
      <c r="D309" s="19">
        <v>7142.0</v>
      </c>
      <c r="E309" s="19">
        <v>1002.0</v>
      </c>
      <c r="F309" s="19">
        <v>502.0</v>
      </c>
      <c r="G309" s="19">
        <v>419.0</v>
      </c>
      <c r="H309" s="19">
        <v>156.0</v>
      </c>
      <c r="I309" s="19">
        <v>78.0</v>
      </c>
      <c r="J309" s="19">
        <v>4897.0</v>
      </c>
      <c r="K309" s="19">
        <v>241.0</v>
      </c>
      <c r="L309" s="19">
        <v>183.0</v>
      </c>
      <c r="M309" s="19">
        <v>507.0</v>
      </c>
      <c r="N309" s="19">
        <v>156.0</v>
      </c>
      <c r="O309" s="19">
        <v>177.0</v>
      </c>
      <c r="P309" s="19">
        <v>1575.0</v>
      </c>
      <c r="Q309" s="19">
        <v>301.0</v>
      </c>
      <c r="R309" s="19">
        <v>59.0</v>
      </c>
      <c r="S309" s="182">
        <v>1652.0</v>
      </c>
      <c r="T309" s="20"/>
      <c r="U309" s="181"/>
      <c r="V309" s="181"/>
    </row>
    <row r="310">
      <c r="A310" s="64">
        <v>44123.0</v>
      </c>
      <c r="B310" s="182">
        <v>5702.0</v>
      </c>
      <c r="C310" s="19">
        <v>571.0</v>
      </c>
      <c r="D310" s="19">
        <v>7142.0</v>
      </c>
      <c r="E310" s="19">
        <v>999.0</v>
      </c>
      <c r="F310" s="19">
        <v>502.0</v>
      </c>
      <c r="G310" s="19">
        <v>418.0</v>
      </c>
      <c r="H310" s="19">
        <v>156.0</v>
      </c>
      <c r="I310" s="19">
        <v>78.0</v>
      </c>
      <c r="J310" s="19">
        <v>4869.0</v>
      </c>
      <c r="K310" s="19">
        <v>238.0</v>
      </c>
      <c r="L310" s="19">
        <v>181.0</v>
      </c>
      <c r="M310" s="19">
        <v>505.0</v>
      </c>
      <c r="N310" s="19">
        <v>156.0</v>
      </c>
      <c r="O310" s="19">
        <v>177.0</v>
      </c>
      <c r="P310" s="19">
        <v>1573.0</v>
      </c>
      <c r="Q310" s="19">
        <v>300.0</v>
      </c>
      <c r="R310" s="19">
        <v>59.0</v>
      </c>
      <c r="S310" s="182">
        <v>1649.0</v>
      </c>
      <c r="T310" s="185"/>
      <c r="U310" s="181"/>
      <c r="V310" s="181"/>
    </row>
    <row r="311">
      <c r="A311" s="64">
        <v>44122.0</v>
      </c>
      <c r="B311" s="182">
        <v>5688.0</v>
      </c>
      <c r="C311" s="19">
        <v>556.0</v>
      </c>
      <c r="D311" s="19">
        <v>7142.0</v>
      </c>
      <c r="E311" s="19">
        <v>994.0</v>
      </c>
      <c r="F311" s="19">
        <v>500.0</v>
      </c>
      <c r="G311" s="19">
        <v>416.0</v>
      </c>
      <c r="H311" s="19">
        <v>156.0</v>
      </c>
      <c r="I311" s="19">
        <v>78.0</v>
      </c>
      <c r="J311" s="19">
        <v>4851.0</v>
      </c>
      <c r="K311" s="19">
        <v>237.0</v>
      </c>
      <c r="L311" s="19">
        <v>180.0</v>
      </c>
      <c r="M311" s="19">
        <v>503.0</v>
      </c>
      <c r="N311" s="19">
        <v>155.0</v>
      </c>
      <c r="O311" s="19">
        <v>177.0</v>
      </c>
      <c r="P311" s="19">
        <v>1571.0</v>
      </c>
      <c r="Q311" s="19">
        <v>299.0</v>
      </c>
      <c r="R311" s="19">
        <v>59.0</v>
      </c>
      <c r="S311" s="182">
        <v>1637.0</v>
      </c>
      <c r="T311" s="185"/>
      <c r="U311" s="181"/>
      <c r="V311" s="181"/>
    </row>
    <row r="312">
      <c r="A312" s="64">
        <v>44121.0</v>
      </c>
      <c r="B312" s="182">
        <v>5668.0</v>
      </c>
      <c r="C312" s="19">
        <v>552.0</v>
      </c>
      <c r="D312" s="19">
        <v>7142.0</v>
      </c>
      <c r="E312" s="19">
        <v>993.0</v>
      </c>
      <c r="F312" s="19">
        <v>500.0</v>
      </c>
      <c r="G312" s="19">
        <v>415.0</v>
      </c>
      <c r="H312" s="19">
        <v>156.0</v>
      </c>
      <c r="I312" s="19">
        <v>78.0</v>
      </c>
      <c r="J312" s="19">
        <v>4801.0</v>
      </c>
      <c r="K312" s="19">
        <v>235.0</v>
      </c>
      <c r="L312" s="19">
        <v>180.0</v>
      </c>
      <c r="M312" s="19">
        <v>503.0</v>
      </c>
      <c r="N312" s="19">
        <v>155.0</v>
      </c>
      <c r="O312" s="19">
        <v>177.0</v>
      </c>
      <c r="P312" s="19">
        <v>1571.0</v>
      </c>
      <c r="Q312" s="19">
        <v>299.0</v>
      </c>
      <c r="R312" s="19">
        <v>59.0</v>
      </c>
      <c r="S312" s="182">
        <v>1624.0</v>
      </c>
      <c r="T312" s="185"/>
      <c r="U312" s="181"/>
      <c r="V312" s="181"/>
    </row>
    <row r="313">
      <c r="A313" s="64">
        <v>44120.0</v>
      </c>
      <c r="B313" s="182">
        <v>5650.0</v>
      </c>
      <c r="C313" s="19">
        <v>546.0</v>
      </c>
      <c r="D313" s="19">
        <v>7141.0</v>
      </c>
      <c r="E313" s="19">
        <v>991.0</v>
      </c>
      <c r="F313" s="19">
        <v>499.0</v>
      </c>
      <c r="G313" s="19">
        <v>415.0</v>
      </c>
      <c r="H313" s="19">
        <v>156.0</v>
      </c>
      <c r="I313" s="19">
        <v>78.0</v>
      </c>
      <c r="J313" s="19">
        <v>4769.0</v>
      </c>
      <c r="K313" s="19">
        <v>232.0</v>
      </c>
      <c r="L313" s="19">
        <v>180.0</v>
      </c>
      <c r="M313" s="19">
        <v>501.0</v>
      </c>
      <c r="N313" s="19">
        <v>155.0</v>
      </c>
      <c r="O313" s="19">
        <v>176.0</v>
      </c>
      <c r="P313" s="19">
        <v>1571.0</v>
      </c>
      <c r="Q313" s="19">
        <v>297.0</v>
      </c>
      <c r="R313" s="19">
        <v>59.0</v>
      </c>
      <c r="S313" s="182">
        <v>1619.0</v>
      </c>
      <c r="T313" s="185"/>
      <c r="U313" s="181"/>
      <c r="V313" s="181"/>
    </row>
    <row r="314">
      <c r="A314" s="64">
        <v>44119.0</v>
      </c>
      <c r="B314" s="182">
        <v>5632.0</v>
      </c>
      <c r="C314" s="19">
        <v>546.0</v>
      </c>
      <c r="D314" s="19">
        <v>7141.0</v>
      </c>
      <c r="E314" s="19">
        <v>987.0</v>
      </c>
      <c r="F314" s="19">
        <v>499.0</v>
      </c>
      <c r="G314" s="19">
        <v>413.0</v>
      </c>
      <c r="H314" s="19">
        <v>156.0</v>
      </c>
      <c r="I314" s="19">
        <v>78.0</v>
      </c>
      <c r="J314" s="19">
        <v>4752.0</v>
      </c>
      <c r="K314" s="19">
        <v>232.0</v>
      </c>
      <c r="L314" s="19">
        <v>180.0</v>
      </c>
      <c r="M314" s="19">
        <v>500.0</v>
      </c>
      <c r="N314" s="19">
        <v>153.0</v>
      </c>
      <c r="O314" s="19">
        <v>176.0</v>
      </c>
      <c r="P314" s="19">
        <v>1571.0</v>
      </c>
      <c r="Q314" s="19">
        <v>297.0</v>
      </c>
      <c r="R314" s="19">
        <v>59.0</v>
      </c>
      <c r="S314" s="182">
        <v>1616.0</v>
      </c>
      <c r="T314" s="185"/>
      <c r="U314" s="181"/>
      <c r="V314" s="181"/>
    </row>
    <row r="315">
      <c r="A315" s="64">
        <v>44118.0</v>
      </c>
      <c r="B315" s="182">
        <v>5607.0</v>
      </c>
      <c r="C315" s="19">
        <v>491.0</v>
      </c>
      <c r="D315" s="19">
        <v>7141.0</v>
      </c>
      <c r="E315" s="19">
        <v>976.0</v>
      </c>
      <c r="F315" s="19">
        <v>499.0</v>
      </c>
      <c r="G315" s="19">
        <v>412.0</v>
      </c>
      <c r="H315" s="19">
        <v>156.0</v>
      </c>
      <c r="I315" s="19">
        <v>78.0</v>
      </c>
      <c r="J315" s="19">
        <v>4744.0</v>
      </c>
      <c r="K315" s="19">
        <v>231.0</v>
      </c>
      <c r="L315" s="19">
        <v>179.0</v>
      </c>
      <c r="M315" s="19">
        <v>500.0</v>
      </c>
      <c r="N315" s="19">
        <v>152.0</v>
      </c>
      <c r="O315" s="19">
        <v>176.0</v>
      </c>
      <c r="P315" s="19">
        <v>1570.0</v>
      </c>
      <c r="Q315" s="19">
        <v>297.0</v>
      </c>
      <c r="R315" s="19">
        <v>59.0</v>
      </c>
      <c r="S315" s="182">
        <v>1610.0</v>
      </c>
      <c r="T315" s="185"/>
      <c r="U315" s="181"/>
      <c r="V315" s="181"/>
    </row>
    <row r="316">
      <c r="A316" s="64">
        <v>44117.0</v>
      </c>
      <c r="B316" s="182">
        <v>5584.0</v>
      </c>
      <c r="C316" s="19">
        <v>489.0</v>
      </c>
      <c r="D316" s="19">
        <v>7141.0</v>
      </c>
      <c r="E316" s="19">
        <v>968.0</v>
      </c>
      <c r="F316" s="19">
        <v>499.0</v>
      </c>
      <c r="G316" s="19">
        <v>408.0</v>
      </c>
      <c r="H316" s="19">
        <v>155.0</v>
      </c>
      <c r="I316" s="19">
        <v>78.0</v>
      </c>
      <c r="J316" s="19">
        <v>4713.0</v>
      </c>
      <c r="K316" s="19">
        <v>231.0</v>
      </c>
      <c r="L316" s="19">
        <v>179.0</v>
      </c>
      <c r="M316" s="19">
        <v>499.0</v>
      </c>
      <c r="N316" s="19">
        <v>152.0</v>
      </c>
      <c r="O316" s="19">
        <v>176.0</v>
      </c>
      <c r="P316" s="19">
        <v>1570.0</v>
      </c>
      <c r="Q316" s="19">
        <v>297.0</v>
      </c>
      <c r="R316" s="19">
        <v>59.0</v>
      </c>
      <c r="S316" s="182">
        <v>1607.0</v>
      </c>
      <c r="T316" s="185"/>
      <c r="U316" s="181"/>
      <c r="V316" s="181"/>
    </row>
    <row r="317">
      <c r="A317" s="64">
        <v>44116.0</v>
      </c>
      <c r="B317" s="182">
        <v>5564.0</v>
      </c>
      <c r="C317" s="19">
        <v>488.0</v>
      </c>
      <c r="D317" s="19">
        <v>7140.0</v>
      </c>
      <c r="E317" s="19">
        <v>968.0</v>
      </c>
      <c r="F317" s="19">
        <v>497.0</v>
      </c>
      <c r="G317" s="19">
        <v>398.0</v>
      </c>
      <c r="H317" s="19">
        <v>155.0</v>
      </c>
      <c r="I317" s="19">
        <v>78.0</v>
      </c>
      <c r="J317" s="19">
        <v>4675.0</v>
      </c>
      <c r="K317" s="19">
        <v>227.0</v>
      </c>
      <c r="L317" s="19">
        <v>178.0</v>
      </c>
      <c r="M317" s="19">
        <v>497.0</v>
      </c>
      <c r="N317" s="19">
        <v>151.0</v>
      </c>
      <c r="O317" s="19">
        <v>176.0</v>
      </c>
      <c r="P317" s="19">
        <v>1569.0</v>
      </c>
      <c r="Q317" s="19">
        <v>297.0</v>
      </c>
      <c r="R317" s="19">
        <v>59.0</v>
      </c>
      <c r="S317" s="182">
        <v>1586.0</v>
      </c>
      <c r="T317" s="185"/>
      <c r="U317" s="181"/>
      <c r="V317" s="181"/>
    </row>
    <row r="318">
      <c r="A318" s="64">
        <v>44115.0</v>
      </c>
      <c r="B318" s="182">
        <v>5533.0</v>
      </c>
      <c r="C318" s="19">
        <v>484.0</v>
      </c>
      <c r="D318" s="19">
        <v>7140.0</v>
      </c>
      <c r="E318" s="19">
        <v>965.0</v>
      </c>
      <c r="F318" s="19">
        <v>496.0</v>
      </c>
      <c r="G318" s="19">
        <v>385.0</v>
      </c>
      <c r="H318" s="19">
        <v>155.0</v>
      </c>
      <c r="I318" s="19">
        <v>78.0</v>
      </c>
      <c r="J318" s="19">
        <v>4645.0</v>
      </c>
      <c r="K318" s="19">
        <v>226.0</v>
      </c>
      <c r="L318" s="19">
        <v>178.0</v>
      </c>
      <c r="M318" s="19">
        <v>495.0</v>
      </c>
      <c r="N318" s="19">
        <v>149.0</v>
      </c>
      <c r="O318" s="19">
        <v>176.0</v>
      </c>
      <c r="P318" s="19">
        <v>1568.0</v>
      </c>
      <c r="Q318" s="19">
        <v>296.0</v>
      </c>
      <c r="R318" s="19">
        <v>59.0</v>
      </c>
      <c r="S318" s="182">
        <v>1577.0</v>
      </c>
      <c r="T318" s="185"/>
      <c r="U318" s="181"/>
      <c r="V318" s="181"/>
    </row>
    <row r="319">
      <c r="A319" s="64">
        <v>44114.0</v>
      </c>
      <c r="B319" s="182">
        <v>5510.0</v>
      </c>
      <c r="C319" s="19">
        <v>481.0</v>
      </c>
      <c r="D319" s="19">
        <v>7139.0</v>
      </c>
      <c r="E319" s="19">
        <v>964.0</v>
      </c>
      <c r="F319" s="19">
        <v>496.0</v>
      </c>
      <c r="G319" s="19">
        <v>383.0</v>
      </c>
      <c r="H319" s="19">
        <v>154.0</v>
      </c>
      <c r="I319" s="19">
        <v>78.0</v>
      </c>
      <c r="J319" s="19">
        <v>4625.0</v>
      </c>
      <c r="K319" s="19">
        <v>224.0</v>
      </c>
      <c r="L319" s="19">
        <v>178.0</v>
      </c>
      <c r="M319" s="19">
        <v>494.0</v>
      </c>
      <c r="N319" s="19">
        <v>149.0</v>
      </c>
      <c r="O319" s="19">
        <v>176.0</v>
      </c>
      <c r="P319" s="19">
        <v>1568.0</v>
      </c>
      <c r="Q319" s="19">
        <v>296.0</v>
      </c>
      <c r="R319" s="19">
        <v>59.0</v>
      </c>
      <c r="S319" s="182">
        <v>1574.0</v>
      </c>
      <c r="T319" s="185"/>
      <c r="U319" s="181"/>
      <c r="V319" s="181"/>
    </row>
    <row r="320">
      <c r="A320" s="64">
        <v>44113.0</v>
      </c>
      <c r="B320" s="182">
        <v>5485.0</v>
      </c>
      <c r="C320" s="19">
        <v>478.0</v>
      </c>
      <c r="D320" s="19">
        <v>7138.0</v>
      </c>
      <c r="E320" s="19">
        <v>956.0</v>
      </c>
      <c r="F320" s="19">
        <v>496.0</v>
      </c>
      <c r="G320" s="19">
        <v>382.0</v>
      </c>
      <c r="H320" s="19">
        <v>154.0</v>
      </c>
      <c r="I320" s="19">
        <v>78.0</v>
      </c>
      <c r="J320" s="19">
        <v>4601.0</v>
      </c>
      <c r="K320" s="19">
        <v>224.0</v>
      </c>
      <c r="L320" s="19">
        <v>178.0</v>
      </c>
      <c r="M320" s="19">
        <v>491.0</v>
      </c>
      <c r="N320" s="19">
        <v>149.0</v>
      </c>
      <c r="O320" s="19">
        <v>174.0</v>
      </c>
      <c r="P320" s="19">
        <v>1568.0</v>
      </c>
      <c r="Q320" s="19">
        <v>296.0</v>
      </c>
      <c r="R320" s="19">
        <v>59.0</v>
      </c>
      <c r="S320" s="182">
        <v>1569.0</v>
      </c>
      <c r="T320" s="185"/>
      <c r="U320" s="181"/>
      <c r="V320" s="181"/>
    </row>
    <row r="321">
      <c r="A321" s="64">
        <v>44112.0</v>
      </c>
      <c r="B321" s="182">
        <v>5463.0</v>
      </c>
      <c r="C321" s="19">
        <v>473.0</v>
      </c>
      <c r="D321" s="19">
        <v>7137.0</v>
      </c>
      <c r="E321" s="19">
        <v>956.0</v>
      </c>
      <c r="F321" s="19">
        <v>496.0</v>
      </c>
      <c r="G321" s="19">
        <v>377.0</v>
      </c>
      <c r="H321" s="19">
        <v>154.0</v>
      </c>
      <c r="I321" s="19">
        <v>78.0</v>
      </c>
      <c r="J321" s="19">
        <v>4589.0</v>
      </c>
      <c r="K321" s="19">
        <v>224.0</v>
      </c>
      <c r="L321" s="19">
        <v>177.0</v>
      </c>
      <c r="M321" s="19">
        <v>491.0</v>
      </c>
      <c r="N321" s="19">
        <v>149.0</v>
      </c>
      <c r="O321" s="19">
        <v>173.0</v>
      </c>
      <c r="P321" s="19">
        <v>1568.0</v>
      </c>
      <c r="Q321" s="19">
        <v>295.0</v>
      </c>
      <c r="R321" s="19">
        <v>59.0</v>
      </c>
      <c r="S321" s="182">
        <v>1563.0</v>
      </c>
      <c r="T321" s="185"/>
      <c r="U321" s="181"/>
      <c r="V321" s="181"/>
    </row>
    <row r="322">
      <c r="A322" s="64">
        <v>44111.0</v>
      </c>
      <c r="B322" s="182">
        <v>5443.0</v>
      </c>
      <c r="C322" s="19">
        <v>468.0</v>
      </c>
      <c r="D322" s="19">
        <v>7137.0</v>
      </c>
      <c r="E322" s="19">
        <v>951.0</v>
      </c>
      <c r="F322" s="19">
        <v>496.0</v>
      </c>
      <c r="G322" s="19">
        <v>370.0</v>
      </c>
      <c r="H322" s="19">
        <v>154.0</v>
      </c>
      <c r="I322" s="19">
        <v>78.0</v>
      </c>
      <c r="J322" s="19">
        <v>4565.0</v>
      </c>
      <c r="K322" s="19">
        <v>224.0</v>
      </c>
      <c r="L322" s="19">
        <v>176.0</v>
      </c>
      <c r="M322" s="19">
        <v>491.0</v>
      </c>
      <c r="N322" s="19">
        <v>149.0</v>
      </c>
      <c r="O322" s="19">
        <v>173.0</v>
      </c>
      <c r="P322" s="19">
        <v>1567.0</v>
      </c>
      <c r="Q322" s="19">
        <v>292.0</v>
      </c>
      <c r="R322" s="19">
        <v>59.0</v>
      </c>
      <c r="S322" s="182">
        <v>1560.0</v>
      </c>
      <c r="T322" s="185"/>
      <c r="U322" s="181"/>
      <c r="V322" s="181"/>
    </row>
    <row r="323">
      <c r="A323" s="64">
        <v>44110.0</v>
      </c>
      <c r="B323" s="71">
        <v>5410.0</v>
      </c>
      <c r="C323" s="52">
        <v>466.0</v>
      </c>
      <c r="D323" s="52">
        <v>7136.0</v>
      </c>
      <c r="E323" s="52">
        <v>945.0</v>
      </c>
      <c r="F323" s="52">
        <v>496.0</v>
      </c>
      <c r="G323" s="52">
        <v>368.0</v>
      </c>
      <c r="H323" s="52">
        <v>153.0</v>
      </c>
      <c r="I323" s="52">
        <v>77.0</v>
      </c>
      <c r="J323" s="52">
        <v>4512.0</v>
      </c>
      <c r="K323" s="52">
        <v>224.0</v>
      </c>
      <c r="L323" s="52">
        <v>176.0</v>
      </c>
      <c r="M323" s="52">
        <v>491.0</v>
      </c>
      <c r="N323" s="52">
        <v>141.0</v>
      </c>
      <c r="O323" s="52">
        <v>173.0</v>
      </c>
      <c r="P323" s="52">
        <v>1567.0</v>
      </c>
      <c r="Q323" s="52">
        <v>292.0</v>
      </c>
      <c r="R323" s="52">
        <v>59.0</v>
      </c>
      <c r="S323" s="71">
        <v>1553.0</v>
      </c>
      <c r="T323" s="185"/>
      <c r="U323" s="181"/>
      <c r="V323" s="181"/>
    </row>
    <row r="324">
      <c r="A324" s="64">
        <v>44109.0</v>
      </c>
      <c r="B324" s="182">
        <v>5395.0</v>
      </c>
      <c r="C324" s="19">
        <v>463.0</v>
      </c>
      <c r="D324" s="19">
        <v>7136.0</v>
      </c>
      <c r="E324" s="19">
        <v>941.0</v>
      </c>
      <c r="F324" s="19">
        <v>496.0</v>
      </c>
      <c r="G324" s="19">
        <v>365.0</v>
      </c>
      <c r="H324" s="19">
        <v>152.0</v>
      </c>
      <c r="I324" s="19">
        <v>77.0</v>
      </c>
      <c r="J324" s="19">
        <v>4477.0</v>
      </c>
      <c r="K324" s="19">
        <v>224.0</v>
      </c>
      <c r="L324" s="19">
        <v>176.0</v>
      </c>
      <c r="M324" s="19">
        <v>491.0</v>
      </c>
      <c r="N324" s="19">
        <v>132.0</v>
      </c>
      <c r="O324" s="19">
        <v>173.0</v>
      </c>
      <c r="P324" s="19">
        <v>1567.0</v>
      </c>
      <c r="Q324" s="19">
        <v>292.0</v>
      </c>
      <c r="R324" s="19">
        <v>59.0</v>
      </c>
      <c r="S324" s="182">
        <v>1548.0</v>
      </c>
      <c r="T324" s="185"/>
      <c r="U324" s="181"/>
      <c r="V324" s="181"/>
    </row>
    <row r="325">
      <c r="A325" s="64">
        <v>44108.0</v>
      </c>
      <c r="B325" s="182">
        <v>5376.0</v>
      </c>
      <c r="C325" s="19">
        <v>458.0</v>
      </c>
      <c r="D325" s="19">
        <v>7135.0</v>
      </c>
      <c r="E325" s="19">
        <v>936.0</v>
      </c>
      <c r="F325" s="19">
        <v>496.0</v>
      </c>
      <c r="G325" s="19">
        <v>364.0</v>
      </c>
      <c r="H325" s="19">
        <v>148.0</v>
      </c>
      <c r="I325" s="19">
        <v>76.0</v>
      </c>
      <c r="J325" s="19">
        <v>4450.0</v>
      </c>
      <c r="K325" s="19">
        <v>224.0</v>
      </c>
      <c r="L325" s="19">
        <v>175.0</v>
      </c>
      <c r="M325" s="19">
        <v>489.0</v>
      </c>
      <c r="N325" s="19">
        <v>129.0</v>
      </c>
      <c r="O325" s="19">
        <v>173.0</v>
      </c>
      <c r="P325" s="19">
        <v>1566.0</v>
      </c>
      <c r="Q325" s="19">
        <v>291.0</v>
      </c>
      <c r="R325" s="19">
        <v>59.0</v>
      </c>
      <c r="S325" s="182">
        <v>1546.0</v>
      </c>
      <c r="T325" s="185"/>
      <c r="U325" s="181"/>
      <c r="V325" s="181"/>
    </row>
    <row r="326">
      <c r="A326" s="64">
        <v>44107.0</v>
      </c>
      <c r="B326" s="182">
        <v>5360.0</v>
      </c>
      <c r="C326" s="19">
        <v>453.0</v>
      </c>
      <c r="D326" s="19">
        <v>7133.0</v>
      </c>
      <c r="E326" s="19">
        <v>930.0</v>
      </c>
      <c r="F326" s="19">
        <v>495.0</v>
      </c>
      <c r="G326" s="19">
        <v>362.0</v>
      </c>
      <c r="H326" s="19">
        <v>147.0</v>
      </c>
      <c r="I326" s="19">
        <v>76.0</v>
      </c>
      <c r="J326" s="19">
        <v>4434.0</v>
      </c>
      <c r="K326" s="19">
        <v>224.0</v>
      </c>
      <c r="L326" s="19">
        <v>173.0</v>
      </c>
      <c r="M326" s="19">
        <v>489.0</v>
      </c>
      <c r="N326" s="19">
        <v>129.0</v>
      </c>
      <c r="O326" s="19">
        <v>173.0</v>
      </c>
      <c r="P326" s="19">
        <v>1562.0</v>
      </c>
      <c r="Q326" s="19">
        <v>291.0</v>
      </c>
      <c r="R326" s="19">
        <v>59.0</v>
      </c>
      <c r="S326" s="182">
        <v>1537.0</v>
      </c>
      <c r="T326" s="185"/>
      <c r="U326" s="181"/>
      <c r="V326" s="181"/>
    </row>
    <row r="327">
      <c r="A327" s="64">
        <v>44106.0</v>
      </c>
      <c r="B327" s="182">
        <v>5334.0</v>
      </c>
      <c r="C327" s="19">
        <v>445.0</v>
      </c>
      <c r="D327" s="19">
        <v>7133.0</v>
      </c>
      <c r="E327" s="19">
        <v>923.0</v>
      </c>
      <c r="F327" s="19">
        <v>495.0</v>
      </c>
      <c r="G327" s="19">
        <v>360.0</v>
      </c>
      <c r="H327" s="19">
        <v>147.0</v>
      </c>
      <c r="I327" s="19">
        <v>76.0</v>
      </c>
      <c r="J327" s="19">
        <v>4424.0</v>
      </c>
      <c r="K327" s="19">
        <v>224.0</v>
      </c>
      <c r="L327" s="19">
        <v>172.0</v>
      </c>
      <c r="M327" s="19">
        <v>488.0</v>
      </c>
      <c r="N327" s="19">
        <v>128.0</v>
      </c>
      <c r="O327" s="19">
        <v>170.0</v>
      </c>
      <c r="P327" s="19">
        <v>1560.0</v>
      </c>
      <c r="Q327" s="19">
        <v>291.0</v>
      </c>
      <c r="R327" s="19">
        <v>59.0</v>
      </c>
      <c r="S327" s="182">
        <v>1523.0</v>
      </c>
      <c r="T327" s="185"/>
      <c r="U327" s="181"/>
      <c r="V327" s="181"/>
    </row>
    <row r="328">
      <c r="A328" s="64">
        <v>44105.0</v>
      </c>
      <c r="B328" s="182">
        <v>5323.0</v>
      </c>
      <c r="C328" s="19">
        <v>427.0</v>
      </c>
      <c r="D328" s="19">
        <v>7133.0</v>
      </c>
      <c r="E328" s="19">
        <v>919.0</v>
      </c>
      <c r="F328" s="19">
        <v>495.0</v>
      </c>
      <c r="G328" s="19">
        <v>360.0</v>
      </c>
      <c r="H328" s="19">
        <v>147.0</v>
      </c>
      <c r="I328" s="19">
        <v>76.0</v>
      </c>
      <c r="J328" s="19">
        <v>4405.0</v>
      </c>
      <c r="K328" s="19">
        <v>224.0</v>
      </c>
      <c r="L328" s="19">
        <v>172.0</v>
      </c>
      <c r="M328" s="19">
        <v>487.0</v>
      </c>
      <c r="N328" s="19">
        <v>128.0</v>
      </c>
      <c r="O328" s="19">
        <v>170.0</v>
      </c>
      <c r="P328" s="19">
        <v>1556.0</v>
      </c>
      <c r="Q328" s="19">
        <v>291.0</v>
      </c>
      <c r="R328" s="19">
        <v>59.0</v>
      </c>
      <c r="S328" s="182">
        <v>1517.0</v>
      </c>
      <c r="T328" s="185"/>
      <c r="U328" s="181"/>
      <c r="V328" s="181"/>
    </row>
    <row r="329">
      <c r="A329" s="64">
        <v>44104.0</v>
      </c>
      <c r="B329" s="182">
        <v>5293.0</v>
      </c>
      <c r="C329" s="19">
        <v>421.0</v>
      </c>
      <c r="D329" s="19">
        <v>7132.0</v>
      </c>
      <c r="E329" s="19">
        <v>916.0</v>
      </c>
      <c r="F329" s="19">
        <v>495.0</v>
      </c>
      <c r="G329" s="19">
        <v>360.0</v>
      </c>
      <c r="H329" s="19">
        <v>147.0</v>
      </c>
      <c r="I329" s="19">
        <v>76.0</v>
      </c>
      <c r="J329" s="19">
        <v>4384.0</v>
      </c>
      <c r="K329" s="19">
        <v>224.0</v>
      </c>
      <c r="L329" s="19">
        <v>171.0</v>
      </c>
      <c r="M329" s="19">
        <v>484.0</v>
      </c>
      <c r="N329" s="19">
        <v>128.0</v>
      </c>
      <c r="O329" s="19">
        <v>169.0</v>
      </c>
      <c r="P329" s="19">
        <v>1551.0</v>
      </c>
      <c r="Q329" s="19">
        <v>291.0</v>
      </c>
      <c r="R329" s="19">
        <v>59.0</v>
      </c>
      <c r="S329" s="182">
        <v>1511.0</v>
      </c>
      <c r="T329" s="185"/>
      <c r="U329" s="181"/>
      <c r="V329" s="181"/>
    </row>
    <row r="330">
      <c r="A330" s="64">
        <v>44103.0</v>
      </c>
      <c r="B330" s="182">
        <v>5242.0</v>
      </c>
      <c r="C330" s="19">
        <v>416.0</v>
      </c>
      <c r="D330" s="19">
        <v>7130.0</v>
      </c>
      <c r="E330" s="19">
        <v>912.0</v>
      </c>
      <c r="F330" s="19">
        <v>492.0</v>
      </c>
      <c r="G330" s="19">
        <v>358.0</v>
      </c>
      <c r="H330" s="19">
        <v>146.0</v>
      </c>
      <c r="I330" s="19">
        <v>76.0</v>
      </c>
      <c r="J330" s="19">
        <v>4358.0</v>
      </c>
      <c r="K330" s="19">
        <v>224.0</v>
      </c>
      <c r="L330" s="19">
        <v>171.0</v>
      </c>
      <c r="M330" s="19">
        <v>479.0</v>
      </c>
      <c r="N330" s="19">
        <v>125.0</v>
      </c>
      <c r="O330" s="19">
        <v>169.0</v>
      </c>
      <c r="P330" s="19">
        <v>1545.0</v>
      </c>
      <c r="Q330" s="19">
        <v>291.0</v>
      </c>
      <c r="R330" s="19">
        <v>59.0</v>
      </c>
      <c r="S330" s="182">
        <v>1506.0</v>
      </c>
      <c r="T330" s="185"/>
      <c r="U330" s="181"/>
      <c r="V330" s="181"/>
    </row>
    <row r="331">
      <c r="A331" s="64">
        <v>44102.0</v>
      </c>
      <c r="B331" s="182">
        <v>5231.0</v>
      </c>
      <c r="C331" s="19">
        <v>413.0</v>
      </c>
      <c r="D331" s="19">
        <v>7130.0</v>
      </c>
      <c r="E331" s="19">
        <v>912.0</v>
      </c>
      <c r="F331" s="19">
        <v>492.0</v>
      </c>
      <c r="G331" s="19">
        <v>358.0</v>
      </c>
      <c r="H331" s="19">
        <v>146.0</v>
      </c>
      <c r="I331" s="19">
        <v>76.0</v>
      </c>
      <c r="J331" s="19">
        <v>4348.0</v>
      </c>
      <c r="K331" s="19">
        <v>224.0</v>
      </c>
      <c r="L331" s="19">
        <v>170.0</v>
      </c>
      <c r="M331" s="19">
        <v>477.0</v>
      </c>
      <c r="N331" s="19">
        <v>125.0</v>
      </c>
      <c r="O331" s="19">
        <v>169.0</v>
      </c>
      <c r="P331" s="19">
        <v>1543.0</v>
      </c>
      <c r="Q331" s="19">
        <v>291.0</v>
      </c>
      <c r="R331" s="19">
        <v>59.0</v>
      </c>
      <c r="S331" s="182">
        <v>1497.0</v>
      </c>
      <c r="T331" s="185"/>
      <c r="U331" s="181"/>
      <c r="V331" s="181"/>
    </row>
    <row r="332">
      <c r="A332" s="64">
        <v>44101.0</v>
      </c>
      <c r="B332" s="71">
        <v>5212.0</v>
      </c>
      <c r="C332" s="52">
        <v>412.0</v>
      </c>
      <c r="D332" s="52">
        <v>7130.0</v>
      </c>
      <c r="E332" s="52">
        <v>911.0</v>
      </c>
      <c r="F332" s="52">
        <v>492.0</v>
      </c>
      <c r="G332" s="52">
        <v>358.0</v>
      </c>
      <c r="H332" s="52">
        <v>145.0</v>
      </c>
      <c r="I332" s="52">
        <v>76.0</v>
      </c>
      <c r="J332" s="52">
        <v>4334.0</v>
      </c>
      <c r="K332" s="52">
        <v>223.0</v>
      </c>
      <c r="L332" s="52">
        <v>169.0</v>
      </c>
      <c r="M332" s="52">
        <v>477.0</v>
      </c>
      <c r="N332" s="52">
        <v>125.0</v>
      </c>
      <c r="O332" s="52">
        <v>169.0</v>
      </c>
      <c r="P332" s="52">
        <v>1539.0</v>
      </c>
      <c r="Q332" s="52">
        <v>290.0</v>
      </c>
      <c r="R332" s="52">
        <v>59.0</v>
      </c>
      <c r="S332" s="71">
        <v>1490.0</v>
      </c>
      <c r="T332" s="185"/>
      <c r="U332" s="181"/>
      <c r="V332" s="181"/>
    </row>
    <row r="333">
      <c r="A333" s="64">
        <v>44100.0</v>
      </c>
      <c r="B333" s="71">
        <v>5178.0</v>
      </c>
      <c r="C333" s="52">
        <v>409.0</v>
      </c>
      <c r="D333" s="52">
        <v>7130.0</v>
      </c>
      <c r="E333" s="52">
        <v>902.0</v>
      </c>
      <c r="F333" s="52">
        <v>490.0</v>
      </c>
      <c r="G333" s="52">
        <v>358.0</v>
      </c>
      <c r="H333" s="52">
        <v>145.0</v>
      </c>
      <c r="I333" s="52">
        <v>75.0</v>
      </c>
      <c r="J333" s="52">
        <v>4313.0</v>
      </c>
      <c r="K333" s="52">
        <v>223.0</v>
      </c>
      <c r="L333" s="52">
        <v>167.0</v>
      </c>
      <c r="M333" s="52">
        <v>475.0</v>
      </c>
      <c r="N333" s="52">
        <v>123.0</v>
      </c>
      <c r="O333" s="52">
        <v>168.0</v>
      </c>
      <c r="P333" s="52">
        <v>1533.0</v>
      </c>
      <c r="Q333" s="52">
        <v>289.0</v>
      </c>
      <c r="R333" s="52">
        <v>59.0</v>
      </c>
      <c r="S333" s="71">
        <v>1479.0</v>
      </c>
      <c r="T333" s="185"/>
      <c r="U333" s="181"/>
      <c r="V333" s="181"/>
    </row>
    <row r="334">
      <c r="A334" s="64">
        <v>44099.0</v>
      </c>
      <c r="B334" s="182">
        <v>5152.0</v>
      </c>
      <c r="C334" s="19">
        <v>407.0</v>
      </c>
      <c r="D334" s="19">
        <v>7129.0</v>
      </c>
      <c r="E334" s="19">
        <v>901.0</v>
      </c>
      <c r="F334" s="19">
        <v>490.0</v>
      </c>
      <c r="G334" s="19">
        <v>357.0</v>
      </c>
      <c r="H334" s="19">
        <v>145.0</v>
      </c>
      <c r="I334" s="19">
        <v>75.0</v>
      </c>
      <c r="J334" s="19">
        <v>4299.0</v>
      </c>
      <c r="K334" s="19">
        <v>223.0</v>
      </c>
      <c r="L334" s="19">
        <v>167.0</v>
      </c>
      <c r="M334" s="19">
        <v>475.0</v>
      </c>
      <c r="N334" s="19">
        <v>120.0</v>
      </c>
      <c r="O334" s="19">
        <v>168.0</v>
      </c>
      <c r="P334" s="19">
        <v>1530.0</v>
      </c>
      <c r="Q334" s="19">
        <v>288.0</v>
      </c>
      <c r="R334" s="19">
        <v>59.0</v>
      </c>
      <c r="S334" s="182">
        <v>1470.0</v>
      </c>
      <c r="T334" s="185"/>
      <c r="U334" s="181"/>
      <c r="V334" s="181"/>
    </row>
    <row r="335">
      <c r="A335" s="64">
        <v>44098.0</v>
      </c>
      <c r="B335" s="182">
        <v>5095.0</v>
      </c>
      <c r="C335" s="19">
        <v>404.0</v>
      </c>
      <c r="D335" s="19">
        <v>7129.0</v>
      </c>
      <c r="E335" s="19">
        <v>898.0</v>
      </c>
      <c r="F335" s="19">
        <v>488.0</v>
      </c>
      <c r="G335" s="19">
        <v>357.0</v>
      </c>
      <c r="H335" s="19">
        <v>145.0</v>
      </c>
      <c r="I335" s="19">
        <v>74.0</v>
      </c>
      <c r="J335" s="19">
        <v>4272.0</v>
      </c>
      <c r="K335" s="19">
        <v>222.0</v>
      </c>
      <c r="L335" s="19">
        <v>164.0</v>
      </c>
      <c r="M335" s="19">
        <v>474.0</v>
      </c>
      <c r="N335" s="19">
        <v>117.0</v>
      </c>
      <c r="O335" s="19">
        <v>168.0</v>
      </c>
      <c r="P335" s="19">
        <v>1524.0</v>
      </c>
      <c r="Q335" s="19">
        <v>287.0</v>
      </c>
      <c r="R335" s="19">
        <v>59.0</v>
      </c>
      <c r="S335" s="182">
        <v>1464.0</v>
      </c>
      <c r="T335" s="185"/>
      <c r="U335" s="181"/>
      <c r="V335" s="181"/>
    </row>
    <row r="336">
      <c r="A336" s="64">
        <v>44097.0</v>
      </c>
      <c r="B336" s="182">
        <v>5056.0</v>
      </c>
      <c r="C336" s="19">
        <v>397.0</v>
      </c>
      <c r="D336" s="19">
        <v>7128.0</v>
      </c>
      <c r="E336" s="19">
        <v>888.0</v>
      </c>
      <c r="F336" s="19">
        <v>488.0</v>
      </c>
      <c r="G336" s="19">
        <v>356.0</v>
      </c>
      <c r="H336" s="19">
        <v>145.0</v>
      </c>
      <c r="I336" s="19">
        <v>71.0</v>
      </c>
      <c r="J336" s="19">
        <v>4224.0</v>
      </c>
      <c r="K336" s="19">
        <v>220.0</v>
      </c>
      <c r="L336" s="19">
        <v>162.0</v>
      </c>
      <c r="M336" s="19">
        <v>473.0</v>
      </c>
      <c r="N336" s="19">
        <v>116.0</v>
      </c>
      <c r="O336" s="19">
        <v>167.0</v>
      </c>
      <c r="P336" s="19">
        <v>1522.0</v>
      </c>
      <c r="Q336" s="19">
        <v>286.0</v>
      </c>
      <c r="R336" s="19">
        <v>58.0</v>
      </c>
      <c r="S336" s="182">
        <v>1459.0</v>
      </c>
      <c r="T336" s="185"/>
      <c r="U336" s="181"/>
      <c r="V336" s="181"/>
    </row>
    <row r="337">
      <c r="A337" s="64">
        <v>44096.0</v>
      </c>
      <c r="B337" s="182">
        <v>5016.0</v>
      </c>
      <c r="C337" s="19">
        <v>390.0</v>
      </c>
      <c r="D337" s="19">
        <v>7125.0</v>
      </c>
      <c r="E337" s="19">
        <v>883.0</v>
      </c>
      <c r="F337" s="19">
        <v>486.0</v>
      </c>
      <c r="G337" s="19">
        <v>356.0</v>
      </c>
      <c r="H337" s="19">
        <v>143.0</v>
      </c>
      <c r="I337" s="19">
        <v>71.0</v>
      </c>
      <c r="J337" s="19">
        <v>4194.0</v>
      </c>
      <c r="K337" s="19">
        <v>219.0</v>
      </c>
      <c r="L337" s="19">
        <v>160.0</v>
      </c>
      <c r="M337" s="19">
        <v>468.0</v>
      </c>
      <c r="N337" s="19">
        <v>115.0</v>
      </c>
      <c r="O337" s="19">
        <v>167.0</v>
      </c>
      <c r="P337" s="19">
        <v>1516.0</v>
      </c>
      <c r="Q337" s="19">
        <v>286.0</v>
      </c>
      <c r="R337" s="19">
        <v>58.0</v>
      </c>
      <c r="S337" s="182">
        <v>1453.0</v>
      </c>
      <c r="T337" s="185"/>
      <c r="U337" s="181"/>
      <c r="V337" s="181"/>
    </row>
    <row r="338">
      <c r="A338" s="64">
        <v>44095.0</v>
      </c>
      <c r="B338" s="182">
        <v>4995.0</v>
      </c>
      <c r="C338" s="19">
        <v>385.0</v>
      </c>
      <c r="D338" s="19">
        <v>7125.0</v>
      </c>
      <c r="E338" s="19">
        <v>881.0</v>
      </c>
      <c r="F338" s="19">
        <v>486.0</v>
      </c>
      <c r="G338" s="19">
        <v>356.0</v>
      </c>
      <c r="H338" s="19">
        <v>142.0</v>
      </c>
      <c r="I338" s="19">
        <v>70.0</v>
      </c>
      <c r="J338" s="19">
        <v>4174.0</v>
      </c>
      <c r="K338" s="19">
        <v>217.0</v>
      </c>
      <c r="L338" s="19">
        <v>158.0</v>
      </c>
      <c r="M338" s="19">
        <v>468.0</v>
      </c>
      <c r="N338" s="19">
        <v>115.0</v>
      </c>
      <c r="O338" s="19">
        <v>167.0</v>
      </c>
      <c r="P338" s="19">
        <v>1512.0</v>
      </c>
      <c r="Q338" s="19">
        <v>285.0</v>
      </c>
      <c r="R338" s="19">
        <v>58.0</v>
      </c>
      <c r="S338" s="182">
        <v>1451.0</v>
      </c>
      <c r="T338" s="185"/>
      <c r="U338" s="181"/>
      <c r="V338" s="181"/>
    </row>
    <row r="339">
      <c r="A339" s="64">
        <v>44094.0</v>
      </c>
      <c r="B339" s="182">
        <v>4972.0</v>
      </c>
      <c r="C339" s="19">
        <v>377.0</v>
      </c>
      <c r="D339" s="19">
        <v>7124.0</v>
      </c>
      <c r="E339" s="19">
        <v>879.0</v>
      </c>
      <c r="F339" s="19">
        <v>485.0</v>
      </c>
      <c r="G339" s="19">
        <v>354.0</v>
      </c>
      <c r="H339" s="19">
        <v>142.0</v>
      </c>
      <c r="I339" s="19">
        <v>70.0</v>
      </c>
      <c r="J339" s="19">
        <v>4156.0</v>
      </c>
      <c r="K339" s="19">
        <v>217.0</v>
      </c>
      <c r="L339" s="19">
        <v>156.0</v>
      </c>
      <c r="M339" s="19">
        <v>468.0</v>
      </c>
      <c r="N339" s="19">
        <v>115.0</v>
      </c>
      <c r="O339" s="19">
        <v>167.0</v>
      </c>
      <c r="P339" s="19">
        <v>1511.0</v>
      </c>
      <c r="Q339" s="19">
        <v>283.0</v>
      </c>
      <c r="R339" s="19">
        <v>58.0</v>
      </c>
      <c r="S339" s="182">
        <v>1441.0</v>
      </c>
      <c r="T339" s="185"/>
      <c r="U339" s="181"/>
      <c r="V339" s="181"/>
    </row>
    <row r="340">
      <c r="A340" s="64">
        <v>44093.0</v>
      </c>
      <c r="B340" s="182">
        <v>4944.0</v>
      </c>
      <c r="C340" s="19">
        <v>371.0</v>
      </c>
      <c r="D340" s="19">
        <v>7122.0</v>
      </c>
      <c r="E340" s="19">
        <v>876.0</v>
      </c>
      <c r="F340" s="19">
        <v>485.0</v>
      </c>
      <c r="G340" s="19">
        <v>352.0</v>
      </c>
      <c r="H340" s="19">
        <v>141.0</v>
      </c>
      <c r="I340" s="19">
        <v>70.0</v>
      </c>
      <c r="J340" s="19">
        <v>4130.0</v>
      </c>
      <c r="K340" s="19">
        <v>217.0</v>
      </c>
      <c r="L340" s="19">
        <v>155.0</v>
      </c>
      <c r="M340" s="19">
        <v>467.0</v>
      </c>
      <c r="N340" s="19">
        <v>115.0</v>
      </c>
      <c r="O340" s="19">
        <v>167.0</v>
      </c>
      <c r="P340" s="19">
        <v>1506.0</v>
      </c>
      <c r="Q340" s="19">
        <v>282.0</v>
      </c>
      <c r="R340" s="19">
        <v>58.0</v>
      </c>
      <c r="S340" s="182">
        <v>1435.0</v>
      </c>
      <c r="T340" s="185"/>
      <c r="U340" s="181"/>
      <c r="V340" s="181"/>
    </row>
    <row r="341">
      <c r="A341" s="64">
        <v>44092.0</v>
      </c>
      <c r="B341" s="182">
        <v>4904.0</v>
      </c>
      <c r="C341" s="19">
        <v>369.0</v>
      </c>
      <c r="D341" s="19">
        <v>7120.0</v>
      </c>
      <c r="E341" s="19">
        <v>865.0</v>
      </c>
      <c r="F341" s="19">
        <v>485.0</v>
      </c>
      <c r="G341" s="19">
        <v>350.0</v>
      </c>
      <c r="H341" s="19">
        <v>141.0</v>
      </c>
      <c r="I341" s="19">
        <v>70.0</v>
      </c>
      <c r="J341" s="19">
        <v>4089.0</v>
      </c>
      <c r="K341" s="19">
        <v>217.0</v>
      </c>
      <c r="L341" s="19">
        <v>154.0</v>
      </c>
      <c r="M341" s="19">
        <v>463.0</v>
      </c>
      <c r="N341" s="19">
        <v>114.0</v>
      </c>
      <c r="O341" s="19">
        <v>167.0</v>
      </c>
      <c r="P341" s="19">
        <v>1502.0</v>
      </c>
      <c r="Q341" s="19">
        <v>281.0</v>
      </c>
      <c r="R341" s="19">
        <v>58.0</v>
      </c>
      <c r="S341" s="182">
        <v>1434.0</v>
      </c>
      <c r="T341" s="185"/>
      <c r="U341" s="181"/>
      <c r="V341" s="181"/>
    </row>
    <row r="342">
      <c r="A342" s="64">
        <v>44091.0</v>
      </c>
      <c r="B342" s="182">
        <v>4857.0</v>
      </c>
      <c r="C342" s="19">
        <v>367.0</v>
      </c>
      <c r="D342" s="19">
        <v>7118.0</v>
      </c>
      <c r="E342" s="19">
        <v>859.0</v>
      </c>
      <c r="F342" s="19">
        <v>485.0</v>
      </c>
      <c r="G342" s="19">
        <v>348.0</v>
      </c>
      <c r="H342" s="19">
        <v>141.0</v>
      </c>
      <c r="I342" s="19">
        <v>70.0</v>
      </c>
      <c r="J342" s="19">
        <v>4052.0</v>
      </c>
      <c r="K342" s="19">
        <v>217.0</v>
      </c>
      <c r="L342" s="19">
        <v>151.0</v>
      </c>
      <c r="M342" s="19">
        <v>457.0</v>
      </c>
      <c r="N342" s="19">
        <v>106.0</v>
      </c>
      <c r="O342" s="19">
        <v>167.0</v>
      </c>
      <c r="P342" s="19">
        <v>1497.0</v>
      </c>
      <c r="Q342" s="19">
        <v>277.0</v>
      </c>
      <c r="R342" s="19">
        <v>56.0</v>
      </c>
      <c r="S342" s="182">
        <v>1432.0</v>
      </c>
      <c r="T342" s="185"/>
      <c r="U342" s="181"/>
      <c r="V342" s="181"/>
    </row>
    <row r="343">
      <c r="A343" s="64">
        <v>44090.0</v>
      </c>
      <c r="B343" s="182">
        <v>4794.0</v>
      </c>
      <c r="C343" s="19">
        <v>365.0</v>
      </c>
      <c r="D343" s="19">
        <v>7116.0</v>
      </c>
      <c r="E343" s="19">
        <v>852.0</v>
      </c>
      <c r="F343" s="19">
        <v>484.0</v>
      </c>
      <c r="G343" s="19">
        <v>346.0</v>
      </c>
      <c r="H343" s="19">
        <v>141.0</v>
      </c>
      <c r="I343" s="19">
        <v>70.0</v>
      </c>
      <c r="J343" s="19">
        <v>3998.0</v>
      </c>
      <c r="K343" s="19">
        <v>217.0</v>
      </c>
      <c r="L343" s="19">
        <v>151.0</v>
      </c>
      <c r="M343" s="19">
        <v>447.0</v>
      </c>
      <c r="N343" s="19">
        <v>106.0</v>
      </c>
      <c r="O343" s="19">
        <v>166.0</v>
      </c>
      <c r="P343" s="19">
        <v>1491.0</v>
      </c>
      <c r="Q343" s="19">
        <v>274.0</v>
      </c>
      <c r="R343" s="19">
        <v>56.0</v>
      </c>
      <c r="S343" s="182">
        <v>1430.0</v>
      </c>
      <c r="T343" s="185"/>
      <c r="U343" s="181"/>
      <c r="V343" s="181"/>
    </row>
    <row r="344">
      <c r="A344" s="64">
        <v>44089.0</v>
      </c>
      <c r="B344" s="182">
        <v>4743.0</v>
      </c>
      <c r="C344" s="19">
        <v>361.0</v>
      </c>
      <c r="D344" s="19">
        <v>7112.0</v>
      </c>
      <c r="E344" s="19">
        <v>843.0</v>
      </c>
      <c r="F344" s="19">
        <v>482.0</v>
      </c>
      <c r="G344" s="19">
        <v>345.0</v>
      </c>
      <c r="H344" s="19">
        <v>141.0</v>
      </c>
      <c r="I344" s="19">
        <v>70.0</v>
      </c>
      <c r="J344" s="19">
        <v>3972.0</v>
      </c>
      <c r="K344" s="19">
        <v>217.0</v>
      </c>
      <c r="L344" s="19">
        <v>149.0</v>
      </c>
      <c r="M344" s="19">
        <v>445.0</v>
      </c>
      <c r="N344" s="19">
        <v>101.0</v>
      </c>
      <c r="O344" s="19">
        <v>166.0</v>
      </c>
      <c r="P344" s="19">
        <v>1489.0</v>
      </c>
      <c r="Q344" s="19">
        <v>271.0</v>
      </c>
      <c r="R344" s="19">
        <v>56.0</v>
      </c>
      <c r="S344" s="182">
        <v>1428.0</v>
      </c>
      <c r="T344" s="185"/>
      <c r="U344" s="181"/>
      <c r="V344" s="181"/>
    </row>
    <row r="345">
      <c r="A345" s="64">
        <v>44088.0</v>
      </c>
      <c r="B345" s="182">
        <v>4711.0</v>
      </c>
      <c r="C345" s="19">
        <v>357.0</v>
      </c>
      <c r="D345" s="19">
        <v>7112.0</v>
      </c>
      <c r="E345" s="19">
        <v>834.0</v>
      </c>
      <c r="F345" s="19">
        <v>481.0</v>
      </c>
      <c r="G345" s="19">
        <v>342.0</v>
      </c>
      <c r="H345" s="19">
        <v>141.0</v>
      </c>
      <c r="I345" s="19">
        <v>70.0</v>
      </c>
      <c r="J345" s="19">
        <v>3933.0</v>
      </c>
      <c r="K345" s="19">
        <v>216.0</v>
      </c>
      <c r="L345" s="19">
        <v>147.0</v>
      </c>
      <c r="M345" s="19">
        <v>442.0</v>
      </c>
      <c r="N345" s="19">
        <v>100.0</v>
      </c>
      <c r="O345" s="19">
        <v>166.0</v>
      </c>
      <c r="P345" s="19">
        <v>1488.0</v>
      </c>
      <c r="Q345" s="19">
        <v>269.0</v>
      </c>
      <c r="R345" s="19">
        <v>53.0</v>
      </c>
      <c r="S345" s="182">
        <v>1423.0</v>
      </c>
      <c r="T345" s="185"/>
      <c r="U345" s="181"/>
      <c r="V345" s="181"/>
    </row>
    <row r="346">
      <c r="A346" s="64">
        <v>44087.0</v>
      </c>
      <c r="B346" s="182">
        <v>4670.0</v>
      </c>
      <c r="C346" s="19">
        <v>354.0</v>
      </c>
      <c r="D346" s="19">
        <v>7108.0</v>
      </c>
      <c r="E346" s="19">
        <v>824.0</v>
      </c>
      <c r="F346" s="19">
        <v>478.0</v>
      </c>
      <c r="G346" s="19">
        <v>341.0</v>
      </c>
      <c r="H346" s="19">
        <v>140.0</v>
      </c>
      <c r="I346" s="19">
        <v>70.0</v>
      </c>
      <c r="J346" s="19">
        <v>3903.0</v>
      </c>
      <c r="K346" s="19">
        <v>216.0</v>
      </c>
      <c r="L346" s="19">
        <v>147.0</v>
      </c>
      <c r="M346" s="19">
        <v>434.0</v>
      </c>
      <c r="N346" s="19">
        <v>99.0</v>
      </c>
      <c r="O346" s="19">
        <v>166.0</v>
      </c>
      <c r="P346" s="19">
        <v>1487.0</v>
      </c>
      <c r="Q346" s="19">
        <v>268.0</v>
      </c>
      <c r="R346" s="19">
        <v>53.0</v>
      </c>
      <c r="S346" s="182">
        <v>1418.0</v>
      </c>
      <c r="T346" s="185"/>
      <c r="U346" s="181"/>
      <c r="V346" s="181"/>
    </row>
    <row r="347">
      <c r="A347" s="64">
        <v>44086.0</v>
      </c>
      <c r="B347" s="182">
        <v>4639.0</v>
      </c>
      <c r="C347" s="19">
        <v>351.0</v>
      </c>
      <c r="D347" s="19">
        <v>7094.0</v>
      </c>
      <c r="E347" s="19">
        <v>821.0</v>
      </c>
      <c r="F347" s="19">
        <v>475.0</v>
      </c>
      <c r="G347" s="19">
        <v>339.0</v>
      </c>
      <c r="H347" s="19">
        <v>133.0</v>
      </c>
      <c r="I347" s="19">
        <v>70.0</v>
      </c>
      <c r="J347" s="19">
        <v>3871.0</v>
      </c>
      <c r="K347" s="19">
        <v>215.0</v>
      </c>
      <c r="L347" s="19">
        <v>147.0</v>
      </c>
      <c r="M347" s="19">
        <v>423.0</v>
      </c>
      <c r="N347" s="19">
        <v>97.0</v>
      </c>
      <c r="O347" s="19">
        <v>166.0</v>
      </c>
      <c r="P347" s="19">
        <v>1485.0</v>
      </c>
      <c r="Q347" s="19">
        <v>265.0</v>
      </c>
      <c r="R347" s="19">
        <v>53.0</v>
      </c>
      <c r="S347" s="182">
        <v>1411.0</v>
      </c>
      <c r="T347" s="185"/>
      <c r="U347" s="181"/>
      <c r="V347" s="181"/>
    </row>
    <row r="348">
      <c r="A348" s="64">
        <v>44085.0</v>
      </c>
      <c r="B348" s="182">
        <v>4589.0</v>
      </c>
      <c r="C348" s="19">
        <v>347.0</v>
      </c>
      <c r="D348" s="19">
        <v>7090.0</v>
      </c>
      <c r="E348" s="19">
        <v>813.0</v>
      </c>
      <c r="F348" s="19">
        <v>472.0</v>
      </c>
      <c r="G348" s="19">
        <v>332.0</v>
      </c>
      <c r="H348" s="19">
        <v>132.0</v>
      </c>
      <c r="I348" s="19">
        <v>70.0</v>
      </c>
      <c r="J348" s="19">
        <v>3839.0</v>
      </c>
      <c r="K348" s="19">
        <v>212.0</v>
      </c>
      <c r="L348" s="19">
        <v>147.0</v>
      </c>
      <c r="M348" s="19">
        <v>417.0</v>
      </c>
      <c r="N348" s="19">
        <v>96.0</v>
      </c>
      <c r="O348" s="19">
        <v>165.0</v>
      </c>
      <c r="P348" s="19">
        <v>1483.0</v>
      </c>
      <c r="Q348" s="19">
        <v>262.0</v>
      </c>
      <c r="R348" s="19">
        <v>52.0</v>
      </c>
      <c r="S348" s="182">
        <v>1401.0</v>
      </c>
      <c r="T348" s="185"/>
      <c r="U348" s="181"/>
      <c r="V348" s="181"/>
    </row>
    <row r="349">
      <c r="A349" s="64">
        <v>44084.0</v>
      </c>
      <c r="B349" s="182">
        <v>4526.0</v>
      </c>
      <c r="C349" s="19">
        <v>344.0</v>
      </c>
      <c r="D349" s="19">
        <v>7089.0</v>
      </c>
      <c r="E349" s="19">
        <v>805.0</v>
      </c>
      <c r="F349" s="19">
        <v>464.0</v>
      </c>
      <c r="G349" s="19">
        <v>321.0</v>
      </c>
      <c r="H349" s="19">
        <v>127.0</v>
      </c>
      <c r="I349" s="19">
        <v>70.0</v>
      </c>
      <c r="J349" s="19">
        <v>3792.0</v>
      </c>
      <c r="K349" s="19">
        <v>212.0</v>
      </c>
      <c r="L349" s="19">
        <v>146.0</v>
      </c>
      <c r="M349" s="19">
        <v>403.0</v>
      </c>
      <c r="N349" s="19">
        <v>96.0</v>
      </c>
      <c r="O349" s="19">
        <v>163.0</v>
      </c>
      <c r="P349" s="19">
        <v>1481.0</v>
      </c>
      <c r="Q349" s="19">
        <v>262.0</v>
      </c>
      <c r="R349" s="19">
        <v>50.0</v>
      </c>
      <c r="S349" s="182">
        <v>1392.0</v>
      </c>
      <c r="T349" s="185"/>
      <c r="U349" s="181"/>
      <c r="V349" s="181"/>
    </row>
    <row r="350">
      <c r="A350" s="64">
        <v>44083.0</v>
      </c>
      <c r="B350" s="182">
        <v>4478.0</v>
      </c>
      <c r="C350" s="19">
        <v>343.0</v>
      </c>
      <c r="D350" s="19">
        <v>7088.0</v>
      </c>
      <c r="E350" s="19">
        <v>800.0</v>
      </c>
      <c r="F350" s="19">
        <v>459.0</v>
      </c>
      <c r="G350" s="19">
        <v>310.0</v>
      </c>
      <c r="H350" s="19">
        <v>123.0</v>
      </c>
      <c r="I350" s="19">
        <v>70.0</v>
      </c>
      <c r="J350" s="19">
        <v>3742.0</v>
      </c>
      <c r="K350" s="19">
        <v>210.0</v>
      </c>
      <c r="L350" s="19">
        <v>143.0</v>
      </c>
      <c r="M350" s="19">
        <v>391.0</v>
      </c>
      <c r="N350" s="19">
        <v>95.0</v>
      </c>
      <c r="O350" s="19">
        <v>161.0</v>
      </c>
      <c r="P350" s="19">
        <v>1478.0</v>
      </c>
      <c r="Q350" s="19">
        <v>261.0</v>
      </c>
      <c r="R350" s="19">
        <v>48.0</v>
      </c>
      <c r="S350" s="182">
        <v>1388.0</v>
      </c>
      <c r="T350" s="185"/>
      <c r="U350" s="181"/>
      <c r="V350" s="181"/>
    </row>
    <row r="351">
      <c r="A351" s="64">
        <v>44082.0</v>
      </c>
      <c r="B351" s="182">
        <v>4429.0</v>
      </c>
      <c r="C351" s="19">
        <v>341.0</v>
      </c>
      <c r="D351" s="19">
        <v>7086.0</v>
      </c>
      <c r="E351" s="19">
        <v>799.0</v>
      </c>
      <c r="F351" s="19">
        <v>442.0</v>
      </c>
      <c r="G351" s="19">
        <v>302.0</v>
      </c>
      <c r="H351" s="19">
        <v>119.0</v>
      </c>
      <c r="I351" s="19">
        <v>68.0</v>
      </c>
      <c r="J351" s="19">
        <v>3687.0</v>
      </c>
      <c r="K351" s="19">
        <v>210.0</v>
      </c>
      <c r="L351" s="19">
        <v>142.0</v>
      </c>
      <c r="M351" s="19">
        <v>383.0</v>
      </c>
      <c r="N351" s="19">
        <v>94.0</v>
      </c>
      <c r="O351" s="19">
        <v>160.0</v>
      </c>
      <c r="P351" s="19">
        <v>1478.0</v>
      </c>
      <c r="Q351" s="19">
        <v>260.0</v>
      </c>
      <c r="R351" s="19">
        <v>48.0</v>
      </c>
      <c r="S351" s="182">
        <v>1384.0</v>
      </c>
      <c r="T351" s="185"/>
      <c r="U351" s="181"/>
      <c r="V351" s="181"/>
    </row>
    <row r="352">
      <c r="A352" s="64">
        <v>44081.0</v>
      </c>
      <c r="B352" s="182">
        <v>4362.0</v>
      </c>
      <c r="C352" s="19">
        <v>340.0</v>
      </c>
      <c r="D352" s="19">
        <v>7084.0</v>
      </c>
      <c r="E352" s="19">
        <v>797.0</v>
      </c>
      <c r="F352" s="19">
        <v>429.0</v>
      </c>
      <c r="G352" s="19">
        <v>298.0</v>
      </c>
      <c r="H352" s="19">
        <v>116.0</v>
      </c>
      <c r="I352" s="19">
        <v>67.0</v>
      </c>
      <c r="J352" s="19">
        <v>3656.0</v>
      </c>
      <c r="K352" s="19">
        <v>210.0</v>
      </c>
      <c r="L352" s="19">
        <v>141.0</v>
      </c>
      <c r="M352" s="19">
        <v>383.0</v>
      </c>
      <c r="N352" s="19">
        <v>91.0</v>
      </c>
      <c r="O352" s="19">
        <v>159.0</v>
      </c>
      <c r="P352" s="19">
        <v>1475.0</v>
      </c>
      <c r="Q352" s="19">
        <v>260.0</v>
      </c>
      <c r="R352" s="19">
        <v>48.0</v>
      </c>
      <c r="S352" s="182">
        <v>1380.0</v>
      </c>
      <c r="T352" s="185"/>
      <c r="U352" s="181"/>
      <c r="V352" s="181"/>
    </row>
    <row r="353">
      <c r="A353" s="64">
        <v>44080.0</v>
      </c>
      <c r="B353" s="71">
        <v>4314.0</v>
      </c>
      <c r="C353" s="52">
        <v>331.0</v>
      </c>
      <c r="D353" s="52">
        <v>7082.0</v>
      </c>
      <c r="E353" s="52">
        <v>796.0</v>
      </c>
      <c r="F353" s="52">
        <v>420.0</v>
      </c>
      <c r="G353" s="52">
        <v>293.0</v>
      </c>
      <c r="H353" s="52">
        <v>113.0</v>
      </c>
      <c r="I353" s="52">
        <v>67.0</v>
      </c>
      <c r="J353" s="52">
        <v>3625.0</v>
      </c>
      <c r="K353" s="52">
        <v>210.0</v>
      </c>
      <c r="L353" s="52">
        <v>141.0</v>
      </c>
      <c r="M353" s="52">
        <v>380.0</v>
      </c>
      <c r="N353" s="52">
        <v>90.0</v>
      </c>
      <c r="O353" s="52">
        <v>159.0</v>
      </c>
      <c r="P353" s="52">
        <v>1475.0</v>
      </c>
      <c r="Q353" s="52">
        <v>257.0</v>
      </c>
      <c r="R353" s="52">
        <v>48.0</v>
      </c>
      <c r="S353" s="71">
        <v>1376.0</v>
      </c>
      <c r="T353" s="185"/>
      <c r="U353" s="181"/>
      <c r="V353" s="181"/>
    </row>
    <row r="354">
      <c r="A354" s="64">
        <v>44079.0</v>
      </c>
      <c r="B354" s="186">
        <v>4251.0</v>
      </c>
      <c r="C354" s="25">
        <v>329.0</v>
      </c>
      <c r="D354" s="25">
        <v>7077.0</v>
      </c>
      <c r="E354" s="25">
        <v>784.0</v>
      </c>
      <c r="F354" s="25">
        <v>413.0</v>
      </c>
      <c r="G354" s="25">
        <v>288.0</v>
      </c>
      <c r="H354" s="25">
        <v>112.0</v>
      </c>
      <c r="I354" s="25">
        <v>67.0</v>
      </c>
      <c r="J354" s="25">
        <v>3578.0</v>
      </c>
      <c r="K354" s="25">
        <v>205.0</v>
      </c>
      <c r="L354" s="25">
        <v>139.0</v>
      </c>
      <c r="M354" s="25">
        <v>378.0</v>
      </c>
      <c r="N354" s="25">
        <v>89.0</v>
      </c>
      <c r="O354" s="25">
        <v>156.0</v>
      </c>
      <c r="P354" s="25">
        <v>1473.0</v>
      </c>
      <c r="Q354" s="25">
        <v>251.0</v>
      </c>
      <c r="R354" s="25">
        <v>48.0</v>
      </c>
      <c r="S354" s="186">
        <v>1372.0</v>
      </c>
      <c r="T354" s="20"/>
    </row>
    <row r="355">
      <c r="A355" s="64">
        <v>44078.0</v>
      </c>
      <c r="B355" s="186">
        <v>4200.0</v>
      </c>
      <c r="C355" s="25">
        <v>319.0</v>
      </c>
      <c r="D355" s="25">
        <v>7072.0</v>
      </c>
      <c r="E355" s="25">
        <v>770.0</v>
      </c>
      <c r="F355" s="25">
        <v>405.0</v>
      </c>
      <c r="G355" s="25">
        <v>286.0</v>
      </c>
      <c r="H355" s="25">
        <v>111.0</v>
      </c>
      <c r="I355" s="25">
        <v>67.0</v>
      </c>
      <c r="J355" s="25">
        <v>3528.0</v>
      </c>
      <c r="K355" s="25">
        <v>202.0</v>
      </c>
      <c r="L355" s="25">
        <v>135.0</v>
      </c>
      <c r="M355" s="25">
        <v>374.0</v>
      </c>
      <c r="N355" s="25">
        <v>87.0</v>
      </c>
      <c r="O355" s="25">
        <v>156.0</v>
      </c>
      <c r="P355" s="25">
        <v>1472.0</v>
      </c>
      <c r="Q355" s="25">
        <v>243.0</v>
      </c>
      <c r="R355" s="25">
        <v>47.0</v>
      </c>
      <c r="S355" s="186">
        <v>1368.0</v>
      </c>
      <c r="T355" s="20"/>
    </row>
    <row r="356">
      <c r="A356" s="64">
        <v>44077.0</v>
      </c>
      <c r="B356" s="186">
        <v>4133.0</v>
      </c>
      <c r="C356" s="25">
        <v>315.0</v>
      </c>
      <c r="D356" s="25">
        <v>7065.0</v>
      </c>
      <c r="E356" s="25">
        <v>765.0</v>
      </c>
      <c r="F356" s="25">
        <v>394.0</v>
      </c>
      <c r="G356" s="25">
        <v>282.0</v>
      </c>
      <c r="H356" s="25">
        <v>108.0</v>
      </c>
      <c r="I356" s="25">
        <v>67.0</v>
      </c>
      <c r="J356" s="25">
        <v>3471.0</v>
      </c>
      <c r="K356" s="25">
        <v>199.0</v>
      </c>
      <c r="L356" s="25">
        <v>131.0</v>
      </c>
      <c r="M356" s="25">
        <v>353.0</v>
      </c>
      <c r="N356" s="25">
        <v>87.0</v>
      </c>
      <c r="O356" s="25">
        <v>155.0</v>
      </c>
      <c r="P356" s="25">
        <v>1468.0</v>
      </c>
      <c r="Q356" s="25">
        <v>240.0</v>
      </c>
      <c r="R356" s="25">
        <v>47.0</v>
      </c>
      <c r="S356" s="186">
        <v>1364.0</v>
      </c>
      <c r="T356" s="20"/>
    </row>
    <row r="357">
      <c r="A357" s="64">
        <v>44076.0</v>
      </c>
      <c r="B357" s="186">
        <v>4062.0</v>
      </c>
      <c r="C357" s="25">
        <v>311.0</v>
      </c>
      <c r="D357" s="25">
        <v>7062.0</v>
      </c>
      <c r="E357" s="25">
        <v>751.0</v>
      </c>
      <c r="F357" s="25">
        <v>388.0</v>
      </c>
      <c r="G357" s="25">
        <v>278.0</v>
      </c>
      <c r="H357" s="25">
        <v>100.0</v>
      </c>
      <c r="I357" s="25">
        <v>67.0</v>
      </c>
      <c r="J357" s="25">
        <v>3407.0</v>
      </c>
      <c r="K357" s="25">
        <v>195.0</v>
      </c>
      <c r="L357" s="25">
        <v>130.0</v>
      </c>
      <c r="M357" s="25">
        <v>346.0</v>
      </c>
      <c r="N357" s="25">
        <v>87.0</v>
      </c>
      <c r="O357" s="25">
        <v>149.0</v>
      </c>
      <c r="P357" s="25">
        <v>1468.0</v>
      </c>
      <c r="Q357" s="25">
        <v>240.0</v>
      </c>
      <c r="R357" s="25">
        <v>47.0</v>
      </c>
      <c r="S357" s="186">
        <v>1361.0</v>
      </c>
      <c r="T357" s="20"/>
    </row>
    <row r="358">
      <c r="A358" s="64">
        <v>44075.0</v>
      </c>
      <c r="B358" s="186">
        <v>3961.0</v>
      </c>
      <c r="C358" s="25">
        <v>304.0</v>
      </c>
      <c r="D358" s="25">
        <v>7049.0</v>
      </c>
      <c r="E358" s="25">
        <v>740.0</v>
      </c>
      <c r="F358" s="25">
        <v>378.0</v>
      </c>
      <c r="G358" s="25">
        <v>264.0</v>
      </c>
      <c r="H358" s="25">
        <v>95.0</v>
      </c>
      <c r="I358" s="25">
        <v>67.0</v>
      </c>
      <c r="J358" s="25">
        <v>3323.0</v>
      </c>
      <c r="K358" s="25">
        <v>193.0</v>
      </c>
      <c r="L358" s="25">
        <v>129.0</v>
      </c>
      <c r="M358" s="25">
        <v>339.0</v>
      </c>
      <c r="N358" s="25">
        <v>87.0</v>
      </c>
      <c r="O358" s="25">
        <v>146.0</v>
      </c>
      <c r="P358" s="25">
        <v>1464.0</v>
      </c>
      <c r="Q358" s="25">
        <v>239.0</v>
      </c>
      <c r="R358" s="25">
        <v>46.0</v>
      </c>
      <c r="S358" s="186">
        <v>1358.0</v>
      </c>
      <c r="T358" s="20"/>
    </row>
    <row r="359">
      <c r="A359" s="64">
        <v>44074.0</v>
      </c>
      <c r="B359" s="186">
        <v>3867.0</v>
      </c>
      <c r="C359" s="25">
        <v>301.0</v>
      </c>
      <c r="D359" s="25">
        <v>7047.0</v>
      </c>
      <c r="E359" s="25">
        <v>718.0</v>
      </c>
      <c r="F359" s="25">
        <v>374.0</v>
      </c>
      <c r="G359" s="25">
        <v>256.0</v>
      </c>
      <c r="H359" s="25">
        <v>89.0</v>
      </c>
      <c r="I359" s="25">
        <v>67.0</v>
      </c>
      <c r="J359" s="25">
        <v>3260.0</v>
      </c>
      <c r="K359" s="25">
        <v>189.0</v>
      </c>
      <c r="L359" s="25">
        <v>128.0</v>
      </c>
      <c r="M359" s="25">
        <v>332.0</v>
      </c>
      <c r="N359" s="25">
        <v>87.0</v>
      </c>
      <c r="O359" s="25">
        <v>142.0</v>
      </c>
      <c r="P359" s="25">
        <v>1455.0</v>
      </c>
      <c r="Q359" s="25">
        <v>236.0</v>
      </c>
      <c r="R359" s="25">
        <v>45.0</v>
      </c>
      <c r="S359" s="186">
        <v>1354.0</v>
      </c>
      <c r="T359" s="20"/>
    </row>
    <row r="360">
      <c r="A360" s="64">
        <v>44073.0</v>
      </c>
      <c r="B360" s="186">
        <v>3773.0</v>
      </c>
      <c r="C360" s="25">
        <v>297.0</v>
      </c>
      <c r="D360" s="25">
        <v>7043.0</v>
      </c>
      <c r="E360" s="25">
        <v>704.0</v>
      </c>
      <c r="F360" s="25">
        <v>365.0</v>
      </c>
      <c r="G360" s="25">
        <v>249.0</v>
      </c>
      <c r="H360" s="25">
        <v>84.0</v>
      </c>
      <c r="I360" s="25">
        <v>66.0</v>
      </c>
      <c r="J360" s="25">
        <v>3181.0</v>
      </c>
      <c r="K360" s="25">
        <v>186.0</v>
      </c>
      <c r="L360" s="25">
        <v>127.0</v>
      </c>
      <c r="M360" s="25">
        <v>323.0</v>
      </c>
      <c r="N360" s="25">
        <v>86.0</v>
      </c>
      <c r="O360" s="25">
        <v>137.0</v>
      </c>
      <c r="P360" s="25">
        <v>1453.0</v>
      </c>
      <c r="Q360" s="25">
        <v>235.0</v>
      </c>
      <c r="R360" s="25">
        <v>39.0</v>
      </c>
      <c r="S360" s="186">
        <v>1351.0</v>
      </c>
      <c r="T360" s="20"/>
    </row>
    <row r="361">
      <c r="A361" s="64">
        <v>44072.0</v>
      </c>
      <c r="B361" s="186">
        <v>3657.0</v>
      </c>
      <c r="C361" s="25">
        <v>291.0</v>
      </c>
      <c r="D361" s="25">
        <v>7013.0</v>
      </c>
      <c r="E361" s="25">
        <v>691.0</v>
      </c>
      <c r="F361" s="25">
        <v>363.0</v>
      </c>
      <c r="G361" s="25">
        <v>243.0</v>
      </c>
      <c r="H361" s="25">
        <v>81.0</v>
      </c>
      <c r="I361" s="25">
        <v>65.0</v>
      </c>
      <c r="J361" s="25">
        <v>3101.0</v>
      </c>
      <c r="K361" s="25">
        <v>184.0</v>
      </c>
      <c r="L361" s="25">
        <v>122.0</v>
      </c>
      <c r="M361" s="25">
        <v>315.0</v>
      </c>
      <c r="N361" s="25">
        <v>86.0</v>
      </c>
      <c r="O361" s="25">
        <v>129.0</v>
      </c>
      <c r="P361" s="25">
        <v>1450.0</v>
      </c>
      <c r="Q361" s="25">
        <v>228.0</v>
      </c>
      <c r="R361" s="25">
        <v>37.0</v>
      </c>
      <c r="S361" s="186">
        <v>1344.0</v>
      </c>
      <c r="T361" s="20"/>
    </row>
    <row r="362">
      <c r="A362" s="64">
        <v>44071.0</v>
      </c>
      <c r="B362" s="186">
        <v>3532.0</v>
      </c>
      <c r="C362" s="25">
        <v>285.0</v>
      </c>
      <c r="D362" s="25">
        <v>7007.0</v>
      </c>
      <c r="E362" s="25">
        <v>671.0</v>
      </c>
      <c r="F362" s="25">
        <v>347.0</v>
      </c>
      <c r="G362" s="25">
        <v>239.0</v>
      </c>
      <c r="H362" s="25">
        <v>81.0</v>
      </c>
      <c r="I362" s="25">
        <v>65.0</v>
      </c>
      <c r="J362" s="25">
        <v>2997.0</v>
      </c>
      <c r="K362" s="25">
        <v>184.0</v>
      </c>
      <c r="L362" s="25">
        <v>116.0</v>
      </c>
      <c r="M362" s="25">
        <v>307.0</v>
      </c>
      <c r="N362" s="25">
        <v>86.0</v>
      </c>
      <c r="O362" s="25">
        <v>120.0</v>
      </c>
      <c r="P362" s="25">
        <v>1449.0</v>
      </c>
      <c r="Q362" s="25">
        <v>216.0</v>
      </c>
      <c r="R362" s="25">
        <v>36.0</v>
      </c>
      <c r="S362" s="186">
        <v>1339.0</v>
      </c>
      <c r="T362" s="20"/>
    </row>
    <row r="363">
      <c r="A363" s="64">
        <v>44070.0</v>
      </c>
      <c r="B363" s="186">
        <v>3386.0</v>
      </c>
      <c r="C363" s="25">
        <v>277.0</v>
      </c>
      <c r="D363" s="25">
        <v>6999.0</v>
      </c>
      <c r="E363" s="25">
        <v>644.0</v>
      </c>
      <c r="F363" s="25">
        <v>330.0</v>
      </c>
      <c r="G363" s="25">
        <v>236.0</v>
      </c>
      <c r="H363" s="25">
        <v>80.0</v>
      </c>
      <c r="I363" s="25">
        <v>63.0</v>
      </c>
      <c r="J363" s="25">
        <v>2884.0</v>
      </c>
      <c r="K363" s="25">
        <v>181.0</v>
      </c>
      <c r="L363" s="25">
        <v>111.0</v>
      </c>
      <c r="M363" s="25">
        <v>298.0</v>
      </c>
      <c r="N363" s="25">
        <v>84.0</v>
      </c>
      <c r="O363" s="25">
        <v>108.0</v>
      </c>
      <c r="P363" s="25">
        <v>1448.0</v>
      </c>
      <c r="Q363" s="25">
        <v>212.0</v>
      </c>
      <c r="R363" s="25">
        <v>34.0</v>
      </c>
      <c r="S363" s="186">
        <v>1331.0</v>
      </c>
      <c r="T363" s="20"/>
    </row>
    <row r="364">
      <c r="A364" s="64">
        <v>44069.0</v>
      </c>
      <c r="B364" s="186">
        <v>3232.0</v>
      </c>
      <c r="C364" s="25">
        <v>269.0</v>
      </c>
      <c r="D364" s="25">
        <v>6986.0</v>
      </c>
      <c r="E364" s="25">
        <v>585.0</v>
      </c>
      <c r="F364" s="25">
        <v>291.0</v>
      </c>
      <c r="G364" s="25">
        <v>233.0</v>
      </c>
      <c r="H364" s="25">
        <v>78.0</v>
      </c>
      <c r="I364" s="25">
        <v>63.0</v>
      </c>
      <c r="J364" s="25">
        <v>2782.0</v>
      </c>
      <c r="K364" s="25">
        <v>167.0</v>
      </c>
      <c r="L364" s="25">
        <v>110.0</v>
      </c>
      <c r="M364" s="25">
        <v>283.0</v>
      </c>
      <c r="N364" s="25">
        <v>82.0</v>
      </c>
      <c r="O364" s="25">
        <v>95.0</v>
      </c>
      <c r="P364" s="25">
        <v>1444.0</v>
      </c>
      <c r="Q364" s="25">
        <v>204.0</v>
      </c>
      <c r="R364" s="25">
        <v>33.0</v>
      </c>
      <c r="S364" s="186">
        <v>1328.0</v>
      </c>
      <c r="T364" s="20"/>
    </row>
    <row r="365">
      <c r="A365" s="64">
        <v>44068.0</v>
      </c>
      <c r="B365" s="186">
        <v>3120.0</v>
      </c>
      <c r="C365" s="25">
        <v>265.0</v>
      </c>
      <c r="D365" s="25">
        <v>6983.0</v>
      </c>
      <c r="E365" s="25">
        <v>558.0</v>
      </c>
      <c r="F365" s="25">
        <v>284.0</v>
      </c>
      <c r="G365" s="25">
        <v>226.0</v>
      </c>
      <c r="H365" s="25">
        <v>76.0</v>
      </c>
      <c r="I365" s="25">
        <v>63.0</v>
      </c>
      <c r="J365" s="25">
        <v>2684.0</v>
      </c>
      <c r="K365" s="25">
        <v>149.0</v>
      </c>
      <c r="L365" s="25">
        <v>110.0</v>
      </c>
      <c r="M365" s="25">
        <v>271.0</v>
      </c>
      <c r="N365" s="25">
        <v>75.0</v>
      </c>
      <c r="O365" s="25">
        <v>82.0</v>
      </c>
      <c r="P365" s="25">
        <v>1444.0</v>
      </c>
      <c r="Q365" s="25">
        <v>199.0</v>
      </c>
      <c r="R365" s="25">
        <v>31.0</v>
      </c>
      <c r="S365" s="186">
        <v>1325.0</v>
      </c>
      <c r="T365" s="181"/>
    </row>
    <row r="366">
      <c r="A366" s="64">
        <v>44067.0</v>
      </c>
      <c r="B366" s="186">
        <v>2986.0</v>
      </c>
      <c r="C366" s="25">
        <v>262.0</v>
      </c>
      <c r="D366" s="25">
        <v>6978.0</v>
      </c>
      <c r="E366" s="25">
        <v>543.0</v>
      </c>
      <c r="F366" s="25">
        <v>280.0</v>
      </c>
      <c r="G366" s="25">
        <v>215.0</v>
      </c>
      <c r="H366" s="25">
        <v>76.0</v>
      </c>
      <c r="I366" s="25">
        <v>60.0</v>
      </c>
      <c r="J366" s="25">
        <v>2612.0</v>
      </c>
      <c r="K366" s="25">
        <v>141.0</v>
      </c>
      <c r="L366" s="25">
        <v>108.0</v>
      </c>
      <c r="M366" s="25">
        <v>262.0</v>
      </c>
      <c r="N366" s="25">
        <v>71.0</v>
      </c>
      <c r="O366" s="25">
        <v>81.0</v>
      </c>
      <c r="P366" s="25">
        <v>1443.0</v>
      </c>
      <c r="Q366" s="25">
        <v>197.0</v>
      </c>
      <c r="R366" s="25">
        <v>28.0</v>
      </c>
      <c r="S366" s="186">
        <v>1322.0</v>
      </c>
      <c r="T366" s="181"/>
    </row>
    <row r="367">
      <c r="A367" s="64">
        <v>44066.0</v>
      </c>
      <c r="B367" s="186">
        <v>2889.0</v>
      </c>
      <c r="C367" s="25">
        <v>259.0</v>
      </c>
      <c r="D367" s="25">
        <v>6978.0</v>
      </c>
      <c r="E367" s="25">
        <v>523.0</v>
      </c>
      <c r="F367" s="25">
        <v>279.0</v>
      </c>
      <c r="G367" s="25">
        <v>205.0</v>
      </c>
      <c r="H367" s="25">
        <v>75.0</v>
      </c>
      <c r="I367" s="25">
        <v>57.0</v>
      </c>
      <c r="J367" s="25">
        <v>2527.0</v>
      </c>
      <c r="K367" s="25">
        <v>135.0</v>
      </c>
      <c r="L367" s="25">
        <v>98.0</v>
      </c>
      <c r="M367" s="25">
        <v>254.0</v>
      </c>
      <c r="N367" s="25">
        <v>67.0</v>
      </c>
      <c r="O367" s="25">
        <v>74.0</v>
      </c>
      <c r="P367" s="25">
        <v>1437.0</v>
      </c>
      <c r="Q367" s="25">
        <v>196.0</v>
      </c>
      <c r="R367" s="25">
        <v>28.0</v>
      </c>
      <c r="S367" s="186">
        <v>1318.0</v>
      </c>
      <c r="T367" s="181"/>
    </row>
    <row r="368">
      <c r="A368" s="64">
        <v>44065.0</v>
      </c>
      <c r="B368" s="186">
        <v>2749.0</v>
      </c>
      <c r="C368" s="25">
        <v>257.0</v>
      </c>
      <c r="D368" s="25">
        <v>6972.0</v>
      </c>
      <c r="E368" s="25">
        <v>491.0</v>
      </c>
      <c r="F368" s="25">
        <v>262.0</v>
      </c>
      <c r="G368" s="25">
        <v>190.0</v>
      </c>
      <c r="H368" s="25">
        <v>72.0</v>
      </c>
      <c r="I368" s="25">
        <v>57.0</v>
      </c>
      <c r="J368" s="25">
        <v>2402.0</v>
      </c>
      <c r="K368" s="25">
        <v>120.0</v>
      </c>
      <c r="L368" s="25">
        <v>95.0</v>
      </c>
      <c r="M368" s="25">
        <v>244.0</v>
      </c>
      <c r="N368" s="25">
        <v>67.0</v>
      </c>
      <c r="O368" s="25">
        <v>60.0</v>
      </c>
      <c r="P368" s="25">
        <v>1435.0</v>
      </c>
      <c r="Q368" s="25">
        <v>187.0</v>
      </c>
      <c r="R368" s="25">
        <v>28.0</v>
      </c>
      <c r="S368" s="186">
        <v>1314.0</v>
      </c>
      <c r="T368" s="181"/>
    </row>
    <row r="369">
      <c r="A369" s="64">
        <v>44064.0</v>
      </c>
      <c r="B369" s="186">
        <v>2621.0</v>
      </c>
      <c r="C369" s="25">
        <v>254.0</v>
      </c>
      <c r="D369" s="25">
        <v>6963.0</v>
      </c>
      <c r="E369" s="25">
        <v>469.0</v>
      </c>
      <c r="F369" s="25">
        <v>251.0</v>
      </c>
      <c r="G369" s="25">
        <v>185.0</v>
      </c>
      <c r="H369" s="25">
        <v>69.0</v>
      </c>
      <c r="I369" s="25">
        <v>56.0</v>
      </c>
      <c r="J369" s="25">
        <v>2307.0</v>
      </c>
      <c r="K369" s="25">
        <v>104.0</v>
      </c>
      <c r="L369" s="25">
        <v>93.0</v>
      </c>
      <c r="M369" s="25">
        <v>237.0</v>
      </c>
      <c r="N369" s="25">
        <v>63.0</v>
      </c>
      <c r="O369" s="25">
        <v>53.0</v>
      </c>
      <c r="P369" s="25">
        <v>1431.0</v>
      </c>
      <c r="Q369" s="25">
        <v>178.0</v>
      </c>
      <c r="R369" s="25">
        <v>26.0</v>
      </c>
      <c r="S369" s="186">
        <v>1310.0</v>
      </c>
      <c r="T369" s="181"/>
    </row>
    <row r="370">
      <c r="A370" s="64">
        <v>44063.0</v>
      </c>
      <c r="B370" s="186">
        <v>2495.0</v>
      </c>
      <c r="C370" s="25">
        <v>246.0</v>
      </c>
      <c r="D370" s="25">
        <v>6959.0</v>
      </c>
      <c r="E370" s="25">
        <v>451.0</v>
      </c>
      <c r="F370" s="25">
        <v>246.0</v>
      </c>
      <c r="G370" s="25">
        <v>178.0</v>
      </c>
      <c r="H370" s="25">
        <v>68.0</v>
      </c>
      <c r="I370" s="25">
        <v>53.0</v>
      </c>
      <c r="J370" s="25">
        <v>2204.0</v>
      </c>
      <c r="K370" s="25">
        <v>95.0</v>
      </c>
      <c r="L370" s="25">
        <v>90.0</v>
      </c>
      <c r="M370" s="25">
        <v>224.0</v>
      </c>
      <c r="N370" s="25">
        <v>58.0</v>
      </c>
      <c r="O370" s="25">
        <v>47.0</v>
      </c>
      <c r="P370" s="25">
        <v>1425.0</v>
      </c>
      <c r="Q370" s="25">
        <v>174.0</v>
      </c>
      <c r="R370" s="25">
        <v>26.0</v>
      </c>
      <c r="S370" s="186">
        <v>1307.0</v>
      </c>
      <c r="T370" s="181"/>
    </row>
    <row r="371">
      <c r="A371" s="64">
        <v>44062.0</v>
      </c>
      <c r="B371" s="186">
        <v>2360.0</v>
      </c>
      <c r="C371" s="25">
        <v>231.0</v>
      </c>
      <c r="D371" s="25">
        <v>6956.0</v>
      </c>
      <c r="E371" s="25">
        <v>441.0</v>
      </c>
      <c r="F371" s="25">
        <v>245.0</v>
      </c>
      <c r="G371" s="25">
        <v>170.0</v>
      </c>
      <c r="H371" s="25">
        <v>68.0</v>
      </c>
      <c r="I371" s="25">
        <v>52.0</v>
      </c>
      <c r="J371" s="25">
        <v>2119.0</v>
      </c>
      <c r="K371" s="25">
        <v>90.0</v>
      </c>
      <c r="L371" s="25">
        <v>89.0</v>
      </c>
      <c r="M371" s="25">
        <v>219.0</v>
      </c>
      <c r="N371" s="25">
        <v>52.0</v>
      </c>
      <c r="O371" s="25">
        <v>44.0</v>
      </c>
      <c r="P371" s="25">
        <v>1420.0</v>
      </c>
      <c r="Q371" s="25">
        <v>171.0</v>
      </c>
      <c r="R371" s="25">
        <v>26.0</v>
      </c>
      <c r="S371" s="186">
        <v>1305.0</v>
      </c>
      <c r="T371" s="181"/>
    </row>
    <row r="372">
      <c r="A372" s="64">
        <v>44061.0</v>
      </c>
      <c r="B372" s="187">
        <v>2209.0</v>
      </c>
      <c r="C372" s="26">
        <v>222.0</v>
      </c>
      <c r="D372" s="26">
        <v>6954.0</v>
      </c>
      <c r="E372" s="26">
        <v>433.0</v>
      </c>
      <c r="F372" s="26">
        <v>239.0</v>
      </c>
      <c r="G372" s="26">
        <v>170.0</v>
      </c>
      <c r="H372" s="26">
        <v>68.0</v>
      </c>
      <c r="I372" s="26">
        <v>50.0</v>
      </c>
      <c r="J372" s="26">
        <v>2020.0</v>
      </c>
      <c r="K372" s="26">
        <v>84.0</v>
      </c>
      <c r="L372" s="26">
        <v>87.0</v>
      </c>
      <c r="M372" s="26">
        <v>216.0</v>
      </c>
      <c r="N372" s="26">
        <v>51.0</v>
      </c>
      <c r="O372" s="26">
        <v>42.0</v>
      </c>
      <c r="P372" s="26">
        <v>1417.0</v>
      </c>
      <c r="Q372" s="26">
        <v>170.0</v>
      </c>
      <c r="R372" s="26">
        <v>26.0</v>
      </c>
      <c r="S372" s="187">
        <v>1303.0</v>
      </c>
      <c r="T372" s="181"/>
    </row>
    <row r="373">
      <c r="A373" s="64">
        <v>44060.0</v>
      </c>
      <c r="B373" s="182">
        <v>2077.0</v>
      </c>
      <c r="C373" s="19">
        <v>215.0</v>
      </c>
      <c r="D373" s="19">
        <v>6948.0</v>
      </c>
      <c r="E373" s="19">
        <v>415.0</v>
      </c>
      <c r="F373" s="19">
        <v>235.0</v>
      </c>
      <c r="G373" s="19">
        <v>170.0</v>
      </c>
      <c r="H373" s="19">
        <v>65.0</v>
      </c>
      <c r="I373" s="19">
        <v>50.0</v>
      </c>
      <c r="J373" s="19">
        <v>1968.0</v>
      </c>
      <c r="K373" s="19">
        <v>82.0</v>
      </c>
      <c r="L373" s="19">
        <v>86.0</v>
      </c>
      <c r="M373" s="19">
        <v>211.0</v>
      </c>
      <c r="N373" s="19">
        <v>44.0</v>
      </c>
      <c r="O373" s="19">
        <v>42.0</v>
      </c>
      <c r="P373" s="19">
        <v>1414.0</v>
      </c>
      <c r="Q373" s="19">
        <v>170.0</v>
      </c>
      <c r="R373" s="19">
        <v>26.0</v>
      </c>
      <c r="S373" s="182">
        <v>1297.0</v>
      </c>
      <c r="T373" s="181"/>
    </row>
    <row r="374">
      <c r="A374" s="64">
        <v>44059.0</v>
      </c>
      <c r="B374" s="71">
        <v>1987.0</v>
      </c>
      <c r="C374" s="52">
        <v>208.0</v>
      </c>
      <c r="D374" s="52">
        <v>6947.0</v>
      </c>
      <c r="E374" s="52">
        <v>408.0</v>
      </c>
      <c r="F374" s="52">
        <v>228.0</v>
      </c>
      <c r="G374" s="52">
        <v>168.0</v>
      </c>
      <c r="H374" s="52">
        <v>65.0</v>
      </c>
      <c r="I374" s="52">
        <v>50.0</v>
      </c>
      <c r="J374" s="52">
        <v>1898.0</v>
      </c>
      <c r="K374" s="52">
        <v>81.0</v>
      </c>
      <c r="L374" s="52">
        <v>83.0</v>
      </c>
      <c r="M374" s="52">
        <v>207.0</v>
      </c>
      <c r="N374" s="52">
        <v>43.0</v>
      </c>
      <c r="O374" s="52">
        <v>42.0</v>
      </c>
      <c r="P374" s="52">
        <v>1412.0</v>
      </c>
      <c r="Q374" s="52">
        <v>170.0</v>
      </c>
      <c r="R374" s="52">
        <v>26.0</v>
      </c>
      <c r="S374" s="71">
        <v>1295.0</v>
      </c>
      <c r="T374" s="181"/>
    </row>
    <row r="375">
      <c r="A375" s="64">
        <v>44058.0</v>
      </c>
      <c r="B375" s="71">
        <v>1841.0</v>
      </c>
      <c r="C375" s="52">
        <v>201.0</v>
      </c>
      <c r="D375" s="52">
        <v>6946.0</v>
      </c>
      <c r="E375" s="52">
        <v>399.0</v>
      </c>
      <c r="F375" s="52">
        <v>221.0</v>
      </c>
      <c r="G375" s="52">
        <v>168.0</v>
      </c>
      <c r="H375" s="52">
        <v>62.0</v>
      </c>
      <c r="I375" s="52">
        <v>50.0</v>
      </c>
      <c r="J375" s="52">
        <v>1800.0</v>
      </c>
      <c r="K375" s="52">
        <v>81.0</v>
      </c>
      <c r="L375" s="52">
        <v>82.0</v>
      </c>
      <c r="M375" s="52">
        <v>202.0</v>
      </c>
      <c r="N375" s="52">
        <v>43.0</v>
      </c>
      <c r="O375" s="52">
        <v>42.0</v>
      </c>
      <c r="P375" s="52">
        <v>1412.0</v>
      </c>
      <c r="Q375" s="52">
        <v>168.0</v>
      </c>
      <c r="R375" s="52">
        <v>26.0</v>
      </c>
      <c r="S375" s="71">
        <v>1295.0</v>
      </c>
      <c r="T375" s="181"/>
    </row>
    <row r="376">
      <c r="A376" s="64">
        <v>44057.0</v>
      </c>
      <c r="B376" s="182">
        <v>1767.0</v>
      </c>
      <c r="C376" s="19">
        <v>198.0</v>
      </c>
      <c r="D376" s="19">
        <v>6946.0</v>
      </c>
      <c r="E376" s="19">
        <v>393.0</v>
      </c>
      <c r="F376" s="19">
        <v>220.0</v>
      </c>
      <c r="G376" s="19">
        <v>167.0</v>
      </c>
      <c r="H376" s="19">
        <v>62.0</v>
      </c>
      <c r="I376" s="19">
        <v>50.0</v>
      </c>
      <c r="J376" s="19">
        <v>1728.0</v>
      </c>
      <c r="K376" s="19">
        <v>78.0</v>
      </c>
      <c r="L376" s="19">
        <v>82.0</v>
      </c>
      <c r="M376" s="19">
        <v>200.0</v>
      </c>
      <c r="N376" s="19">
        <v>42.0</v>
      </c>
      <c r="O376" s="19">
        <v>42.0</v>
      </c>
      <c r="P376" s="19">
        <v>1412.0</v>
      </c>
      <c r="Q376" s="19">
        <v>167.0</v>
      </c>
      <c r="R376" s="19">
        <v>26.0</v>
      </c>
      <c r="S376" s="182">
        <v>1293.0</v>
      </c>
      <c r="T376" s="181"/>
    </row>
    <row r="377">
      <c r="A377" s="64">
        <v>44056.0</v>
      </c>
      <c r="B377" s="71">
        <v>1735.0</v>
      </c>
      <c r="C377" s="52">
        <v>193.0</v>
      </c>
      <c r="D377" s="52">
        <v>6946.0</v>
      </c>
      <c r="E377" s="52">
        <v>389.0</v>
      </c>
      <c r="F377" s="52">
        <v>218.0</v>
      </c>
      <c r="G377" s="52">
        <v>167.0</v>
      </c>
      <c r="H377" s="52">
        <v>61.0</v>
      </c>
      <c r="I377" s="52">
        <v>50.0</v>
      </c>
      <c r="J377" s="52">
        <v>1681.0</v>
      </c>
      <c r="K377" s="52">
        <v>77.0</v>
      </c>
      <c r="L377" s="52">
        <v>82.0</v>
      </c>
      <c r="M377" s="52">
        <v>197.0</v>
      </c>
      <c r="N377" s="52">
        <v>42.0</v>
      </c>
      <c r="O377" s="52">
        <v>42.0</v>
      </c>
      <c r="P377" s="52">
        <v>1411.0</v>
      </c>
      <c r="Q377" s="52">
        <v>167.0</v>
      </c>
      <c r="R377" s="52">
        <v>26.0</v>
      </c>
      <c r="S377" s="71">
        <v>1286.0</v>
      </c>
      <c r="T377" s="181"/>
    </row>
    <row r="378">
      <c r="A378" s="64">
        <v>44055.0</v>
      </c>
      <c r="B378" s="71">
        <v>1709.0</v>
      </c>
      <c r="C378" s="52">
        <v>191.0</v>
      </c>
      <c r="D378" s="52">
        <v>6945.0</v>
      </c>
      <c r="E378" s="52">
        <v>389.0</v>
      </c>
      <c r="F378" s="52">
        <v>216.0</v>
      </c>
      <c r="G378" s="52">
        <v>167.0</v>
      </c>
      <c r="H378" s="52">
        <v>60.0</v>
      </c>
      <c r="I378" s="52">
        <v>50.0</v>
      </c>
      <c r="J378" s="52">
        <v>1664.0</v>
      </c>
      <c r="K378" s="52">
        <v>77.0</v>
      </c>
      <c r="L378" s="52">
        <v>82.0</v>
      </c>
      <c r="M378" s="52">
        <v>196.0</v>
      </c>
      <c r="N378" s="52">
        <v>40.0</v>
      </c>
      <c r="O378" s="52">
        <v>42.0</v>
      </c>
      <c r="P378" s="52">
        <v>1411.0</v>
      </c>
      <c r="Q378" s="52">
        <v>166.0</v>
      </c>
      <c r="R378" s="52">
        <v>26.0</v>
      </c>
      <c r="S378" s="71">
        <v>1283.0</v>
      </c>
      <c r="T378" s="181"/>
    </row>
    <row r="379">
      <c r="A379" s="64">
        <v>44054.0</v>
      </c>
      <c r="B379" s="71">
        <v>1694.0</v>
      </c>
      <c r="C379" s="52">
        <v>187.0</v>
      </c>
      <c r="D379" s="52">
        <v>6945.0</v>
      </c>
      <c r="E379" s="52">
        <v>389.0</v>
      </c>
      <c r="F379" s="52">
        <v>210.0</v>
      </c>
      <c r="G379" s="52">
        <v>166.0</v>
      </c>
      <c r="H379" s="52">
        <v>60.0</v>
      </c>
      <c r="I379" s="52">
        <v>50.0</v>
      </c>
      <c r="J379" s="52">
        <v>1645.0</v>
      </c>
      <c r="K379" s="52">
        <v>77.0</v>
      </c>
      <c r="L379" s="52">
        <v>82.0</v>
      </c>
      <c r="M379" s="52">
        <v>195.0</v>
      </c>
      <c r="N379" s="52">
        <v>40.0</v>
      </c>
      <c r="O379" s="52">
        <v>42.0</v>
      </c>
      <c r="P379" s="52">
        <v>1411.0</v>
      </c>
      <c r="Q379" s="52">
        <v>166.0</v>
      </c>
      <c r="R379" s="52">
        <v>26.0</v>
      </c>
      <c r="S379" s="71">
        <v>1275.0</v>
      </c>
      <c r="T379" s="181"/>
    </row>
    <row r="380">
      <c r="A380" s="64">
        <v>44053.0</v>
      </c>
      <c r="B380" s="71">
        <v>1688.0</v>
      </c>
      <c r="C380" s="52">
        <v>178.0</v>
      </c>
      <c r="D380" s="52">
        <v>6945.0</v>
      </c>
      <c r="E380" s="52">
        <v>389.0</v>
      </c>
      <c r="F380" s="52">
        <v>210.0</v>
      </c>
      <c r="G380" s="52">
        <v>166.0</v>
      </c>
      <c r="H380" s="52">
        <v>60.0</v>
      </c>
      <c r="I380" s="52">
        <v>50.0</v>
      </c>
      <c r="J380" s="52">
        <v>1632.0</v>
      </c>
      <c r="K380" s="52">
        <v>77.0</v>
      </c>
      <c r="L380" s="52">
        <v>82.0</v>
      </c>
      <c r="M380" s="52">
        <v>193.0</v>
      </c>
      <c r="N380" s="52">
        <v>39.0</v>
      </c>
      <c r="O380" s="52">
        <v>42.0</v>
      </c>
      <c r="P380" s="52">
        <v>1411.0</v>
      </c>
      <c r="Q380" s="52">
        <v>166.0</v>
      </c>
      <c r="R380" s="52">
        <v>26.0</v>
      </c>
      <c r="S380" s="71">
        <v>1272.0</v>
      </c>
      <c r="T380" s="181"/>
    </row>
    <row r="381">
      <c r="A381" s="64">
        <v>44052.0</v>
      </c>
      <c r="B381" s="182">
        <v>1675.0</v>
      </c>
      <c r="C381" s="19">
        <v>177.0</v>
      </c>
      <c r="D381" s="19">
        <v>6945.0</v>
      </c>
      <c r="E381" s="19">
        <v>389.0</v>
      </c>
      <c r="F381" s="19">
        <v>210.0</v>
      </c>
      <c r="G381" s="19">
        <v>166.0</v>
      </c>
      <c r="H381" s="19">
        <v>60.0</v>
      </c>
      <c r="I381" s="19">
        <v>50.0</v>
      </c>
      <c r="J381" s="19">
        <v>1626.0</v>
      </c>
      <c r="K381" s="19">
        <v>77.0</v>
      </c>
      <c r="L381" s="19">
        <v>82.0</v>
      </c>
      <c r="M381" s="19">
        <v>193.0</v>
      </c>
      <c r="N381" s="19">
        <v>39.0</v>
      </c>
      <c r="O381" s="19">
        <v>41.0</v>
      </c>
      <c r="P381" s="19">
        <v>1410.0</v>
      </c>
      <c r="Q381" s="19">
        <v>166.0</v>
      </c>
      <c r="R381" s="19">
        <v>26.0</v>
      </c>
      <c r="S381" s="182">
        <v>1266.0</v>
      </c>
      <c r="T381" s="181"/>
    </row>
    <row r="382">
      <c r="A382" s="64">
        <v>44051.0</v>
      </c>
      <c r="B382" s="182">
        <v>1662.0</v>
      </c>
      <c r="C382" s="19">
        <v>177.0</v>
      </c>
      <c r="D382" s="19">
        <v>6944.0</v>
      </c>
      <c r="E382" s="19">
        <v>388.0</v>
      </c>
      <c r="F382" s="19">
        <v>208.0</v>
      </c>
      <c r="G382" s="19">
        <v>166.0</v>
      </c>
      <c r="H382" s="19">
        <v>59.0</v>
      </c>
      <c r="I382" s="19">
        <v>50.0</v>
      </c>
      <c r="J382" s="19">
        <v>1611.0</v>
      </c>
      <c r="K382" s="19">
        <v>77.0</v>
      </c>
      <c r="L382" s="19">
        <v>81.0</v>
      </c>
      <c r="M382" s="19">
        <v>192.0</v>
      </c>
      <c r="N382" s="19">
        <v>39.0</v>
      </c>
      <c r="O382" s="19">
        <v>41.0</v>
      </c>
      <c r="P382" s="19">
        <v>1410.0</v>
      </c>
      <c r="Q382" s="19">
        <v>166.0</v>
      </c>
      <c r="R382" s="19">
        <v>26.0</v>
      </c>
      <c r="S382" s="182">
        <v>1265.0</v>
      </c>
      <c r="T382" s="181"/>
    </row>
    <row r="383">
      <c r="A383" s="64">
        <v>44050.0</v>
      </c>
      <c r="B383" s="182">
        <v>1645.0</v>
      </c>
      <c r="C383" s="19">
        <v>177.0</v>
      </c>
      <c r="D383" s="19">
        <v>6943.0</v>
      </c>
      <c r="E383" s="19">
        <v>386.0</v>
      </c>
      <c r="F383" s="19">
        <v>208.0</v>
      </c>
      <c r="G383" s="19">
        <v>166.0</v>
      </c>
      <c r="H383" s="19">
        <v>59.0</v>
      </c>
      <c r="I383" s="19">
        <v>50.0</v>
      </c>
      <c r="J383" s="19">
        <v>1593.0</v>
      </c>
      <c r="K383" s="19">
        <v>77.0</v>
      </c>
      <c r="L383" s="19">
        <v>81.0</v>
      </c>
      <c r="M383" s="19">
        <v>192.0</v>
      </c>
      <c r="N383" s="19">
        <v>39.0</v>
      </c>
      <c r="O383" s="19">
        <v>41.0</v>
      </c>
      <c r="P383" s="19">
        <v>1410.0</v>
      </c>
      <c r="Q383" s="19">
        <v>166.0</v>
      </c>
      <c r="R383" s="19">
        <v>26.0</v>
      </c>
      <c r="S383" s="182">
        <v>1260.0</v>
      </c>
      <c r="T383" s="181"/>
    </row>
    <row r="384">
      <c r="A384" s="64">
        <v>44049.0</v>
      </c>
      <c r="B384" s="182">
        <v>1636.0</v>
      </c>
      <c r="C384" s="19">
        <v>177.0</v>
      </c>
      <c r="D384" s="19">
        <v>6943.0</v>
      </c>
      <c r="E384" s="19">
        <v>386.0</v>
      </c>
      <c r="F384" s="19">
        <v>208.0</v>
      </c>
      <c r="G384" s="19">
        <v>166.0</v>
      </c>
      <c r="H384" s="19">
        <v>59.0</v>
      </c>
      <c r="I384" s="19">
        <v>50.0</v>
      </c>
      <c r="J384" s="19">
        <v>1588.0</v>
      </c>
      <c r="K384" s="19">
        <v>77.0</v>
      </c>
      <c r="L384" s="19">
        <v>81.0</v>
      </c>
      <c r="M384" s="19">
        <v>192.0</v>
      </c>
      <c r="N384" s="19">
        <v>39.0</v>
      </c>
      <c r="O384" s="19">
        <v>41.0</v>
      </c>
      <c r="P384" s="19">
        <v>1409.0</v>
      </c>
      <c r="Q384" s="19">
        <v>166.0</v>
      </c>
      <c r="R384" s="19">
        <v>26.0</v>
      </c>
      <c r="S384" s="182">
        <v>1255.0</v>
      </c>
      <c r="T384" s="181"/>
    </row>
    <row r="385">
      <c r="A385" s="64">
        <v>44048.0</v>
      </c>
      <c r="B385" s="71">
        <v>1627.0</v>
      </c>
      <c r="C385" s="52">
        <v>174.0</v>
      </c>
      <c r="D385" s="52">
        <v>6943.0</v>
      </c>
      <c r="E385" s="52">
        <v>386.0</v>
      </c>
      <c r="F385" s="52">
        <v>208.0</v>
      </c>
      <c r="G385" s="52">
        <v>166.0</v>
      </c>
      <c r="H385" s="52">
        <v>59.0</v>
      </c>
      <c r="I385" s="52">
        <v>50.0</v>
      </c>
      <c r="J385" s="52">
        <v>1575.0</v>
      </c>
      <c r="K385" s="52">
        <v>75.0</v>
      </c>
      <c r="L385" s="52">
        <v>80.0</v>
      </c>
      <c r="M385" s="52">
        <v>190.0</v>
      </c>
      <c r="N385" s="52">
        <v>39.0</v>
      </c>
      <c r="O385" s="52">
        <v>39.0</v>
      </c>
      <c r="P385" s="52">
        <v>1405.0</v>
      </c>
      <c r="Q385" s="52">
        <v>165.0</v>
      </c>
      <c r="R385" s="52">
        <v>26.0</v>
      </c>
      <c r="S385" s="71">
        <v>1249.0</v>
      </c>
      <c r="T385" s="181"/>
    </row>
    <row r="386">
      <c r="A386" s="64">
        <v>44047.0</v>
      </c>
      <c r="B386" s="188">
        <v>1621.0</v>
      </c>
      <c r="C386" s="9">
        <v>174.0</v>
      </c>
      <c r="D386" s="9">
        <v>6942.0</v>
      </c>
      <c r="E386" s="9">
        <v>385.0</v>
      </c>
      <c r="F386" s="9">
        <v>207.0</v>
      </c>
      <c r="G386" s="9">
        <v>166.0</v>
      </c>
      <c r="H386" s="9">
        <v>59.0</v>
      </c>
      <c r="I386" s="9">
        <v>50.0</v>
      </c>
      <c r="J386" s="9">
        <v>1568.0</v>
      </c>
      <c r="K386" s="9">
        <v>74.0</v>
      </c>
      <c r="L386" s="9">
        <v>74.0</v>
      </c>
      <c r="M386" s="9">
        <v>190.0</v>
      </c>
      <c r="N386" s="9">
        <v>39.0</v>
      </c>
      <c r="O386" s="9">
        <v>39.0</v>
      </c>
      <c r="P386" s="9">
        <v>1405.0</v>
      </c>
      <c r="Q386" s="9">
        <v>161.0</v>
      </c>
      <c r="R386" s="9">
        <v>26.0</v>
      </c>
      <c r="S386" s="188">
        <v>1243.0</v>
      </c>
      <c r="T386" s="181"/>
    </row>
    <row r="387">
      <c r="A387" s="64">
        <v>44046.0</v>
      </c>
      <c r="B387" s="189">
        <v>1612.0</v>
      </c>
      <c r="C387" s="22">
        <v>173.0</v>
      </c>
      <c r="D387" s="22">
        <v>6942.0</v>
      </c>
      <c r="E387" s="22">
        <v>384.0</v>
      </c>
      <c r="F387" s="22">
        <v>205.0</v>
      </c>
      <c r="G387" s="22">
        <v>166.0</v>
      </c>
      <c r="H387" s="22">
        <v>59.0</v>
      </c>
      <c r="I387" s="22">
        <v>50.0</v>
      </c>
      <c r="J387" s="22">
        <v>1557.0</v>
      </c>
      <c r="K387" s="22">
        <v>74.0</v>
      </c>
      <c r="L387" s="22">
        <v>73.0</v>
      </c>
      <c r="M387" s="22">
        <v>190.0</v>
      </c>
      <c r="N387" s="22">
        <v>39.0</v>
      </c>
      <c r="O387" s="22">
        <v>38.0</v>
      </c>
      <c r="P387" s="22">
        <v>1404.0</v>
      </c>
      <c r="Q387" s="22">
        <v>161.0</v>
      </c>
      <c r="R387" s="22">
        <v>26.0</v>
      </c>
      <c r="S387" s="189">
        <v>1236.0</v>
      </c>
      <c r="T387" s="181"/>
    </row>
    <row r="388">
      <c r="A388" s="64">
        <v>44045.0</v>
      </c>
      <c r="B388" s="187">
        <v>1607.0</v>
      </c>
      <c r="C388" s="26">
        <v>173.0</v>
      </c>
      <c r="D388" s="26">
        <v>6942.0</v>
      </c>
      <c r="E388" s="26">
        <v>384.0</v>
      </c>
      <c r="F388" s="26">
        <v>205.0</v>
      </c>
      <c r="G388" s="26">
        <v>166.0</v>
      </c>
      <c r="H388" s="26">
        <v>59.0</v>
      </c>
      <c r="I388" s="26">
        <v>50.0</v>
      </c>
      <c r="J388" s="26">
        <v>1556.0</v>
      </c>
      <c r="K388" s="26">
        <v>74.0</v>
      </c>
      <c r="L388" s="26">
        <v>73.0</v>
      </c>
      <c r="M388" s="26">
        <v>190.0</v>
      </c>
      <c r="N388" s="26">
        <v>39.0</v>
      </c>
      <c r="O388" s="26">
        <v>38.0</v>
      </c>
      <c r="P388" s="26">
        <v>1403.0</v>
      </c>
      <c r="Q388" s="26">
        <v>159.0</v>
      </c>
      <c r="R388" s="26">
        <v>26.0</v>
      </c>
      <c r="S388" s="187">
        <v>1222.0</v>
      </c>
      <c r="T388" s="181"/>
    </row>
    <row r="389">
      <c r="A389" s="64">
        <v>44044.0</v>
      </c>
      <c r="B389" s="71">
        <v>1602.0</v>
      </c>
      <c r="C389" s="52">
        <v>172.0</v>
      </c>
      <c r="D389" s="52">
        <v>6940.0</v>
      </c>
      <c r="E389" s="52">
        <v>384.0</v>
      </c>
      <c r="F389" s="52">
        <v>204.0</v>
      </c>
      <c r="G389" s="52">
        <v>166.0</v>
      </c>
      <c r="H389" s="52">
        <v>59.0</v>
      </c>
      <c r="I389" s="52">
        <v>50.0</v>
      </c>
      <c r="J389" s="52">
        <v>1553.0</v>
      </c>
      <c r="K389" s="52">
        <v>74.0</v>
      </c>
      <c r="L389" s="52">
        <v>73.0</v>
      </c>
      <c r="M389" s="52">
        <v>190.0</v>
      </c>
      <c r="N389" s="52">
        <v>39.0</v>
      </c>
      <c r="O389" s="52">
        <v>38.0</v>
      </c>
      <c r="P389" s="52">
        <v>1402.0</v>
      </c>
      <c r="Q389" s="52">
        <v>159.0</v>
      </c>
      <c r="R389" s="52">
        <v>26.0</v>
      </c>
      <c r="S389" s="71">
        <v>1205.0</v>
      </c>
      <c r="T389" s="181"/>
    </row>
    <row r="390">
      <c r="A390" s="64">
        <v>44043.0</v>
      </c>
      <c r="B390" s="182">
        <v>1600.0</v>
      </c>
      <c r="C390" s="19">
        <v>171.0</v>
      </c>
      <c r="D390" s="19">
        <v>6940.0</v>
      </c>
      <c r="E390" s="19">
        <v>383.0</v>
      </c>
      <c r="F390" s="19">
        <v>204.0</v>
      </c>
      <c r="G390" s="19">
        <v>166.0</v>
      </c>
      <c r="H390" s="19">
        <v>59.0</v>
      </c>
      <c r="I390" s="19">
        <v>50.0</v>
      </c>
      <c r="J390" s="19">
        <v>1546.0</v>
      </c>
      <c r="K390" s="19">
        <v>74.0</v>
      </c>
      <c r="L390" s="19">
        <v>73.0</v>
      </c>
      <c r="M390" s="19">
        <v>190.0</v>
      </c>
      <c r="N390" s="19">
        <v>39.0</v>
      </c>
      <c r="O390" s="19">
        <v>38.0</v>
      </c>
      <c r="P390" s="19">
        <v>1401.0</v>
      </c>
      <c r="Q390" s="19">
        <v>159.0</v>
      </c>
      <c r="R390" s="19">
        <v>26.0</v>
      </c>
      <c r="S390" s="182">
        <v>1186.0</v>
      </c>
      <c r="T390" s="181"/>
    </row>
    <row r="391">
      <c r="A391" s="64">
        <v>44042.0</v>
      </c>
      <c r="B391" s="71">
        <v>1592.0</v>
      </c>
      <c r="C391" s="52">
        <v>171.0</v>
      </c>
      <c r="D391" s="52">
        <v>6939.0</v>
      </c>
      <c r="E391" s="52">
        <v>383.0</v>
      </c>
      <c r="F391" s="52">
        <v>204.0</v>
      </c>
      <c r="G391" s="52">
        <v>166.0</v>
      </c>
      <c r="H391" s="52">
        <v>59.0</v>
      </c>
      <c r="I391" s="52">
        <v>50.0</v>
      </c>
      <c r="J391" s="52">
        <v>1536.0</v>
      </c>
      <c r="K391" s="52">
        <v>72.0</v>
      </c>
      <c r="L391" s="52">
        <v>73.0</v>
      </c>
      <c r="M391" s="52">
        <v>189.0</v>
      </c>
      <c r="N391" s="52">
        <v>39.0</v>
      </c>
      <c r="O391" s="52">
        <v>38.0</v>
      </c>
      <c r="P391" s="52">
        <v>1399.0</v>
      </c>
      <c r="Q391" s="52">
        <v>159.0</v>
      </c>
      <c r="R391" s="52">
        <v>26.0</v>
      </c>
      <c r="S391" s="71">
        <v>1174.0</v>
      </c>
      <c r="T391" s="181"/>
    </row>
    <row r="392">
      <c r="A392" s="64">
        <v>44041.0</v>
      </c>
      <c r="B392" s="71">
        <v>1589.0</v>
      </c>
      <c r="C392" s="52">
        <v>171.0</v>
      </c>
      <c r="D392" s="52">
        <v>6939.0</v>
      </c>
      <c r="E392" s="52">
        <v>383.0</v>
      </c>
      <c r="F392" s="52">
        <v>204.0</v>
      </c>
      <c r="G392" s="52">
        <v>166.0</v>
      </c>
      <c r="H392" s="52">
        <v>59.0</v>
      </c>
      <c r="I392" s="52">
        <v>50.0</v>
      </c>
      <c r="J392" s="52">
        <v>1531.0</v>
      </c>
      <c r="K392" s="52">
        <v>72.0</v>
      </c>
      <c r="L392" s="52">
        <v>73.0</v>
      </c>
      <c r="M392" s="52">
        <v>189.0</v>
      </c>
      <c r="N392" s="52">
        <v>39.0</v>
      </c>
      <c r="O392" s="52">
        <v>38.0</v>
      </c>
      <c r="P392" s="52">
        <v>1398.0</v>
      </c>
      <c r="Q392" s="52">
        <v>158.0</v>
      </c>
      <c r="R392" s="52">
        <v>26.0</v>
      </c>
      <c r="S392" s="71">
        <v>1166.0</v>
      </c>
      <c r="T392" s="181"/>
    </row>
    <row r="393">
      <c r="A393" s="64">
        <v>44040.0</v>
      </c>
      <c r="B393" s="71">
        <v>1580.0</v>
      </c>
      <c r="C393" s="52">
        <v>170.0</v>
      </c>
      <c r="D393" s="52">
        <v>6939.0</v>
      </c>
      <c r="E393" s="52">
        <v>380.0</v>
      </c>
      <c r="F393" s="52">
        <v>203.0</v>
      </c>
      <c r="G393" s="52">
        <v>166.0</v>
      </c>
      <c r="H393" s="52">
        <v>58.0</v>
      </c>
      <c r="I393" s="52">
        <v>50.0</v>
      </c>
      <c r="J393" s="52">
        <v>1520.0</v>
      </c>
      <c r="K393" s="52">
        <v>72.0</v>
      </c>
      <c r="L393" s="52">
        <v>73.0</v>
      </c>
      <c r="M393" s="52">
        <v>189.0</v>
      </c>
      <c r="N393" s="52">
        <v>39.0</v>
      </c>
      <c r="O393" s="52">
        <v>38.0</v>
      </c>
      <c r="P393" s="52">
        <v>1397.0</v>
      </c>
      <c r="Q393" s="52">
        <v>158.0</v>
      </c>
      <c r="R393" s="52">
        <v>26.0</v>
      </c>
      <c r="S393" s="71">
        <v>1145.0</v>
      </c>
      <c r="T393" s="181"/>
    </row>
    <row r="394">
      <c r="A394" s="64">
        <v>44039.0</v>
      </c>
      <c r="B394" s="71">
        <v>1574.0</v>
      </c>
      <c r="C394" s="52">
        <v>168.0</v>
      </c>
      <c r="D394" s="52">
        <v>6939.0</v>
      </c>
      <c r="E394" s="52">
        <v>380.0</v>
      </c>
      <c r="F394" s="52">
        <v>203.0</v>
      </c>
      <c r="G394" s="52">
        <v>166.0</v>
      </c>
      <c r="H394" s="52">
        <v>58.0</v>
      </c>
      <c r="I394" s="52">
        <v>50.0</v>
      </c>
      <c r="J394" s="52">
        <v>1514.0</v>
      </c>
      <c r="K394" s="52">
        <v>72.0</v>
      </c>
      <c r="L394" s="52">
        <v>73.0</v>
      </c>
      <c r="M394" s="52">
        <v>188.0</v>
      </c>
      <c r="N394" s="52">
        <v>39.0</v>
      </c>
      <c r="O394" s="52">
        <v>36.0</v>
      </c>
      <c r="P394" s="52">
        <v>1396.0</v>
      </c>
      <c r="Q394" s="52">
        <v>158.0</v>
      </c>
      <c r="R394" s="52">
        <v>26.0</v>
      </c>
      <c r="S394" s="71">
        <v>1135.0</v>
      </c>
    </row>
    <row r="395">
      <c r="A395" s="64">
        <v>44038.0</v>
      </c>
      <c r="B395" s="187">
        <v>1565.0</v>
      </c>
      <c r="C395" s="26">
        <v>167.0</v>
      </c>
      <c r="D395" s="26">
        <v>6939.0</v>
      </c>
      <c r="E395" s="26">
        <v>380.0</v>
      </c>
      <c r="F395" s="26">
        <v>203.0</v>
      </c>
      <c r="G395" s="26">
        <v>166.0</v>
      </c>
      <c r="H395" s="26">
        <v>58.0</v>
      </c>
      <c r="I395" s="26">
        <v>50.0</v>
      </c>
      <c r="J395" s="26">
        <v>1508.0</v>
      </c>
      <c r="K395" s="26">
        <v>72.0</v>
      </c>
      <c r="L395" s="26">
        <v>72.0</v>
      </c>
      <c r="M395" s="26">
        <v>187.0</v>
      </c>
      <c r="N395" s="26">
        <v>39.0</v>
      </c>
      <c r="O395" s="26">
        <v>36.0</v>
      </c>
      <c r="P395" s="26">
        <v>1396.0</v>
      </c>
      <c r="Q395" s="26">
        <v>158.0</v>
      </c>
      <c r="R395" s="26">
        <v>26.0</v>
      </c>
      <c r="S395" s="187">
        <v>1128.0</v>
      </c>
    </row>
    <row r="396">
      <c r="A396" s="64">
        <v>44037.0</v>
      </c>
      <c r="B396" s="187">
        <v>1558.0</v>
      </c>
      <c r="C396" s="26">
        <v>166.0</v>
      </c>
      <c r="D396" s="26">
        <v>6939.0</v>
      </c>
      <c r="E396" s="26">
        <v>380.0</v>
      </c>
      <c r="F396" s="26">
        <v>202.0</v>
      </c>
      <c r="G396" s="26">
        <v>166.0</v>
      </c>
      <c r="H396" s="26">
        <v>58.0</v>
      </c>
      <c r="I396" s="26">
        <v>50.0</v>
      </c>
      <c r="J396" s="26">
        <v>1501.0</v>
      </c>
      <c r="K396" s="26">
        <v>72.0</v>
      </c>
      <c r="L396" s="26">
        <v>72.0</v>
      </c>
      <c r="M396" s="26">
        <v>187.0</v>
      </c>
      <c r="N396" s="26">
        <v>39.0</v>
      </c>
      <c r="O396" s="26">
        <v>36.0</v>
      </c>
      <c r="P396" s="26">
        <v>1396.0</v>
      </c>
      <c r="Q396" s="26">
        <v>158.0</v>
      </c>
      <c r="R396" s="26">
        <v>26.0</v>
      </c>
      <c r="S396" s="187">
        <v>1086.0</v>
      </c>
    </row>
    <row r="397">
      <c r="A397" s="64">
        <v>44036.0</v>
      </c>
      <c r="B397" s="71">
        <v>1547.0</v>
      </c>
      <c r="C397" s="52">
        <v>161.0</v>
      </c>
      <c r="D397" s="52">
        <v>6939.0</v>
      </c>
      <c r="E397" s="52">
        <v>380.0</v>
      </c>
      <c r="F397" s="52">
        <v>202.0</v>
      </c>
      <c r="G397" s="52">
        <v>166.0</v>
      </c>
      <c r="H397" s="52">
        <v>57.0</v>
      </c>
      <c r="I397" s="52">
        <v>50.0</v>
      </c>
      <c r="J397" s="52">
        <v>1487.0</v>
      </c>
      <c r="K397" s="52">
        <v>72.0</v>
      </c>
      <c r="L397" s="52">
        <v>72.0</v>
      </c>
      <c r="M397" s="52">
        <v>187.0</v>
      </c>
      <c r="N397" s="52">
        <v>39.0</v>
      </c>
      <c r="O397" s="52">
        <v>35.0</v>
      </c>
      <c r="P397" s="52">
        <v>1396.0</v>
      </c>
      <c r="Q397" s="52">
        <v>158.0</v>
      </c>
      <c r="R397" s="52">
        <v>26.0</v>
      </c>
      <c r="S397" s="71">
        <v>1005.0</v>
      </c>
    </row>
    <row r="398">
      <c r="A398" s="64">
        <v>44035.0</v>
      </c>
      <c r="B398" s="71">
        <v>1526.0</v>
      </c>
      <c r="C398" s="52">
        <v>159.0</v>
      </c>
      <c r="D398" s="52">
        <v>6937.0</v>
      </c>
      <c r="E398" s="52">
        <v>380.0</v>
      </c>
      <c r="F398" s="52">
        <v>200.0</v>
      </c>
      <c r="G398" s="52">
        <v>166.0</v>
      </c>
      <c r="H398" s="52">
        <v>57.0</v>
      </c>
      <c r="I398" s="52">
        <v>50.0</v>
      </c>
      <c r="J398" s="52">
        <v>1479.0</v>
      </c>
      <c r="K398" s="52">
        <v>72.0</v>
      </c>
      <c r="L398" s="52">
        <v>72.0</v>
      </c>
      <c r="M398" s="52">
        <v>187.0</v>
      </c>
      <c r="N398" s="52">
        <v>39.0</v>
      </c>
      <c r="O398" s="52">
        <v>35.0</v>
      </c>
      <c r="P398" s="52">
        <v>1395.0</v>
      </c>
      <c r="Q398" s="52">
        <v>156.0</v>
      </c>
      <c r="R398" s="52">
        <v>26.0</v>
      </c>
      <c r="S398" s="71">
        <v>1002.0</v>
      </c>
    </row>
    <row r="399">
      <c r="A399" s="64">
        <v>44034.0</v>
      </c>
      <c r="B399" s="71">
        <v>1514.0</v>
      </c>
      <c r="C399" s="52">
        <v>157.0</v>
      </c>
      <c r="D399" s="52">
        <v>6937.0</v>
      </c>
      <c r="E399" s="52">
        <v>377.0</v>
      </c>
      <c r="F399" s="52">
        <v>191.0</v>
      </c>
      <c r="G399" s="52">
        <v>166.0</v>
      </c>
      <c r="H399" s="52">
        <v>57.0</v>
      </c>
      <c r="I399" s="52">
        <v>50.0</v>
      </c>
      <c r="J399" s="52">
        <v>1451.0</v>
      </c>
      <c r="K399" s="52">
        <v>72.0</v>
      </c>
      <c r="L399" s="52">
        <v>72.0</v>
      </c>
      <c r="M399" s="52">
        <v>187.0</v>
      </c>
      <c r="N399" s="52">
        <v>39.0</v>
      </c>
      <c r="O399" s="52">
        <v>35.0</v>
      </c>
      <c r="P399" s="52">
        <v>1395.0</v>
      </c>
      <c r="Q399" s="52">
        <v>156.0</v>
      </c>
      <c r="R399" s="52">
        <v>26.0</v>
      </c>
      <c r="S399" s="71">
        <v>997.0</v>
      </c>
    </row>
    <row r="400">
      <c r="A400" s="64">
        <v>44033.0</v>
      </c>
      <c r="B400" s="71">
        <v>1498.0</v>
      </c>
      <c r="C400" s="52">
        <v>157.0</v>
      </c>
      <c r="D400" s="52">
        <v>6936.0</v>
      </c>
      <c r="E400" s="52">
        <v>372.0</v>
      </c>
      <c r="F400" s="52">
        <v>187.0</v>
      </c>
      <c r="G400" s="52">
        <v>166.0</v>
      </c>
      <c r="H400" s="52">
        <v>57.0</v>
      </c>
      <c r="I400" s="52">
        <v>50.0</v>
      </c>
      <c r="J400" s="52">
        <v>1436.0</v>
      </c>
      <c r="K400" s="52">
        <v>72.0</v>
      </c>
      <c r="L400" s="52">
        <v>71.0</v>
      </c>
      <c r="M400" s="52">
        <v>186.0</v>
      </c>
      <c r="N400" s="52">
        <v>39.0</v>
      </c>
      <c r="O400" s="52">
        <v>35.0</v>
      </c>
      <c r="P400" s="52">
        <v>1395.0</v>
      </c>
      <c r="Q400" s="52">
        <v>155.0</v>
      </c>
      <c r="R400" s="52">
        <v>26.0</v>
      </c>
      <c r="S400" s="71">
        <v>978.0</v>
      </c>
    </row>
    <row r="401">
      <c r="A401" s="64">
        <v>44032.0</v>
      </c>
      <c r="B401" s="182">
        <v>1477.0</v>
      </c>
      <c r="C401" s="19">
        <v>157.0</v>
      </c>
      <c r="D401" s="19">
        <v>6934.0</v>
      </c>
      <c r="E401" s="19">
        <v>372.0</v>
      </c>
      <c r="F401" s="19">
        <v>187.0</v>
      </c>
      <c r="G401" s="19">
        <v>166.0</v>
      </c>
      <c r="H401" s="19">
        <v>57.0</v>
      </c>
      <c r="I401" s="19">
        <v>50.0</v>
      </c>
      <c r="J401" s="19">
        <v>1434.0</v>
      </c>
      <c r="K401" s="19">
        <v>72.0</v>
      </c>
      <c r="L401" s="19">
        <v>71.0</v>
      </c>
      <c r="M401" s="19">
        <v>186.0</v>
      </c>
      <c r="N401" s="19">
        <v>39.0</v>
      </c>
      <c r="O401" s="19">
        <v>35.0</v>
      </c>
      <c r="P401" s="19">
        <v>1394.0</v>
      </c>
      <c r="Q401" s="19">
        <v>155.0</v>
      </c>
      <c r="R401" s="19">
        <v>25.0</v>
      </c>
      <c r="S401" s="182">
        <v>960.0</v>
      </c>
    </row>
    <row r="402">
      <c r="A402" s="64">
        <v>44031.0</v>
      </c>
      <c r="B402" s="182">
        <v>1474.0</v>
      </c>
      <c r="C402" s="19">
        <v>157.0</v>
      </c>
      <c r="D402" s="19">
        <v>6932.0</v>
      </c>
      <c r="E402" s="19">
        <v>370.0</v>
      </c>
      <c r="F402" s="19">
        <v>186.0</v>
      </c>
      <c r="G402" s="19">
        <v>166.0</v>
      </c>
      <c r="H402" s="19">
        <v>57.0</v>
      </c>
      <c r="I402" s="19">
        <v>50.0</v>
      </c>
      <c r="J402" s="19">
        <v>1433.0</v>
      </c>
      <c r="K402" s="19">
        <v>72.0</v>
      </c>
      <c r="L402" s="19">
        <v>71.0</v>
      </c>
      <c r="M402" s="19">
        <v>185.0</v>
      </c>
      <c r="N402" s="19">
        <v>38.0</v>
      </c>
      <c r="O402" s="19">
        <v>33.0</v>
      </c>
      <c r="P402" s="19">
        <v>1393.0</v>
      </c>
      <c r="Q402" s="19">
        <v>153.0</v>
      </c>
      <c r="R402" s="19">
        <v>25.0</v>
      </c>
      <c r="S402" s="182">
        <v>950.0</v>
      </c>
    </row>
    <row r="403">
      <c r="A403" s="64">
        <v>44030.0</v>
      </c>
      <c r="B403" s="182">
        <v>1464.0</v>
      </c>
      <c r="C403" s="19">
        <v>157.0</v>
      </c>
      <c r="D403" s="19">
        <v>6932.0</v>
      </c>
      <c r="E403" s="19">
        <v>369.0</v>
      </c>
      <c r="F403" s="19">
        <v>176.0</v>
      </c>
      <c r="G403" s="19">
        <v>165.0</v>
      </c>
      <c r="H403" s="19">
        <v>57.0</v>
      </c>
      <c r="I403" s="19">
        <v>50.0</v>
      </c>
      <c r="J403" s="19">
        <v>1429.0</v>
      </c>
      <c r="K403" s="19">
        <v>72.0</v>
      </c>
      <c r="L403" s="19">
        <v>71.0</v>
      </c>
      <c r="M403" s="19">
        <v>185.0</v>
      </c>
      <c r="N403" s="19">
        <v>38.0</v>
      </c>
      <c r="O403" s="19">
        <v>33.0</v>
      </c>
      <c r="P403" s="19">
        <v>1393.0</v>
      </c>
      <c r="Q403" s="19">
        <v>153.0</v>
      </c>
      <c r="R403" s="19">
        <v>24.0</v>
      </c>
      <c r="S403" s="182">
        <v>943.0</v>
      </c>
    </row>
    <row r="404">
      <c r="A404" s="64">
        <v>44029.0</v>
      </c>
      <c r="B404" s="71">
        <v>1458.0</v>
      </c>
      <c r="C404" s="52">
        <v>156.0</v>
      </c>
      <c r="D404" s="52">
        <v>6929.0</v>
      </c>
      <c r="E404" s="52">
        <v>367.0</v>
      </c>
      <c r="F404" s="52">
        <v>176.0</v>
      </c>
      <c r="G404" s="52">
        <v>165.0</v>
      </c>
      <c r="H404" s="52">
        <v>56.0</v>
      </c>
      <c r="I404" s="52">
        <v>50.0</v>
      </c>
      <c r="J404" s="52">
        <v>1419.0</v>
      </c>
      <c r="K404" s="52">
        <v>72.0</v>
      </c>
      <c r="L404" s="52">
        <v>71.0</v>
      </c>
      <c r="M404" s="52">
        <v>185.0</v>
      </c>
      <c r="N404" s="52">
        <v>38.0</v>
      </c>
      <c r="O404" s="52">
        <v>32.0</v>
      </c>
      <c r="P404" s="52">
        <v>1393.0</v>
      </c>
      <c r="Q404" s="52">
        <v>151.0</v>
      </c>
      <c r="R404" s="52">
        <v>23.0</v>
      </c>
      <c r="S404" s="71">
        <v>931.0</v>
      </c>
    </row>
    <row r="405">
      <c r="A405" s="64">
        <v>44028.0</v>
      </c>
      <c r="B405" s="71">
        <v>1449.0</v>
      </c>
      <c r="C405" s="52">
        <v>156.0</v>
      </c>
      <c r="D405" s="52">
        <v>6929.0</v>
      </c>
      <c r="E405" s="52">
        <v>367.0</v>
      </c>
      <c r="F405" s="52">
        <v>171.0</v>
      </c>
      <c r="G405" s="52">
        <v>164.0</v>
      </c>
      <c r="H405" s="52">
        <v>56.0</v>
      </c>
      <c r="I405" s="52">
        <v>50.0</v>
      </c>
      <c r="J405" s="52">
        <v>1404.0</v>
      </c>
      <c r="K405" s="52">
        <v>72.0</v>
      </c>
      <c r="L405" s="52">
        <v>71.0</v>
      </c>
      <c r="M405" s="52">
        <v>185.0</v>
      </c>
      <c r="N405" s="52">
        <v>38.0</v>
      </c>
      <c r="O405" s="52">
        <v>32.0</v>
      </c>
      <c r="P405" s="52">
        <v>1393.0</v>
      </c>
      <c r="Q405" s="52">
        <v>149.0</v>
      </c>
      <c r="R405" s="52">
        <v>20.0</v>
      </c>
      <c r="S405" s="71">
        <v>906.0</v>
      </c>
    </row>
    <row r="406">
      <c r="A406" s="64">
        <v>44027.0</v>
      </c>
      <c r="B406" s="71">
        <v>1442.0</v>
      </c>
      <c r="C406" s="52">
        <v>156.0</v>
      </c>
      <c r="D406" s="52">
        <v>6927.0</v>
      </c>
      <c r="E406" s="52">
        <v>364.0</v>
      </c>
      <c r="F406" s="52">
        <v>170.0</v>
      </c>
      <c r="G406" s="52">
        <v>163.0</v>
      </c>
      <c r="H406" s="52">
        <v>55.0</v>
      </c>
      <c r="I406" s="52">
        <v>50.0</v>
      </c>
      <c r="J406" s="52">
        <v>1383.0</v>
      </c>
      <c r="K406" s="52">
        <v>69.0</v>
      </c>
      <c r="L406" s="52">
        <v>70.0</v>
      </c>
      <c r="M406" s="52">
        <v>185.0</v>
      </c>
      <c r="N406" s="52">
        <v>38.0</v>
      </c>
      <c r="O406" s="52">
        <v>32.0</v>
      </c>
      <c r="P406" s="52">
        <v>1393.0</v>
      </c>
      <c r="Q406" s="52">
        <v>148.0</v>
      </c>
      <c r="R406" s="52">
        <v>20.0</v>
      </c>
      <c r="S406" s="71">
        <v>886.0</v>
      </c>
    </row>
    <row r="407">
      <c r="A407" s="64">
        <v>44026.0</v>
      </c>
      <c r="B407" s="186">
        <v>1436.0</v>
      </c>
      <c r="C407" s="25">
        <v>156.0</v>
      </c>
      <c r="D407" s="25">
        <v>6927.0</v>
      </c>
      <c r="E407" s="25">
        <v>363.0</v>
      </c>
      <c r="F407" s="25">
        <v>169.0</v>
      </c>
      <c r="G407" s="25">
        <v>160.0</v>
      </c>
      <c r="H407" s="25">
        <v>55.0</v>
      </c>
      <c r="I407" s="25">
        <v>50.0</v>
      </c>
      <c r="J407" s="25">
        <v>1378.0</v>
      </c>
      <c r="K407" s="25">
        <v>69.0</v>
      </c>
      <c r="L407" s="25">
        <v>70.0</v>
      </c>
      <c r="M407" s="25">
        <v>185.0</v>
      </c>
      <c r="N407" s="25">
        <v>38.0</v>
      </c>
      <c r="O407" s="25">
        <v>32.0</v>
      </c>
      <c r="P407" s="25">
        <v>1393.0</v>
      </c>
      <c r="Q407" s="25">
        <v>148.0</v>
      </c>
      <c r="R407" s="25">
        <v>20.0</v>
      </c>
      <c r="S407" s="186">
        <v>863.0</v>
      </c>
    </row>
    <row r="408">
      <c r="A408" s="64">
        <v>44025.0</v>
      </c>
      <c r="B408" s="187">
        <v>1429.0</v>
      </c>
      <c r="C408" s="26">
        <v>156.0</v>
      </c>
      <c r="D408" s="26">
        <v>6927.0</v>
      </c>
      <c r="E408" s="26">
        <v>363.0</v>
      </c>
      <c r="F408" s="26">
        <v>168.0</v>
      </c>
      <c r="G408" s="26">
        <v>159.0</v>
      </c>
      <c r="H408" s="26">
        <v>55.0</v>
      </c>
      <c r="I408" s="26">
        <v>50.0</v>
      </c>
      <c r="J408" s="26">
        <v>1369.0</v>
      </c>
      <c r="K408" s="26">
        <v>69.0</v>
      </c>
      <c r="L408" s="26">
        <v>69.0</v>
      </c>
      <c r="M408" s="26">
        <v>185.0</v>
      </c>
      <c r="N408" s="26">
        <v>36.0</v>
      </c>
      <c r="O408" s="26">
        <v>32.0</v>
      </c>
      <c r="P408" s="26">
        <v>1393.0</v>
      </c>
      <c r="Q408" s="26">
        <v>148.0</v>
      </c>
      <c r="R408" s="26">
        <v>20.0</v>
      </c>
      <c r="S408" s="187">
        <v>851.0</v>
      </c>
    </row>
    <row r="409">
      <c r="A409" s="64">
        <v>44024.0</v>
      </c>
      <c r="B409" s="187">
        <v>1416.0</v>
      </c>
      <c r="C409" s="26">
        <v>156.0</v>
      </c>
      <c r="D409" s="26">
        <v>6926.0</v>
      </c>
      <c r="E409" s="26">
        <v>360.0</v>
      </c>
      <c r="F409" s="26">
        <v>161.0</v>
      </c>
      <c r="G409" s="26">
        <v>159.0</v>
      </c>
      <c r="H409" s="26">
        <v>55.0</v>
      </c>
      <c r="I409" s="26">
        <v>50.0</v>
      </c>
      <c r="J409" s="26">
        <v>1358.0</v>
      </c>
      <c r="K409" s="26">
        <v>67.0</v>
      </c>
      <c r="L409" s="26">
        <v>68.0</v>
      </c>
      <c r="M409" s="26">
        <v>181.0</v>
      </c>
      <c r="N409" s="26">
        <v>36.0</v>
      </c>
      <c r="O409" s="26">
        <v>32.0</v>
      </c>
      <c r="P409" s="26">
        <v>1393.0</v>
      </c>
      <c r="Q409" s="26">
        <v>146.0</v>
      </c>
      <c r="R409" s="26">
        <v>20.0</v>
      </c>
      <c r="S409" s="187">
        <v>833.0</v>
      </c>
    </row>
    <row r="410">
      <c r="A410" s="64">
        <v>44023.0</v>
      </c>
      <c r="B410" s="187">
        <v>1409.0</v>
      </c>
      <c r="C410" s="26">
        <v>156.0</v>
      </c>
      <c r="D410" s="26">
        <v>6926.0</v>
      </c>
      <c r="E410" s="26">
        <v>360.0</v>
      </c>
      <c r="F410" s="26">
        <v>156.0</v>
      </c>
      <c r="G410" s="26">
        <v>158.0</v>
      </c>
      <c r="H410" s="26">
        <v>55.0</v>
      </c>
      <c r="I410" s="26">
        <v>50.0</v>
      </c>
      <c r="J410" s="26">
        <v>1341.0</v>
      </c>
      <c r="K410" s="26">
        <v>67.0</v>
      </c>
      <c r="L410" s="26">
        <v>68.0</v>
      </c>
      <c r="M410" s="26">
        <v>181.0</v>
      </c>
      <c r="N410" s="26">
        <v>35.0</v>
      </c>
      <c r="O410" s="26">
        <v>32.0</v>
      </c>
      <c r="P410" s="26">
        <v>1393.0</v>
      </c>
      <c r="Q410" s="26">
        <v>145.0</v>
      </c>
      <c r="R410" s="26">
        <v>20.0</v>
      </c>
      <c r="S410" s="187">
        <v>821.0</v>
      </c>
    </row>
    <row r="411">
      <c r="A411" s="64">
        <v>44022.0</v>
      </c>
      <c r="B411" s="71">
        <v>1401.0</v>
      </c>
      <c r="C411" s="52">
        <v>156.0</v>
      </c>
      <c r="D411" s="52">
        <v>6926.0</v>
      </c>
      <c r="E411" s="52">
        <v>359.0</v>
      </c>
      <c r="F411" s="52">
        <v>147.0</v>
      </c>
      <c r="G411" s="52">
        <v>156.0</v>
      </c>
      <c r="H411" s="52">
        <v>55.0</v>
      </c>
      <c r="I411" s="52">
        <v>50.0</v>
      </c>
      <c r="J411" s="52">
        <v>1337.0</v>
      </c>
      <c r="K411" s="52">
        <v>67.0</v>
      </c>
      <c r="L411" s="52">
        <v>68.0</v>
      </c>
      <c r="M411" s="52">
        <v>180.0</v>
      </c>
      <c r="N411" s="52">
        <v>33.0</v>
      </c>
      <c r="O411" s="52">
        <v>32.0</v>
      </c>
      <c r="P411" s="52">
        <v>1393.0</v>
      </c>
      <c r="Q411" s="52">
        <v>145.0</v>
      </c>
      <c r="R411" s="52">
        <v>20.0</v>
      </c>
      <c r="S411" s="71">
        <v>813.0</v>
      </c>
    </row>
    <row r="412">
      <c r="A412" s="64">
        <v>44021.0</v>
      </c>
      <c r="B412" s="71">
        <v>1393.0</v>
      </c>
      <c r="C412" s="52">
        <v>156.0</v>
      </c>
      <c r="D412" s="52">
        <v>6926.0</v>
      </c>
      <c r="E412" s="52">
        <v>358.0</v>
      </c>
      <c r="F412" s="52">
        <v>144.0</v>
      </c>
      <c r="G412" s="52">
        <v>149.0</v>
      </c>
      <c r="H412" s="52">
        <v>55.0</v>
      </c>
      <c r="I412" s="52">
        <v>50.0</v>
      </c>
      <c r="J412" s="52">
        <v>1323.0</v>
      </c>
      <c r="K412" s="52">
        <v>67.0</v>
      </c>
      <c r="L412" s="52">
        <v>66.0</v>
      </c>
      <c r="M412" s="52">
        <v>180.0</v>
      </c>
      <c r="N412" s="52">
        <v>33.0</v>
      </c>
      <c r="O412" s="52">
        <v>29.0</v>
      </c>
      <c r="P412" s="52">
        <v>1393.0</v>
      </c>
      <c r="Q412" s="52">
        <v>142.0</v>
      </c>
      <c r="R412" s="52">
        <v>20.0</v>
      </c>
      <c r="S412" s="71">
        <v>809.0</v>
      </c>
    </row>
    <row r="413">
      <c r="A413" s="64">
        <v>44020.0</v>
      </c>
      <c r="B413" s="71">
        <v>1385.0</v>
      </c>
      <c r="C413" s="52">
        <v>156.0</v>
      </c>
      <c r="D413" s="52">
        <v>6926.0</v>
      </c>
      <c r="E413" s="52">
        <v>355.0</v>
      </c>
      <c r="F413" s="52">
        <v>129.0</v>
      </c>
      <c r="G413" s="52">
        <v>143.0</v>
      </c>
      <c r="H413" s="52">
        <v>55.0</v>
      </c>
      <c r="I413" s="52">
        <v>50.0</v>
      </c>
      <c r="J413" s="52">
        <v>1315.0</v>
      </c>
      <c r="K413" s="52">
        <v>67.0</v>
      </c>
      <c r="L413" s="52">
        <v>66.0</v>
      </c>
      <c r="M413" s="52">
        <v>179.0</v>
      </c>
      <c r="N413" s="52">
        <v>32.0</v>
      </c>
      <c r="O413" s="19">
        <v>28.0</v>
      </c>
      <c r="P413" s="52">
        <v>1393.0</v>
      </c>
      <c r="Q413" s="52">
        <v>140.0</v>
      </c>
      <c r="R413" s="52">
        <v>20.0</v>
      </c>
      <c r="S413" s="71">
        <v>804.0</v>
      </c>
    </row>
    <row r="414">
      <c r="A414" s="64">
        <v>44019.0</v>
      </c>
      <c r="B414" s="189">
        <v>1375.0</v>
      </c>
      <c r="C414" s="22">
        <v>156.0</v>
      </c>
      <c r="D414" s="22">
        <v>6925.0</v>
      </c>
      <c r="E414" s="22">
        <v>354.0</v>
      </c>
      <c r="F414" s="22">
        <v>121.0</v>
      </c>
      <c r="G414" s="22">
        <v>141.0</v>
      </c>
      <c r="H414" s="22">
        <v>55.0</v>
      </c>
      <c r="I414" s="22">
        <v>50.0</v>
      </c>
      <c r="J414" s="22">
        <v>1297.0</v>
      </c>
      <c r="K414" s="22">
        <v>67.0</v>
      </c>
      <c r="L414" s="22">
        <v>66.0</v>
      </c>
      <c r="M414" s="22">
        <v>173.0</v>
      </c>
      <c r="N414" s="22">
        <v>30.0</v>
      </c>
      <c r="O414" s="22">
        <v>27.0</v>
      </c>
      <c r="P414" s="22">
        <v>1393.0</v>
      </c>
      <c r="Q414" s="22">
        <v>138.0</v>
      </c>
      <c r="R414" s="22">
        <v>20.0</v>
      </c>
      <c r="S414" s="189">
        <v>793.0</v>
      </c>
    </row>
    <row r="415">
      <c r="A415" s="64">
        <v>44018.0</v>
      </c>
      <c r="B415" s="182">
        <v>1372.0</v>
      </c>
      <c r="C415" s="19">
        <v>156.0</v>
      </c>
      <c r="D415" s="19">
        <v>6924.0</v>
      </c>
      <c r="E415" s="19">
        <v>352.0</v>
      </c>
      <c r="F415" s="19">
        <v>115.0</v>
      </c>
      <c r="G415" s="19">
        <v>139.0</v>
      </c>
      <c r="H415" s="19">
        <v>55.0</v>
      </c>
      <c r="I415" s="19">
        <v>50.0</v>
      </c>
      <c r="J415" s="19">
        <v>1284.0</v>
      </c>
      <c r="K415" s="19">
        <v>67.0</v>
      </c>
      <c r="L415" s="19">
        <v>66.0</v>
      </c>
      <c r="M415" s="19">
        <v>173.0</v>
      </c>
      <c r="N415" s="19">
        <v>29.0</v>
      </c>
      <c r="O415" s="19">
        <v>27.0</v>
      </c>
      <c r="P415" s="19">
        <v>1393.0</v>
      </c>
      <c r="Q415" s="19">
        <v>138.0</v>
      </c>
      <c r="R415" s="19">
        <v>20.0</v>
      </c>
      <c r="S415" s="182">
        <v>777.0</v>
      </c>
    </row>
    <row r="416">
      <c r="A416" s="64">
        <v>44017.0</v>
      </c>
      <c r="B416" s="71">
        <v>1369.0</v>
      </c>
      <c r="C416" s="52">
        <v>155.0</v>
      </c>
      <c r="D416" s="19">
        <v>6922.0</v>
      </c>
      <c r="E416" s="52">
        <v>346.0</v>
      </c>
      <c r="F416" s="52">
        <v>108.0</v>
      </c>
      <c r="G416" s="52">
        <v>137.0</v>
      </c>
      <c r="H416" s="52">
        <v>55.0</v>
      </c>
      <c r="I416" s="52">
        <v>50.0</v>
      </c>
      <c r="J416" s="52">
        <v>1278.0</v>
      </c>
      <c r="K416" s="52">
        <v>66.0</v>
      </c>
      <c r="L416" s="52">
        <v>66.0</v>
      </c>
      <c r="M416" s="52">
        <v>172.0</v>
      </c>
      <c r="N416" s="52">
        <v>29.0</v>
      </c>
      <c r="O416" s="52">
        <v>25.0</v>
      </c>
      <c r="P416" s="52">
        <v>1392.0</v>
      </c>
      <c r="Q416" s="52">
        <v>137.0</v>
      </c>
      <c r="R416" s="52">
        <v>20.0</v>
      </c>
      <c r="S416" s="71">
        <v>762.0</v>
      </c>
    </row>
    <row r="417">
      <c r="A417" s="64">
        <v>44016.0</v>
      </c>
      <c r="B417" s="71">
        <v>1353.0</v>
      </c>
      <c r="C417" s="52">
        <v>155.0</v>
      </c>
      <c r="D417" s="52">
        <v>6924.0</v>
      </c>
      <c r="E417" s="52">
        <v>346.0</v>
      </c>
      <c r="F417" s="52">
        <v>92.0</v>
      </c>
      <c r="G417" s="52">
        <v>129.0</v>
      </c>
      <c r="H417" s="52">
        <v>55.0</v>
      </c>
      <c r="I417" s="52">
        <v>50.0</v>
      </c>
      <c r="J417" s="52">
        <v>1270.0</v>
      </c>
      <c r="K417" s="52">
        <v>65.0</v>
      </c>
      <c r="L417" s="52">
        <v>66.0</v>
      </c>
      <c r="M417" s="52">
        <v>172.0</v>
      </c>
      <c r="N417" s="52">
        <v>28.0</v>
      </c>
      <c r="O417" s="52">
        <v>25.0</v>
      </c>
      <c r="P417" s="52">
        <v>1391.0</v>
      </c>
      <c r="Q417" s="52">
        <v>137.0</v>
      </c>
      <c r="R417" s="52">
        <v>19.0</v>
      </c>
      <c r="S417" s="71">
        <v>753.0</v>
      </c>
    </row>
    <row r="418">
      <c r="A418" s="64">
        <v>44015.0</v>
      </c>
      <c r="B418" s="71">
        <v>1346.0</v>
      </c>
      <c r="C418" s="52">
        <v>154.0</v>
      </c>
      <c r="D418" s="52">
        <v>6923.0</v>
      </c>
      <c r="E418" s="52">
        <v>344.0</v>
      </c>
      <c r="F418" s="52">
        <v>83.0</v>
      </c>
      <c r="G418" s="52">
        <v>126.0</v>
      </c>
      <c r="H418" s="52">
        <v>55.0</v>
      </c>
      <c r="I418" s="52">
        <v>50.0</v>
      </c>
      <c r="J418" s="52">
        <v>1251.0</v>
      </c>
      <c r="K418" s="52">
        <v>65.0</v>
      </c>
      <c r="L418" s="52">
        <v>64.0</v>
      </c>
      <c r="M418" s="52">
        <v>172.0</v>
      </c>
      <c r="N418" s="52">
        <v>28.0</v>
      </c>
      <c r="O418" s="52">
        <v>25.0</v>
      </c>
      <c r="P418" s="52">
        <v>1390.0</v>
      </c>
      <c r="Q418" s="52">
        <v>136.0</v>
      </c>
      <c r="R418" s="52">
        <v>19.0</v>
      </c>
      <c r="S418" s="71">
        <v>735.0</v>
      </c>
    </row>
    <row r="419">
      <c r="A419" s="64">
        <v>44014.0</v>
      </c>
      <c r="B419" s="187">
        <v>1334.0</v>
      </c>
      <c r="C419" s="26">
        <v>154.0</v>
      </c>
      <c r="D419" s="26">
        <v>6910.0</v>
      </c>
      <c r="E419" s="26">
        <v>343.0</v>
      </c>
      <c r="F419" s="26">
        <v>78.0</v>
      </c>
      <c r="G419" s="26">
        <v>122.0</v>
      </c>
      <c r="H419" s="26">
        <v>55.0</v>
      </c>
      <c r="I419" s="26">
        <v>50.0</v>
      </c>
      <c r="J419" s="26">
        <v>1233.0</v>
      </c>
      <c r="K419" s="26">
        <v>65.0</v>
      </c>
      <c r="L419" s="26">
        <v>64.0</v>
      </c>
      <c r="M419" s="26">
        <v>171.0</v>
      </c>
      <c r="N419" s="26">
        <v>27.0</v>
      </c>
      <c r="O419" s="26">
        <v>25.0</v>
      </c>
      <c r="P419" s="26">
        <v>1389.0</v>
      </c>
      <c r="Q419" s="26">
        <v>134.0</v>
      </c>
      <c r="R419" s="26">
        <v>19.0</v>
      </c>
      <c r="S419" s="187">
        <v>731.0</v>
      </c>
    </row>
    <row r="420">
      <c r="A420" s="64">
        <v>44013.0</v>
      </c>
      <c r="B420" s="71">
        <v>1321.0</v>
      </c>
      <c r="C420" s="52">
        <v>154.0</v>
      </c>
      <c r="D420" s="52">
        <v>6907.0</v>
      </c>
      <c r="E420" s="52">
        <v>343.0</v>
      </c>
      <c r="F420" s="52">
        <v>56.0</v>
      </c>
      <c r="G420" s="52">
        <v>121.0</v>
      </c>
      <c r="H420" s="52">
        <v>55.0</v>
      </c>
      <c r="I420" s="52">
        <v>50.0</v>
      </c>
      <c r="J420" s="52">
        <v>1223.0</v>
      </c>
      <c r="K420" s="52">
        <v>65.0</v>
      </c>
      <c r="L420" s="52">
        <v>64.0</v>
      </c>
      <c r="M420" s="52">
        <v>168.0</v>
      </c>
      <c r="N420" s="52">
        <v>27.0</v>
      </c>
      <c r="O420" s="52">
        <v>25.0</v>
      </c>
      <c r="P420" s="52">
        <v>1389.0</v>
      </c>
      <c r="Q420" s="52">
        <v>134.0</v>
      </c>
      <c r="R420" s="52">
        <v>19.0</v>
      </c>
      <c r="S420" s="71">
        <v>729.0</v>
      </c>
    </row>
    <row r="421">
      <c r="A421" s="64">
        <v>44012.0</v>
      </c>
      <c r="B421" s="71">
        <v>1312.0</v>
      </c>
      <c r="C421" s="52">
        <v>154.0</v>
      </c>
      <c r="D421" s="52">
        <v>6906.0</v>
      </c>
      <c r="E421" s="52">
        <v>341.0</v>
      </c>
      <c r="F421" s="52">
        <v>44.0</v>
      </c>
      <c r="G421" s="52">
        <v>117.0</v>
      </c>
      <c r="H421" s="52">
        <v>55.0</v>
      </c>
      <c r="I421" s="52">
        <v>50.0</v>
      </c>
      <c r="J421" s="52">
        <v>1207.0</v>
      </c>
      <c r="K421" s="52">
        <v>65.0</v>
      </c>
      <c r="L421" s="19">
        <v>64.0</v>
      </c>
      <c r="M421" s="52">
        <v>167.0</v>
      </c>
      <c r="N421" s="52">
        <v>27.0</v>
      </c>
      <c r="O421" s="52">
        <v>24.0</v>
      </c>
      <c r="P421" s="52">
        <v>1389.0</v>
      </c>
      <c r="Q421" s="52">
        <v>134.0</v>
      </c>
      <c r="R421" s="52">
        <v>19.0</v>
      </c>
      <c r="S421" s="71">
        <v>724.0</v>
      </c>
    </row>
    <row r="422">
      <c r="A422" s="64">
        <v>44011.0</v>
      </c>
      <c r="B422" s="71">
        <v>1305.0</v>
      </c>
      <c r="C422" s="52">
        <v>153.0</v>
      </c>
      <c r="D422" s="52">
        <v>6906.0</v>
      </c>
      <c r="E422" s="52">
        <v>338.0</v>
      </c>
      <c r="F422" s="52">
        <v>41.0</v>
      </c>
      <c r="G422" s="52">
        <v>112.0</v>
      </c>
      <c r="H422" s="52">
        <v>55.0</v>
      </c>
      <c r="I422" s="52">
        <v>49.0</v>
      </c>
      <c r="J422" s="52">
        <v>1200.0</v>
      </c>
      <c r="K422" s="52">
        <v>64.0</v>
      </c>
      <c r="L422" s="52">
        <v>64.0</v>
      </c>
      <c r="M422" s="52">
        <v>167.0</v>
      </c>
      <c r="N422" s="52">
        <v>27.0</v>
      </c>
      <c r="O422" s="52">
        <v>24.0</v>
      </c>
      <c r="P422" s="52">
        <v>1388.0</v>
      </c>
      <c r="Q422" s="52">
        <v>134.0</v>
      </c>
      <c r="R422" s="52">
        <v>19.0</v>
      </c>
      <c r="S422" s="71">
        <v>711.0</v>
      </c>
    </row>
    <row r="423">
      <c r="A423" s="64">
        <v>44010.0</v>
      </c>
      <c r="B423" s="71">
        <v>1298.0</v>
      </c>
      <c r="C423" s="52">
        <v>152.0</v>
      </c>
      <c r="D423" s="52">
        <v>6904.0</v>
      </c>
      <c r="E423" s="52">
        <v>337.0</v>
      </c>
      <c r="F423" s="52">
        <v>37.0</v>
      </c>
      <c r="G423" s="52">
        <v>110.0</v>
      </c>
      <c r="H423" s="52">
        <v>55.0</v>
      </c>
      <c r="I423" s="52">
        <v>49.0</v>
      </c>
      <c r="J423" s="52">
        <v>1184.0</v>
      </c>
      <c r="K423" s="52">
        <v>64.0</v>
      </c>
      <c r="L423" s="52">
        <v>64.0</v>
      </c>
      <c r="M423" s="52">
        <v>167.0</v>
      </c>
      <c r="N423" s="52">
        <v>26.0</v>
      </c>
      <c r="O423" s="52">
        <v>23.0</v>
      </c>
      <c r="P423" s="52">
        <v>1387.0</v>
      </c>
      <c r="Q423" s="19">
        <v>133.0</v>
      </c>
      <c r="R423" s="52">
        <v>19.0</v>
      </c>
      <c r="S423" s="71">
        <v>706.0</v>
      </c>
    </row>
    <row r="424">
      <c r="A424" s="64">
        <v>44009.0</v>
      </c>
      <c r="B424" s="71">
        <v>1284.0</v>
      </c>
      <c r="C424" s="52">
        <v>152.0</v>
      </c>
      <c r="D424" s="52">
        <v>6904.0</v>
      </c>
      <c r="E424" s="52">
        <v>336.0</v>
      </c>
      <c r="F424" s="52">
        <v>33.0</v>
      </c>
      <c r="G424" s="52">
        <v>104.0</v>
      </c>
      <c r="H424" s="52">
        <v>55.0</v>
      </c>
      <c r="I424" s="52">
        <v>49.0</v>
      </c>
      <c r="J424" s="52">
        <v>1168.0</v>
      </c>
      <c r="K424" s="52">
        <v>64.0</v>
      </c>
      <c r="L424" s="52">
        <v>63.0</v>
      </c>
      <c r="M424" s="52">
        <v>166.0</v>
      </c>
      <c r="N424" s="52">
        <v>26.0</v>
      </c>
      <c r="O424" s="52">
        <v>20.0</v>
      </c>
      <c r="P424" s="52">
        <v>1387.0</v>
      </c>
      <c r="Q424" s="52">
        <v>133.0</v>
      </c>
      <c r="R424" s="52">
        <v>19.0</v>
      </c>
      <c r="S424" s="71">
        <v>690.0</v>
      </c>
    </row>
    <row r="425">
      <c r="A425" s="64">
        <v>44008.0</v>
      </c>
      <c r="B425" s="71">
        <v>1267.0</v>
      </c>
      <c r="C425" s="52">
        <v>152.0</v>
      </c>
      <c r="D425" s="52">
        <v>6903.0</v>
      </c>
      <c r="E425" s="52">
        <v>336.0</v>
      </c>
      <c r="F425" s="52">
        <v>33.0</v>
      </c>
      <c r="G425" s="52">
        <v>102.0</v>
      </c>
      <c r="H425" s="52">
        <v>55.0</v>
      </c>
      <c r="I425" s="52">
        <v>49.0</v>
      </c>
      <c r="J425" s="52">
        <v>1150.0</v>
      </c>
      <c r="K425" s="52">
        <v>64.0</v>
      </c>
      <c r="L425" s="52">
        <v>62.0</v>
      </c>
      <c r="M425" s="52">
        <v>166.0</v>
      </c>
      <c r="N425" s="52">
        <v>25.0</v>
      </c>
      <c r="O425" s="52">
        <v>20.0</v>
      </c>
      <c r="P425" s="52">
        <v>1387.0</v>
      </c>
      <c r="Q425" s="52">
        <v>133.0</v>
      </c>
      <c r="R425" s="52">
        <v>19.0</v>
      </c>
      <c r="S425" s="71">
        <v>679.0</v>
      </c>
    </row>
    <row r="426">
      <c r="A426" s="64">
        <v>44007.0</v>
      </c>
      <c r="B426" s="71">
        <v>1250.0</v>
      </c>
      <c r="C426" s="52">
        <v>152.0</v>
      </c>
      <c r="D426" s="52">
        <v>6903.0</v>
      </c>
      <c r="E426" s="52">
        <v>334.0</v>
      </c>
      <c r="F426" s="52">
        <v>33.0</v>
      </c>
      <c r="G426" s="52">
        <v>98.0</v>
      </c>
      <c r="H426" s="52">
        <v>55.0</v>
      </c>
      <c r="I426" s="52">
        <v>49.0</v>
      </c>
      <c r="J426" s="52">
        <v>1146.0</v>
      </c>
      <c r="K426" s="52">
        <v>63.0</v>
      </c>
      <c r="L426" s="52">
        <v>62.0</v>
      </c>
      <c r="M426" s="52">
        <v>163.0</v>
      </c>
      <c r="N426" s="52">
        <v>25.0</v>
      </c>
      <c r="O426" s="52">
        <v>20.0</v>
      </c>
      <c r="P426" s="52">
        <v>1386.0</v>
      </c>
      <c r="Q426" s="52">
        <v>133.0</v>
      </c>
      <c r="R426" s="52">
        <v>19.0</v>
      </c>
      <c r="S426" s="71">
        <v>672.0</v>
      </c>
    </row>
    <row r="427">
      <c r="A427" s="64">
        <v>44006.0</v>
      </c>
      <c r="B427" s="71">
        <v>1241.0</v>
      </c>
      <c r="C427" s="52">
        <v>152.0</v>
      </c>
      <c r="D427" s="52">
        <v>6903.0</v>
      </c>
      <c r="E427" s="52">
        <v>333.0</v>
      </c>
      <c r="F427" s="52">
        <v>33.0</v>
      </c>
      <c r="G427" s="52">
        <v>94.0</v>
      </c>
      <c r="H427" s="52">
        <v>55.0</v>
      </c>
      <c r="I427" s="52">
        <v>49.0</v>
      </c>
      <c r="J427" s="52">
        <v>1137.0</v>
      </c>
      <c r="K427" s="52">
        <v>63.0</v>
      </c>
      <c r="L427" s="52">
        <v>62.0</v>
      </c>
      <c r="M427" s="52">
        <v>162.0</v>
      </c>
      <c r="N427" s="52">
        <v>25.0</v>
      </c>
      <c r="O427" s="52">
        <v>20.0</v>
      </c>
      <c r="P427" s="52">
        <v>1386.0</v>
      </c>
      <c r="Q427" s="52">
        <v>133.0</v>
      </c>
      <c r="R427" s="52">
        <v>19.0</v>
      </c>
      <c r="S427" s="71">
        <v>668.0</v>
      </c>
    </row>
    <row r="428">
      <c r="A428" s="64">
        <v>44005.0</v>
      </c>
      <c r="B428" s="71">
        <v>1230.0</v>
      </c>
      <c r="C428" s="52">
        <v>150.0</v>
      </c>
      <c r="D428" s="52">
        <v>6901.0</v>
      </c>
      <c r="E428" s="52">
        <v>330.0</v>
      </c>
      <c r="F428" s="52">
        <v>33.0</v>
      </c>
      <c r="G428" s="52">
        <v>86.0</v>
      </c>
      <c r="H428" s="52">
        <v>53.0</v>
      </c>
      <c r="I428" s="52">
        <v>49.0</v>
      </c>
      <c r="J428" s="52">
        <v>1130.0</v>
      </c>
      <c r="K428" s="52">
        <v>62.0</v>
      </c>
      <c r="L428" s="52">
        <v>62.0</v>
      </c>
      <c r="M428" s="52">
        <v>161.0</v>
      </c>
      <c r="N428" s="52">
        <v>24.0</v>
      </c>
      <c r="O428" s="52">
        <v>20.0</v>
      </c>
      <c r="P428" s="52">
        <v>1385.0</v>
      </c>
      <c r="Q428" s="52">
        <v>133.0</v>
      </c>
      <c r="R428" s="52">
        <v>19.0</v>
      </c>
      <c r="S428" s="71">
        <v>656.0</v>
      </c>
    </row>
    <row r="429">
      <c r="A429" s="64">
        <v>44004.0</v>
      </c>
      <c r="B429" s="71">
        <v>1224.0</v>
      </c>
      <c r="C429" s="52">
        <v>150.0</v>
      </c>
      <c r="D429" s="52">
        <v>6900.0</v>
      </c>
      <c r="E429" s="52">
        <v>329.0</v>
      </c>
      <c r="F429" s="52">
        <v>33.0</v>
      </c>
      <c r="G429" s="52">
        <v>82.0</v>
      </c>
      <c r="H429" s="52">
        <v>53.0</v>
      </c>
      <c r="I429" s="52">
        <v>49.0</v>
      </c>
      <c r="J429" s="52">
        <v>1123.0</v>
      </c>
      <c r="K429" s="52">
        <v>62.0</v>
      </c>
      <c r="L429" s="52">
        <v>61.0</v>
      </c>
      <c r="M429" s="52">
        <v>161.0</v>
      </c>
      <c r="N429" s="52">
        <v>24.0</v>
      </c>
      <c r="O429" s="52">
        <v>20.0</v>
      </c>
      <c r="P429" s="52">
        <v>1385.0</v>
      </c>
      <c r="Q429" s="52">
        <v>133.0</v>
      </c>
      <c r="R429" s="52">
        <v>19.0</v>
      </c>
      <c r="S429" s="71">
        <v>630.0</v>
      </c>
    </row>
    <row r="430">
      <c r="A430" s="64">
        <v>44003.0</v>
      </c>
      <c r="B430" s="71">
        <v>1219.0</v>
      </c>
      <c r="C430" s="52">
        <v>150.0</v>
      </c>
      <c r="D430" s="52">
        <v>6899.0</v>
      </c>
      <c r="E430" s="52">
        <v>328.0</v>
      </c>
      <c r="F430" s="52">
        <v>33.0</v>
      </c>
      <c r="G430" s="52">
        <v>82.0</v>
      </c>
      <c r="H430" s="52">
        <v>53.0</v>
      </c>
      <c r="I430" s="52">
        <v>49.0</v>
      </c>
      <c r="J430" s="52">
        <v>1117.0</v>
      </c>
      <c r="K430" s="52">
        <v>62.0</v>
      </c>
      <c r="L430" s="52">
        <v>61.0</v>
      </c>
      <c r="M430" s="52">
        <v>159.0</v>
      </c>
      <c r="N430" s="52">
        <v>23.0</v>
      </c>
      <c r="O430" s="52">
        <v>20.0</v>
      </c>
      <c r="P430" s="52">
        <v>1384.0</v>
      </c>
      <c r="Q430" s="52">
        <v>133.0</v>
      </c>
      <c r="R430" s="52">
        <v>19.0</v>
      </c>
      <c r="S430" s="71">
        <v>630.0</v>
      </c>
    </row>
    <row r="431">
      <c r="A431" s="64">
        <v>44002.0</v>
      </c>
      <c r="B431" s="187">
        <v>1202.0</v>
      </c>
      <c r="C431" s="26">
        <v>150.0</v>
      </c>
      <c r="D431" s="26">
        <v>6896.0</v>
      </c>
      <c r="E431" s="26">
        <v>328.0</v>
      </c>
      <c r="F431" s="26">
        <v>32.0</v>
      </c>
      <c r="G431" s="26">
        <v>72.0</v>
      </c>
      <c r="H431" s="26">
        <v>53.0</v>
      </c>
      <c r="I431" s="26">
        <v>48.0</v>
      </c>
      <c r="J431" s="26">
        <v>1107.0</v>
      </c>
      <c r="K431" s="26">
        <v>60.0</v>
      </c>
      <c r="L431" s="26">
        <v>61.0</v>
      </c>
      <c r="M431" s="26">
        <v>158.0</v>
      </c>
      <c r="N431" s="26">
        <v>23.0</v>
      </c>
      <c r="O431" s="26">
        <v>20.0</v>
      </c>
      <c r="P431" s="26">
        <v>1384.0</v>
      </c>
      <c r="Q431" s="26">
        <v>132.0</v>
      </c>
      <c r="R431" s="26">
        <v>19.0</v>
      </c>
      <c r="S431" s="187">
        <v>626.0</v>
      </c>
    </row>
    <row r="432">
      <c r="A432" s="64">
        <v>44001.0</v>
      </c>
      <c r="B432" s="71">
        <v>1188.0</v>
      </c>
      <c r="C432" s="52">
        <v>148.0</v>
      </c>
      <c r="D432" s="52">
        <v>6896.0</v>
      </c>
      <c r="E432" s="52">
        <v>323.0</v>
      </c>
      <c r="F432" s="52">
        <v>32.0</v>
      </c>
      <c r="G432" s="52">
        <v>67.0</v>
      </c>
      <c r="H432" s="52">
        <v>53.0</v>
      </c>
      <c r="I432" s="52">
        <v>48.0</v>
      </c>
      <c r="J432" s="52">
        <v>1090.0</v>
      </c>
      <c r="K432" s="52">
        <v>60.0</v>
      </c>
      <c r="L432" s="52">
        <v>61.0</v>
      </c>
      <c r="M432" s="52">
        <v>156.0</v>
      </c>
      <c r="N432" s="52">
        <v>22.0</v>
      </c>
      <c r="O432" s="52">
        <v>20.0</v>
      </c>
      <c r="P432" s="52">
        <v>1383.0</v>
      </c>
      <c r="Q432" s="52">
        <v>132.0</v>
      </c>
      <c r="R432" s="52">
        <v>19.0</v>
      </c>
      <c r="S432" s="71">
        <v>608.0</v>
      </c>
    </row>
    <row r="433">
      <c r="A433" s="64">
        <v>44000.0</v>
      </c>
      <c r="B433" s="71">
        <v>1170.0</v>
      </c>
      <c r="C433" s="52">
        <v>148.0</v>
      </c>
      <c r="D433" s="52">
        <v>6896.0</v>
      </c>
      <c r="E433" s="52">
        <v>323.0</v>
      </c>
      <c r="F433" s="52">
        <v>32.0</v>
      </c>
      <c r="G433" s="52">
        <v>61.0</v>
      </c>
      <c r="H433" s="52">
        <v>53.0</v>
      </c>
      <c r="I433" s="52">
        <v>48.0</v>
      </c>
      <c r="J433" s="52">
        <v>1079.0</v>
      </c>
      <c r="K433" s="52">
        <v>60.0</v>
      </c>
      <c r="L433" s="52">
        <v>61.0</v>
      </c>
      <c r="M433" s="52">
        <v>156.0</v>
      </c>
      <c r="N433" s="52">
        <v>22.0</v>
      </c>
      <c r="O433" s="52">
        <v>20.0</v>
      </c>
      <c r="P433" s="52">
        <v>1383.0</v>
      </c>
      <c r="Q433" s="52">
        <v>132.0</v>
      </c>
      <c r="R433" s="52">
        <v>16.0</v>
      </c>
      <c r="S433" s="71">
        <v>597.0</v>
      </c>
    </row>
    <row r="434">
      <c r="A434" s="64">
        <v>43999.0</v>
      </c>
      <c r="B434" s="71">
        <v>1145.0</v>
      </c>
      <c r="C434" s="52">
        <v>148.0</v>
      </c>
      <c r="D434" s="52">
        <v>6895.0</v>
      </c>
      <c r="E434" s="52">
        <v>322.0</v>
      </c>
      <c r="F434" s="52">
        <v>32.0</v>
      </c>
      <c r="G434" s="52">
        <v>54.0</v>
      </c>
      <c r="H434" s="52">
        <v>53.0</v>
      </c>
      <c r="I434" s="52">
        <v>47.0</v>
      </c>
      <c r="J434" s="52">
        <v>1063.0</v>
      </c>
      <c r="K434" s="52">
        <v>60.0</v>
      </c>
      <c r="L434" s="52">
        <v>61.0</v>
      </c>
      <c r="M434" s="52">
        <v>153.0</v>
      </c>
      <c r="N434" s="52">
        <v>21.0</v>
      </c>
      <c r="O434" s="52">
        <v>20.0</v>
      </c>
      <c r="P434" s="52">
        <v>1383.0</v>
      </c>
      <c r="Q434" s="52">
        <v>132.0</v>
      </c>
      <c r="R434" s="52">
        <v>16.0</v>
      </c>
      <c r="S434" s="71">
        <v>593.0</v>
      </c>
    </row>
    <row r="435">
      <c r="A435" s="64">
        <v>43998.0</v>
      </c>
      <c r="B435" s="71">
        <v>1132.0</v>
      </c>
      <c r="C435" s="52">
        <v>148.0</v>
      </c>
      <c r="D435" s="52">
        <v>6894.0</v>
      </c>
      <c r="E435" s="52">
        <v>320.0</v>
      </c>
      <c r="F435" s="52">
        <v>32.0</v>
      </c>
      <c r="G435" s="52">
        <v>49.0</v>
      </c>
      <c r="H435" s="52">
        <v>53.0</v>
      </c>
      <c r="I435" s="52">
        <v>47.0</v>
      </c>
      <c r="J435" s="52">
        <v>1050.0</v>
      </c>
      <c r="K435" s="52">
        <v>60.0</v>
      </c>
      <c r="L435" s="52">
        <v>61.0</v>
      </c>
      <c r="M435" s="52">
        <v>152.0</v>
      </c>
      <c r="N435" s="52">
        <v>21.0</v>
      </c>
      <c r="O435" s="52">
        <v>20.0</v>
      </c>
      <c r="P435" s="52">
        <v>1383.0</v>
      </c>
      <c r="Q435" s="52">
        <v>132.0</v>
      </c>
      <c r="R435" s="52">
        <v>15.0</v>
      </c>
      <c r="S435" s="71">
        <v>586.0</v>
      </c>
    </row>
    <row r="436">
      <c r="A436" s="64">
        <v>43997.0</v>
      </c>
      <c r="B436" s="71">
        <v>1120.0</v>
      </c>
      <c r="C436" s="52">
        <v>147.0</v>
      </c>
      <c r="D436" s="52">
        <v>6894.0</v>
      </c>
      <c r="E436" s="52">
        <v>318.0</v>
      </c>
      <c r="F436" s="52">
        <v>32.0</v>
      </c>
      <c r="G436" s="52">
        <v>46.0</v>
      </c>
      <c r="H436" s="52">
        <v>53.0</v>
      </c>
      <c r="I436" s="52">
        <v>47.0</v>
      </c>
      <c r="J436" s="52">
        <v>1045.0</v>
      </c>
      <c r="K436" s="52">
        <v>60.0</v>
      </c>
      <c r="L436" s="52">
        <v>61.0</v>
      </c>
      <c r="M436" s="52">
        <v>152.0</v>
      </c>
      <c r="N436" s="52">
        <v>21.0</v>
      </c>
      <c r="O436" s="52">
        <v>20.0</v>
      </c>
      <c r="P436" s="52">
        <v>1383.0</v>
      </c>
      <c r="Q436" s="52">
        <v>130.0</v>
      </c>
      <c r="R436" s="52">
        <v>15.0</v>
      </c>
      <c r="S436" s="71">
        <v>577.0</v>
      </c>
    </row>
    <row r="437">
      <c r="A437" s="64">
        <v>43996.0</v>
      </c>
      <c r="B437" s="187">
        <v>1113.0</v>
      </c>
      <c r="C437" s="26">
        <v>147.0</v>
      </c>
      <c r="D437" s="26">
        <v>6894.0</v>
      </c>
      <c r="E437" s="26">
        <v>310.0</v>
      </c>
      <c r="F437" s="26">
        <v>32.0</v>
      </c>
      <c r="G437" s="26">
        <v>46.0</v>
      </c>
      <c r="H437" s="26">
        <v>53.0</v>
      </c>
      <c r="I437" s="26">
        <v>47.0</v>
      </c>
      <c r="J437" s="26">
        <v>1035.0</v>
      </c>
      <c r="K437" s="26">
        <v>60.0</v>
      </c>
      <c r="L437" s="26">
        <v>61.0</v>
      </c>
      <c r="M437" s="25">
        <v>150.0</v>
      </c>
      <c r="N437" s="26">
        <v>21.0</v>
      </c>
      <c r="O437" s="26">
        <v>20.0</v>
      </c>
      <c r="P437" s="26">
        <v>1383.0</v>
      </c>
      <c r="Q437" s="26">
        <v>127.0</v>
      </c>
      <c r="R437" s="26">
        <v>15.0</v>
      </c>
      <c r="S437" s="187">
        <v>570.0</v>
      </c>
    </row>
    <row r="438">
      <c r="A438" s="64">
        <v>43995.0</v>
      </c>
      <c r="B438" s="71">
        <v>1101.0</v>
      </c>
      <c r="C438" s="52">
        <v>147.0</v>
      </c>
      <c r="D438" s="52">
        <v>6892.0</v>
      </c>
      <c r="E438" s="52">
        <v>302.0</v>
      </c>
      <c r="F438" s="52">
        <v>32.0</v>
      </c>
      <c r="G438" s="52">
        <v>46.0</v>
      </c>
      <c r="H438" s="52">
        <v>53.0</v>
      </c>
      <c r="I438" s="52">
        <v>47.0</v>
      </c>
      <c r="J438" s="52">
        <v>1025.0</v>
      </c>
      <c r="K438" s="52">
        <v>59.0</v>
      </c>
      <c r="L438" s="52">
        <v>61.0</v>
      </c>
      <c r="M438" s="25">
        <v>150.0</v>
      </c>
      <c r="N438" s="52">
        <v>21.0</v>
      </c>
      <c r="O438" s="52">
        <v>20.0</v>
      </c>
      <c r="P438" s="52">
        <v>1383.0</v>
      </c>
      <c r="Q438" s="52">
        <v>127.0</v>
      </c>
      <c r="R438" s="52">
        <v>15.0</v>
      </c>
      <c r="S438" s="71">
        <v>569.0</v>
      </c>
    </row>
    <row r="439">
      <c r="A439" s="64">
        <v>43994.0</v>
      </c>
      <c r="B439" s="182">
        <v>1072.0</v>
      </c>
      <c r="C439" s="19">
        <v>147.0</v>
      </c>
      <c r="D439" s="19">
        <v>6889.0</v>
      </c>
      <c r="E439" s="19">
        <v>301.0</v>
      </c>
      <c r="F439" s="19">
        <v>32.0</v>
      </c>
      <c r="G439" s="19">
        <v>46.0</v>
      </c>
      <c r="H439" s="19">
        <v>53.0</v>
      </c>
      <c r="I439" s="19">
        <v>47.0</v>
      </c>
      <c r="J439" s="19">
        <v>1011.0</v>
      </c>
      <c r="K439" s="19">
        <v>59.0</v>
      </c>
      <c r="L439" s="19">
        <v>61.0</v>
      </c>
      <c r="M439" s="19">
        <v>150.0</v>
      </c>
      <c r="N439" s="19">
        <v>21.0</v>
      </c>
      <c r="O439" s="19">
        <v>20.0</v>
      </c>
      <c r="P439" s="19">
        <v>1383.0</v>
      </c>
      <c r="Q439" s="19">
        <v>127.0</v>
      </c>
      <c r="R439" s="19">
        <v>15.0</v>
      </c>
      <c r="S439" s="182">
        <v>568.0</v>
      </c>
    </row>
    <row r="440">
      <c r="A440" s="64">
        <v>43993.0</v>
      </c>
      <c r="B440" s="182">
        <v>1048.0</v>
      </c>
      <c r="C440" s="19">
        <v>147.0</v>
      </c>
      <c r="D440" s="19">
        <v>6888.0</v>
      </c>
      <c r="E440" s="19">
        <v>300.0</v>
      </c>
      <c r="F440" s="19">
        <v>32.0</v>
      </c>
      <c r="G440" s="19">
        <v>46.0</v>
      </c>
      <c r="H440" s="19">
        <v>53.0</v>
      </c>
      <c r="I440" s="19">
        <v>47.0</v>
      </c>
      <c r="J440" s="19">
        <v>992.0</v>
      </c>
      <c r="K440" s="19">
        <v>59.0</v>
      </c>
      <c r="L440" s="19">
        <v>61.0</v>
      </c>
      <c r="M440" s="19">
        <v>150.0</v>
      </c>
      <c r="N440" s="19">
        <v>21.0</v>
      </c>
      <c r="O440" s="19">
        <v>20.0</v>
      </c>
      <c r="P440" s="19">
        <v>1383.0</v>
      </c>
      <c r="Q440" s="19">
        <v>127.0</v>
      </c>
      <c r="R440" s="19">
        <v>15.0</v>
      </c>
      <c r="S440" s="182">
        <v>558.0</v>
      </c>
    </row>
    <row r="441">
      <c r="A441" s="64">
        <v>43992.0</v>
      </c>
      <c r="B441" s="71">
        <v>1027.0</v>
      </c>
      <c r="C441" s="52">
        <v>147.0</v>
      </c>
      <c r="D441" s="52">
        <v>6888.0</v>
      </c>
      <c r="E441" s="52">
        <v>294.0</v>
      </c>
      <c r="F441" s="52">
        <v>32.0</v>
      </c>
      <c r="G441" s="52">
        <v>46.0</v>
      </c>
      <c r="H441" s="52">
        <v>53.0</v>
      </c>
      <c r="I441" s="52">
        <v>47.0</v>
      </c>
      <c r="J441" s="52">
        <v>976.0</v>
      </c>
      <c r="K441" s="52">
        <v>59.0</v>
      </c>
      <c r="L441" s="52">
        <v>61.0</v>
      </c>
      <c r="M441" s="52">
        <v>150.0</v>
      </c>
      <c r="N441" s="52">
        <v>21.0</v>
      </c>
      <c r="O441" s="52">
        <v>20.0</v>
      </c>
      <c r="P441" s="52">
        <v>1383.0</v>
      </c>
      <c r="Q441" s="52">
        <v>127.0</v>
      </c>
      <c r="R441" s="52">
        <v>15.0</v>
      </c>
      <c r="S441" s="71">
        <v>556.0</v>
      </c>
    </row>
    <row r="442">
      <c r="A442" s="64">
        <v>43991.0</v>
      </c>
      <c r="B442" s="71">
        <v>1015.0</v>
      </c>
      <c r="C442" s="52">
        <v>147.0</v>
      </c>
      <c r="D442" s="52">
        <v>6888.0</v>
      </c>
      <c r="E442" s="52">
        <v>286.0</v>
      </c>
      <c r="F442" s="52">
        <v>32.0</v>
      </c>
      <c r="G442" s="52">
        <v>46.0</v>
      </c>
      <c r="H442" s="52">
        <v>53.0</v>
      </c>
      <c r="I442" s="52">
        <v>47.0</v>
      </c>
      <c r="J442" s="52">
        <v>955.0</v>
      </c>
      <c r="K442" s="52">
        <v>58.0</v>
      </c>
      <c r="L442" s="52">
        <v>61.0</v>
      </c>
      <c r="M442" s="52">
        <v>150.0</v>
      </c>
      <c r="N442" s="52">
        <v>21.0</v>
      </c>
      <c r="O442" s="52">
        <v>20.0</v>
      </c>
      <c r="P442" s="52">
        <v>1383.0</v>
      </c>
      <c r="Q442" s="52">
        <v>125.0</v>
      </c>
      <c r="R442" s="52">
        <v>15.0</v>
      </c>
      <c r="S442" s="71">
        <v>550.0</v>
      </c>
    </row>
    <row r="443">
      <c r="A443" s="64">
        <v>43990.0</v>
      </c>
      <c r="B443" s="71">
        <v>996.0</v>
      </c>
      <c r="C443" s="52">
        <v>147.0</v>
      </c>
      <c r="D443" s="52">
        <v>6888.0</v>
      </c>
      <c r="E443" s="52">
        <v>283.0</v>
      </c>
      <c r="F443" s="52">
        <v>32.0</v>
      </c>
      <c r="G443" s="52">
        <v>46.0</v>
      </c>
      <c r="H443" s="52">
        <v>53.0</v>
      </c>
      <c r="I443" s="52">
        <v>47.0</v>
      </c>
      <c r="J443" s="52">
        <v>942.0</v>
      </c>
      <c r="K443" s="52">
        <v>58.0</v>
      </c>
      <c r="L443" s="52">
        <v>61.0</v>
      </c>
      <c r="M443" s="52">
        <v>148.0</v>
      </c>
      <c r="N443" s="52">
        <v>21.0</v>
      </c>
      <c r="O443" s="52">
        <v>20.0</v>
      </c>
      <c r="P443" s="52">
        <v>1383.0</v>
      </c>
      <c r="Q443" s="52">
        <v>124.0</v>
      </c>
      <c r="R443" s="52">
        <v>15.0</v>
      </c>
      <c r="S443" s="71">
        <v>550.0</v>
      </c>
    </row>
    <row r="444">
      <c r="A444" s="64">
        <v>43989.0</v>
      </c>
      <c r="B444" s="71">
        <v>974.0</v>
      </c>
      <c r="C444" s="52">
        <v>147.0</v>
      </c>
      <c r="D444" s="52">
        <v>6887.0</v>
      </c>
      <c r="E444" s="52">
        <v>279.0</v>
      </c>
      <c r="F444" s="52">
        <v>32.0</v>
      </c>
      <c r="G444" s="52">
        <v>46.0</v>
      </c>
      <c r="H444" s="52">
        <v>53.0</v>
      </c>
      <c r="I444" s="52">
        <v>47.0</v>
      </c>
      <c r="J444" s="52">
        <v>934.0</v>
      </c>
      <c r="K444" s="52">
        <v>58.0</v>
      </c>
      <c r="L444" s="52">
        <v>61.0</v>
      </c>
      <c r="M444" s="52">
        <v>148.0</v>
      </c>
      <c r="N444" s="52">
        <v>21.0</v>
      </c>
      <c r="O444" s="52">
        <v>20.0</v>
      </c>
      <c r="P444" s="52">
        <v>1383.0</v>
      </c>
      <c r="Q444" s="52">
        <v>124.0</v>
      </c>
      <c r="R444" s="52">
        <v>15.0</v>
      </c>
      <c r="S444" s="71">
        <v>547.0</v>
      </c>
    </row>
    <row r="445">
      <c r="A445" s="64">
        <v>43988.0</v>
      </c>
      <c r="B445" s="71">
        <v>947.0</v>
      </c>
      <c r="C445" s="52">
        <v>147.0</v>
      </c>
      <c r="D445" s="52">
        <v>6886.0</v>
      </c>
      <c r="E445" s="52">
        <v>273.0</v>
      </c>
      <c r="F445" s="52">
        <v>32.0</v>
      </c>
      <c r="G445" s="52">
        <v>46.0</v>
      </c>
      <c r="H445" s="52">
        <v>52.0</v>
      </c>
      <c r="I445" s="52">
        <v>47.0</v>
      </c>
      <c r="J445" s="52">
        <v>915.0</v>
      </c>
      <c r="K445" s="52">
        <v>58.0</v>
      </c>
      <c r="L445" s="52">
        <v>60.0</v>
      </c>
      <c r="M445" s="52">
        <v>148.0</v>
      </c>
      <c r="N445" s="52">
        <v>21.0</v>
      </c>
      <c r="O445" s="52">
        <v>20.0</v>
      </c>
      <c r="P445" s="52">
        <v>1383.0</v>
      </c>
      <c r="Q445" s="52">
        <v>124.0</v>
      </c>
      <c r="R445" s="52">
        <v>15.0</v>
      </c>
      <c r="S445" s="71">
        <v>545.0</v>
      </c>
    </row>
    <row r="446">
      <c r="A446" s="64">
        <v>43987.0</v>
      </c>
      <c r="B446" s="71">
        <v>924.0</v>
      </c>
      <c r="C446" s="52">
        <v>147.0</v>
      </c>
      <c r="D446" s="52">
        <v>6886.0</v>
      </c>
      <c r="E446" s="52">
        <v>262.0</v>
      </c>
      <c r="F446" s="52">
        <v>32.0</v>
      </c>
      <c r="G446" s="52">
        <v>46.0</v>
      </c>
      <c r="H446" s="52">
        <v>52.0</v>
      </c>
      <c r="I446" s="52">
        <v>47.0</v>
      </c>
      <c r="J446" s="52">
        <v>907.0</v>
      </c>
      <c r="K446" s="52">
        <v>57.0</v>
      </c>
      <c r="L446" s="52">
        <v>60.0</v>
      </c>
      <c r="M446" s="52">
        <v>147.0</v>
      </c>
      <c r="N446" s="52">
        <v>21.0</v>
      </c>
      <c r="O446" s="52">
        <v>20.0</v>
      </c>
      <c r="P446" s="52">
        <v>1382.0</v>
      </c>
      <c r="Q446" s="52">
        <v>123.0</v>
      </c>
      <c r="R446" s="52">
        <v>15.0</v>
      </c>
      <c r="S446" s="71">
        <v>540.0</v>
      </c>
    </row>
    <row r="447">
      <c r="A447" s="64">
        <v>43986.0</v>
      </c>
      <c r="B447" s="71">
        <v>909.0</v>
      </c>
      <c r="C447" s="52">
        <v>147.0</v>
      </c>
      <c r="D447" s="52">
        <v>6885.0</v>
      </c>
      <c r="E447" s="52">
        <v>256.0</v>
      </c>
      <c r="F447" s="52">
        <v>32.0</v>
      </c>
      <c r="G447" s="52">
        <v>46.0</v>
      </c>
      <c r="H447" s="52">
        <v>52.0</v>
      </c>
      <c r="I447" s="52">
        <v>47.0</v>
      </c>
      <c r="J447" s="52">
        <v>894.0</v>
      </c>
      <c r="K447" s="52">
        <v>57.0</v>
      </c>
      <c r="L447" s="52">
        <v>60.0</v>
      </c>
      <c r="M447" s="52">
        <v>146.0</v>
      </c>
      <c r="N447" s="52">
        <v>21.0</v>
      </c>
      <c r="O447" s="52">
        <v>20.0</v>
      </c>
      <c r="P447" s="52">
        <v>1380.0</v>
      </c>
      <c r="Q447" s="52">
        <v>123.0</v>
      </c>
      <c r="R447" s="52">
        <v>15.0</v>
      </c>
      <c r="S447" s="71">
        <v>539.0</v>
      </c>
    </row>
    <row r="448">
      <c r="A448" s="64">
        <v>43985.0</v>
      </c>
      <c r="B448" s="182">
        <v>895.0</v>
      </c>
      <c r="C448" s="19">
        <v>147.0</v>
      </c>
      <c r="D448" s="19">
        <v>6885.0</v>
      </c>
      <c r="E448" s="19">
        <v>249.0</v>
      </c>
      <c r="F448" s="19">
        <v>32.0</v>
      </c>
      <c r="G448" s="19">
        <v>46.0</v>
      </c>
      <c r="H448" s="19">
        <v>52.0</v>
      </c>
      <c r="I448" s="19">
        <v>47.0</v>
      </c>
      <c r="J448" s="19">
        <v>879.0</v>
      </c>
      <c r="K448" s="19">
        <v>57.0</v>
      </c>
      <c r="L448" s="19">
        <v>60.0</v>
      </c>
      <c r="M448" s="19">
        <v>146.0</v>
      </c>
      <c r="N448" s="19">
        <v>21.0</v>
      </c>
      <c r="O448" s="19">
        <v>20.0</v>
      </c>
      <c r="P448" s="19">
        <v>1379.0</v>
      </c>
      <c r="Q448" s="19">
        <v>123.0</v>
      </c>
      <c r="R448" s="19">
        <v>15.0</v>
      </c>
      <c r="S448" s="182">
        <v>537.0</v>
      </c>
    </row>
    <row r="449">
      <c r="A449" s="64">
        <v>43984.0</v>
      </c>
      <c r="B449" s="182">
        <v>876.0</v>
      </c>
      <c r="C449" s="19">
        <v>147.0</v>
      </c>
      <c r="D449" s="19">
        <v>6884.0</v>
      </c>
      <c r="E449" s="19">
        <v>232.0</v>
      </c>
      <c r="F449" s="19">
        <v>32.0</v>
      </c>
      <c r="G449" s="19">
        <v>46.0</v>
      </c>
      <c r="H449" s="19">
        <v>52.0</v>
      </c>
      <c r="I449" s="19">
        <v>47.0</v>
      </c>
      <c r="J449" s="19">
        <v>867.0</v>
      </c>
      <c r="K449" s="19">
        <v>57.0</v>
      </c>
      <c r="L449" s="19">
        <v>60.0</v>
      </c>
      <c r="M449" s="19">
        <v>146.0</v>
      </c>
      <c r="N449" s="19">
        <v>21.0</v>
      </c>
      <c r="O449" s="19">
        <v>20.0</v>
      </c>
      <c r="P449" s="19">
        <v>1379.0</v>
      </c>
      <c r="Q449" s="19">
        <v>123.0</v>
      </c>
      <c r="R449" s="19">
        <v>15.0</v>
      </c>
      <c r="S449" s="182">
        <v>537.0</v>
      </c>
    </row>
    <row r="450">
      <c r="A450" s="64">
        <v>43983.0</v>
      </c>
      <c r="B450" s="71">
        <v>862.0</v>
      </c>
      <c r="C450" s="52">
        <v>147.0</v>
      </c>
      <c r="D450" s="52">
        <v>6884.0</v>
      </c>
      <c r="E450" s="52">
        <v>224.0</v>
      </c>
      <c r="F450" s="52">
        <v>32.0</v>
      </c>
      <c r="G450" s="52">
        <v>46.0</v>
      </c>
      <c r="H450" s="52">
        <v>52.0</v>
      </c>
      <c r="I450" s="52">
        <v>47.0</v>
      </c>
      <c r="J450" s="52">
        <v>852.0</v>
      </c>
      <c r="K450" s="52">
        <v>57.0</v>
      </c>
      <c r="L450" s="52">
        <v>60.0</v>
      </c>
      <c r="M450" s="52">
        <v>146.0</v>
      </c>
      <c r="N450" s="52">
        <v>21.0</v>
      </c>
      <c r="O450" s="52">
        <v>20.0</v>
      </c>
      <c r="P450" s="52">
        <v>1379.0</v>
      </c>
      <c r="Q450" s="52">
        <v>123.0</v>
      </c>
      <c r="R450" s="52">
        <v>15.0</v>
      </c>
      <c r="S450" s="71">
        <v>536.0</v>
      </c>
    </row>
    <row r="451">
      <c r="A451" s="64">
        <v>43982.0</v>
      </c>
      <c r="B451" s="71">
        <v>861.0</v>
      </c>
      <c r="C451" s="52">
        <v>147.0</v>
      </c>
      <c r="D451" s="52">
        <v>6883.0</v>
      </c>
      <c r="E451" s="52">
        <v>206.0</v>
      </c>
      <c r="F451" s="52">
        <v>32.0</v>
      </c>
      <c r="G451" s="52">
        <v>46.0</v>
      </c>
      <c r="H451" s="52">
        <v>52.0</v>
      </c>
      <c r="I451" s="52">
        <v>47.0</v>
      </c>
      <c r="J451" s="52">
        <v>840.0</v>
      </c>
      <c r="K451" s="52">
        <v>57.0</v>
      </c>
      <c r="L451" s="52">
        <v>60.0</v>
      </c>
      <c r="M451" s="52">
        <v>146.0</v>
      </c>
      <c r="N451" s="52">
        <v>21.0</v>
      </c>
      <c r="O451" s="52">
        <v>19.0</v>
      </c>
      <c r="P451" s="52">
        <v>1379.0</v>
      </c>
      <c r="Q451" s="52">
        <v>123.0</v>
      </c>
      <c r="R451" s="52">
        <v>15.0</v>
      </c>
      <c r="S451" s="71">
        <v>534.0</v>
      </c>
    </row>
    <row r="452">
      <c r="A452" s="64">
        <v>43981.0</v>
      </c>
      <c r="B452" s="186">
        <v>855.0</v>
      </c>
      <c r="C452" s="25">
        <v>146.0</v>
      </c>
      <c r="D452" s="25">
        <v>6882.0</v>
      </c>
      <c r="E452" s="25">
        <v>203.0</v>
      </c>
      <c r="F452" s="25">
        <v>32.0</v>
      </c>
      <c r="G452" s="25">
        <v>45.0</v>
      </c>
      <c r="H452" s="25">
        <v>50.0</v>
      </c>
      <c r="I452" s="25">
        <v>47.0</v>
      </c>
      <c r="J452" s="25">
        <v>828.0</v>
      </c>
      <c r="K452" s="25">
        <v>57.0</v>
      </c>
      <c r="L452" s="25">
        <v>60.0</v>
      </c>
      <c r="M452" s="25">
        <v>146.0</v>
      </c>
      <c r="N452" s="25">
        <v>21.0</v>
      </c>
      <c r="O452" s="25">
        <v>19.0</v>
      </c>
      <c r="P452" s="25">
        <v>1379.0</v>
      </c>
      <c r="Q452" s="25">
        <v>123.0</v>
      </c>
      <c r="R452" s="25">
        <v>14.0</v>
      </c>
      <c r="S452" s="186">
        <v>534.0</v>
      </c>
    </row>
    <row r="453">
      <c r="A453" s="64">
        <v>43980.0</v>
      </c>
      <c r="B453" s="186">
        <v>846.0</v>
      </c>
      <c r="C453" s="25">
        <v>145.0</v>
      </c>
      <c r="D453" s="25">
        <v>6880.0</v>
      </c>
      <c r="E453" s="25">
        <v>198.0</v>
      </c>
      <c r="F453" s="25">
        <v>30.0</v>
      </c>
      <c r="G453" s="25">
        <v>45.0</v>
      </c>
      <c r="H453" s="25">
        <v>50.0</v>
      </c>
      <c r="I453" s="25">
        <v>47.0</v>
      </c>
      <c r="J453" s="25">
        <v>815.0</v>
      </c>
      <c r="K453" s="25">
        <v>56.0</v>
      </c>
      <c r="L453" s="25">
        <v>60.0</v>
      </c>
      <c r="M453" s="25">
        <v>146.0</v>
      </c>
      <c r="N453" s="25">
        <v>21.0</v>
      </c>
      <c r="O453" s="25">
        <v>18.0</v>
      </c>
      <c r="P453" s="25">
        <v>1379.0</v>
      </c>
      <c r="Q453" s="25">
        <v>123.0</v>
      </c>
      <c r="R453" s="25">
        <v>14.0</v>
      </c>
      <c r="S453" s="186">
        <v>529.0</v>
      </c>
    </row>
    <row r="454">
      <c r="A454" s="64">
        <v>43979.0</v>
      </c>
      <c r="B454" s="186">
        <v>826.0</v>
      </c>
      <c r="C454" s="25">
        <v>145.0</v>
      </c>
      <c r="D454" s="25">
        <v>6880.0</v>
      </c>
      <c r="E454" s="25">
        <v>180.0</v>
      </c>
      <c r="F454" s="25">
        <v>30.0</v>
      </c>
      <c r="G454" s="25">
        <v>45.0</v>
      </c>
      <c r="H454" s="25">
        <v>50.0</v>
      </c>
      <c r="I454" s="25">
        <v>47.0</v>
      </c>
      <c r="J454" s="25">
        <v>795.0</v>
      </c>
      <c r="K454" s="25">
        <v>56.0</v>
      </c>
      <c r="L454" s="25">
        <v>60.0</v>
      </c>
      <c r="M454" s="25">
        <v>146.0</v>
      </c>
      <c r="N454" s="25">
        <v>21.0</v>
      </c>
      <c r="O454" s="25">
        <v>18.0</v>
      </c>
      <c r="P454" s="25">
        <v>1379.0</v>
      </c>
      <c r="Q454" s="25">
        <v>123.0</v>
      </c>
      <c r="R454" s="25">
        <v>14.0</v>
      </c>
      <c r="S454" s="186">
        <v>529.0</v>
      </c>
    </row>
    <row r="455">
      <c r="A455" s="64">
        <v>43978.0</v>
      </c>
      <c r="B455" s="187">
        <v>802.0</v>
      </c>
      <c r="C455" s="26">
        <v>144.0</v>
      </c>
      <c r="D455" s="26">
        <v>6878.0</v>
      </c>
      <c r="E455" s="26">
        <v>158.0</v>
      </c>
      <c r="F455" s="26">
        <v>30.0</v>
      </c>
      <c r="G455" s="26">
        <v>45.0</v>
      </c>
      <c r="H455" s="26">
        <v>50.0</v>
      </c>
      <c r="I455" s="26">
        <v>47.0</v>
      </c>
      <c r="J455" s="26">
        <v>774.0</v>
      </c>
      <c r="K455" s="26">
        <v>56.0</v>
      </c>
      <c r="L455" s="26">
        <v>60.0</v>
      </c>
      <c r="M455" s="26">
        <v>145.0</v>
      </c>
      <c r="N455" s="26">
        <v>21.0</v>
      </c>
      <c r="O455" s="26">
        <v>18.0</v>
      </c>
      <c r="P455" s="26">
        <v>1378.0</v>
      </c>
      <c r="Q455" s="26">
        <v>123.0</v>
      </c>
      <c r="R455" s="26">
        <v>14.0</v>
      </c>
      <c r="S455" s="187">
        <v>522.0</v>
      </c>
    </row>
    <row r="456">
      <c r="A456" s="64">
        <v>43977.0</v>
      </c>
      <c r="B456" s="187">
        <v>783.0</v>
      </c>
      <c r="C456" s="26">
        <v>144.0</v>
      </c>
      <c r="D456" s="26">
        <v>6875.0</v>
      </c>
      <c r="E456" s="26">
        <v>147.0</v>
      </c>
      <c r="F456" s="26">
        <v>30.0</v>
      </c>
      <c r="G456" s="26">
        <v>45.0</v>
      </c>
      <c r="H456" s="26">
        <v>50.0</v>
      </c>
      <c r="I456" s="26">
        <v>47.0</v>
      </c>
      <c r="J456" s="26">
        <v>768.0</v>
      </c>
      <c r="K456" s="26">
        <v>56.0</v>
      </c>
      <c r="L456" s="26">
        <v>60.0</v>
      </c>
      <c r="M456" s="26">
        <v>145.0</v>
      </c>
      <c r="N456" s="26">
        <v>21.0</v>
      </c>
      <c r="O456" s="26">
        <v>18.0</v>
      </c>
      <c r="P456" s="26">
        <v>1378.0</v>
      </c>
      <c r="Q456" s="26">
        <v>123.0</v>
      </c>
      <c r="R456" s="26">
        <v>14.0</v>
      </c>
      <c r="S456" s="187">
        <v>521.0</v>
      </c>
    </row>
    <row r="457">
      <c r="A457" s="64">
        <v>43976.0</v>
      </c>
      <c r="B457" s="71">
        <v>774.0</v>
      </c>
      <c r="C457" s="52">
        <v>144.0</v>
      </c>
      <c r="D457" s="52">
        <v>6874.0</v>
      </c>
      <c r="E457" s="52">
        <v>144.0</v>
      </c>
      <c r="F457" s="52">
        <v>30.0</v>
      </c>
      <c r="G457" s="52">
        <v>45.0</v>
      </c>
      <c r="H457" s="52">
        <v>50.0</v>
      </c>
      <c r="I457" s="52">
        <v>47.0</v>
      </c>
      <c r="J457" s="52">
        <v>766.0</v>
      </c>
      <c r="K457" s="52">
        <v>56.0</v>
      </c>
      <c r="L457" s="52">
        <v>59.0</v>
      </c>
      <c r="M457" s="52">
        <v>145.0</v>
      </c>
      <c r="N457" s="52">
        <v>21.0</v>
      </c>
      <c r="O457" s="52">
        <v>18.0</v>
      </c>
      <c r="P457" s="52">
        <v>1377.0</v>
      </c>
      <c r="Q457" s="52">
        <v>123.0</v>
      </c>
      <c r="R457" s="52">
        <v>14.0</v>
      </c>
      <c r="S457" s="71">
        <v>519.0</v>
      </c>
    </row>
    <row r="458">
      <c r="A458" s="64">
        <v>43975.0</v>
      </c>
      <c r="B458" s="71">
        <v>768.0</v>
      </c>
      <c r="C458" s="52">
        <v>144.0</v>
      </c>
      <c r="D458" s="52">
        <v>6873.0</v>
      </c>
      <c r="E458" s="52">
        <v>143.0</v>
      </c>
      <c r="F458" s="52">
        <v>30.0</v>
      </c>
      <c r="G458" s="52">
        <v>45.0</v>
      </c>
      <c r="H458" s="52">
        <v>50.0</v>
      </c>
      <c r="I458" s="52">
        <v>47.0</v>
      </c>
      <c r="J458" s="52">
        <v>760.0</v>
      </c>
      <c r="K458" s="52">
        <v>56.0</v>
      </c>
      <c r="L458" s="52">
        <v>59.0</v>
      </c>
      <c r="M458" s="52">
        <v>145.0</v>
      </c>
      <c r="N458" s="52">
        <v>21.0</v>
      </c>
      <c r="O458" s="52">
        <v>18.0</v>
      </c>
      <c r="P458" s="52">
        <v>1376.0</v>
      </c>
      <c r="Q458" s="52">
        <v>123.0</v>
      </c>
      <c r="R458" s="52">
        <v>14.0</v>
      </c>
      <c r="S458" s="71">
        <v>518.0</v>
      </c>
    </row>
    <row r="459">
      <c r="A459" s="64">
        <v>43974.0</v>
      </c>
      <c r="B459" s="71">
        <v>762.0</v>
      </c>
      <c r="C459" s="52">
        <v>144.0</v>
      </c>
      <c r="D459" s="52">
        <v>6873.0</v>
      </c>
      <c r="E459" s="52">
        <v>141.0</v>
      </c>
      <c r="F459" s="52">
        <v>30.0</v>
      </c>
      <c r="G459" s="52">
        <v>45.0</v>
      </c>
      <c r="H459" s="52">
        <v>50.0</v>
      </c>
      <c r="I459" s="52">
        <v>47.0</v>
      </c>
      <c r="J459" s="52">
        <v>754.0</v>
      </c>
      <c r="K459" s="52">
        <v>55.0</v>
      </c>
      <c r="L459" s="52">
        <v>59.0</v>
      </c>
      <c r="M459" s="52">
        <v>145.0</v>
      </c>
      <c r="N459" s="52">
        <v>21.0</v>
      </c>
      <c r="O459" s="52">
        <v>18.0</v>
      </c>
      <c r="P459" s="52">
        <v>1370.0</v>
      </c>
      <c r="Q459" s="52">
        <v>123.0</v>
      </c>
      <c r="R459" s="52">
        <v>14.0</v>
      </c>
      <c r="S459" s="71">
        <v>514.0</v>
      </c>
    </row>
    <row r="460">
      <c r="A460" s="64">
        <v>43973.0</v>
      </c>
      <c r="B460" s="71">
        <v>758.0</v>
      </c>
      <c r="C460" s="52">
        <v>144.0</v>
      </c>
      <c r="D460" s="52">
        <v>6872.0</v>
      </c>
      <c r="E460" s="52">
        <v>141.0</v>
      </c>
      <c r="F460" s="52">
        <v>30.0</v>
      </c>
      <c r="G460" s="52">
        <v>44.0</v>
      </c>
      <c r="H460" s="52">
        <v>50.0</v>
      </c>
      <c r="I460" s="52">
        <v>47.0</v>
      </c>
      <c r="J460" s="52">
        <v>741.0</v>
      </c>
      <c r="K460" s="52">
        <v>55.0</v>
      </c>
      <c r="L460" s="52">
        <v>59.0</v>
      </c>
      <c r="M460" s="52">
        <v>145.0</v>
      </c>
      <c r="N460" s="52">
        <v>21.0</v>
      </c>
      <c r="O460" s="52">
        <v>18.0</v>
      </c>
      <c r="P460" s="52">
        <v>1370.0</v>
      </c>
      <c r="Q460" s="52">
        <v>122.0</v>
      </c>
      <c r="R460" s="52">
        <v>14.0</v>
      </c>
      <c r="S460" s="71">
        <v>511.0</v>
      </c>
    </row>
    <row r="461">
      <c r="A461" s="64">
        <v>43972.0</v>
      </c>
      <c r="B461" s="71">
        <v>756.0</v>
      </c>
      <c r="C461" s="52">
        <v>144.0</v>
      </c>
      <c r="D461" s="52">
        <v>6872.0</v>
      </c>
      <c r="E461" s="52">
        <v>140.0</v>
      </c>
      <c r="F461" s="52">
        <v>30.0</v>
      </c>
      <c r="G461" s="52">
        <v>44.0</v>
      </c>
      <c r="H461" s="52">
        <v>49.0</v>
      </c>
      <c r="I461" s="52">
        <v>47.0</v>
      </c>
      <c r="J461" s="52">
        <v>735.0</v>
      </c>
      <c r="K461" s="52">
        <v>55.0</v>
      </c>
      <c r="L461" s="52">
        <v>59.0</v>
      </c>
      <c r="M461" s="52">
        <v>145.0</v>
      </c>
      <c r="N461" s="52">
        <v>21.0</v>
      </c>
      <c r="O461" s="52">
        <v>18.0</v>
      </c>
      <c r="P461" s="52">
        <v>1368.0</v>
      </c>
      <c r="Q461" s="52">
        <v>121.0</v>
      </c>
      <c r="R461" s="52">
        <v>14.0</v>
      </c>
      <c r="S461" s="71">
        <v>504.0</v>
      </c>
    </row>
    <row r="462">
      <c r="A462" s="64">
        <v>43971.0</v>
      </c>
      <c r="B462" s="182">
        <v>752.0</v>
      </c>
      <c r="C462" s="19">
        <v>144.0</v>
      </c>
      <c r="D462" s="19">
        <v>6872.0</v>
      </c>
      <c r="E462" s="19">
        <v>134.0</v>
      </c>
      <c r="F462" s="19">
        <v>30.0</v>
      </c>
      <c r="G462" s="19">
        <v>44.0</v>
      </c>
      <c r="H462" s="19">
        <v>49.0</v>
      </c>
      <c r="I462" s="19">
        <v>47.0</v>
      </c>
      <c r="J462" s="19">
        <v>735.0</v>
      </c>
      <c r="K462" s="19">
        <v>55.0</v>
      </c>
      <c r="L462" s="19">
        <v>59.0</v>
      </c>
      <c r="M462" s="19">
        <v>144.0</v>
      </c>
      <c r="N462" s="19">
        <v>21.0</v>
      </c>
      <c r="O462" s="19">
        <v>18.0</v>
      </c>
      <c r="P462" s="19">
        <v>1368.0</v>
      </c>
      <c r="Q462" s="19">
        <v>121.0</v>
      </c>
      <c r="R462" s="19">
        <v>14.0</v>
      </c>
      <c r="S462" s="182">
        <v>503.0</v>
      </c>
    </row>
    <row r="463">
      <c r="A463" s="64">
        <v>43970.0</v>
      </c>
      <c r="B463" s="71">
        <v>742.0</v>
      </c>
      <c r="C463" s="52">
        <v>144.0</v>
      </c>
      <c r="D463" s="52">
        <v>6871.0</v>
      </c>
      <c r="E463" s="52">
        <v>126.0</v>
      </c>
      <c r="F463" s="52">
        <v>30.0</v>
      </c>
      <c r="G463" s="52">
        <v>44.0</v>
      </c>
      <c r="H463" s="52">
        <v>49.0</v>
      </c>
      <c r="I463" s="52">
        <v>47.0</v>
      </c>
      <c r="J463" s="52">
        <v>725.0</v>
      </c>
      <c r="K463" s="52">
        <v>55.0</v>
      </c>
      <c r="L463" s="52">
        <v>59.0</v>
      </c>
      <c r="M463" s="52">
        <v>144.0</v>
      </c>
      <c r="N463" s="52">
        <v>20.0</v>
      </c>
      <c r="O463" s="52">
        <v>18.0</v>
      </c>
      <c r="P463" s="52">
        <v>1368.0</v>
      </c>
      <c r="Q463" s="52">
        <v>121.0</v>
      </c>
      <c r="R463" s="52">
        <v>14.0</v>
      </c>
      <c r="S463" s="71">
        <v>501.0</v>
      </c>
    </row>
    <row r="464">
      <c r="A464" s="64">
        <v>43969.0</v>
      </c>
      <c r="B464" s="71">
        <v>736.0</v>
      </c>
      <c r="C464" s="52">
        <v>144.0</v>
      </c>
      <c r="D464" s="52">
        <v>6871.0</v>
      </c>
      <c r="E464" s="52">
        <v>124.0</v>
      </c>
      <c r="F464" s="52">
        <v>30.0</v>
      </c>
      <c r="G464" s="52">
        <v>44.0</v>
      </c>
      <c r="H464" s="52">
        <v>45.0</v>
      </c>
      <c r="I464" s="52">
        <v>47.0</v>
      </c>
      <c r="J464" s="52">
        <v>724.0</v>
      </c>
      <c r="K464" s="52">
        <v>55.0</v>
      </c>
      <c r="L464" s="52">
        <v>59.0</v>
      </c>
      <c r="M464" s="52">
        <v>144.0</v>
      </c>
      <c r="N464" s="52">
        <v>20.0</v>
      </c>
      <c r="O464" s="52">
        <v>18.0</v>
      </c>
      <c r="P464" s="52">
        <v>1368.0</v>
      </c>
      <c r="Q464" s="52">
        <v>121.0</v>
      </c>
      <c r="R464" s="52">
        <v>14.0</v>
      </c>
      <c r="S464" s="71">
        <v>501.0</v>
      </c>
    </row>
    <row r="465">
      <c r="A465" s="64">
        <v>43968.0</v>
      </c>
      <c r="B465" s="71">
        <v>735.0</v>
      </c>
      <c r="C465" s="52">
        <v>144.0</v>
      </c>
      <c r="D465" s="52">
        <v>6870.0</v>
      </c>
      <c r="E465" s="52">
        <v>124.0</v>
      </c>
      <c r="F465" s="52">
        <v>30.0</v>
      </c>
      <c r="G465" s="52">
        <v>44.0</v>
      </c>
      <c r="H465" s="52">
        <v>45.0</v>
      </c>
      <c r="I465" s="52">
        <v>47.0</v>
      </c>
      <c r="J465" s="52">
        <v>721.0</v>
      </c>
      <c r="K465" s="52">
        <v>55.0</v>
      </c>
      <c r="L465" s="52">
        <v>56.0</v>
      </c>
      <c r="M465" s="52">
        <v>144.0</v>
      </c>
      <c r="N465" s="52">
        <v>20.0</v>
      </c>
      <c r="O465" s="52">
        <v>18.0</v>
      </c>
      <c r="P465" s="52">
        <v>1368.0</v>
      </c>
      <c r="Q465" s="52">
        <v>121.0</v>
      </c>
      <c r="R465" s="52">
        <v>14.0</v>
      </c>
      <c r="S465" s="71">
        <v>494.0</v>
      </c>
    </row>
    <row r="466">
      <c r="A466" s="64">
        <v>43967.0</v>
      </c>
      <c r="B466" s="71">
        <v>730.0</v>
      </c>
      <c r="C466" s="52">
        <v>144.0</v>
      </c>
      <c r="D466" s="52">
        <v>6869.0</v>
      </c>
      <c r="E466" s="52">
        <v>124.0</v>
      </c>
      <c r="F466" s="52">
        <v>30.0</v>
      </c>
      <c r="G466" s="52">
        <v>43.0</v>
      </c>
      <c r="H466" s="52">
        <v>45.0</v>
      </c>
      <c r="I466" s="52">
        <v>47.0</v>
      </c>
      <c r="J466" s="52">
        <v>721.0</v>
      </c>
      <c r="K466" s="52">
        <v>55.0</v>
      </c>
      <c r="L466" s="52">
        <v>56.0</v>
      </c>
      <c r="M466" s="52">
        <v>144.0</v>
      </c>
      <c r="N466" s="52">
        <v>20.0</v>
      </c>
      <c r="O466" s="52">
        <v>18.0</v>
      </c>
      <c r="P466" s="52">
        <v>1368.0</v>
      </c>
      <c r="Q466" s="52">
        <v>119.0</v>
      </c>
      <c r="R466" s="52">
        <v>14.0</v>
      </c>
      <c r="S466" s="71">
        <v>490.0</v>
      </c>
    </row>
    <row r="467">
      <c r="A467" s="64">
        <v>43966.0</v>
      </c>
      <c r="B467" s="71">
        <v>725.0</v>
      </c>
      <c r="C467" s="52">
        <v>144.0</v>
      </c>
      <c r="D467" s="52">
        <v>6868.0</v>
      </c>
      <c r="E467" s="52">
        <v>124.0</v>
      </c>
      <c r="F467" s="52">
        <v>30.0</v>
      </c>
      <c r="G467" s="52">
        <v>43.0</v>
      </c>
      <c r="H467" s="52">
        <v>45.0</v>
      </c>
      <c r="I467" s="52">
        <v>47.0</v>
      </c>
      <c r="J467" s="52">
        <v>717.0</v>
      </c>
      <c r="K467" s="52">
        <v>55.0</v>
      </c>
      <c r="L467" s="52">
        <v>55.0</v>
      </c>
      <c r="M467" s="52">
        <v>144.0</v>
      </c>
      <c r="N467" s="52">
        <v>20.0</v>
      </c>
      <c r="O467" s="52">
        <v>18.0</v>
      </c>
      <c r="P467" s="52">
        <v>1368.0</v>
      </c>
      <c r="Q467" s="52">
        <v>119.0</v>
      </c>
      <c r="R467" s="52">
        <v>14.0</v>
      </c>
      <c r="S467" s="71">
        <v>482.0</v>
      </c>
    </row>
    <row r="468">
      <c r="A468" s="64">
        <v>43965.0</v>
      </c>
      <c r="B468" s="71">
        <v>711.0</v>
      </c>
      <c r="C468" s="52">
        <v>144.0</v>
      </c>
      <c r="D468" s="52">
        <v>6865.0</v>
      </c>
      <c r="E468" s="52">
        <v>119.0</v>
      </c>
      <c r="F468" s="52">
        <v>30.0</v>
      </c>
      <c r="G468" s="52">
        <v>43.0</v>
      </c>
      <c r="H468" s="52">
        <v>45.0</v>
      </c>
      <c r="I468" s="52">
        <v>47.0</v>
      </c>
      <c r="J468" s="52">
        <v>714.0</v>
      </c>
      <c r="K468" s="52">
        <v>55.0</v>
      </c>
      <c r="L468" s="52">
        <v>55.0</v>
      </c>
      <c r="M468" s="52">
        <v>144.0</v>
      </c>
      <c r="N468" s="52">
        <v>20.0</v>
      </c>
      <c r="O468" s="52">
        <v>17.0</v>
      </c>
      <c r="P468" s="52">
        <v>1368.0</v>
      </c>
      <c r="Q468" s="52">
        <v>119.0</v>
      </c>
      <c r="R468" s="52">
        <v>14.0</v>
      </c>
      <c r="S468" s="71">
        <v>481.0</v>
      </c>
    </row>
    <row r="469">
      <c r="A469" s="64">
        <v>43964.0</v>
      </c>
      <c r="B469" s="71">
        <v>707.0</v>
      </c>
      <c r="C469" s="52">
        <v>144.0</v>
      </c>
      <c r="D469" s="52">
        <v>6865.0</v>
      </c>
      <c r="E469" s="52">
        <v>107.0</v>
      </c>
      <c r="F469" s="52">
        <v>30.0</v>
      </c>
      <c r="G469" s="52">
        <v>43.0</v>
      </c>
      <c r="H469" s="52">
        <v>45.0</v>
      </c>
      <c r="I469" s="52">
        <v>47.0</v>
      </c>
      <c r="J469" s="52">
        <v>708.0</v>
      </c>
      <c r="K469" s="52">
        <v>54.0</v>
      </c>
      <c r="L469" s="52">
        <v>52.0</v>
      </c>
      <c r="M469" s="52">
        <v>143.0</v>
      </c>
      <c r="N469" s="52">
        <v>20.0</v>
      </c>
      <c r="O469" s="52">
        <v>16.0</v>
      </c>
      <c r="P469" s="52">
        <v>1367.0</v>
      </c>
      <c r="Q469" s="52">
        <v>119.0</v>
      </c>
      <c r="R469" s="52">
        <v>14.0</v>
      </c>
      <c r="S469" s="71">
        <v>481.0</v>
      </c>
    </row>
    <row r="470">
      <c r="A470" s="64">
        <v>43963.0</v>
      </c>
      <c r="B470" s="71">
        <v>695.0</v>
      </c>
      <c r="C470" s="52">
        <v>141.0</v>
      </c>
      <c r="D470" s="52">
        <v>6862.0</v>
      </c>
      <c r="E470" s="52">
        <v>105.0</v>
      </c>
      <c r="F470" s="52">
        <v>30.0</v>
      </c>
      <c r="G470" s="52">
        <v>43.0</v>
      </c>
      <c r="H470" s="52">
        <v>44.0</v>
      </c>
      <c r="I470" s="52">
        <v>47.0</v>
      </c>
      <c r="J470" s="52">
        <v>706.0</v>
      </c>
      <c r="K470" s="52">
        <v>54.0</v>
      </c>
      <c r="L470" s="52">
        <v>52.0</v>
      </c>
      <c r="M470" s="52">
        <v>143.0</v>
      </c>
      <c r="N470" s="52">
        <v>19.0</v>
      </c>
      <c r="O470" s="52">
        <v>16.0</v>
      </c>
      <c r="P470" s="52">
        <v>1367.0</v>
      </c>
      <c r="Q470" s="52">
        <v>118.0</v>
      </c>
      <c r="R470" s="52">
        <v>14.0</v>
      </c>
      <c r="S470" s="71">
        <v>480.0</v>
      </c>
    </row>
    <row r="471">
      <c r="A471" s="64">
        <v>43962.0</v>
      </c>
      <c r="B471" s="71">
        <v>683.0</v>
      </c>
      <c r="C471" s="52">
        <v>141.0</v>
      </c>
      <c r="D471" s="52">
        <v>6861.0</v>
      </c>
      <c r="E471" s="52">
        <v>104.0</v>
      </c>
      <c r="F471" s="52">
        <v>30.0</v>
      </c>
      <c r="G471" s="52">
        <v>41.0</v>
      </c>
      <c r="H471" s="52">
        <v>44.0</v>
      </c>
      <c r="I471" s="52">
        <v>47.0</v>
      </c>
      <c r="J471" s="52">
        <v>698.0</v>
      </c>
      <c r="K471" s="52">
        <v>54.0</v>
      </c>
      <c r="L471" s="52">
        <v>52.0</v>
      </c>
      <c r="M471" s="52">
        <v>143.0</v>
      </c>
      <c r="N471" s="52">
        <v>19.0</v>
      </c>
      <c r="O471" s="52">
        <v>16.0</v>
      </c>
      <c r="P471" s="52">
        <v>1366.0</v>
      </c>
      <c r="Q471" s="52">
        <v>117.0</v>
      </c>
      <c r="R471" s="52">
        <v>14.0</v>
      </c>
      <c r="S471" s="71">
        <v>479.0</v>
      </c>
    </row>
    <row r="472">
      <c r="A472" s="64">
        <v>43961.0</v>
      </c>
      <c r="B472" s="71">
        <v>663.0</v>
      </c>
      <c r="C472" s="52">
        <v>141.0</v>
      </c>
      <c r="D472" s="52">
        <v>6861.0</v>
      </c>
      <c r="E472" s="52">
        <v>101.0</v>
      </c>
      <c r="F472" s="52">
        <v>30.0</v>
      </c>
      <c r="G472" s="52">
        <v>41.0</v>
      </c>
      <c r="H472" s="52">
        <v>44.0</v>
      </c>
      <c r="I472" s="52">
        <v>46.0</v>
      </c>
      <c r="J472" s="52">
        <v>694.0</v>
      </c>
      <c r="K472" s="52">
        <v>53.0</v>
      </c>
      <c r="L472" s="52">
        <v>49.0</v>
      </c>
      <c r="M472" s="52">
        <v>143.0</v>
      </c>
      <c r="N472" s="52">
        <v>19.0</v>
      </c>
      <c r="O472" s="52">
        <v>16.0</v>
      </c>
      <c r="P472" s="52">
        <v>1366.0</v>
      </c>
      <c r="Q472" s="52">
        <v>117.0</v>
      </c>
      <c r="R472" s="52">
        <v>14.0</v>
      </c>
      <c r="S472" s="71">
        <v>476.0</v>
      </c>
    </row>
    <row r="473">
      <c r="A473" s="64">
        <v>43960.0</v>
      </c>
      <c r="B473" s="71">
        <v>649.0</v>
      </c>
      <c r="C473" s="52">
        <v>141.0</v>
      </c>
      <c r="D473" s="52">
        <v>6859.0</v>
      </c>
      <c r="E473" s="52">
        <v>98.0</v>
      </c>
      <c r="F473" s="52">
        <v>30.0</v>
      </c>
      <c r="G473" s="52">
        <v>41.0</v>
      </c>
      <c r="H473" s="52">
        <v>44.0</v>
      </c>
      <c r="I473" s="52">
        <v>46.0</v>
      </c>
      <c r="J473" s="52">
        <v>688.0</v>
      </c>
      <c r="K473" s="52">
        <v>53.0</v>
      </c>
      <c r="L473" s="52">
        <v>47.0</v>
      </c>
      <c r="M473" s="52">
        <v>143.0</v>
      </c>
      <c r="N473" s="52">
        <v>19.0</v>
      </c>
      <c r="O473" s="52">
        <v>16.0</v>
      </c>
      <c r="P473" s="52">
        <v>1366.0</v>
      </c>
      <c r="Q473" s="52">
        <v>117.0</v>
      </c>
      <c r="R473" s="52">
        <v>13.0</v>
      </c>
      <c r="S473" s="71">
        <v>470.0</v>
      </c>
    </row>
    <row r="474">
      <c r="A474" s="64">
        <v>43959.0</v>
      </c>
      <c r="B474" s="71">
        <v>637.0</v>
      </c>
      <c r="C474" s="52">
        <v>140.0</v>
      </c>
      <c r="D474" s="52">
        <v>6859.0</v>
      </c>
      <c r="E474" s="52">
        <v>97.0</v>
      </c>
      <c r="F474" s="52">
        <v>30.0</v>
      </c>
      <c r="G474" s="52">
        <v>41.0</v>
      </c>
      <c r="H474" s="52">
        <v>44.0</v>
      </c>
      <c r="I474" s="52">
        <v>46.0</v>
      </c>
      <c r="J474" s="52">
        <v>684.0</v>
      </c>
      <c r="K474" s="52">
        <v>53.0</v>
      </c>
      <c r="L474" s="52">
        <v>47.0</v>
      </c>
      <c r="M474" s="52">
        <v>143.0</v>
      </c>
      <c r="N474" s="52">
        <v>19.0</v>
      </c>
      <c r="O474" s="52">
        <v>16.0</v>
      </c>
      <c r="P474" s="52">
        <v>1366.0</v>
      </c>
      <c r="Q474" s="52">
        <v>117.0</v>
      </c>
      <c r="R474" s="52">
        <v>13.0</v>
      </c>
      <c r="S474" s="71">
        <v>470.0</v>
      </c>
    </row>
    <row r="475">
      <c r="A475" s="64">
        <v>43958.0</v>
      </c>
      <c r="B475" s="71">
        <v>637.0</v>
      </c>
      <c r="C475" s="52">
        <v>138.0</v>
      </c>
      <c r="D475" s="52">
        <v>6856.0</v>
      </c>
      <c r="E475" s="52">
        <v>97.0</v>
      </c>
      <c r="F475" s="52">
        <v>30.0</v>
      </c>
      <c r="G475" s="52">
        <v>41.0</v>
      </c>
      <c r="H475" s="52">
        <v>44.0</v>
      </c>
      <c r="I475" s="52">
        <v>46.0</v>
      </c>
      <c r="J475" s="52">
        <v>682.0</v>
      </c>
      <c r="K475" s="52">
        <v>53.0</v>
      </c>
      <c r="L475" s="52">
        <v>46.0</v>
      </c>
      <c r="M475" s="52">
        <v>143.0</v>
      </c>
      <c r="N475" s="52">
        <v>18.0</v>
      </c>
      <c r="O475" s="52">
        <v>16.0</v>
      </c>
      <c r="P475" s="52">
        <v>1366.0</v>
      </c>
      <c r="Q475" s="52">
        <v>117.0</v>
      </c>
      <c r="R475" s="52">
        <v>13.0</v>
      </c>
      <c r="S475" s="71">
        <v>467.0</v>
      </c>
    </row>
    <row r="476">
      <c r="A476" s="64">
        <v>43957.0</v>
      </c>
      <c r="B476" s="71">
        <v>637.0</v>
      </c>
      <c r="C476" s="52">
        <v>138.0</v>
      </c>
      <c r="D476" s="52">
        <v>6856.0</v>
      </c>
      <c r="E476" s="52">
        <v>97.0</v>
      </c>
      <c r="F476" s="52">
        <v>30.0</v>
      </c>
      <c r="G476" s="52">
        <v>40.0</v>
      </c>
      <c r="H476" s="52">
        <v>44.0</v>
      </c>
      <c r="I476" s="52">
        <v>46.0</v>
      </c>
      <c r="J476" s="52">
        <v>681.0</v>
      </c>
      <c r="K476" s="52">
        <v>53.0</v>
      </c>
      <c r="L476" s="52">
        <v>45.0</v>
      </c>
      <c r="M476" s="52">
        <v>143.0</v>
      </c>
      <c r="N476" s="52">
        <v>18.0</v>
      </c>
      <c r="O476" s="52">
        <v>16.0</v>
      </c>
      <c r="P476" s="52">
        <v>1366.0</v>
      </c>
      <c r="Q476" s="52">
        <v>117.0</v>
      </c>
      <c r="R476" s="52">
        <v>13.0</v>
      </c>
      <c r="S476" s="71">
        <v>466.0</v>
      </c>
    </row>
    <row r="477">
      <c r="A477" s="64">
        <v>43956.0</v>
      </c>
      <c r="B477" s="71">
        <v>637.0</v>
      </c>
      <c r="C477" s="52">
        <v>138.0</v>
      </c>
      <c r="D477" s="52">
        <v>6856.0</v>
      </c>
      <c r="E477" s="52">
        <v>97.0</v>
      </c>
      <c r="F477" s="52">
        <v>30.0</v>
      </c>
      <c r="G477" s="52">
        <v>40.0</v>
      </c>
      <c r="H477" s="52">
        <v>44.0</v>
      </c>
      <c r="I477" s="52">
        <v>46.0</v>
      </c>
      <c r="J477" s="52">
        <v>681.0</v>
      </c>
      <c r="K477" s="52">
        <v>53.0</v>
      </c>
      <c r="L477" s="52">
        <v>45.0</v>
      </c>
      <c r="M477" s="52">
        <v>143.0</v>
      </c>
      <c r="N477" s="52">
        <v>18.0</v>
      </c>
      <c r="O477" s="52">
        <v>16.0</v>
      </c>
      <c r="P477" s="52">
        <v>1366.0</v>
      </c>
      <c r="Q477" s="52">
        <v>117.0</v>
      </c>
      <c r="R477" s="52">
        <v>13.0</v>
      </c>
      <c r="S477" s="71">
        <v>464.0</v>
      </c>
    </row>
    <row r="478">
      <c r="A478" s="64">
        <v>43955.0</v>
      </c>
      <c r="B478" s="71">
        <v>637.0</v>
      </c>
      <c r="C478" s="52">
        <v>138.0</v>
      </c>
      <c r="D478" s="52">
        <v>6856.0</v>
      </c>
      <c r="E478" s="52">
        <v>96.0</v>
      </c>
      <c r="F478" s="52">
        <v>30.0</v>
      </c>
      <c r="G478" s="52">
        <v>40.0</v>
      </c>
      <c r="H478" s="52">
        <v>44.0</v>
      </c>
      <c r="I478" s="52">
        <v>46.0</v>
      </c>
      <c r="J478" s="52">
        <v>681.0</v>
      </c>
      <c r="K478" s="52">
        <v>53.0</v>
      </c>
      <c r="L478" s="52">
        <v>45.0</v>
      </c>
      <c r="M478" s="52">
        <v>143.0</v>
      </c>
      <c r="N478" s="52">
        <v>18.0</v>
      </c>
      <c r="O478" s="52">
        <v>16.0</v>
      </c>
      <c r="P478" s="52">
        <v>1366.0</v>
      </c>
      <c r="Q478" s="52">
        <v>117.0</v>
      </c>
      <c r="R478" s="52">
        <v>13.0</v>
      </c>
      <c r="S478" s="71">
        <v>462.0</v>
      </c>
    </row>
    <row r="479">
      <c r="A479" s="64">
        <v>43954.0</v>
      </c>
      <c r="B479" s="71">
        <v>637.0</v>
      </c>
      <c r="C479" s="52">
        <v>138.0</v>
      </c>
      <c r="D479" s="52">
        <v>6856.0</v>
      </c>
      <c r="E479" s="52">
        <v>95.0</v>
      </c>
      <c r="F479" s="52">
        <v>30.0</v>
      </c>
      <c r="G479" s="52">
        <v>40.0</v>
      </c>
      <c r="H479" s="52">
        <v>43.0</v>
      </c>
      <c r="I479" s="52">
        <v>46.0</v>
      </c>
      <c r="J479" s="52">
        <v>680.0</v>
      </c>
      <c r="K479" s="52">
        <v>53.0</v>
      </c>
      <c r="L479" s="52">
        <v>45.0</v>
      </c>
      <c r="M479" s="52">
        <v>143.0</v>
      </c>
      <c r="N479" s="52">
        <v>18.0</v>
      </c>
      <c r="O479" s="52">
        <v>15.0</v>
      </c>
      <c r="P479" s="52">
        <v>1366.0</v>
      </c>
      <c r="Q479" s="52">
        <v>117.0</v>
      </c>
      <c r="R479" s="52">
        <v>13.0</v>
      </c>
      <c r="S479" s="71">
        <v>458.0</v>
      </c>
    </row>
    <row r="480">
      <c r="A480" s="64">
        <v>43953.0</v>
      </c>
      <c r="B480" s="71">
        <v>635.0</v>
      </c>
      <c r="C480" s="52">
        <v>138.0</v>
      </c>
      <c r="D480" s="52">
        <v>6852.0</v>
      </c>
      <c r="E480" s="52">
        <v>95.0</v>
      </c>
      <c r="F480" s="52">
        <v>30.0</v>
      </c>
      <c r="G480" s="52">
        <v>40.0</v>
      </c>
      <c r="H480" s="52">
        <v>43.0</v>
      </c>
      <c r="I480" s="52">
        <v>46.0</v>
      </c>
      <c r="J480" s="52">
        <v>678.0</v>
      </c>
      <c r="K480" s="52">
        <v>53.0</v>
      </c>
      <c r="L480" s="52">
        <v>45.0</v>
      </c>
      <c r="M480" s="52">
        <v>143.0</v>
      </c>
      <c r="N480" s="52">
        <v>18.0</v>
      </c>
      <c r="O480" s="52">
        <v>15.0</v>
      </c>
      <c r="P480" s="52">
        <v>1366.0</v>
      </c>
      <c r="Q480" s="52">
        <v>117.0</v>
      </c>
      <c r="R480" s="52">
        <v>13.0</v>
      </c>
      <c r="S480" s="71">
        <v>453.0</v>
      </c>
    </row>
    <row r="481">
      <c r="A481" s="64">
        <v>43952.0</v>
      </c>
      <c r="B481" s="71">
        <v>634.0</v>
      </c>
      <c r="C481" s="52">
        <v>137.0</v>
      </c>
      <c r="D481" s="52">
        <v>6852.0</v>
      </c>
      <c r="E481" s="52">
        <v>94.0</v>
      </c>
      <c r="F481" s="52">
        <v>30.0</v>
      </c>
      <c r="G481" s="52">
        <v>40.0</v>
      </c>
      <c r="H481" s="52">
        <v>43.0</v>
      </c>
      <c r="I481" s="52">
        <v>46.0</v>
      </c>
      <c r="J481" s="52">
        <v>678.0</v>
      </c>
      <c r="K481" s="52">
        <v>53.0</v>
      </c>
      <c r="L481" s="52">
        <v>45.0</v>
      </c>
      <c r="M481" s="52">
        <v>143.0</v>
      </c>
      <c r="N481" s="52">
        <v>18.0</v>
      </c>
      <c r="O481" s="52">
        <v>15.0</v>
      </c>
      <c r="P481" s="52">
        <v>1366.0</v>
      </c>
      <c r="Q481" s="52">
        <v>117.0</v>
      </c>
      <c r="R481" s="52">
        <v>13.0</v>
      </c>
      <c r="S481" s="71">
        <v>450.0</v>
      </c>
    </row>
    <row r="482">
      <c r="A482" s="64">
        <v>43951.0</v>
      </c>
      <c r="B482" s="71">
        <v>633.0</v>
      </c>
      <c r="C482" s="52">
        <v>137.0</v>
      </c>
      <c r="D482" s="52">
        <v>6852.0</v>
      </c>
      <c r="E482" s="52">
        <v>93.0</v>
      </c>
      <c r="F482" s="52">
        <v>30.0</v>
      </c>
      <c r="G482" s="52">
        <v>40.0</v>
      </c>
      <c r="H482" s="52">
        <v>43.0</v>
      </c>
      <c r="I482" s="52">
        <v>46.0</v>
      </c>
      <c r="J482" s="52">
        <v>676.0</v>
      </c>
      <c r="K482" s="52">
        <v>53.0</v>
      </c>
      <c r="L482" s="52">
        <v>45.0</v>
      </c>
      <c r="M482" s="52">
        <v>143.0</v>
      </c>
      <c r="N482" s="52">
        <v>18.0</v>
      </c>
      <c r="O482" s="52">
        <v>15.0</v>
      </c>
      <c r="P482" s="52">
        <v>1365.0</v>
      </c>
      <c r="Q482" s="52">
        <v>117.0</v>
      </c>
      <c r="R482" s="52">
        <v>13.0</v>
      </c>
      <c r="S482" s="71">
        <v>446.0</v>
      </c>
    </row>
    <row r="483">
      <c r="A483" s="64">
        <v>43950.0</v>
      </c>
      <c r="B483" s="71">
        <v>633.0</v>
      </c>
      <c r="C483" s="52">
        <v>137.0</v>
      </c>
      <c r="D483" s="52">
        <v>6852.0</v>
      </c>
      <c r="E483" s="52">
        <v>93.0</v>
      </c>
      <c r="F483" s="52">
        <v>30.0</v>
      </c>
      <c r="G483" s="52">
        <v>40.0</v>
      </c>
      <c r="H483" s="52">
        <v>43.0</v>
      </c>
      <c r="I483" s="52">
        <v>46.0</v>
      </c>
      <c r="J483" s="52">
        <v>676.0</v>
      </c>
      <c r="K483" s="52">
        <v>53.0</v>
      </c>
      <c r="L483" s="52">
        <v>45.0</v>
      </c>
      <c r="M483" s="52">
        <v>143.0</v>
      </c>
      <c r="N483" s="52">
        <v>18.0</v>
      </c>
      <c r="O483" s="52">
        <v>15.0</v>
      </c>
      <c r="P483" s="52">
        <v>1365.0</v>
      </c>
      <c r="Q483" s="52">
        <v>117.0</v>
      </c>
      <c r="R483" s="52">
        <v>13.0</v>
      </c>
      <c r="S483" s="71">
        <v>442.0</v>
      </c>
    </row>
    <row r="484">
      <c r="A484" s="64">
        <v>43949.0</v>
      </c>
      <c r="B484" s="71">
        <v>633.0</v>
      </c>
      <c r="C484" s="52">
        <v>137.0</v>
      </c>
      <c r="D484" s="52">
        <v>6849.0</v>
      </c>
      <c r="E484" s="52">
        <v>93.0</v>
      </c>
      <c r="F484" s="52">
        <v>30.0</v>
      </c>
      <c r="G484" s="52">
        <v>40.0</v>
      </c>
      <c r="H484" s="52">
        <v>43.0</v>
      </c>
      <c r="I484" s="52">
        <v>46.0</v>
      </c>
      <c r="J484" s="52">
        <v>674.0</v>
      </c>
      <c r="K484" s="52">
        <v>53.0</v>
      </c>
      <c r="L484" s="52">
        <v>45.0</v>
      </c>
      <c r="M484" s="52">
        <v>142.0</v>
      </c>
      <c r="N484" s="52">
        <v>18.0</v>
      </c>
      <c r="O484" s="52">
        <v>15.0</v>
      </c>
      <c r="P484" s="52">
        <v>1365.0</v>
      </c>
      <c r="Q484" s="52">
        <v>117.0</v>
      </c>
      <c r="R484" s="52">
        <v>13.0</v>
      </c>
      <c r="S484" s="71">
        <v>439.0</v>
      </c>
    </row>
    <row r="485">
      <c r="A485" s="64">
        <v>43948.0</v>
      </c>
      <c r="B485" s="71">
        <v>629.0</v>
      </c>
      <c r="C485" s="52">
        <v>137.0</v>
      </c>
      <c r="D485" s="52">
        <v>6847.0</v>
      </c>
      <c r="E485" s="52">
        <v>92.0</v>
      </c>
      <c r="F485" s="52">
        <v>30.0</v>
      </c>
      <c r="G485" s="52">
        <v>40.0</v>
      </c>
      <c r="H485" s="52">
        <v>43.0</v>
      </c>
      <c r="I485" s="52">
        <v>46.0</v>
      </c>
      <c r="J485" s="52">
        <v>671.0</v>
      </c>
      <c r="K485" s="52">
        <v>53.0</v>
      </c>
      <c r="L485" s="52">
        <v>45.0</v>
      </c>
      <c r="M485" s="52">
        <v>142.0</v>
      </c>
      <c r="N485" s="52">
        <v>18.0</v>
      </c>
      <c r="O485" s="52">
        <v>15.0</v>
      </c>
      <c r="P485" s="52">
        <v>1364.0</v>
      </c>
      <c r="Q485" s="52">
        <v>117.0</v>
      </c>
      <c r="R485" s="52">
        <v>13.0</v>
      </c>
      <c r="S485" s="71">
        <v>436.0</v>
      </c>
    </row>
    <row r="486">
      <c r="A486" s="64">
        <v>43947.0</v>
      </c>
      <c r="B486" s="71">
        <v>629.0</v>
      </c>
      <c r="C486" s="52">
        <v>137.0</v>
      </c>
      <c r="D486" s="52">
        <v>6846.0</v>
      </c>
      <c r="E486" s="52">
        <v>92.0</v>
      </c>
      <c r="F486" s="52">
        <v>30.0</v>
      </c>
      <c r="G486" s="52">
        <v>40.0</v>
      </c>
      <c r="H486" s="52">
        <v>43.0</v>
      </c>
      <c r="I486" s="52">
        <v>46.0</v>
      </c>
      <c r="J486" s="52">
        <v>668.0</v>
      </c>
      <c r="K486" s="52">
        <v>53.0</v>
      </c>
      <c r="L486" s="52">
        <v>45.0</v>
      </c>
      <c r="M486" s="52">
        <v>141.0</v>
      </c>
      <c r="N486" s="52">
        <v>18.0</v>
      </c>
      <c r="O486" s="52">
        <v>15.0</v>
      </c>
      <c r="P486" s="52">
        <v>1364.0</v>
      </c>
      <c r="Q486" s="52">
        <v>117.0</v>
      </c>
      <c r="R486" s="52">
        <v>13.0</v>
      </c>
      <c r="S486" s="71">
        <v>431.0</v>
      </c>
    </row>
    <row r="487">
      <c r="A487" s="64">
        <v>43946.0</v>
      </c>
      <c r="B487" s="71">
        <v>629.0</v>
      </c>
      <c r="C487" s="52">
        <v>136.0</v>
      </c>
      <c r="D487" s="52">
        <v>6845.0</v>
      </c>
      <c r="E487" s="52">
        <v>92.0</v>
      </c>
      <c r="F487" s="52">
        <v>30.0</v>
      </c>
      <c r="G487" s="52">
        <v>40.0</v>
      </c>
      <c r="H487" s="52">
        <v>43.0</v>
      </c>
      <c r="I487" s="52">
        <v>46.0</v>
      </c>
      <c r="J487" s="52">
        <v>662.0</v>
      </c>
      <c r="K487" s="52">
        <v>53.0</v>
      </c>
      <c r="L487" s="52">
        <v>45.0</v>
      </c>
      <c r="M487" s="52">
        <v>141.0</v>
      </c>
      <c r="N487" s="52">
        <v>17.0</v>
      </c>
      <c r="O487" s="52">
        <v>15.0</v>
      </c>
      <c r="P487" s="52">
        <v>1364.0</v>
      </c>
      <c r="Q487" s="52">
        <v>117.0</v>
      </c>
      <c r="R487" s="52">
        <v>13.0</v>
      </c>
      <c r="S487" s="71">
        <v>430.0</v>
      </c>
    </row>
    <row r="488">
      <c r="A488" s="64">
        <v>43945.0</v>
      </c>
      <c r="B488" s="71">
        <v>628.0</v>
      </c>
      <c r="C488" s="52">
        <v>136.0</v>
      </c>
      <c r="D488" s="52">
        <v>6842.0</v>
      </c>
      <c r="E488" s="52">
        <v>92.0</v>
      </c>
      <c r="F488" s="52">
        <v>30.0</v>
      </c>
      <c r="G488" s="52">
        <v>40.0</v>
      </c>
      <c r="H488" s="52">
        <v>43.0</v>
      </c>
      <c r="I488" s="52">
        <v>46.0</v>
      </c>
      <c r="J488" s="52">
        <v>660.0</v>
      </c>
      <c r="K488" s="52">
        <v>53.0</v>
      </c>
      <c r="L488" s="52">
        <v>45.0</v>
      </c>
      <c r="M488" s="52">
        <v>141.0</v>
      </c>
      <c r="N488" s="52">
        <v>17.0</v>
      </c>
      <c r="O488" s="52">
        <v>15.0</v>
      </c>
      <c r="P488" s="52">
        <v>1364.0</v>
      </c>
      <c r="Q488" s="52">
        <v>117.0</v>
      </c>
      <c r="R488" s="52">
        <v>13.0</v>
      </c>
      <c r="S488" s="71">
        <v>426.0</v>
      </c>
    </row>
    <row r="489">
      <c r="A489" s="64">
        <v>43944.0</v>
      </c>
      <c r="B489" s="71">
        <v>628.0</v>
      </c>
      <c r="C489" s="52">
        <v>135.0</v>
      </c>
      <c r="D489" s="52">
        <v>6840.0</v>
      </c>
      <c r="E489" s="52">
        <v>92.0</v>
      </c>
      <c r="F489" s="52">
        <v>30.0</v>
      </c>
      <c r="G489" s="52">
        <v>40.0</v>
      </c>
      <c r="H489" s="52">
        <v>43.0</v>
      </c>
      <c r="I489" s="52">
        <v>46.0</v>
      </c>
      <c r="J489" s="52">
        <v>659.0</v>
      </c>
      <c r="K489" s="52">
        <v>53.0</v>
      </c>
      <c r="L489" s="52">
        <v>45.0</v>
      </c>
      <c r="M489" s="52">
        <v>141.0</v>
      </c>
      <c r="N489" s="52">
        <v>17.0</v>
      </c>
      <c r="O489" s="52">
        <v>15.0</v>
      </c>
      <c r="P489" s="52">
        <v>1363.0</v>
      </c>
      <c r="Q489" s="52">
        <v>117.0</v>
      </c>
      <c r="R489" s="52">
        <v>13.0</v>
      </c>
      <c r="S489" s="71">
        <v>425.0</v>
      </c>
    </row>
    <row r="490">
      <c r="A490" s="64">
        <v>43943.0</v>
      </c>
      <c r="B490" s="71">
        <v>628.0</v>
      </c>
      <c r="C490" s="52">
        <v>134.0</v>
      </c>
      <c r="D490" s="52">
        <v>6836.0</v>
      </c>
      <c r="E490" s="52">
        <v>92.0</v>
      </c>
      <c r="F490" s="52">
        <v>30.0</v>
      </c>
      <c r="G490" s="52">
        <v>40.0</v>
      </c>
      <c r="H490" s="52">
        <v>43.0</v>
      </c>
      <c r="I490" s="52">
        <v>46.0</v>
      </c>
      <c r="J490" s="52">
        <v>658.0</v>
      </c>
      <c r="K490" s="52">
        <v>53.0</v>
      </c>
      <c r="L490" s="52">
        <v>45.0</v>
      </c>
      <c r="M490" s="52">
        <v>141.0</v>
      </c>
      <c r="N490" s="52">
        <v>17.0</v>
      </c>
      <c r="O490" s="52">
        <v>15.0</v>
      </c>
      <c r="P490" s="52">
        <v>1363.0</v>
      </c>
      <c r="Q490" s="52">
        <v>117.0</v>
      </c>
      <c r="R490" s="52">
        <v>13.0</v>
      </c>
      <c r="S490" s="71">
        <v>423.0</v>
      </c>
    </row>
    <row r="491">
      <c r="A491" s="64">
        <v>43942.0</v>
      </c>
      <c r="B491" s="71">
        <v>626.0</v>
      </c>
      <c r="C491" s="52">
        <v>132.0</v>
      </c>
      <c r="D491" s="52">
        <v>6835.0</v>
      </c>
      <c r="E491" s="52">
        <v>92.0</v>
      </c>
      <c r="F491" s="52">
        <v>30.0</v>
      </c>
      <c r="G491" s="52">
        <v>39.0</v>
      </c>
      <c r="H491" s="52">
        <v>43.0</v>
      </c>
      <c r="I491" s="52">
        <v>46.0</v>
      </c>
      <c r="J491" s="52">
        <v>658.0</v>
      </c>
      <c r="K491" s="52">
        <v>53.0</v>
      </c>
      <c r="L491" s="52">
        <v>45.0</v>
      </c>
      <c r="M491" s="52">
        <v>141.0</v>
      </c>
      <c r="N491" s="52">
        <v>17.0</v>
      </c>
      <c r="O491" s="52">
        <v>15.0</v>
      </c>
      <c r="P491" s="52">
        <v>1361.0</v>
      </c>
      <c r="Q491" s="52">
        <v>116.0</v>
      </c>
      <c r="R491" s="52">
        <v>13.0</v>
      </c>
      <c r="S491" s="71">
        <v>421.0</v>
      </c>
    </row>
    <row r="492">
      <c r="A492" s="64">
        <v>43941.0</v>
      </c>
      <c r="B492" s="71">
        <v>624.0</v>
      </c>
      <c r="C492" s="52">
        <v>132.0</v>
      </c>
      <c r="D492" s="52">
        <v>6833.0</v>
      </c>
      <c r="E492" s="52">
        <v>92.0</v>
      </c>
      <c r="F492" s="52">
        <v>30.0</v>
      </c>
      <c r="G492" s="52">
        <v>39.0</v>
      </c>
      <c r="H492" s="52">
        <v>43.0</v>
      </c>
      <c r="I492" s="52">
        <v>46.0</v>
      </c>
      <c r="J492" s="52">
        <v>656.0</v>
      </c>
      <c r="K492" s="52">
        <v>53.0</v>
      </c>
      <c r="L492" s="52">
        <v>45.0</v>
      </c>
      <c r="M492" s="52">
        <v>141.0</v>
      </c>
      <c r="N492" s="52">
        <v>17.0</v>
      </c>
      <c r="O492" s="52">
        <v>15.0</v>
      </c>
      <c r="P492" s="52">
        <v>1361.0</v>
      </c>
      <c r="Q492" s="52">
        <v>116.0</v>
      </c>
      <c r="R492" s="52">
        <v>13.0</v>
      </c>
      <c r="S492" s="71">
        <v>418.0</v>
      </c>
    </row>
    <row r="493">
      <c r="A493" s="64">
        <v>43940.0</v>
      </c>
      <c r="B493" s="71">
        <v>624.0</v>
      </c>
      <c r="C493" s="52">
        <v>130.0</v>
      </c>
      <c r="D493" s="52">
        <v>6832.0</v>
      </c>
      <c r="E493" s="52">
        <v>91.0</v>
      </c>
      <c r="F493" s="52">
        <v>30.0</v>
      </c>
      <c r="G493" s="52">
        <v>39.0</v>
      </c>
      <c r="H493" s="52">
        <v>42.0</v>
      </c>
      <c r="I493" s="52">
        <v>46.0</v>
      </c>
      <c r="J493" s="52">
        <v>654.0</v>
      </c>
      <c r="K493" s="52">
        <v>53.0</v>
      </c>
      <c r="L493" s="52">
        <v>45.0</v>
      </c>
      <c r="M493" s="52">
        <v>141.0</v>
      </c>
      <c r="N493" s="52">
        <v>17.0</v>
      </c>
      <c r="O493" s="52">
        <v>15.0</v>
      </c>
      <c r="P493" s="52">
        <v>1359.0</v>
      </c>
      <c r="Q493" s="52">
        <v>116.0</v>
      </c>
      <c r="R493" s="52">
        <v>13.0</v>
      </c>
      <c r="S493" s="71">
        <v>414.0</v>
      </c>
    </row>
    <row r="494">
      <c r="A494" s="64">
        <v>43939.0</v>
      </c>
      <c r="B494" s="71">
        <v>622.0</v>
      </c>
      <c r="C494" s="52">
        <v>130.0</v>
      </c>
      <c r="D494" s="52">
        <v>6830.0</v>
      </c>
      <c r="E494" s="52">
        <v>90.0</v>
      </c>
      <c r="F494" s="52">
        <v>30.0</v>
      </c>
      <c r="G494" s="52">
        <v>39.0</v>
      </c>
      <c r="H494" s="52">
        <v>42.0</v>
      </c>
      <c r="I494" s="52">
        <v>46.0</v>
      </c>
      <c r="J494" s="52">
        <v>654.0</v>
      </c>
      <c r="K494" s="52">
        <v>53.0</v>
      </c>
      <c r="L494" s="52">
        <v>45.0</v>
      </c>
      <c r="M494" s="52">
        <v>141.0</v>
      </c>
      <c r="N494" s="52">
        <v>17.0</v>
      </c>
      <c r="O494" s="52">
        <v>15.0</v>
      </c>
      <c r="P494" s="52">
        <v>1358.0</v>
      </c>
      <c r="Q494" s="52">
        <v>116.0</v>
      </c>
      <c r="R494" s="52">
        <v>13.0</v>
      </c>
      <c r="S494" s="71">
        <v>412.0</v>
      </c>
    </row>
    <row r="495">
      <c r="A495" s="64">
        <v>43938.0</v>
      </c>
      <c r="B495" s="71">
        <v>621.0</v>
      </c>
      <c r="C495" s="52">
        <v>130.0</v>
      </c>
      <c r="D495" s="52">
        <v>6827.0</v>
      </c>
      <c r="E495" s="52">
        <v>89.0</v>
      </c>
      <c r="F495" s="52">
        <v>30.0</v>
      </c>
      <c r="G495" s="52">
        <v>40.0</v>
      </c>
      <c r="H495" s="52">
        <v>42.0</v>
      </c>
      <c r="I495" s="52">
        <v>46.0</v>
      </c>
      <c r="J495" s="52">
        <v>650.0</v>
      </c>
      <c r="K495" s="52">
        <v>52.0</v>
      </c>
      <c r="L495" s="52">
        <v>45.0</v>
      </c>
      <c r="M495" s="52">
        <v>139.0</v>
      </c>
      <c r="N495" s="52">
        <v>17.0</v>
      </c>
      <c r="O495" s="52">
        <v>15.0</v>
      </c>
      <c r="P495" s="52">
        <v>1356.0</v>
      </c>
      <c r="Q495" s="52">
        <v>115.0</v>
      </c>
      <c r="R495" s="52">
        <v>13.0</v>
      </c>
      <c r="S495" s="71">
        <v>408.0</v>
      </c>
    </row>
    <row r="496">
      <c r="A496" s="64">
        <v>43937.0</v>
      </c>
      <c r="B496" s="71">
        <v>619.0</v>
      </c>
      <c r="C496" s="52">
        <v>130.0</v>
      </c>
      <c r="D496" s="52">
        <v>6827.0</v>
      </c>
      <c r="E496" s="52">
        <v>88.0</v>
      </c>
      <c r="F496" s="52">
        <v>28.0</v>
      </c>
      <c r="G496" s="52">
        <v>39.0</v>
      </c>
      <c r="H496" s="52">
        <v>42.0</v>
      </c>
      <c r="I496" s="52">
        <v>46.0</v>
      </c>
      <c r="J496" s="52">
        <v>649.0</v>
      </c>
      <c r="K496" s="52">
        <v>52.0</v>
      </c>
      <c r="L496" s="52">
        <v>45.0</v>
      </c>
      <c r="M496" s="52">
        <v>139.0</v>
      </c>
      <c r="N496" s="52">
        <v>17.0</v>
      </c>
      <c r="O496" s="52">
        <v>15.0</v>
      </c>
      <c r="P496" s="52">
        <v>1352.0</v>
      </c>
      <c r="Q496" s="52">
        <v>115.0</v>
      </c>
      <c r="R496" s="52">
        <v>13.0</v>
      </c>
      <c r="S496" s="71">
        <v>397.0</v>
      </c>
    </row>
    <row r="497">
      <c r="A497" s="64">
        <v>43936.0</v>
      </c>
      <c r="B497" s="71">
        <v>617.0</v>
      </c>
      <c r="C497" s="52">
        <v>127.0</v>
      </c>
      <c r="D497" s="52">
        <v>6823.0</v>
      </c>
      <c r="E497" s="52">
        <v>88.0</v>
      </c>
      <c r="F497" s="52">
        <v>28.0</v>
      </c>
      <c r="G497" s="52">
        <v>39.0</v>
      </c>
      <c r="H497" s="52">
        <v>42.0</v>
      </c>
      <c r="I497" s="52">
        <v>46.0</v>
      </c>
      <c r="J497" s="52">
        <v>645.0</v>
      </c>
      <c r="K497" s="52">
        <v>51.0</v>
      </c>
      <c r="L497" s="52">
        <v>45.0</v>
      </c>
      <c r="M497" s="52">
        <v>139.0</v>
      </c>
      <c r="N497" s="52">
        <v>17.0</v>
      </c>
      <c r="O497" s="52">
        <v>15.0</v>
      </c>
      <c r="P497" s="52">
        <v>1348.0</v>
      </c>
      <c r="Q497" s="52">
        <v>115.0</v>
      </c>
      <c r="R497" s="52">
        <v>13.0</v>
      </c>
      <c r="S497" s="71">
        <v>393.0</v>
      </c>
    </row>
    <row r="498">
      <c r="A498" s="64">
        <v>43935.0</v>
      </c>
      <c r="B498" s="71">
        <v>612.0</v>
      </c>
      <c r="C498" s="52">
        <v>126.0</v>
      </c>
      <c r="D498" s="52">
        <v>6822.0</v>
      </c>
      <c r="E498" s="52">
        <v>88.0</v>
      </c>
      <c r="F498" s="52">
        <v>27.0</v>
      </c>
      <c r="G498" s="52">
        <v>39.0</v>
      </c>
      <c r="H498" s="52">
        <v>42.0</v>
      </c>
      <c r="I498" s="52">
        <v>46.0</v>
      </c>
      <c r="J498" s="52">
        <v>639.0</v>
      </c>
      <c r="K498" s="52">
        <v>49.0</v>
      </c>
      <c r="L498" s="52">
        <v>45.0</v>
      </c>
      <c r="M498" s="52">
        <v>139.0</v>
      </c>
      <c r="N498" s="52">
        <v>17.0</v>
      </c>
      <c r="O498" s="52">
        <v>15.0</v>
      </c>
      <c r="P498" s="52">
        <v>1342.0</v>
      </c>
      <c r="Q498" s="52">
        <v>115.0</v>
      </c>
      <c r="R498" s="52">
        <v>12.0</v>
      </c>
      <c r="S498" s="71">
        <v>389.0</v>
      </c>
    </row>
    <row r="499">
      <c r="A499" s="64">
        <v>43934.0</v>
      </c>
      <c r="B499" s="71">
        <v>610.0</v>
      </c>
      <c r="C499" s="52">
        <v>126.0</v>
      </c>
      <c r="D499" s="52">
        <v>6819.0</v>
      </c>
      <c r="E499" s="52">
        <v>87.0</v>
      </c>
      <c r="F499" s="52">
        <v>27.0</v>
      </c>
      <c r="G499" s="52">
        <v>39.0</v>
      </c>
      <c r="H499" s="52">
        <v>41.0</v>
      </c>
      <c r="I499" s="52">
        <v>46.0</v>
      </c>
      <c r="J499" s="52">
        <v>631.0</v>
      </c>
      <c r="K499" s="52">
        <v>49.0</v>
      </c>
      <c r="L499" s="52">
        <v>45.0</v>
      </c>
      <c r="M499" s="52">
        <v>139.0</v>
      </c>
      <c r="N499" s="52">
        <v>17.0</v>
      </c>
      <c r="O499" s="52">
        <v>15.0</v>
      </c>
      <c r="P499" s="52">
        <v>1337.0</v>
      </c>
      <c r="Q499" s="52">
        <v>115.0</v>
      </c>
      <c r="R499" s="52">
        <v>12.0</v>
      </c>
      <c r="S499" s="71">
        <v>382.0</v>
      </c>
    </row>
    <row r="500">
      <c r="A500" s="64">
        <v>43933.0</v>
      </c>
      <c r="B500" s="71">
        <v>602.0</v>
      </c>
      <c r="C500" s="52">
        <v>126.0</v>
      </c>
      <c r="D500" s="52">
        <v>6816.0</v>
      </c>
      <c r="E500" s="52">
        <v>86.0</v>
      </c>
      <c r="F500" s="52">
        <v>27.0</v>
      </c>
      <c r="G500" s="52">
        <v>39.0</v>
      </c>
      <c r="H500" s="52">
        <v>41.0</v>
      </c>
      <c r="I500" s="52">
        <v>46.0</v>
      </c>
      <c r="J500" s="52">
        <v>628.0</v>
      </c>
      <c r="K500" s="52">
        <v>49.0</v>
      </c>
      <c r="L500" s="52">
        <v>45.0</v>
      </c>
      <c r="M500" s="52">
        <v>139.0</v>
      </c>
      <c r="N500" s="52">
        <v>17.0</v>
      </c>
      <c r="O500" s="52">
        <v>15.0</v>
      </c>
      <c r="P500" s="52">
        <v>1333.0</v>
      </c>
      <c r="Q500" s="52">
        <v>115.0</v>
      </c>
      <c r="R500" s="52">
        <v>12.0</v>
      </c>
      <c r="S500" s="71">
        <v>376.0</v>
      </c>
    </row>
    <row r="501">
      <c r="A501" s="64">
        <v>43932.0</v>
      </c>
      <c r="B501" s="71">
        <v>599.0</v>
      </c>
      <c r="C501" s="52">
        <v>126.0</v>
      </c>
      <c r="D501" s="52">
        <v>6814.0</v>
      </c>
      <c r="E501" s="52">
        <v>85.0</v>
      </c>
      <c r="F501" s="52">
        <v>27.0</v>
      </c>
      <c r="G501" s="52">
        <v>39.0</v>
      </c>
      <c r="H501" s="52">
        <v>41.0</v>
      </c>
      <c r="I501" s="52">
        <v>46.0</v>
      </c>
      <c r="J501" s="52">
        <v>624.0</v>
      </c>
      <c r="K501" s="52">
        <v>49.0</v>
      </c>
      <c r="L501" s="52">
        <v>45.0</v>
      </c>
      <c r="M501" s="52">
        <v>138.0</v>
      </c>
      <c r="N501" s="52">
        <v>17.0</v>
      </c>
      <c r="O501" s="52">
        <v>15.0</v>
      </c>
      <c r="P501" s="52">
        <v>1330.0</v>
      </c>
      <c r="Q501" s="52">
        <v>115.0</v>
      </c>
      <c r="R501" s="52">
        <v>12.0</v>
      </c>
      <c r="S501" s="71">
        <v>358.0</v>
      </c>
    </row>
    <row r="502">
      <c r="A502" s="64">
        <v>43931.0</v>
      </c>
      <c r="B502" s="71">
        <v>595.0</v>
      </c>
      <c r="C502" s="52">
        <v>126.0</v>
      </c>
      <c r="D502" s="52">
        <v>6807.0</v>
      </c>
      <c r="E502" s="52">
        <v>85.0</v>
      </c>
      <c r="F502" s="52">
        <v>27.0</v>
      </c>
      <c r="G502" s="52">
        <v>39.0</v>
      </c>
      <c r="H502" s="52">
        <v>40.0</v>
      </c>
      <c r="I502" s="52">
        <v>46.0</v>
      </c>
      <c r="J502" s="52">
        <v>615.0</v>
      </c>
      <c r="K502" s="52">
        <v>49.0</v>
      </c>
      <c r="L502" s="52">
        <v>45.0</v>
      </c>
      <c r="M502" s="52">
        <v>138.0</v>
      </c>
      <c r="N502" s="52">
        <v>17.0</v>
      </c>
      <c r="O502" s="52">
        <v>15.0</v>
      </c>
      <c r="P502" s="52">
        <v>1327.0</v>
      </c>
      <c r="Q502" s="52">
        <v>115.0</v>
      </c>
      <c r="R502" s="52">
        <v>12.0</v>
      </c>
      <c r="S502" s="71">
        <v>352.0</v>
      </c>
    </row>
    <row r="503">
      <c r="A503" s="64">
        <v>43930.0</v>
      </c>
      <c r="B503" s="71">
        <v>590.0</v>
      </c>
      <c r="C503" s="52">
        <v>125.0</v>
      </c>
      <c r="D503" s="52">
        <v>6807.0</v>
      </c>
      <c r="E503" s="52">
        <v>84.0</v>
      </c>
      <c r="F503" s="52">
        <v>27.0</v>
      </c>
      <c r="G503" s="52">
        <v>39.0</v>
      </c>
      <c r="H503" s="52">
        <v>40.0</v>
      </c>
      <c r="I503" s="52">
        <v>46.0</v>
      </c>
      <c r="J503" s="52">
        <v>606.0</v>
      </c>
      <c r="K503" s="52">
        <v>49.0</v>
      </c>
      <c r="L503" s="52">
        <v>45.0</v>
      </c>
      <c r="M503" s="52">
        <v>138.0</v>
      </c>
      <c r="N503" s="52">
        <v>17.0</v>
      </c>
      <c r="O503" s="52">
        <v>15.0</v>
      </c>
      <c r="P503" s="52">
        <v>1320.0</v>
      </c>
      <c r="Q503" s="52">
        <v>115.0</v>
      </c>
      <c r="R503" s="52">
        <v>12.0</v>
      </c>
      <c r="S503" s="71">
        <v>348.0</v>
      </c>
    </row>
    <row r="504">
      <c r="A504" s="64">
        <v>43929.0</v>
      </c>
      <c r="B504" s="71">
        <v>578.0</v>
      </c>
      <c r="C504" s="52">
        <v>125.0</v>
      </c>
      <c r="D504" s="52">
        <v>6803.0</v>
      </c>
      <c r="E504" s="52">
        <v>84.0</v>
      </c>
      <c r="F504" s="52">
        <v>27.0</v>
      </c>
      <c r="G504" s="52">
        <v>39.0</v>
      </c>
      <c r="H504" s="52">
        <v>40.0</v>
      </c>
      <c r="I504" s="52">
        <v>46.0</v>
      </c>
      <c r="J504" s="52">
        <v>596.0</v>
      </c>
      <c r="K504" s="52">
        <v>49.0</v>
      </c>
      <c r="L504" s="52">
        <v>45.0</v>
      </c>
      <c r="M504" s="52">
        <v>137.0</v>
      </c>
      <c r="N504" s="52">
        <v>17.0</v>
      </c>
      <c r="O504" s="52">
        <v>15.0</v>
      </c>
      <c r="P504" s="52">
        <v>1320.0</v>
      </c>
      <c r="Q504" s="52">
        <v>113.0</v>
      </c>
      <c r="R504" s="52">
        <v>12.0</v>
      </c>
      <c r="S504" s="71">
        <v>338.0</v>
      </c>
    </row>
    <row r="505">
      <c r="A505" s="64">
        <v>43928.0</v>
      </c>
      <c r="B505" s="71">
        <v>567.0</v>
      </c>
      <c r="C505" s="52">
        <v>123.0</v>
      </c>
      <c r="D505" s="52">
        <v>6794.0</v>
      </c>
      <c r="E505" s="52">
        <v>80.0</v>
      </c>
      <c r="F505" s="52">
        <v>27.0</v>
      </c>
      <c r="G505" s="52">
        <v>39.0</v>
      </c>
      <c r="H505" s="52">
        <v>40.0</v>
      </c>
      <c r="I505" s="52">
        <v>46.0</v>
      </c>
      <c r="J505" s="52">
        <v>590.0</v>
      </c>
      <c r="K505" s="52">
        <v>47.0</v>
      </c>
      <c r="L505" s="52">
        <v>45.0</v>
      </c>
      <c r="M505" s="52">
        <v>137.0</v>
      </c>
      <c r="N505" s="52">
        <v>16.0</v>
      </c>
      <c r="O505" s="52">
        <v>15.0</v>
      </c>
      <c r="P505" s="52">
        <v>1317.0</v>
      </c>
      <c r="Q505" s="52">
        <v>112.0</v>
      </c>
      <c r="R505" s="52">
        <v>12.0</v>
      </c>
      <c r="S505" s="71">
        <v>324.0</v>
      </c>
    </row>
    <row r="506">
      <c r="A506" s="64">
        <v>43927.0</v>
      </c>
      <c r="B506" s="71">
        <v>563.0</v>
      </c>
      <c r="C506" s="52">
        <v>122.0</v>
      </c>
      <c r="D506" s="52">
        <v>6781.0</v>
      </c>
      <c r="E506" s="52">
        <v>80.0</v>
      </c>
      <c r="F506" s="52">
        <v>27.0</v>
      </c>
      <c r="G506" s="52">
        <v>39.0</v>
      </c>
      <c r="H506" s="52">
        <v>40.0</v>
      </c>
      <c r="I506" s="52">
        <v>46.0</v>
      </c>
      <c r="J506" s="52">
        <v>580.0</v>
      </c>
      <c r="K506" s="52">
        <v>45.0</v>
      </c>
      <c r="L506" s="52">
        <v>45.0</v>
      </c>
      <c r="M506" s="52">
        <v>136.0</v>
      </c>
      <c r="N506" s="52">
        <v>16.0</v>
      </c>
      <c r="O506" s="52">
        <v>15.0</v>
      </c>
      <c r="P506" s="52">
        <v>1316.0</v>
      </c>
      <c r="Q506" s="52">
        <v>111.0</v>
      </c>
      <c r="R506" s="52">
        <v>12.0</v>
      </c>
      <c r="S506" s="71">
        <v>310.0</v>
      </c>
    </row>
    <row r="507">
      <c r="A507" s="64">
        <v>43926.0</v>
      </c>
      <c r="B507" s="71">
        <v>552.0</v>
      </c>
      <c r="C507" s="52">
        <v>122.0</v>
      </c>
      <c r="D507" s="52">
        <v>6768.0</v>
      </c>
      <c r="E507" s="52">
        <v>79.0</v>
      </c>
      <c r="F507" s="52">
        <v>27.0</v>
      </c>
      <c r="G507" s="52">
        <v>37.0</v>
      </c>
      <c r="H507" s="52">
        <v>40.0</v>
      </c>
      <c r="I507" s="52">
        <v>46.0</v>
      </c>
      <c r="J507" s="52">
        <v>572.0</v>
      </c>
      <c r="K507" s="52">
        <v>45.0</v>
      </c>
      <c r="L507" s="52">
        <v>45.0</v>
      </c>
      <c r="M507" s="52">
        <v>135.0</v>
      </c>
      <c r="N507" s="52">
        <v>16.0</v>
      </c>
      <c r="O507" s="52">
        <v>15.0</v>
      </c>
      <c r="P507" s="52">
        <v>1314.0</v>
      </c>
      <c r="Q507" s="52">
        <v>109.0</v>
      </c>
      <c r="R507" s="52">
        <v>12.0</v>
      </c>
      <c r="S507" s="71">
        <v>303.0</v>
      </c>
    </row>
    <row r="508">
      <c r="A508" s="64">
        <v>43925.0</v>
      </c>
      <c r="B508" s="71">
        <v>528.0</v>
      </c>
      <c r="C508" s="52">
        <v>122.0</v>
      </c>
      <c r="D508" s="52">
        <v>6761.0</v>
      </c>
      <c r="E508" s="52">
        <v>77.0</v>
      </c>
      <c r="F508" s="52">
        <v>26.0</v>
      </c>
      <c r="G508" s="52">
        <v>36.0</v>
      </c>
      <c r="H508" s="52">
        <v>40.0</v>
      </c>
      <c r="I508" s="52">
        <v>46.0</v>
      </c>
      <c r="J508" s="52">
        <v>562.0</v>
      </c>
      <c r="K508" s="52">
        <v>42.0</v>
      </c>
      <c r="L508" s="52">
        <v>45.0</v>
      </c>
      <c r="M508" s="52">
        <v>135.0</v>
      </c>
      <c r="N508" s="52">
        <v>15.0</v>
      </c>
      <c r="O508" s="52">
        <v>15.0</v>
      </c>
      <c r="P508" s="52">
        <v>1310.0</v>
      </c>
      <c r="Q508" s="52">
        <v>108.0</v>
      </c>
      <c r="R508" s="52">
        <v>9.0</v>
      </c>
      <c r="S508" s="71">
        <v>279.0</v>
      </c>
    </row>
    <row r="509">
      <c r="A509" s="64">
        <v>43924.0</v>
      </c>
      <c r="B509" s="71">
        <v>506.0</v>
      </c>
      <c r="C509" s="52">
        <v>122.0</v>
      </c>
      <c r="D509" s="52">
        <v>6734.0</v>
      </c>
      <c r="E509" s="52">
        <v>74.0</v>
      </c>
      <c r="F509" s="52">
        <v>26.0</v>
      </c>
      <c r="G509" s="52">
        <v>36.0</v>
      </c>
      <c r="H509" s="52">
        <v>40.0</v>
      </c>
      <c r="I509" s="52">
        <v>46.0</v>
      </c>
      <c r="J509" s="52">
        <v>539.0</v>
      </c>
      <c r="K509" s="52">
        <v>41.0</v>
      </c>
      <c r="L509" s="52">
        <v>45.0</v>
      </c>
      <c r="M509" s="52">
        <v>134.0</v>
      </c>
      <c r="N509" s="52">
        <v>15.0</v>
      </c>
      <c r="O509" s="52">
        <v>15.0</v>
      </c>
      <c r="P509" s="52">
        <v>1309.0</v>
      </c>
      <c r="Q509" s="52">
        <v>107.0</v>
      </c>
      <c r="R509" s="52">
        <v>9.0</v>
      </c>
      <c r="S509" s="71">
        <v>264.0</v>
      </c>
    </row>
    <row r="510">
      <c r="A510" s="64">
        <v>43923.0</v>
      </c>
      <c r="B510" s="187">
        <v>488.0</v>
      </c>
      <c r="C510" s="52">
        <v>122.0</v>
      </c>
      <c r="D510" s="52">
        <v>6725.0</v>
      </c>
      <c r="E510" s="52">
        <v>73.0</v>
      </c>
      <c r="F510" s="52">
        <v>25.0</v>
      </c>
      <c r="G510" s="52">
        <v>36.0</v>
      </c>
      <c r="H510" s="52">
        <v>40.0</v>
      </c>
      <c r="I510" s="52">
        <v>46.0</v>
      </c>
      <c r="J510" s="52">
        <v>516.0</v>
      </c>
      <c r="K510" s="52">
        <v>39.0</v>
      </c>
      <c r="L510" s="52">
        <v>44.0</v>
      </c>
      <c r="M510" s="52">
        <v>133.0</v>
      </c>
      <c r="N510" s="52">
        <v>14.0</v>
      </c>
      <c r="O510" s="52">
        <v>14.0</v>
      </c>
      <c r="P510" s="52">
        <v>1304.0</v>
      </c>
      <c r="Q510" s="52">
        <v>106.0</v>
      </c>
      <c r="R510" s="52">
        <v>9.0</v>
      </c>
      <c r="S510" s="71">
        <v>242.0</v>
      </c>
    </row>
    <row r="511">
      <c r="A511" s="64">
        <v>43922.0</v>
      </c>
      <c r="B511" s="71">
        <v>474.0</v>
      </c>
      <c r="C511" s="52">
        <v>122.0</v>
      </c>
      <c r="D511" s="52">
        <v>6704.0</v>
      </c>
      <c r="E511" s="52">
        <v>69.0</v>
      </c>
      <c r="F511" s="52">
        <v>24.0</v>
      </c>
      <c r="G511" s="52">
        <v>36.0</v>
      </c>
      <c r="H511" s="52">
        <v>39.0</v>
      </c>
      <c r="I511" s="52">
        <v>46.0</v>
      </c>
      <c r="J511" s="52">
        <v>499.0</v>
      </c>
      <c r="K511" s="52">
        <v>38.0</v>
      </c>
      <c r="L511" s="52">
        <v>44.0</v>
      </c>
      <c r="M511" s="52">
        <v>131.0</v>
      </c>
      <c r="N511" s="52">
        <v>14.0</v>
      </c>
      <c r="O511" s="52">
        <v>12.0</v>
      </c>
      <c r="P511" s="52">
        <v>1302.0</v>
      </c>
      <c r="Q511" s="52">
        <v>100.0</v>
      </c>
      <c r="R511" s="52">
        <v>9.0</v>
      </c>
      <c r="S511" s="71">
        <v>224.0</v>
      </c>
    </row>
    <row r="512">
      <c r="A512" s="64">
        <v>43921.0</v>
      </c>
      <c r="B512" s="71">
        <v>450.0</v>
      </c>
      <c r="C512" s="52">
        <v>119.0</v>
      </c>
      <c r="D512" s="52">
        <v>6684.0</v>
      </c>
      <c r="E512" s="52">
        <v>64.0</v>
      </c>
      <c r="F512" s="52">
        <v>20.0</v>
      </c>
      <c r="G512" s="52">
        <v>36.0</v>
      </c>
      <c r="H512" s="52">
        <v>39.0</v>
      </c>
      <c r="I512" s="52">
        <v>46.0</v>
      </c>
      <c r="J512" s="52">
        <v>476.0</v>
      </c>
      <c r="K512" s="52">
        <v>36.0</v>
      </c>
      <c r="L512" s="52">
        <v>44.0</v>
      </c>
      <c r="M512" s="52">
        <v>128.0</v>
      </c>
      <c r="N512" s="52">
        <v>13.0</v>
      </c>
      <c r="O512" s="52">
        <v>9.0</v>
      </c>
      <c r="P512" s="52">
        <v>1300.0</v>
      </c>
      <c r="Q512" s="52">
        <v>96.0</v>
      </c>
      <c r="R512" s="52">
        <v>9.0</v>
      </c>
      <c r="S512" s="71">
        <v>217.0</v>
      </c>
    </row>
    <row r="513">
      <c r="A513" s="64">
        <v>43920.0</v>
      </c>
      <c r="B513" s="71">
        <v>426.0</v>
      </c>
      <c r="C513" s="52">
        <v>118.0</v>
      </c>
      <c r="D513" s="52">
        <v>6624.0</v>
      </c>
      <c r="E513" s="52">
        <v>58.0</v>
      </c>
      <c r="F513" s="52">
        <v>20.0</v>
      </c>
      <c r="G513" s="52">
        <v>34.0</v>
      </c>
      <c r="H513" s="52">
        <v>39.0</v>
      </c>
      <c r="I513" s="52">
        <v>46.0</v>
      </c>
      <c r="J513" s="52">
        <v>463.0</v>
      </c>
      <c r="K513" s="52">
        <v>36.0</v>
      </c>
      <c r="L513" s="52">
        <v>44.0</v>
      </c>
      <c r="M513" s="52">
        <v>127.0</v>
      </c>
      <c r="N513" s="52">
        <v>13.0</v>
      </c>
      <c r="O513" s="52">
        <v>9.0</v>
      </c>
      <c r="P513" s="52">
        <v>1298.0</v>
      </c>
      <c r="Q513" s="52">
        <v>95.0</v>
      </c>
      <c r="R513" s="52">
        <v>9.0</v>
      </c>
      <c r="S513" s="71">
        <v>202.0</v>
      </c>
    </row>
    <row r="514">
      <c r="A514" s="64">
        <v>43919.0</v>
      </c>
      <c r="B514" s="71">
        <v>410.0</v>
      </c>
      <c r="C514" s="52">
        <v>117.0</v>
      </c>
      <c r="D514" s="52">
        <v>6610.0</v>
      </c>
      <c r="E514" s="52">
        <v>58.0</v>
      </c>
      <c r="F514" s="52">
        <v>20.0</v>
      </c>
      <c r="G514" s="52">
        <v>34.0</v>
      </c>
      <c r="H514" s="52">
        <v>39.0</v>
      </c>
      <c r="I514" s="52">
        <v>46.0</v>
      </c>
      <c r="J514" s="52">
        <v>448.0</v>
      </c>
      <c r="K514" s="52">
        <v>34.0</v>
      </c>
      <c r="L514" s="52">
        <v>41.0</v>
      </c>
      <c r="M514" s="52">
        <v>127.0</v>
      </c>
      <c r="N514" s="52">
        <v>12.0</v>
      </c>
      <c r="O514" s="52">
        <v>9.0</v>
      </c>
      <c r="P514" s="52">
        <v>1287.0</v>
      </c>
      <c r="Q514" s="52">
        <v>94.0</v>
      </c>
      <c r="R514" s="52">
        <v>8.0</v>
      </c>
      <c r="S514" s="71">
        <v>189.0</v>
      </c>
    </row>
    <row r="515">
      <c r="A515" s="64">
        <v>43918.0</v>
      </c>
      <c r="B515" s="71">
        <v>390.0</v>
      </c>
      <c r="C515" s="52">
        <v>114.0</v>
      </c>
      <c r="D515" s="52">
        <v>6587.0</v>
      </c>
      <c r="E515" s="52">
        <v>51.0</v>
      </c>
      <c r="F515" s="52">
        <v>20.0</v>
      </c>
      <c r="G515" s="52">
        <v>31.0</v>
      </c>
      <c r="H515" s="52">
        <v>39.0</v>
      </c>
      <c r="I515" s="52">
        <v>44.0</v>
      </c>
      <c r="J515" s="52">
        <v>433.0</v>
      </c>
      <c r="K515" s="52">
        <v>32.0</v>
      </c>
      <c r="L515" s="52">
        <v>41.0</v>
      </c>
      <c r="M515" s="52">
        <v>126.0</v>
      </c>
      <c r="N515" s="52">
        <v>10.0</v>
      </c>
      <c r="O515" s="52">
        <v>8.0</v>
      </c>
      <c r="P515" s="52">
        <v>1285.0</v>
      </c>
      <c r="Q515" s="52">
        <v>91.0</v>
      </c>
      <c r="R515" s="52">
        <v>8.0</v>
      </c>
      <c r="S515" s="71">
        <v>168.0</v>
      </c>
    </row>
    <row r="516">
      <c r="A516" s="64">
        <v>43917.0</v>
      </c>
      <c r="B516" s="71">
        <v>372.0</v>
      </c>
      <c r="C516" s="52">
        <v>113.0</v>
      </c>
      <c r="D516" s="52">
        <v>6516.0</v>
      </c>
      <c r="E516" s="52">
        <v>46.0</v>
      </c>
      <c r="F516" s="52">
        <v>20.0</v>
      </c>
      <c r="G516" s="52">
        <v>31.0</v>
      </c>
      <c r="H516" s="52">
        <v>39.0</v>
      </c>
      <c r="I516" s="52">
        <v>44.0</v>
      </c>
      <c r="J516" s="52">
        <v>412.0</v>
      </c>
      <c r="K516" s="52">
        <v>31.0</v>
      </c>
      <c r="L516" s="52">
        <v>41.0</v>
      </c>
      <c r="M516" s="52">
        <v>124.0</v>
      </c>
      <c r="N516" s="52">
        <v>10.0</v>
      </c>
      <c r="O516" s="52">
        <v>8.0</v>
      </c>
      <c r="P516" s="52">
        <v>1283.0</v>
      </c>
      <c r="Q516" s="52">
        <v>91.0</v>
      </c>
      <c r="R516" s="52">
        <v>7.0</v>
      </c>
      <c r="S516" s="71">
        <v>144.0</v>
      </c>
    </row>
    <row r="517">
      <c r="A517" s="64">
        <v>43916.0</v>
      </c>
      <c r="B517" s="71">
        <v>360.0</v>
      </c>
      <c r="C517" s="52">
        <v>112.0</v>
      </c>
      <c r="D517" s="52">
        <v>6482.0</v>
      </c>
      <c r="E517" s="52">
        <v>43.0</v>
      </c>
      <c r="F517" s="52">
        <v>19.0</v>
      </c>
      <c r="G517" s="52">
        <v>30.0</v>
      </c>
      <c r="H517" s="52">
        <v>37.0</v>
      </c>
      <c r="I517" s="52">
        <v>44.0</v>
      </c>
      <c r="J517" s="52">
        <v>401.0</v>
      </c>
      <c r="K517" s="52">
        <v>31.0</v>
      </c>
      <c r="L517" s="52">
        <v>39.0</v>
      </c>
      <c r="M517" s="52">
        <v>124.0</v>
      </c>
      <c r="N517" s="52">
        <v>10.0</v>
      </c>
      <c r="O517" s="52">
        <v>8.0</v>
      </c>
      <c r="P517" s="52">
        <v>1274.0</v>
      </c>
      <c r="Q517" s="52">
        <v>90.0</v>
      </c>
      <c r="R517" s="52">
        <v>6.0</v>
      </c>
      <c r="S517" s="71">
        <v>131.0</v>
      </c>
    </row>
    <row r="518">
      <c r="A518" s="64">
        <v>43915.0</v>
      </c>
      <c r="B518" s="71">
        <v>347.0</v>
      </c>
      <c r="C518" s="52">
        <v>112.0</v>
      </c>
      <c r="D518" s="52">
        <v>6456.0</v>
      </c>
      <c r="E518" s="52">
        <v>42.0</v>
      </c>
      <c r="F518" s="52">
        <v>19.0</v>
      </c>
      <c r="G518" s="52">
        <v>24.0</v>
      </c>
      <c r="H518" s="52">
        <v>37.0</v>
      </c>
      <c r="I518" s="52">
        <v>44.0</v>
      </c>
      <c r="J518" s="52">
        <v>387.0</v>
      </c>
      <c r="K518" s="52">
        <v>31.0</v>
      </c>
      <c r="L518" s="52">
        <v>38.0</v>
      </c>
      <c r="M518" s="52">
        <v>123.0</v>
      </c>
      <c r="N518" s="52">
        <v>10.0</v>
      </c>
      <c r="O518" s="52">
        <v>8.0</v>
      </c>
      <c r="P518" s="52">
        <v>1262.0</v>
      </c>
      <c r="Q518" s="52">
        <v>90.0</v>
      </c>
      <c r="R518" s="52">
        <v>6.0</v>
      </c>
      <c r="S518" s="71">
        <v>101.0</v>
      </c>
    </row>
    <row r="519">
      <c r="A519" s="64">
        <v>43914.0</v>
      </c>
      <c r="B519" s="71">
        <v>334.0</v>
      </c>
      <c r="C519" s="52">
        <v>111.0</v>
      </c>
      <c r="D519" s="52">
        <v>6442.0</v>
      </c>
      <c r="E519" s="52">
        <v>41.0</v>
      </c>
      <c r="F519" s="52">
        <v>19.0</v>
      </c>
      <c r="G519" s="52">
        <v>24.0</v>
      </c>
      <c r="H519" s="52">
        <v>36.0</v>
      </c>
      <c r="I519" s="52">
        <v>42.0</v>
      </c>
      <c r="J519" s="52">
        <v>366.0</v>
      </c>
      <c r="K519" s="52">
        <v>30.0</v>
      </c>
      <c r="L519" s="52">
        <v>38.0</v>
      </c>
      <c r="M519" s="52">
        <v>120.0</v>
      </c>
      <c r="N519" s="52">
        <v>10.0</v>
      </c>
      <c r="O519" s="52">
        <v>6.0</v>
      </c>
      <c r="P519" s="52">
        <v>1257.0</v>
      </c>
      <c r="Q519" s="52">
        <v>90.0</v>
      </c>
      <c r="R519" s="52">
        <v>4.0</v>
      </c>
      <c r="S519" s="71">
        <v>67.0</v>
      </c>
    </row>
    <row r="520">
      <c r="A520" s="64">
        <v>43913.0</v>
      </c>
      <c r="B520" s="71">
        <v>330.0</v>
      </c>
      <c r="C520" s="52">
        <v>109.0</v>
      </c>
      <c r="D520" s="52">
        <v>6411.0</v>
      </c>
      <c r="E520" s="52">
        <v>40.0</v>
      </c>
      <c r="F520" s="52">
        <v>19.0</v>
      </c>
      <c r="G520" s="52">
        <v>24.0</v>
      </c>
      <c r="H520" s="52">
        <v>36.0</v>
      </c>
      <c r="I520" s="52">
        <v>41.0</v>
      </c>
      <c r="J520" s="52">
        <v>351.0</v>
      </c>
      <c r="K520" s="52">
        <v>30.0</v>
      </c>
      <c r="L520" s="52">
        <v>37.0</v>
      </c>
      <c r="M520" s="52">
        <v>120.0</v>
      </c>
      <c r="N520" s="52">
        <v>10.0</v>
      </c>
      <c r="O520" s="52">
        <v>6.0</v>
      </c>
      <c r="P520" s="52">
        <v>1256.0</v>
      </c>
      <c r="Q520" s="52">
        <v>89.0</v>
      </c>
      <c r="R520" s="52">
        <v>4.0</v>
      </c>
      <c r="S520" s="71">
        <v>47.0</v>
      </c>
    </row>
    <row r="521">
      <c r="A521" s="64">
        <v>43912.0</v>
      </c>
      <c r="B521" s="71">
        <v>324.0</v>
      </c>
      <c r="C521" s="52">
        <v>108.0</v>
      </c>
      <c r="D521" s="52">
        <v>6387.0</v>
      </c>
      <c r="E521" s="52">
        <v>40.0</v>
      </c>
      <c r="F521" s="52">
        <v>19.0</v>
      </c>
      <c r="G521" s="52">
        <v>24.0</v>
      </c>
      <c r="H521" s="52">
        <v>36.0</v>
      </c>
      <c r="I521" s="52">
        <v>41.0</v>
      </c>
      <c r="J521" s="52">
        <v>337.0</v>
      </c>
      <c r="K521" s="52">
        <v>30.0</v>
      </c>
      <c r="L521" s="52">
        <v>35.0</v>
      </c>
      <c r="M521" s="52">
        <v>120.0</v>
      </c>
      <c r="N521" s="52">
        <v>10.0</v>
      </c>
      <c r="O521" s="52">
        <v>6.0</v>
      </c>
      <c r="P521" s="52">
        <v>1254.0</v>
      </c>
      <c r="Q521" s="52">
        <v>88.0</v>
      </c>
      <c r="R521" s="52">
        <v>4.0</v>
      </c>
      <c r="S521" s="71">
        <v>34.0</v>
      </c>
    </row>
    <row r="522">
      <c r="A522" s="64">
        <v>43911.0</v>
      </c>
      <c r="B522" s="71">
        <v>314.0</v>
      </c>
      <c r="C522" s="52">
        <v>108.0</v>
      </c>
      <c r="D522" s="52">
        <v>6344.0</v>
      </c>
      <c r="E522" s="52">
        <v>40.0</v>
      </c>
      <c r="F522" s="52">
        <v>18.0</v>
      </c>
      <c r="G522" s="52">
        <v>22.0</v>
      </c>
      <c r="H522" s="52">
        <v>36.0</v>
      </c>
      <c r="I522" s="52">
        <v>41.0</v>
      </c>
      <c r="J522" s="52">
        <v>321.0</v>
      </c>
      <c r="K522" s="52">
        <v>30.0</v>
      </c>
      <c r="L522" s="52">
        <v>34.0</v>
      </c>
      <c r="M522" s="52">
        <v>119.0</v>
      </c>
      <c r="N522" s="52">
        <v>10.0</v>
      </c>
      <c r="O522" s="52">
        <v>5.0</v>
      </c>
      <c r="P522" s="52">
        <v>1243.0</v>
      </c>
      <c r="Q522" s="52">
        <v>87.0</v>
      </c>
      <c r="R522" s="52">
        <v>4.0</v>
      </c>
      <c r="S522" s="71">
        <v>23.0</v>
      </c>
    </row>
    <row r="523">
      <c r="A523" s="64">
        <v>43910.0</v>
      </c>
      <c r="B523" s="71">
        <v>299.0</v>
      </c>
      <c r="C523" s="52">
        <v>108.0</v>
      </c>
      <c r="D523" s="52">
        <v>6275.0</v>
      </c>
      <c r="E523" s="52">
        <v>36.0</v>
      </c>
      <c r="F523" s="52">
        <v>18.0</v>
      </c>
      <c r="G523" s="52">
        <v>22.0</v>
      </c>
      <c r="H523" s="52">
        <v>36.0</v>
      </c>
      <c r="I523" s="52">
        <v>41.0</v>
      </c>
      <c r="J523" s="52">
        <v>309.0</v>
      </c>
      <c r="K523" s="52">
        <v>30.0</v>
      </c>
      <c r="L523" s="52">
        <v>33.0</v>
      </c>
      <c r="M523" s="52">
        <v>119.0</v>
      </c>
      <c r="N523" s="52">
        <v>10.0</v>
      </c>
      <c r="O523" s="52">
        <v>5.0</v>
      </c>
      <c r="P523" s="52">
        <v>1203.0</v>
      </c>
      <c r="Q523" s="52">
        <v>87.0</v>
      </c>
      <c r="R523" s="52">
        <v>4.0</v>
      </c>
      <c r="S523" s="71">
        <v>17.0</v>
      </c>
    </row>
    <row r="524">
      <c r="A524" s="64">
        <v>43909.0</v>
      </c>
      <c r="B524" s="71">
        <v>282.0</v>
      </c>
      <c r="C524" s="52">
        <v>107.0</v>
      </c>
      <c r="D524" s="52">
        <v>6241.0</v>
      </c>
      <c r="E524" s="52">
        <v>32.0</v>
      </c>
      <c r="F524" s="52">
        <v>17.0</v>
      </c>
      <c r="G524" s="52">
        <v>22.0</v>
      </c>
      <c r="H524" s="52">
        <v>36.0</v>
      </c>
      <c r="I524" s="52">
        <v>41.0</v>
      </c>
      <c r="J524" s="52">
        <v>295.0</v>
      </c>
      <c r="K524" s="52">
        <v>30.0</v>
      </c>
      <c r="L524" s="52">
        <v>33.0</v>
      </c>
      <c r="M524" s="52">
        <v>118.0</v>
      </c>
      <c r="N524" s="52">
        <v>10.0</v>
      </c>
      <c r="O524" s="52">
        <v>5.0</v>
      </c>
      <c r="P524" s="52">
        <v>1190.0</v>
      </c>
      <c r="Q524" s="52">
        <v>86.0</v>
      </c>
      <c r="R524" s="52">
        <v>4.0</v>
      </c>
      <c r="S524" s="71">
        <v>16.0</v>
      </c>
    </row>
    <row r="525">
      <c r="A525" s="64">
        <v>43908.0</v>
      </c>
      <c r="B525" s="71">
        <v>270.0</v>
      </c>
      <c r="C525" s="52">
        <v>107.0</v>
      </c>
      <c r="D525" s="52">
        <v>6144.0</v>
      </c>
      <c r="E525" s="52">
        <v>32.0</v>
      </c>
      <c r="F525" s="52">
        <v>17.0</v>
      </c>
      <c r="G525" s="52">
        <v>22.0</v>
      </c>
      <c r="H525" s="52">
        <v>30.0</v>
      </c>
      <c r="I525" s="52">
        <v>41.0</v>
      </c>
      <c r="J525" s="52">
        <v>277.0</v>
      </c>
      <c r="K525" s="52">
        <v>30.0</v>
      </c>
      <c r="L525" s="52">
        <v>32.0</v>
      </c>
      <c r="M525" s="52">
        <v>118.0</v>
      </c>
      <c r="N525" s="52">
        <v>9.0</v>
      </c>
      <c r="O525" s="52">
        <v>5.0</v>
      </c>
      <c r="P525" s="52">
        <v>1178.0</v>
      </c>
      <c r="Q525" s="52">
        <v>86.0</v>
      </c>
      <c r="R525" s="52">
        <v>4.0</v>
      </c>
      <c r="S525" s="71">
        <v>11.0</v>
      </c>
    </row>
    <row r="526">
      <c r="A526" s="64">
        <v>43907.0</v>
      </c>
      <c r="B526" s="71">
        <v>265.0</v>
      </c>
      <c r="C526" s="52">
        <v>107.0</v>
      </c>
      <c r="D526" s="52">
        <v>6098.0</v>
      </c>
      <c r="E526" s="52">
        <v>31.0</v>
      </c>
      <c r="F526" s="52">
        <v>16.0</v>
      </c>
      <c r="G526" s="52">
        <v>22.0</v>
      </c>
      <c r="H526" s="52">
        <v>28.0</v>
      </c>
      <c r="I526" s="52">
        <v>40.0</v>
      </c>
      <c r="J526" s="52">
        <v>262.0</v>
      </c>
      <c r="K526" s="52">
        <v>29.0</v>
      </c>
      <c r="L526" s="52">
        <v>31.0</v>
      </c>
      <c r="M526" s="52">
        <v>115.0</v>
      </c>
      <c r="N526" s="52">
        <v>7.0</v>
      </c>
      <c r="O526" s="52">
        <v>4.0</v>
      </c>
      <c r="P526" s="52">
        <v>1169.0</v>
      </c>
      <c r="Q526" s="52">
        <v>86.0</v>
      </c>
      <c r="R526" s="52">
        <v>4.0</v>
      </c>
      <c r="S526" s="71">
        <v>6.0</v>
      </c>
    </row>
    <row r="527">
      <c r="A527" s="64">
        <v>43906.0</v>
      </c>
      <c r="B527" s="71">
        <v>253.0</v>
      </c>
      <c r="C527" s="52">
        <v>107.0</v>
      </c>
      <c r="D527" s="52">
        <v>6066.0</v>
      </c>
      <c r="E527" s="52">
        <v>30.0</v>
      </c>
      <c r="F527" s="52">
        <v>16.0</v>
      </c>
      <c r="G527" s="52">
        <v>22.0</v>
      </c>
      <c r="H527" s="52">
        <v>28.0</v>
      </c>
      <c r="I527" s="52">
        <v>40.0</v>
      </c>
      <c r="J527" s="52">
        <v>231.0</v>
      </c>
      <c r="K527" s="52">
        <v>29.0</v>
      </c>
      <c r="L527" s="52">
        <v>31.0</v>
      </c>
      <c r="M527" s="52">
        <v>115.0</v>
      </c>
      <c r="N527" s="52">
        <v>7.0</v>
      </c>
      <c r="O527" s="52">
        <v>4.0</v>
      </c>
      <c r="P527" s="52">
        <v>1164.0</v>
      </c>
      <c r="Q527" s="52">
        <v>85.0</v>
      </c>
      <c r="R527" s="52">
        <v>4.0</v>
      </c>
      <c r="S527" s="71">
        <v>4.0</v>
      </c>
    </row>
    <row r="528">
      <c r="A528" s="64">
        <v>43905.0</v>
      </c>
      <c r="B528" s="71">
        <v>247.0</v>
      </c>
      <c r="C528" s="52">
        <v>106.0</v>
      </c>
      <c r="D528" s="52">
        <v>6031.0</v>
      </c>
      <c r="E528" s="52">
        <v>30.0</v>
      </c>
      <c r="F528" s="52">
        <v>16.0</v>
      </c>
      <c r="G528" s="52">
        <v>22.0</v>
      </c>
      <c r="H528" s="52">
        <v>28.0</v>
      </c>
      <c r="I528" s="52">
        <v>39.0</v>
      </c>
      <c r="J528" s="52">
        <v>211.0</v>
      </c>
      <c r="K528" s="52">
        <v>29.0</v>
      </c>
      <c r="L528" s="52">
        <v>31.0</v>
      </c>
      <c r="M528" s="52">
        <v>115.0</v>
      </c>
      <c r="N528" s="52">
        <v>7.0</v>
      </c>
      <c r="O528" s="52">
        <v>4.0</v>
      </c>
      <c r="P528" s="52">
        <v>1157.0</v>
      </c>
      <c r="Q528" s="52">
        <v>85.0</v>
      </c>
      <c r="R528" s="52">
        <v>4.0</v>
      </c>
      <c r="S528" s="71">
        <v>0.0</v>
      </c>
    </row>
    <row r="529">
      <c r="A529" s="64">
        <v>43904.0</v>
      </c>
      <c r="B529" s="71">
        <v>238.0</v>
      </c>
      <c r="C529" s="52">
        <v>103.0</v>
      </c>
      <c r="D529" s="52">
        <v>5990.0</v>
      </c>
      <c r="E529" s="52">
        <v>28.0</v>
      </c>
      <c r="F529" s="52">
        <v>15.0</v>
      </c>
      <c r="G529" s="52">
        <v>22.0</v>
      </c>
      <c r="H529" s="52">
        <v>27.0</v>
      </c>
      <c r="I529" s="52">
        <v>38.0</v>
      </c>
      <c r="J529" s="52">
        <v>200.0</v>
      </c>
      <c r="K529" s="52">
        <v>29.0</v>
      </c>
      <c r="L529" s="52">
        <v>28.0</v>
      </c>
      <c r="M529" s="52">
        <v>115.0</v>
      </c>
      <c r="N529" s="52">
        <v>7.0</v>
      </c>
      <c r="O529" s="52">
        <v>4.0</v>
      </c>
      <c r="P529" s="52">
        <v>1153.0</v>
      </c>
      <c r="Q529" s="52">
        <v>85.0</v>
      </c>
      <c r="R529" s="52">
        <v>4.0</v>
      </c>
      <c r="S529" s="71">
        <v>0.0</v>
      </c>
    </row>
    <row r="530">
      <c r="A530" s="64">
        <v>43903.0</v>
      </c>
      <c r="B530" s="71">
        <v>225.0</v>
      </c>
      <c r="C530" s="52">
        <v>100.0</v>
      </c>
      <c r="D530" s="52">
        <v>5928.0</v>
      </c>
      <c r="E530" s="52">
        <v>27.0</v>
      </c>
      <c r="F530" s="52">
        <v>15.0</v>
      </c>
      <c r="G530" s="52">
        <v>22.0</v>
      </c>
      <c r="H530" s="52">
        <v>27.0</v>
      </c>
      <c r="I530" s="52">
        <v>32.0</v>
      </c>
      <c r="J530" s="52">
        <v>185.0</v>
      </c>
      <c r="K530" s="52">
        <v>29.0</v>
      </c>
      <c r="L530" s="52">
        <v>27.0</v>
      </c>
      <c r="M530" s="52">
        <v>115.0</v>
      </c>
      <c r="N530" s="52">
        <v>7.0</v>
      </c>
      <c r="O530" s="52">
        <v>4.0</v>
      </c>
      <c r="P530" s="52">
        <v>1147.0</v>
      </c>
      <c r="Q530" s="52">
        <v>85.0</v>
      </c>
      <c r="R530" s="52">
        <v>4.0</v>
      </c>
      <c r="S530" s="71">
        <v>0.0</v>
      </c>
    </row>
    <row r="531">
      <c r="A531" s="64">
        <v>43902.0</v>
      </c>
      <c r="B531" s="71">
        <v>212.0</v>
      </c>
      <c r="C531" s="52">
        <v>99.0</v>
      </c>
      <c r="D531" s="52">
        <v>5867.0</v>
      </c>
      <c r="E531" s="52">
        <v>25.0</v>
      </c>
      <c r="F531" s="52">
        <v>15.0</v>
      </c>
      <c r="G531" s="52">
        <v>20.0</v>
      </c>
      <c r="H531" s="52">
        <v>25.0</v>
      </c>
      <c r="I531" s="52">
        <v>15.0</v>
      </c>
      <c r="J531" s="52">
        <v>178.0</v>
      </c>
      <c r="K531" s="52">
        <v>29.0</v>
      </c>
      <c r="L531" s="52">
        <v>27.0</v>
      </c>
      <c r="M531" s="52">
        <v>114.0</v>
      </c>
      <c r="N531" s="52">
        <v>7.0</v>
      </c>
      <c r="O531" s="52">
        <v>4.0</v>
      </c>
      <c r="P531" s="52">
        <v>1143.0</v>
      </c>
      <c r="Q531" s="52">
        <v>85.0</v>
      </c>
      <c r="R531" s="52">
        <v>4.0</v>
      </c>
      <c r="S531" s="71">
        <v>0.0</v>
      </c>
    </row>
    <row r="532">
      <c r="A532" s="64">
        <v>43901.0</v>
      </c>
      <c r="B532" s="71">
        <v>193.0</v>
      </c>
      <c r="C532" s="52">
        <v>98.0</v>
      </c>
      <c r="D532" s="52">
        <v>5794.0</v>
      </c>
      <c r="E532" s="52">
        <v>25.0</v>
      </c>
      <c r="F532" s="52">
        <v>15.0</v>
      </c>
      <c r="G532" s="52">
        <v>18.0</v>
      </c>
      <c r="H532" s="52">
        <v>25.0</v>
      </c>
      <c r="I532" s="52">
        <v>10.0</v>
      </c>
      <c r="J532" s="52">
        <v>175.0</v>
      </c>
      <c r="K532" s="52">
        <v>29.0</v>
      </c>
      <c r="L532" s="52">
        <v>27.0</v>
      </c>
      <c r="M532" s="52">
        <v>112.0</v>
      </c>
      <c r="N532" s="52">
        <v>7.0</v>
      </c>
      <c r="O532" s="52">
        <v>4.0</v>
      </c>
      <c r="P532" s="52">
        <v>1135.0</v>
      </c>
      <c r="Q532" s="52">
        <v>84.0</v>
      </c>
      <c r="R532" s="52">
        <v>4.0</v>
      </c>
      <c r="S532" s="71">
        <v>0.0</v>
      </c>
    </row>
    <row r="533">
      <c r="A533" s="64">
        <v>43900.0</v>
      </c>
      <c r="B533" s="71">
        <v>141.0</v>
      </c>
      <c r="C533" s="52">
        <v>96.0</v>
      </c>
      <c r="D533" s="52">
        <v>5663.0</v>
      </c>
      <c r="E533" s="52">
        <v>13.0</v>
      </c>
      <c r="F533" s="52">
        <v>15.0</v>
      </c>
      <c r="G533" s="52">
        <v>18.0</v>
      </c>
      <c r="H533" s="52">
        <v>24.0</v>
      </c>
      <c r="I533" s="52">
        <v>8.0</v>
      </c>
      <c r="J533" s="52">
        <v>163.0</v>
      </c>
      <c r="K533" s="52">
        <v>28.0</v>
      </c>
      <c r="L533" s="52">
        <v>25.0</v>
      </c>
      <c r="M533" s="52">
        <v>104.0</v>
      </c>
      <c r="N533" s="52">
        <v>7.0</v>
      </c>
      <c r="O533" s="52">
        <v>4.0</v>
      </c>
      <c r="P533" s="52">
        <v>1117.0</v>
      </c>
      <c r="Q533" s="52">
        <v>83.0</v>
      </c>
      <c r="R533" s="52">
        <v>4.0</v>
      </c>
      <c r="S533" s="71">
        <v>0.0</v>
      </c>
    </row>
    <row r="534">
      <c r="A534" s="64">
        <v>43899.0</v>
      </c>
      <c r="B534" s="71">
        <v>130.0</v>
      </c>
      <c r="C534" s="52">
        <v>96.0</v>
      </c>
      <c r="D534" s="52">
        <v>5571.0</v>
      </c>
      <c r="E534" s="52">
        <v>9.0</v>
      </c>
      <c r="F534" s="52">
        <v>15.0</v>
      </c>
      <c r="G534" s="52">
        <v>19.0</v>
      </c>
      <c r="H534" s="52">
        <v>24.0</v>
      </c>
      <c r="I534" s="52">
        <v>6.0</v>
      </c>
      <c r="J534" s="52">
        <v>152.0</v>
      </c>
      <c r="K534" s="52">
        <v>28.0</v>
      </c>
      <c r="L534" s="52">
        <v>25.0</v>
      </c>
      <c r="M534" s="52">
        <v>102.0</v>
      </c>
      <c r="N534" s="52">
        <v>7.0</v>
      </c>
      <c r="O534" s="52">
        <v>4.0</v>
      </c>
      <c r="P534" s="52">
        <v>1107.0</v>
      </c>
      <c r="Q534" s="52">
        <v>83.0</v>
      </c>
      <c r="R534" s="52">
        <v>4.0</v>
      </c>
      <c r="S534" s="71">
        <v>0.0</v>
      </c>
    </row>
    <row r="535">
      <c r="A535" s="64">
        <v>43898.0</v>
      </c>
      <c r="B535" s="71">
        <v>120.0</v>
      </c>
      <c r="C535" s="52">
        <v>96.0</v>
      </c>
      <c r="D535" s="52">
        <v>5381.0</v>
      </c>
      <c r="E535" s="52">
        <v>9.0</v>
      </c>
      <c r="F535" s="52">
        <v>13.0</v>
      </c>
      <c r="G535" s="52">
        <v>18.0</v>
      </c>
      <c r="H535" s="52">
        <v>24.0</v>
      </c>
      <c r="I535" s="52">
        <v>3.0</v>
      </c>
      <c r="J535" s="52">
        <v>141.0</v>
      </c>
      <c r="K535" s="52">
        <v>27.0</v>
      </c>
      <c r="L535" s="52">
        <v>24.0</v>
      </c>
      <c r="M535" s="52">
        <v>98.0</v>
      </c>
      <c r="N535" s="52">
        <v>7.0</v>
      </c>
      <c r="O535" s="52">
        <v>4.0</v>
      </c>
      <c r="P535" s="52">
        <v>1081.0</v>
      </c>
      <c r="Q535" s="52">
        <v>83.0</v>
      </c>
      <c r="R535" s="52">
        <v>4.0</v>
      </c>
      <c r="S535" s="71">
        <v>0.0</v>
      </c>
    </row>
    <row r="536">
      <c r="A536" s="64">
        <v>43897.0</v>
      </c>
      <c r="B536" s="71">
        <v>108.0</v>
      </c>
      <c r="C536" s="52">
        <v>96.0</v>
      </c>
      <c r="D536" s="52">
        <v>5084.0</v>
      </c>
      <c r="E536" s="52">
        <v>9.0</v>
      </c>
      <c r="F536" s="52">
        <v>13.0</v>
      </c>
      <c r="G536" s="52">
        <v>18.0</v>
      </c>
      <c r="H536" s="52">
        <v>23.0</v>
      </c>
      <c r="I536" s="52">
        <v>2.0</v>
      </c>
      <c r="J536" s="52">
        <v>130.0</v>
      </c>
      <c r="K536" s="52">
        <v>26.0</v>
      </c>
      <c r="L536" s="52">
        <v>20.0</v>
      </c>
      <c r="M536" s="52">
        <v>92.0</v>
      </c>
      <c r="N536" s="52">
        <v>7.0</v>
      </c>
      <c r="O536" s="52">
        <v>4.0</v>
      </c>
      <c r="P536" s="52">
        <v>1049.0</v>
      </c>
      <c r="Q536" s="52">
        <v>82.0</v>
      </c>
      <c r="R536" s="52">
        <v>4.0</v>
      </c>
      <c r="S536" s="71">
        <v>0.0</v>
      </c>
    </row>
    <row r="537">
      <c r="A537" s="64">
        <v>43896.0</v>
      </c>
      <c r="B537" s="71">
        <v>105.0</v>
      </c>
      <c r="C537" s="52">
        <v>95.0</v>
      </c>
      <c r="D537" s="52">
        <v>4693.0</v>
      </c>
      <c r="E537" s="52">
        <v>9.0</v>
      </c>
      <c r="F537" s="52">
        <v>13.0</v>
      </c>
      <c r="G537" s="52">
        <v>18.0</v>
      </c>
      <c r="H537" s="52">
        <v>23.0</v>
      </c>
      <c r="I537" s="52">
        <v>1.0</v>
      </c>
      <c r="J537" s="52">
        <v>120.0</v>
      </c>
      <c r="K537" s="52">
        <v>25.0</v>
      </c>
      <c r="L537" s="52">
        <v>15.0</v>
      </c>
      <c r="M537" s="52">
        <v>90.0</v>
      </c>
      <c r="N537" s="52">
        <v>7.0</v>
      </c>
      <c r="O537" s="52">
        <v>4.0</v>
      </c>
      <c r="P537" s="52">
        <v>984.0</v>
      </c>
      <c r="Q537" s="52">
        <v>77.0</v>
      </c>
      <c r="R537" s="52">
        <v>4.0</v>
      </c>
      <c r="S537" s="71">
        <v>0.0</v>
      </c>
    </row>
    <row r="538">
      <c r="A538" s="64">
        <v>43895.0</v>
      </c>
      <c r="B538" s="71">
        <v>103.0</v>
      </c>
      <c r="C538" s="52">
        <v>93.0</v>
      </c>
      <c r="D538" s="52">
        <v>4326.0</v>
      </c>
      <c r="E538" s="52">
        <v>9.0</v>
      </c>
      <c r="F538" s="52">
        <v>13.0</v>
      </c>
      <c r="G538" s="52">
        <v>16.0</v>
      </c>
      <c r="H538" s="52">
        <v>23.0</v>
      </c>
      <c r="I538" s="52">
        <v>1.0</v>
      </c>
      <c r="J538" s="52">
        <v>110.0</v>
      </c>
      <c r="K538" s="52">
        <v>23.0</v>
      </c>
      <c r="L538" s="52">
        <v>12.0</v>
      </c>
      <c r="M538" s="52">
        <v>86.0</v>
      </c>
      <c r="N538" s="52">
        <v>7.0</v>
      </c>
      <c r="O538" s="52">
        <v>4.0</v>
      </c>
      <c r="P538" s="52">
        <v>861.0</v>
      </c>
      <c r="Q538" s="52">
        <v>74.0</v>
      </c>
      <c r="R538" s="52">
        <v>4.0</v>
      </c>
      <c r="S538" s="71">
        <v>0.0</v>
      </c>
    </row>
    <row r="539">
      <c r="A539" s="64">
        <v>43894.0</v>
      </c>
      <c r="B539" s="71">
        <v>99.0</v>
      </c>
      <c r="C539" s="52">
        <v>93.0</v>
      </c>
      <c r="D539" s="52">
        <v>4006.0</v>
      </c>
      <c r="E539" s="52">
        <v>9.0</v>
      </c>
      <c r="F539" s="52">
        <v>13.0</v>
      </c>
      <c r="G539" s="52">
        <v>15.0</v>
      </c>
      <c r="H539" s="52">
        <v>23.0</v>
      </c>
      <c r="I539" s="52">
        <v>1.0</v>
      </c>
      <c r="J539" s="52">
        <v>101.0</v>
      </c>
      <c r="K539" s="52">
        <v>21.0</v>
      </c>
      <c r="L539" s="52">
        <v>11.0</v>
      </c>
      <c r="M539" s="52">
        <v>82.0</v>
      </c>
      <c r="N539" s="52">
        <v>7.0</v>
      </c>
      <c r="O539" s="52">
        <v>5.0</v>
      </c>
      <c r="P539" s="52">
        <v>774.0</v>
      </c>
      <c r="Q539" s="52">
        <v>65.0</v>
      </c>
      <c r="R539" s="52">
        <v>3.0</v>
      </c>
      <c r="S539" s="71">
        <v>0.0</v>
      </c>
    </row>
    <row r="540">
      <c r="A540" s="64">
        <v>43893.0</v>
      </c>
      <c r="B540" s="71">
        <v>98.0</v>
      </c>
      <c r="C540" s="52">
        <v>90.0</v>
      </c>
      <c r="D540" s="52">
        <v>3600.0</v>
      </c>
      <c r="E540" s="52">
        <v>7.0</v>
      </c>
      <c r="F540" s="52">
        <v>11.0</v>
      </c>
      <c r="G540" s="52">
        <v>14.0</v>
      </c>
      <c r="H540" s="52">
        <v>20.0</v>
      </c>
      <c r="I540" s="52">
        <v>1.0</v>
      </c>
      <c r="J540" s="52">
        <v>94.0</v>
      </c>
      <c r="K540" s="52">
        <v>20.0</v>
      </c>
      <c r="L540" s="52">
        <v>11.0</v>
      </c>
      <c r="M540" s="52">
        <v>81.0</v>
      </c>
      <c r="N540" s="52">
        <v>7.0</v>
      </c>
      <c r="O540" s="52">
        <v>5.0</v>
      </c>
      <c r="P540" s="52">
        <v>685.0</v>
      </c>
      <c r="Q540" s="52">
        <v>64.0</v>
      </c>
      <c r="R540" s="52">
        <v>3.0</v>
      </c>
      <c r="S540" s="71">
        <v>0.0</v>
      </c>
    </row>
    <row r="541">
      <c r="A541" s="64">
        <v>43892.0</v>
      </c>
      <c r="B541" s="71">
        <v>91.0</v>
      </c>
      <c r="C541" s="52">
        <v>88.0</v>
      </c>
      <c r="D541" s="52">
        <v>3081.0</v>
      </c>
      <c r="E541" s="52">
        <v>7.0</v>
      </c>
      <c r="F541" s="52">
        <v>9.0</v>
      </c>
      <c r="G541" s="52">
        <v>14.0</v>
      </c>
      <c r="H541" s="52">
        <v>20.0</v>
      </c>
      <c r="I541" s="52">
        <v>1.0</v>
      </c>
      <c r="J541" s="52">
        <v>92.0</v>
      </c>
      <c r="K541" s="52">
        <v>19.0</v>
      </c>
      <c r="L541" s="52">
        <v>11.0</v>
      </c>
      <c r="M541" s="52">
        <v>78.0</v>
      </c>
      <c r="N541" s="52">
        <v>6.0</v>
      </c>
      <c r="O541" s="52">
        <v>5.0</v>
      </c>
      <c r="P541" s="52">
        <v>624.0</v>
      </c>
      <c r="Q541" s="52">
        <v>64.0</v>
      </c>
      <c r="R541" s="52">
        <v>2.0</v>
      </c>
      <c r="S541" s="71">
        <v>0.0</v>
      </c>
    </row>
    <row r="542">
      <c r="A542" s="64">
        <v>43891.0</v>
      </c>
      <c r="B542" s="71">
        <v>87.0</v>
      </c>
      <c r="C542" s="52">
        <v>83.0</v>
      </c>
      <c r="D542" s="52">
        <v>2705.0</v>
      </c>
      <c r="E542" s="52">
        <v>6.0</v>
      </c>
      <c r="F542" s="52">
        <v>9.0</v>
      </c>
      <c r="G542" s="52">
        <v>13.0</v>
      </c>
      <c r="H542" s="52">
        <v>20.0</v>
      </c>
      <c r="I542" s="52">
        <v>1.0</v>
      </c>
      <c r="J542" s="52">
        <v>89.0</v>
      </c>
      <c r="K542" s="52">
        <v>15.0</v>
      </c>
      <c r="L542" s="52">
        <v>11.0</v>
      </c>
      <c r="M542" s="52">
        <v>68.0</v>
      </c>
      <c r="N542" s="52">
        <v>6.0</v>
      </c>
      <c r="O542" s="52">
        <v>3.0</v>
      </c>
      <c r="P542" s="52">
        <v>555.0</v>
      </c>
      <c r="Q542" s="52">
        <v>63.0</v>
      </c>
      <c r="R542" s="52">
        <v>2.0</v>
      </c>
      <c r="S542" s="71">
        <v>0.0</v>
      </c>
    </row>
    <row r="543">
      <c r="A543" s="64">
        <v>43890.0</v>
      </c>
      <c r="B543" s="71">
        <v>77.0</v>
      </c>
      <c r="C543" s="52">
        <v>80.0</v>
      </c>
      <c r="D543" s="52">
        <v>2236.0</v>
      </c>
      <c r="E543" s="52">
        <v>6.0</v>
      </c>
      <c r="F543" s="52">
        <v>9.0</v>
      </c>
      <c r="G543" s="52">
        <v>13.0</v>
      </c>
      <c r="H543" s="52">
        <v>17.0</v>
      </c>
      <c r="I543" s="52">
        <v>1.0</v>
      </c>
      <c r="J543" s="52">
        <v>82.0</v>
      </c>
      <c r="K543" s="52">
        <v>7.0</v>
      </c>
      <c r="L543" s="52">
        <v>10.0</v>
      </c>
      <c r="M543" s="52">
        <v>55.0</v>
      </c>
      <c r="N543" s="52">
        <v>5.0</v>
      </c>
      <c r="O543" s="52">
        <v>3.0</v>
      </c>
      <c r="P543" s="52">
        <v>488.0</v>
      </c>
      <c r="Q543" s="52">
        <v>59.0</v>
      </c>
      <c r="R543" s="52">
        <v>2.0</v>
      </c>
      <c r="S543" s="71">
        <v>0.0</v>
      </c>
    </row>
    <row r="544">
      <c r="A544" s="64">
        <v>43889.0</v>
      </c>
      <c r="B544" s="71">
        <v>62.0</v>
      </c>
      <c r="C544" s="52">
        <v>65.0</v>
      </c>
      <c r="D544" s="52">
        <v>1579.0</v>
      </c>
      <c r="E544" s="52">
        <v>4.0</v>
      </c>
      <c r="F544" s="52">
        <v>9.0</v>
      </c>
      <c r="G544" s="52">
        <v>13.0</v>
      </c>
      <c r="H544" s="52">
        <v>14.0</v>
      </c>
      <c r="I544" s="52">
        <v>1.0</v>
      </c>
      <c r="J544" s="52">
        <v>72.0</v>
      </c>
      <c r="K544" s="52">
        <v>7.0</v>
      </c>
      <c r="L544" s="52">
        <v>9.0</v>
      </c>
      <c r="M544" s="52">
        <v>35.0</v>
      </c>
      <c r="N544" s="52">
        <v>5.0</v>
      </c>
      <c r="O544" s="52">
        <v>2.0</v>
      </c>
      <c r="P544" s="52">
        <v>409.0</v>
      </c>
      <c r="Q544" s="52">
        <v>49.0</v>
      </c>
      <c r="R544" s="52">
        <v>2.0</v>
      </c>
      <c r="S544" s="71">
        <v>0.0</v>
      </c>
    </row>
    <row r="545">
      <c r="A545" s="64">
        <v>43888.0</v>
      </c>
      <c r="B545" s="71">
        <v>56.0</v>
      </c>
      <c r="C545" s="52">
        <v>61.0</v>
      </c>
      <c r="D545" s="52">
        <v>1132.0</v>
      </c>
      <c r="E545" s="52">
        <v>3.0</v>
      </c>
      <c r="F545" s="52">
        <v>9.0</v>
      </c>
      <c r="G545" s="52">
        <v>9.0</v>
      </c>
      <c r="H545" s="52">
        <v>11.0</v>
      </c>
      <c r="I545" s="52">
        <v>1.0</v>
      </c>
      <c r="J545" s="52">
        <v>62.0</v>
      </c>
      <c r="K545" s="52">
        <v>6.0</v>
      </c>
      <c r="L545" s="52">
        <v>8.0</v>
      </c>
      <c r="M545" s="52">
        <v>12.0</v>
      </c>
      <c r="N545" s="52">
        <v>5.0</v>
      </c>
      <c r="O545" s="52">
        <v>2.0</v>
      </c>
      <c r="P545" s="52">
        <v>345.0</v>
      </c>
      <c r="Q545" s="52">
        <v>43.0</v>
      </c>
      <c r="R545" s="52">
        <v>2.0</v>
      </c>
      <c r="S545" s="71">
        <v>0.0</v>
      </c>
    </row>
    <row r="546">
      <c r="A546" s="64">
        <v>43887.0</v>
      </c>
      <c r="B546" s="71">
        <v>49.0</v>
      </c>
      <c r="C546" s="52">
        <v>58.0</v>
      </c>
      <c r="D546" s="52">
        <v>710.0</v>
      </c>
      <c r="E546" s="52">
        <v>3.0</v>
      </c>
      <c r="F546" s="52">
        <v>9.0</v>
      </c>
      <c r="G546" s="52">
        <v>5.0</v>
      </c>
      <c r="H546" s="52">
        <v>4.0</v>
      </c>
      <c r="I546" s="52">
        <v>1.0</v>
      </c>
      <c r="J546" s="52">
        <v>51.0</v>
      </c>
      <c r="K546" s="52">
        <v>6.0</v>
      </c>
      <c r="L546" s="52">
        <v>5.0</v>
      </c>
      <c r="M546" s="52">
        <v>3.0</v>
      </c>
      <c r="N546" s="52">
        <v>3.0</v>
      </c>
      <c r="O546" s="52">
        <v>2.0</v>
      </c>
      <c r="P546" s="52">
        <v>317.0</v>
      </c>
      <c r="Q546" s="52">
        <v>34.0</v>
      </c>
      <c r="R546" s="52">
        <v>2.0</v>
      </c>
      <c r="S546" s="71">
        <v>0.0</v>
      </c>
    </row>
    <row r="547">
      <c r="A547" s="64">
        <v>43886.0</v>
      </c>
      <c r="B547" s="71">
        <v>40.0</v>
      </c>
      <c r="C547" s="52">
        <v>43.0</v>
      </c>
      <c r="D547" s="52">
        <v>543.0</v>
      </c>
      <c r="E547" s="52">
        <v>2.0</v>
      </c>
      <c r="F547" s="52">
        <v>9.0</v>
      </c>
      <c r="G547" s="52">
        <v>3.0</v>
      </c>
      <c r="H547" s="52">
        <v>3.0</v>
      </c>
      <c r="I547" s="52">
        <v>1.0</v>
      </c>
      <c r="J547" s="52">
        <v>42.0</v>
      </c>
      <c r="K547" s="52">
        <v>6.0</v>
      </c>
      <c r="L547" s="52">
        <v>5.0</v>
      </c>
      <c r="M547" s="52">
        <v>2.0</v>
      </c>
      <c r="N547" s="52">
        <v>3.0</v>
      </c>
      <c r="O547" s="52">
        <v>2.0</v>
      </c>
      <c r="P547" s="52">
        <v>248.0</v>
      </c>
      <c r="Q547" s="52">
        <v>23.0</v>
      </c>
      <c r="R547" s="52">
        <v>2.0</v>
      </c>
      <c r="S547" s="71">
        <v>0.0</v>
      </c>
    </row>
    <row r="548">
      <c r="A548" s="64">
        <v>43885.0</v>
      </c>
      <c r="B548" s="71">
        <v>31.0</v>
      </c>
      <c r="C548" s="52">
        <v>30.0</v>
      </c>
      <c r="D548" s="52">
        <v>484.0</v>
      </c>
      <c r="E548" s="52">
        <v>2.0</v>
      </c>
      <c r="F548" s="52">
        <v>9.0</v>
      </c>
      <c r="G548" s="52">
        <v>3.0</v>
      </c>
      <c r="H548" s="52">
        <v>2.0</v>
      </c>
      <c r="I548" s="52">
        <v>1.0</v>
      </c>
      <c r="J548" s="52">
        <v>36.0</v>
      </c>
      <c r="K548" s="52">
        <v>6.0</v>
      </c>
      <c r="L548" s="52">
        <v>3.0</v>
      </c>
      <c r="M548" s="52">
        <v>1.0</v>
      </c>
      <c r="N548" s="52">
        <v>3.0</v>
      </c>
      <c r="O548" s="52">
        <v>2.0</v>
      </c>
      <c r="P548" s="52">
        <v>198.0</v>
      </c>
      <c r="Q548" s="52">
        <v>20.0</v>
      </c>
      <c r="R548" s="52">
        <v>2.0</v>
      </c>
      <c r="S548" s="71">
        <v>0.0</v>
      </c>
    </row>
    <row r="549">
      <c r="A549" s="64">
        <v>43884.0</v>
      </c>
      <c r="B549" s="71">
        <v>24.0</v>
      </c>
      <c r="C549" s="52">
        <v>11.0</v>
      </c>
      <c r="D549" s="52">
        <v>326.0</v>
      </c>
      <c r="E549" s="52">
        <v>1.0</v>
      </c>
      <c r="F549" s="52">
        <v>9.0</v>
      </c>
      <c r="G549" s="52">
        <v>3.0</v>
      </c>
      <c r="H549" s="52">
        <v>1.0</v>
      </c>
      <c r="I549" s="52">
        <v>1.0</v>
      </c>
      <c r="J549" s="52">
        <v>24.0</v>
      </c>
      <c r="K549" s="52">
        <v>5.0</v>
      </c>
      <c r="L549" s="52">
        <v>3.0</v>
      </c>
      <c r="M549" s="52">
        <v>1.0</v>
      </c>
      <c r="N549" s="52">
        <v>3.0</v>
      </c>
      <c r="O549" s="52">
        <v>2.0</v>
      </c>
      <c r="P549" s="52">
        <v>169.0</v>
      </c>
      <c r="Q549" s="52">
        <v>14.0</v>
      </c>
      <c r="R549" s="52">
        <v>2.0</v>
      </c>
      <c r="S549" s="71">
        <v>0.0</v>
      </c>
    </row>
    <row r="550">
      <c r="A550" s="64">
        <v>43883.0</v>
      </c>
      <c r="B550" s="71">
        <v>23.0</v>
      </c>
      <c r="C550" s="52">
        <v>3.0</v>
      </c>
      <c r="D550" s="52">
        <v>209.0</v>
      </c>
      <c r="E550" s="52">
        <v>1.0</v>
      </c>
      <c r="F550" s="52">
        <v>7.0</v>
      </c>
      <c r="G550" s="52">
        <v>2.0</v>
      </c>
      <c r="H550" s="52">
        <v>1.0</v>
      </c>
      <c r="I550" s="52">
        <v>1.0</v>
      </c>
      <c r="J550" s="52">
        <v>20.0</v>
      </c>
      <c r="K550" s="52">
        <v>5.0</v>
      </c>
      <c r="L550" s="52">
        <v>3.0</v>
      </c>
      <c r="M550" s="52">
        <v>1.0</v>
      </c>
      <c r="N550" s="52">
        <v>3.0</v>
      </c>
      <c r="O550" s="52">
        <v>2.0</v>
      </c>
      <c r="P550" s="52">
        <v>144.0</v>
      </c>
      <c r="Q550" s="52">
        <v>4.0</v>
      </c>
      <c r="R550" s="52">
        <v>2.0</v>
      </c>
      <c r="S550" s="71">
        <v>0.0</v>
      </c>
    </row>
    <row r="551">
      <c r="A551" s="64">
        <v>43882.0</v>
      </c>
      <c r="B551" s="71">
        <v>20.0</v>
      </c>
      <c r="C551" s="52">
        <v>0.0</v>
      </c>
      <c r="D551" s="52">
        <v>126.0</v>
      </c>
      <c r="E551" s="52">
        <v>1.0</v>
      </c>
      <c r="F551" s="52">
        <v>4.0</v>
      </c>
      <c r="G551" s="52">
        <v>0.0</v>
      </c>
      <c r="H551" s="52">
        <v>0.0</v>
      </c>
      <c r="I551" s="52">
        <v>0.0</v>
      </c>
      <c r="J551" s="52">
        <v>14.0</v>
      </c>
      <c r="K551" s="52">
        <v>0.0</v>
      </c>
      <c r="L551" s="52">
        <v>1.0</v>
      </c>
      <c r="M551" s="52">
        <v>1.0</v>
      </c>
      <c r="N551" s="52">
        <v>2.0</v>
      </c>
      <c r="O551" s="52">
        <v>1.0</v>
      </c>
      <c r="P551" s="52">
        <v>27.0</v>
      </c>
      <c r="Q551" s="52">
        <v>4.0</v>
      </c>
      <c r="R551" s="52">
        <v>1.0</v>
      </c>
      <c r="S551" s="71">
        <v>0.0</v>
      </c>
    </row>
    <row r="552">
      <c r="A552" s="64">
        <v>43881.0</v>
      </c>
      <c r="B552" s="71">
        <v>15.0</v>
      </c>
      <c r="C552" s="52">
        <v>0.0</v>
      </c>
      <c r="D552" s="52">
        <v>46.0</v>
      </c>
      <c r="E552" s="52">
        <v>1.0</v>
      </c>
      <c r="F552" s="52">
        <v>2.0</v>
      </c>
      <c r="G552" s="52">
        <v>0.0</v>
      </c>
      <c r="H552" s="52">
        <v>0.0</v>
      </c>
      <c r="I552" s="52">
        <v>0.0</v>
      </c>
      <c r="J552" s="52">
        <v>12.0</v>
      </c>
      <c r="K552" s="52">
        <v>0.0</v>
      </c>
      <c r="L552" s="52">
        <v>0.0</v>
      </c>
      <c r="M552" s="52">
        <v>0.0</v>
      </c>
      <c r="N552" s="52">
        <v>1.0</v>
      </c>
      <c r="O552" s="52">
        <v>1.0</v>
      </c>
      <c r="P552" s="52">
        <v>24.0</v>
      </c>
      <c r="Q552" s="52">
        <v>0.0</v>
      </c>
      <c r="R552" s="52">
        <v>0.0</v>
      </c>
      <c r="S552" s="71">
        <v>0.0</v>
      </c>
    </row>
    <row r="553">
      <c r="A553" s="64">
        <v>43880.0</v>
      </c>
      <c r="B553" s="71">
        <v>13.0</v>
      </c>
      <c r="C553" s="52">
        <v>0.0</v>
      </c>
      <c r="D553" s="52">
        <v>16.0</v>
      </c>
      <c r="E553" s="52">
        <v>1.0</v>
      </c>
      <c r="F553" s="52">
        <v>2.0</v>
      </c>
      <c r="G553" s="52">
        <v>0.0</v>
      </c>
      <c r="H553" s="52">
        <v>0.0</v>
      </c>
      <c r="I553" s="52">
        <v>0.0</v>
      </c>
      <c r="J553" s="52">
        <v>12.0</v>
      </c>
      <c r="K553" s="52">
        <v>0.0</v>
      </c>
      <c r="L553" s="52">
        <v>0.0</v>
      </c>
      <c r="M553" s="52">
        <v>0.0</v>
      </c>
      <c r="N553" s="52">
        <v>1.0</v>
      </c>
      <c r="O553" s="52">
        <v>1.0</v>
      </c>
      <c r="P553" s="52">
        <v>3.0</v>
      </c>
      <c r="Q553" s="52">
        <v>0.0</v>
      </c>
      <c r="R553" s="52">
        <v>0.0</v>
      </c>
      <c r="S553" s="71">
        <v>0.0</v>
      </c>
    </row>
    <row r="554">
      <c r="A554" s="64">
        <v>43879.0</v>
      </c>
      <c r="B554" s="71">
        <v>12.0</v>
      </c>
      <c r="C554" s="52">
        <v>0.0</v>
      </c>
      <c r="D554" s="52">
        <v>1.0</v>
      </c>
      <c r="E554" s="52">
        <v>1.0</v>
      </c>
      <c r="F554" s="52">
        <v>2.0</v>
      </c>
      <c r="G554" s="52">
        <v>0.0</v>
      </c>
      <c r="H554" s="52">
        <v>0.0</v>
      </c>
      <c r="I554" s="52">
        <v>0.0</v>
      </c>
      <c r="J554" s="52">
        <v>11.0</v>
      </c>
      <c r="K554" s="52">
        <v>0.0</v>
      </c>
      <c r="L554" s="52">
        <v>0.0</v>
      </c>
      <c r="M554" s="52">
        <v>0.0</v>
      </c>
      <c r="N554" s="52">
        <v>1.0</v>
      </c>
      <c r="O554" s="52">
        <v>1.0</v>
      </c>
      <c r="P554" s="52">
        <v>0.0</v>
      </c>
      <c r="Q554" s="52">
        <v>0.0</v>
      </c>
      <c r="R554" s="52">
        <v>0.0</v>
      </c>
      <c r="S554" s="71">
        <v>0.0</v>
      </c>
    </row>
    <row r="555">
      <c r="A555" s="64">
        <v>43878.0</v>
      </c>
      <c r="B555" s="71">
        <v>12.0</v>
      </c>
      <c r="C555" s="52">
        <v>0.0</v>
      </c>
      <c r="D555" s="52">
        <v>0.0</v>
      </c>
      <c r="E555" s="52">
        <v>1.0</v>
      </c>
      <c r="F555" s="52">
        <v>2.0</v>
      </c>
      <c r="G555" s="52">
        <v>0.0</v>
      </c>
      <c r="H555" s="52">
        <v>0.0</v>
      </c>
      <c r="I555" s="52">
        <v>0.0</v>
      </c>
      <c r="J555" s="52">
        <v>11.0</v>
      </c>
      <c r="K555" s="52">
        <v>0.0</v>
      </c>
      <c r="L555" s="52">
        <v>0.0</v>
      </c>
      <c r="M555" s="52">
        <v>0.0</v>
      </c>
      <c r="N555" s="52">
        <v>1.0</v>
      </c>
      <c r="O555" s="52">
        <v>1.0</v>
      </c>
      <c r="P555" s="52">
        <v>0.0</v>
      </c>
      <c r="Q555" s="52">
        <v>0.0</v>
      </c>
      <c r="R555" s="52">
        <v>0.0</v>
      </c>
      <c r="S555" s="71">
        <v>0.0</v>
      </c>
    </row>
    <row r="556">
      <c r="A556" s="64">
        <v>43877.0</v>
      </c>
      <c r="B556" s="71">
        <v>12.0</v>
      </c>
      <c r="C556" s="52">
        <v>0.0</v>
      </c>
      <c r="D556" s="52">
        <v>0.0</v>
      </c>
      <c r="E556" s="52">
        <v>1.0</v>
      </c>
      <c r="F556" s="52">
        <v>2.0</v>
      </c>
      <c r="G556" s="52">
        <v>0.0</v>
      </c>
      <c r="H556" s="52">
        <v>0.0</v>
      </c>
      <c r="I556" s="52">
        <v>0.0</v>
      </c>
      <c r="J556" s="52">
        <v>11.0</v>
      </c>
      <c r="K556" s="52">
        <v>0.0</v>
      </c>
      <c r="L556" s="52">
        <v>0.0</v>
      </c>
      <c r="M556" s="52">
        <v>0.0</v>
      </c>
      <c r="N556" s="52">
        <v>1.0</v>
      </c>
      <c r="O556" s="52">
        <v>1.0</v>
      </c>
      <c r="P556" s="52">
        <v>0.0</v>
      </c>
      <c r="Q556" s="52">
        <v>0.0</v>
      </c>
      <c r="R556" s="52">
        <v>0.0</v>
      </c>
      <c r="S556" s="71">
        <v>0.0</v>
      </c>
    </row>
    <row r="557">
      <c r="A557" s="64">
        <v>43876.0</v>
      </c>
      <c r="B557" s="71">
        <v>10.0</v>
      </c>
      <c r="C557" s="52">
        <v>0.0</v>
      </c>
      <c r="D557" s="52">
        <v>0.0</v>
      </c>
      <c r="E557" s="52">
        <v>1.0</v>
      </c>
      <c r="F557" s="52">
        <v>2.0</v>
      </c>
      <c r="G557" s="52">
        <v>0.0</v>
      </c>
      <c r="H557" s="52">
        <v>0.0</v>
      </c>
      <c r="I557" s="52">
        <v>0.0</v>
      </c>
      <c r="J557" s="52">
        <v>11.0</v>
      </c>
      <c r="K557" s="52">
        <v>0.0</v>
      </c>
      <c r="L557" s="52">
        <v>0.0</v>
      </c>
      <c r="M557" s="52">
        <v>0.0</v>
      </c>
      <c r="N557" s="52">
        <v>1.0</v>
      </c>
      <c r="O557" s="52">
        <v>1.0</v>
      </c>
      <c r="P557" s="52">
        <v>0.0</v>
      </c>
      <c r="Q557" s="52">
        <v>0.0</v>
      </c>
      <c r="R557" s="52">
        <v>0.0</v>
      </c>
      <c r="S557" s="71">
        <v>0.0</v>
      </c>
    </row>
    <row r="558">
      <c r="A558" s="64">
        <v>43875.0</v>
      </c>
      <c r="B558" s="71">
        <v>10.0</v>
      </c>
      <c r="C558" s="52">
        <v>0.0</v>
      </c>
      <c r="D558" s="52">
        <v>0.0</v>
      </c>
      <c r="E558" s="52">
        <v>1.0</v>
      </c>
      <c r="F558" s="52">
        <v>2.0</v>
      </c>
      <c r="G558" s="52">
        <v>0.0</v>
      </c>
      <c r="H558" s="52">
        <v>0.0</v>
      </c>
      <c r="I558" s="52">
        <v>0.0</v>
      </c>
      <c r="J558" s="52">
        <v>11.0</v>
      </c>
      <c r="K558" s="52">
        <v>0.0</v>
      </c>
      <c r="L558" s="52">
        <v>0.0</v>
      </c>
      <c r="M558" s="52">
        <v>0.0</v>
      </c>
      <c r="N558" s="52">
        <v>1.0</v>
      </c>
      <c r="O558" s="52">
        <v>1.0</v>
      </c>
      <c r="P558" s="52">
        <v>0.0</v>
      </c>
      <c r="Q558" s="52">
        <v>0.0</v>
      </c>
      <c r="R558" s="52">
        <v>0.0</v>
      </c>
      <c r="S558" s="71">
        <v>0.0</v>
      </c>
    </row>
    <row r="559">
      <c r="A559" s="64">
        <v>43874.0</v>
      </c>
      <c r="B559" s="71">
        <v>10.0</v>
      </c>
      <c r="C559" s="52">
        <v>0.0</v>
      </c>
      <c r="D559" s="52">
        <v>0.0</v>
      </c>
      <c r="E559" s="52">
        <v>1.0</v>
      </c>
      <c r="F559" s="52">
        <v>2.0</v>
      </c>
      <c r="G559" s="52">
        <v>0.0</v>
      </c>
      <c r="H559" s="52">
        <v>0.0</v>
      </c>
      <c r="I559" s="52">
        <v>0.0</v>
      </c>
      <c r="J559" s="52">
        <v>11.0</v>
      </c>
      <c r="K559" s="52">
        <v>0.0</v>
      </c>
      <c r="L559" s="52">
        <v>0.0</v>
      </c>
      <c r="M559" s="52">
        <v>0.0</v>
      </c>
      <c r="N559" s="52">
        <v>1.0</v>
      </c>
      <c r="O559" s="52">
        <v>1.0</v>
      </c>
      <c r="P559" s="52">
        <v>0.0</v>
      </c>
      <c r="Q559" s="52">
        <v>0.0</v>
      </c>
      <c r="R559" s="52">
        <v>0.0</v>
      </c>
      <c r="S559" s="71">
        <v>0.0</v>
      </c>
    </row>
    <row r="560">
      <c r="A560" s="64">
        <v>43873.0</v>
      </c>
      <c r="B560" s="71">
        <v>10.0</v>
      </c>
      <c r="C560" s="52">
        <v>0.0</v>
      </c>
      <c r="D560" s="52">
        <v>0.0</v>
      </c>
      <c r="E560" s="52">
        <v>1.0</v>
      </c>
      <c r="F560" s="52">
        <v>2.0</v>
      </c>
      <c r="G560" s="52">
        <v>0.0</v>
      </c>
      <c r="H560" s="52">
        <v>0.0</v>
      </c>
      <c r="I560" s="52">
        <v>0.0</v>
      </c>
      <c r="J560" s="52">
        <v>11.0</v>
      </c>
      <c r="K560" s="52">
        <v>0.0</v>
      </c>
      <c r="L560" s="52">
        <v>0.0</v>
      </c>
      <c r="M560" s="52">
        <v>0.0</v>
      </c>
      <c r="N560" s="52">
        <v>1.0</v>
      </c>
      <c r="O560" s="52">
        <v>1.0</v>
      </c>
      <c r="P560" s="52">
        <v>0.0</v>
      </c>
      <c r="Q560" s="52">
        <v>0.0</v>
      </c>
      <c r="R560" s="52">
        <v>0.0</v>
      </c>
      <c r="S560" s="71">
        <v>0.0</v>
      </c>
    </row>
    <row r="561">
      <c r="A561" s="64">
        <v>43872.0</v>
      </c>
      <c r="B561" s="71">
        <v>10.0</v>
      </c>
      <c r="C561" s="52">
        <v>0.0</v>
      </c>
      <c r="D561" s="52">
        <v>0.0</v>
      </c>
      <c r="E561" s="52">
        <v>1.0</v>
      </c>
      <c r="F561" s="52">
        <v>2.0</v>
      </c>
      <c r="G561" s="52">
        <v>0.0</v>
      </c>
      <c r="H561" s="52">
        <v>0.0</v>
      </c>
      <c r="I561" s="52">
        <v>0.0</v>
      </c>
      <c r="J561" s="52">
        <v>11.0</v>
      </c>
      <c r="K561" s="52">
        <v>0.0</v>
      </c>
      <c r="L561" s="52">
        <v>0.0</v>
      </c>
      <c r="M561" s="52">
        <v>0.0</v>
      </c>
      <c r="N561" s="52">
        <v>1.0</v>
      </c>
      <c r="O561" s="52">
        <v>1.0</v>
      </c>
      <c r="P561" s="52">
        <v>0.0</v>
      </c>
      <c r="Q561" s="52">
        <v>0.0</v>
      </c>
      <c r="R561" s="52">
        <v>0.0</v>
      </c>
      <c r="S561" s="71">
        <v>0.0</v>
      </c>
    </row>
    <row r="562">
      <c r="A562" s="64">
        <v>43871.0</v>
      </c>
      <c r="B562" s="71">
        <v>10.0</v>
      </c>
      <c r="C562" s="52">
        <v>0.0</v>
      </c>
      <c r="D562" s="52">
        <v>0.0</v>
      </c>
      <c r="E562" s="52">
        <v>1.0</v>
      </c>
      <c r="F562" s="52">
        <v>2.0</v>
      </c>
      <c r="G562" s="52">
        <v>0.0</v>
      </c>
      <c r="H562" s="52">
        <v>0.0</v>
      </c>
      <c r="I562" s="52">
        <v>0.0</v>
      </c>
      <c r="J562" s="52">
        <v>11.0</v>
      </c>
      <c r="K562" s="52">
        <v>0.0</v>
      </c>
      <c r="L562" s="52">
        <v>0.0</v>
      </c>
      <c r="M562" s="52">
        <v>0.0</v>
      </c>
      <c r="N562" s="52">
        <v>1.0</v>
      </c>
      <c r="O562" s="52">
        <v>1.0</v>
      </c>
      <c r="P562" s="52">
        <v>0.0</v>
      </c>
      <c r="Q562" s="52">
        <v>0.0</v>
      </c>
      <c r="R562" s="52">
        <v>0.0</v>
      </c>
      <c r="S562" s="71">
        <v>0.0</v>
      </c>
    </row>
    <row r="563">
      <c r="A563" s="64">
        <v>43870.0</v>
      </c>
      <c r="B563" s="71">
        <v>10.0</v>
      </c>
      <c r="C563" s="52">
        <v>0.0</v>
      </c>
      <c r="D563" s="52">
        <v>0.0</v>
      </c>
      <c r="E563" s="52">
        <v>1.0</v>
      </c>
      <c r="F563" s="52">
        <v>2.0</v>
      </c>
      <c r="G563" s="52">
        <v>0.0</v>
      </c>
      <c r="H563" s="52">
        <v>0.0</v>
      </c>
      <c r="I563" s="52">
        <v>0.0</v>
      </c>
      <c r="J563" s="52">
        <v>10.0</v>
      </c>
      <c r="K563" s="52">
        <v>0.0</v>
      </c>
      <c r="L563" s="52">
        <v>0.0</v>
      </c>
      <c r="M563" s="52">
        <v>0.0</v>
      </c>
      <c r="N563" s="52">
        <v>1.0</v>
      </c>
      <c r="O563" s="52">
        <v>1.0</v>
      </c>
      <c r="P563" s="52">
        <v>0.0</v>
      </c>
      <c r="Q563" s="52">
        <v>0.0</v>
      </c>
      <c r="R563" s="52">
        <v>0.0</v>
      </c>
      <c r="S563" s="71">
        <v>0.0</v>
      </c>
    </row>
    <row r="564">
      <c r="A564" s="64">
        <v>43869.0</v>
      </c>
      <c r="B564" s="71">
        <v>10.0</v>
      </c>
      <c r="C564" s="52">
        <v>0.0</v>
      </c>
      <c r="D564" s="52">
        <v>0.0</v>
      </c>
      <c r="E564" s="52">
        <v>1.0</v>
      </c>
      <c r="F564" s="52">
        <v>2.0</v>
      </c>
      <c r="G564" s="52">
        <v>0.0</v>
      </c>
      <c r="H564" s="52">
        <v>0.0</v>
      </c>
      <c r="I564" s="52">
        <v>0.0</v>
      </c>
      <c r="J564" s="52">
        <v>7.0</v>
      </c>
      <c r="K564" s="52">
        <v>0.0</v>
      </c>
      <c r="L564" s="52">
        <v>0.0</v>
      </c>
      <c r="M564" s="52">
        <v>0.0</v>
      </c>
      <c r="N564" s="52">
        <v>1.0</v>
      </c>
      <c r="O564" s="52">
        <v>1.0</v>
      </c>
      <c r="P564" s="52">
        <v>0.0</v>
      </c>
      <c r="Q564" s="52">
        <v>0.0</v>
      </c>
      <c r="R564" s="52">
        <v>0.0</v>
      </c>
      <c r="S564" s="71">
        <v>0.0</v>
      </c>
    </row>
    <row r="565">
      <c r="A565" s="64">
        <v>43868.0</v>
      </c>
      <c r="B565" s="71">
        <v>10.0</v>
      </c>
      <c r="C565" s="52">
        <v>0.0</v>
      </c>
      <c r="D565" s="52">
        <v>0.0</v>
      </c>
      <c r="E565" s="52">
        <v>1.0</v>
      </c>
      <c r="F565" s="52">
        <v>2.0</v>
      </c>
      <c r="G565" s="52">
        <v>0.0</v>
      </c>
      <c r="H565" s="52">
        <v>0.0</v>
      </c>
      <c r="I565" s="52">
        <v>0.0</v>
      </c>
      <c r="J565" s="52">
        <v>7.0</v>
      </c>
      <c r="K565" s="52">
        <v>0.0</v>
      </c>
      <c r="L565" s="52">
        <v>0.0</v>
      </c>
      <c r="M565" s="52">
        <v>0.0</v>
      </c>
      <c r="N565" s="52">
        <v>1.0</v>
      </c>
      <c r="O565" s="52">
        <v>1.0</v>
      </c>
      <c r="P565" s="52">
        <v>0.0</v>
      </c>
      <c r="Q565" s="52">
        <v>0.0</v>
      </c>
      <c r="R565" s="52">
        <v>0.0</v>
      </c>
      <c r="S565" s="71">
        <v>0.0</v>
      </c>
    </row>
    <row r="566">
      <c r="A566" s="64">
        <v>43867.0</v>
      </c>
      <c r="B566" s="71">
        <v>10.0</v>
      </c>
      <c r="C566" s="52">
        <v>0.0</v>
      </c>
      <c r="D566" s="52">
        <v>0.0</v>
      </c>
      <c r="E566" s="52">
        <v>1.0</v>
      </c>
      <c r="F566" s="52">
        <v>2.0</v>
      </c>
      <c r="G566" s="52">
        <v>0.0</v>
      </c>
      <c r="H566" s="52">
        <v>0.0</v>
      </c>
      <c r="I566" s="52">
        <v>0.0</v>
      </c>
      <c r="J566" s="52">
        <v>7.0</v>
      </c>
      <c r="K566" s="52">
        <v>0.0</v>
      </c>
      <c r="L566" s="52">
        <v>0.0</v>
      </c>
      <c r="M566" s="52">
        <v>0.0</v>
      </c>
      <c r="N566" s="52">
        <v>1.0</v>
      </c>
      <c r="O566" s="52">
        <v>1.0</v>
      </c>
      <c r="P566" s="52">
        <v>0.0</v>
      </c>
      <c r="Q566" s="52">
        <v>0.0</v>
      </c>
      <c r="R566" s="52">
        <v>0.0</v>
      </c>
      <c r="S566" s="71">
        <v>0.0</v>
      </c>
    </row>
    <row r="567">
      <c r="A567" s="64">
        <v>43866.0</v>
      </c>
      <c r="B567" s="71">
        <v>9.0</v>
      </c>
      <c r="C567" s="52">
        <v>0.0</v>
      </c>
      <c r="D567" s="52">
        <v>0.0</v>
      </c>
      <c r="E567" s="52">
        <v>1.0</v>
      </c>
      <c r="F567" s="52">
        <v>2.0</v>
      </c>
      <c r="G567" s="52">
        <v>0.0</v>
      </c>
      <c r="H567" s="52">
        <v>0.0</v>
      </c>
      <c r="I567" s="52">
        <v>0.0</v>
      </c>
      <c r="J567" s="52">
        <v>7.0</v>
      </c>
      <c r="K567" s="52">
        <v>0.0</v>
      </c>
      <c r="L567" s="52">
        <v>0.0</v>
      </c>
      <c r="M567" s="52">
        <v>0.0</v>
      </c>
      <c r="N567" s="52">
        <v>1.0</v>
      </c>
      <c r="O567" s="52">
        <v>0.0</v>
      </c>
      <c r="P567" s="52">
        <v>0.0</v>
      </c>
      <c r="Q567" s="52">
        <v>0.0</v>
      </c>
      <c r="R567" s="52">
        <v>0.0</v>
      </c>
      <c r="S567" s="71">
        <v>0.0</v>
      </c>
    </row>
    <row r="568">
      <c r="A568" s="64">
        <v>43865.0</v>
      </c>
      <c r="B568" s="71">
        <v>7.0</v>
      </c>
      <c r="C568" s="52">
        <v>0.0</v>
      </c>
      <c r="D568" s="52">
        <v>0.0</v>
      </c>
      <c r="E568" s="52">
        <v>1.0</v>
      </c>
      <c r="F568" s="52">
        <v>1.0</v>
      </c>
      <c r="G568" s="52">
        <v>0.0</v>
      </c>
      <c r="H568" s="52">
        <v>0.0</v>
      </c>
      <c r="I568" s="52">
        <v>0.0</v>
      </c>
      <c r="J568" s="52">
        <v>5.0</v>
      </c>
      <c r="K568" s="52">
        <v>0.0</v>
      </c>
      <c r="L568" s="52">
        <v>0.0</v>
      </c>
      <c r="M568" s="52">
        <v>0.0</v>
      </c>
      <c r="N568" s="52">
        <v>1.0</v>
      </c>
      <c r="O568" s="52">
        <v>0.0</v>
      </c>
      <c r="P568" s="52">
        <v>0.0</v>
      </c>
      <c r="Q568" s="52">
        <v>0.0</v>
      </c>
      <c r="R568" s="52">
        <v>0.0</v>
      </c>
      <c r="S568" s="71">
        <v>0.0</v>
      </c>
    </row>
    <row r="569">
      <c r="A569" s="64">
        <v>43864.0</v>
      </c>
      <c r="B569" s="71">
        <v>7.0</v>
      </c>
      <c r="C569" s="52">
        <v>0.0</v>
      </c>
      <c r="D569" s="52">
        <v>0.0</v>
      </c>
      <c r="E569" s="52">
        <v>1.0</v>
      </c>
      <c r="F569" s="52">
        <v>0.0</v>
      </c>
      <c r="G569" s="52">
        <v>0.0</v>
      </c>
      <c r="H569" s="52">
        <v>0.0</v>
      </c>
      <c r="I569" s="52">
        <v>0.0</v>
      </c>
      <c r="J569" s="52">
        <v>5.0</v>
      </c>
      <c r="K569" s="52">
        <v>0.0</v>
      </c>
      <c r="L569" s="52">
        <v>0.0</v>
      </c>
      <c r="M569" s="52">
        <v>0.0</v>
      </c>
      <c r="N569" s="52">
        <v>1.0</v>
      </c>
      <c r="O569" s="52">
        <v>0.0</v>
      </c>
      <c r="P569" s="52">
        <v>0.0</v>
      </c>
      <c r="Q569" s="52">
        <v>0.0</v>
      </c>
      <c r="R569" s="52">
        <v>0.0</v>
      </c>
      <c r="S569" s="71">
        <v>0.0</v>
      </c>
    </row>
    <row r="570">
      <c r="A570" s="64">
        <v>43863.0</v>
      </c>
      <c r="B570" s="71">
        <v>7.0</v>
      </c>
      <c r="C570" s="52">
        <v>0.0</v>
      </c>
      <c r="D570" s="52">
        <v>0.0</v>
      </c>
      <c r="E570" s="52">
        <v>1.0</v>
      </c>
      <c r="F570" s="52">
        <v>0.0</v>
      </c>
      <c r="G570" s="52">
        <v>0.0</v>
      </c>
      <c r="H570" s="52">
        <v>0.0</v>
      </c>
      <c r="I570" s="52">
        <v>0.0</v>
      </c>
      <c r="J570" s="52">
        <v>5.0</v>
      </c>
      <c r="K570" s="52">
        <v>0.0</v>
      </c>
      <c r="L570" s="52">
        <v>0.0</v>
      </c>
      <c r="M570" s="52">
        <v>0.0</v>
      </c>
      <c r="N570" s="52">
        <v>1.0</v>
      </c>
      <c r="O570" s="52">
        <v>0.0</v>
      </c>
      <c r="P570" s="52">
        <v>0.0</v>
      </c>
      <c r="Q570" s="52">
        <v>0.0</v>
      </c>
      <c r="R570" s="52">
        <v>0.0</v>
      </c>
      <c r="S570" s="71">
        <v>0.0</v>
      </c>
    </row>
    <row r="571">
      <c r="A571" s="64">
        <v>43862.0</v>
      </c>
      <c r="B571" s="71">
        <v>7.0</v>
      </c>
      <c r="C571" s="52">
        <v>0.0</v>
      </c>
      <c r="D571" s="52">
        <v>0.0</v>
      </c>
      <c r="E571" s="52">
        <v>1.0</v>
      </c>
      <c r="F571" s="52">
        <v>0.0</v>
      </c>
      <c r="G571" s="52">
        <v>0.0</v>
      </c>
      <c r="H571" s="52">
        <v>0.0</v>
      </c>
      <c r="I571" s="52">
        <v>0.0</v>
      </c>
      <c r="J571" s="52">
        <v>3.0</v>
      </c>
      <c r="K571" s="52">
        <v>0.0</v>
      </c>
      <c r="L571" s="52">
        <v>0.0</v>
      </c>
      <c r="M571" s="52">
        <v>0.0</v>
      </c>
      <c r="N571" s="52">
        <v>1.0</v>
      </c>
      <c r="O571" s="52">
        <v>0.0</v>
      </c>
      <c r="P571" s="52">
        <v>0.0</v>
      </c>
      <c r="Q571" s="52">
        <v>0.0</v>
      </c>
      <c r="R571" s="52">
        <v>0.0</v>
      </c>
      <c r="S571" s="71">
        <v>0.0</v>
      </c>
    </row>
    <row r="572">
      <c r="A572" s="64">
        <v>43861.0</v>
      </c>
      <c r="B572" s="71">
        <v>7.0</v>
      </c>
      <c r="C572" s="52">
        <v>0.0</v>
      </c>
      <c r="D572" s="52">
        <v>0.0</v>
      </c>
      <c r="E572" s="52">
        <v>1.0</v>
      </c>
      <c r="F572" s="52">
        <v>0.0</v>
      </c>
      <c r="G572" s="52">
        <v>0.0</v>
      </c>
      <c r="H572" s="52">
        <v>0.0</v>
      </c>
      <c r="I572" s="52">
        <v>0.0</v>
      </c>
      <c r="J572" s="52">
        <v>2.0</v>
      </c>
      <c r="K572" s="52">
        <v>0.0</v>
      </c>
      <c r="L572" s="52">
        <v>0.0</v>
      </c>
      <c r="M572" s="52">
        <v>0.0</v>
      </c>
      <c r="N572" s="52">
        <v>1.0</v>
      </c>
      <c r="O572" s="52">
        <v>0.0</v>
      </c>
      <c r="P572" s="52">
        <v>0.0</v>
      </c>
      <c r="Q572" s="52">
        <v>0.0</v>
      </c>
      <c r="R572" s="52">
        <v>0.0</v>
      </c>
      <c r="S572" s="71">
        <v>0.0</v>
      </c>
    </row>
    <row r="573">
      <c r="A573" s="64">
        <v>43860.0</v>
      </c>
      <c r="B573" s="71">
        <v>4.0</v>
      </c>
      <c r="C573" s="52">
        <v>0.0</v>
      </c>
      <c r="D573" s="52">
        <v>0.0</v>
      </c>
      <c r="E573" s="52">
        <v>1.0</v>
      </c>
      <c r="F573" s="52">
        <v>0.0</v>
      </c>
      <c r="G573" s="52">
        <v>0.0</v>
      </c>
      <c r="H573" s="52">
        <v>0.0</v>
      </c>
      <c r="I573" s="52">
        <v>0.0</v>
      </c>
      <c r="J573" s="52">
        <v>2.0</v>
      </c>
      <c r="K573" s="52">
        <v>0.0</v>
      </c>
      <c r="L573" s="52">
        <v>0.0</v>
      </c>
      <c r="M573" s="52">
        <v>0.0</v>
      </c>
      <c r="N573" s="52">
        <v>0.0</v>
      </c>
      <c r="O573" s="52">
        <v>0.0</v>
      </c>
      <c r="P573" s="52">
        <v>0.0</v>
      </c>
      <c r="Q573" s="52">
        <v>0.0</v>
      </c>
      <c r="R573" s="52">
        <v>0.0</v>
      </c>
      <c r="S573" s="71">
        <v>0.0</v>
      </c>
    </row>
    <row r="574">
      <c r="A574" s="64">
        <v>43859.0</v>
      </c>
      <c r="B574" s="71">
        <v>1.0</v>
      </c>
      <c r="C574" s="52">
        <v>0.0</v>
      </c>
      <c r="D574" s="52">
        <v>0.0</v>
      </c>
      <c r="E574" s="52">
        <v>1.0</v>
      </c>
      <c r="F574" s="52">
        <v>0.0</v>
      </c>
      <c r="G574" s="52">
        <v>0.0</v>
      </c>
      <c r="H574" s="52">
        <v>0.0</v>
      </c>
      <c r="I574" s="52">
        <v>0.0</v>
      </c>
      <c r="J574" s="52">
        <v>2.0</v>
      </c>
      <c r="K574" s="52">
        <v>0.0</v>
      </c>
      <c r="L574" s="52">
        <v>0.0</v>
      </c>
      <c r="M574" s="52">
        <v>0.0</v>
      </c>
      <c r="N574" s="52">
        <v>0.0</v>
      </c>
      <c r="O574" s="52">
        <v>0.0</v>
      </c>
      <c r="P574" s="52">
        <v>0.0</v>
      </c>
      <c r="Q574" s="52">
        <v>0.0</v>
      </c>
      <c r="R574" s="52">
        <v>0.0</v>
      </c>
      <c r="S574" s="71">
        <v>0.0</v>
      </c>
    </row>
    <row r="575">
      <c r="A575" s="64">
        <v>43858.0</v>
      </c>
      <c r="B575" s="71">
        <v>1.0</v>
      </c>
      <c r="C575" s="52">
        <v>0.0</v>
      </c>
      <c r="D575" s="52">
        <v>0.0</v>
      </c>
      <c r="E575" s="52">
        <v>1.0</v>
      </c>
      <c r="F575" s="52">
        <v>0.0</v>
      </c>
      <c r="G575" s="52">
        <v>0.0</v>
      </c>
      <c r="H575" s="52">
        <v>0.0</v>
      </c>
      <c r="I575" s="52">
        <v>0.0</v>
      </c>
      <c r="J575" s="52">
        <v>2.0</v>
      </c>
      <c r="K575" s="52">
        <v>0.0</v>
      </c>
      <c r="L575" s="52">
        <v>0.0</v>
      </c>
      <c r="M575" s="52">
        <v>0.0</v>
      </c>
      <c r="N575" s="52">
        <v>0.0</v>
      </c>
      <c r="O575" s="52">
        <v>0.0</v>
      </c>
      <c r="P575" s="52">
        <v>0.0</v>
      </c>
      <c r="Q575" s="52">
        <v>0.0</v>
      </c>
      <c r="R575" s="52">
        <v>0.0</v>
      </c>
      <c r="S575" s="71">
        <v>0.0</v>
      </c>
    </row>
    <row r="576">
      <c r="A576" s="64">
        <v>43857.0</v>
      </c>
      <c r="B576" s="71">
        <v>1.0</v>
      </c>
      <c r="C576" s="52">
        <v>0.0</v>
      </c>
      <c r="D576" s="52">
        <v>0.0</v>
      </c>
      <c r="E576" s="52">
        <v>1.0</v>
      </c>
      <c r="F576" s="52">
        <v>0.0</v>
      </c>
      <c r="G576" s="52">
        <v>0.0</v>
      </c>
      <c r="H576" s="52">
        <v>0.0</v>
      </c>
      <c r="I576" s="52">
        <v>0.0</v>
      </c>
      <c r="J576" s="52">
        <v>2.0</v>
      </c>
      <c r="K576" s="52">
        <v>0.0</v>
      </c>
      <c r="L576" s="52">
        <v>0.0</v>
      </c>
      <c r="M576" s="52">
        <v>0.0</v>
      </c>
      <c r="N576" s="52">
        <v>0.0</v>
      </c>
      <c r="O576" s="52">
        <v>0.0</v>
      </c>
      <c r="P576" s="52">
        <v>0.0</v>
      </c>
      <c r="Q576" s="52">
        <v>0.0</v>
      </c>
      <c r="R576" s="52">
        <v>0.0</v>
      </c>
      <c r="S576" s="71">
        <v>0.0</v>
      </c>
    </row>
    <row r="577">
      <c r="A577" s="64">
        <v>43856.0</v>
      </c>
      <c r="B577" s="71">
        <v>1.0</v>
      </c>
      <c r="C577" s="52">
        <v>0.0</v>
      </c>
      <c r="D577" s="52">
        <v>0.0</v>
      </c>
      <c r="E577" s="52">
        <v>1.0</v>
      </c>
      <c r="F577" s="52">
        <v>0.0</v>
      </c>
      <c r="G577" s="52">
        <v>0.0</v>
      </c>
      <c r="H577" s="52">
        <v>0.0</v>
      </c>
      <c r="I577" s="52">
        <v>0.0</v>
      </c>
      <c r="J577" s="52">
        <v>1.0</v>
      </c>
      <c r="K577" s="52">
        <v>0.0</v>
      </c>
      <c r="L577" s="52">
        <v>0.0</v>
      </c>
      <c r="M577" s="52">
        <v>0.0</v>
      </c>
      <c r="N577" s="52">
        <v>0.0</v>
      </c>
      <c r="O577" s="52">
        <v>0.0</v>
      </c>
      <c r="P577" s="52">
        <v>0.0</v>
      </c>
      <c r="Q577" s="52">
        <v>0.0</v>
      </c>
      <c r="R577" s="52">
        <v>0.0</v>
      </c>
      <c r="S577" s="71">
        <v>0.0</v>
      </c>
    </row>
    <row r="578">
      <c r="A578" s="64">
        <v>43855.0</v>
      </c>
      <c r="B578" s="71">
        <v>1.0</v>
      </c>
      <c r="C578" s="52">
        <v>0.0</v>
      </c>
      <c r="D578" s="52">
        <v>0.0</v>
      </c>
      <c r="E578" s="52">
        <v>1.0</v>
      </c>
      <c r="F578" s="52">
        <v>0.0</v>
      </c>
      <c r="G578" s="52">
        <v>0.0</v>
      </c>
      <c r="H578" s="52">
        <v>0.0</v>
      </c>
      <c r="I578" s="52">
        <v>0.0</v>
      </c>
      <c r="J578" s="52">
        <v>0.0</v>
      </c>
      <c r="K578" s="52">
        <v>0.0</v>
      </c>
      <c r="L578" s="52">
        <v>0.0</v>
      </c>
      <c r="M578" s="52">
        <v>0.0</v>
      </c>
      <c r="N578" s="52">
        <v>0.0</v>
      </c>
      <c r="O578" s="52">
        <v>0.0</v>
      </c>
      <c r="P578" s="52">
        <v>0.0</v>
      </c>
      <c r="Q578" s="52">
        <v>0.0</v>
      </c>
      <c r="R578" s="52">
        <v>0.0</v>
      </c>
      <c r="S578" s="71">
        <v>0.0</v>
      </c>
    </row>
    <row r="579">
      <c r="A579" s="64">
        <v>43854.0</v>
      </c>
      <c r="B579" s="71">
        <v>1.0</v>
      </c>
      <c r="C579" s="52">
        <v>0.0</v>
      </c>
      <c r="D579" s="52">
        <v>0.0</v>
      </c>
      <c r="E579" s="52">
        <v>1.0</v>
      </c>
      <c r="F579" s="52">
        <v>0.0</v>
      </c>
      <c r="G579" s="52">
        <v>0.0</v>
      </c>
      <c r="H579" s="52">
        <v>0.0</v>
      </c>
      <c r="I579" s="52">
        <v>0.0</v>
      </c>
      <c r="J579" s="52">
        <v>0.0</v>
      </c>
      <c r="K579" s="52">
        <v>0.0</v>
      </c>
      <c r="L579" s="52">
        <v>0.0</v>
      </c>
      <c r="M579" s="52">
        <v>0.0</v>
      </c>
      <c r="N579" s="52">
        <v>0.0</v>
      </c>
      <c r="O579" s="52">
        <v>0.0</v>
      </c>
      <c r="P579" s="52">
        <v>0.0</v>
      </c>
      <c r="Q579" s="52">
        <v>0.0</v>
      </c>
      <c r="R579" s="52">
        <v>0.0</v>
      </c>
      <c r="S579" s="71">
        <v>0.0</v>
      </c>
    </row>
    <row r="580">
      <c r="A580" s="64">
        <v>43853.0</v>
      </c>
      <c r="B580" s="71">
        <v>0.0</v>
      </c>
      <c r="C580" s="52">
        <v>0.0</v>
      </c>
      <c r="D580" s="52">
        <v>0.0</v>
      </c>
      <c r="E580" s="52">
        <v>1.0</v>
      </c>
      <c r="F580" s="52">
        <v>0.0</v>
      </c>
      <c r="G580" s="52">
        <v>0.0</v>
      </c>
      <c r="H580" s="52">
        <v>0.0</v>
      </c>
      <c r="I580" s="52">
        <v>0.0</v>
      </c>
      <c r="J580" s="52">
        <v>0.0</v>
      </c>
      <c r="K580" s="52">
        <v>0.0</v>
      </c>
      <c r="L580" s="52">
        <v>0.0</v>
      </c>
      <c r="M580" s="52">
        <v>0.0</v>
      </c>
      <c r="N580" s="52">
        <v>0.0</v>
      </c>
      <c r="O580" s="52">
        <v>0.0</v>
      </c>
      <c r="P580" s="52">
        <v>0.0</v>
      </c>
      <c r="Q580" s="52">
        <v>0.0</v>
      </c>
      <c r="R580" s="52">
        <v>0.0</v>
      </c>
      <c r="S580" s="71">
        <v>0.0</v>
      </c>
    </row>
    <row r="581">
      <c r="A581" s="64">
        <v>43852.0</v>
      </c>
      <c r="B581" s="71">
        <v>0.0</v>
      </c>
      <c r="C581" s="52">
        <v>0.0</v>
      </c>
      <c r="D581" s="52">
        <v>0.0</v>
      </c>
      <c r="E581" s="52">
        <v>1.0</v>
      </c>
      <c r="F581" s="52">
        <v>0.0</v>
      </c>
      <c r="G581" s="52">
        <v>0.0</v>
      </c>
      <c r="H581" s="52">
        <v>0.0</v>
      </c>
      <c r="I581" s="52">
        <v>0.0</v>
      </c>
      <c r="J581" s="52">
        <v>0.0</v>
      </c>
      <c r="K581" s="52">
        <v>0.0</v>
      </c>
      <c r="L581" s="52">
        <v>0.0</v>
      </c>
      <c r="M581" s="52">
        <v>0.0</v>
      </c>
      <c r="N581" s="52">
        <v>0.0</v>
      </c>
      <c r="O581" s="52">
        <v>0.0</v>
      </c>
      <c r="P581" s="52">
        <v>0.0</v>
      </c>
      <c r="Q581" s="52">
        <v>0.0</v>
      </c>
      <c r="R581" s="52">
        <v>0.0</v>
      </c>
      <c r="S581" s="71">
        <v>0.0</v>
      </c>
    </row>
    <row r="582">
      <c r="A582" s="64">
        <v>43851.0</v>
      </c>
      <c r="B582" s="71">
        <v>0.0</v>
      </c>
      <c r="C582" s="52">
        <v>0.0</v>
      </c>
      <c r="D582" s="52">
        <v>0.0</v>
      </c>
      <c r="E582" s="52">
        <v>1.0</v>
      </c>
      <c r="F582" s="52">
        <v>0.0</v>
      </c>
      <c r="G582" s="52">
        <v>0.0</v>
      </c>
      <c r="H582" s="52">
        <v>0.0</v>
      </c>
      <c r="I582" s="52">
        <v>0.0</v>
      </c>
      <c r="J582" s="52">
        <v>0.0</v>
      </c>
      <c r="K582" s="52">
        <v>0.0</v>
      </c>
      <c r="L582" s="52">
        <v>0.0</v>
      </c>
      <c r="M582" s="52">
        <v>0.0</v>
      </c>
      <c r="N582" s="52">
        <v>0.0</v>
      </c>
      <c r="O582" s="52">
        <v>0.0</v>
      </c>
      <c r="P582" s="52">
        <v>0.0</v>
      </c>
      <c r="Q582" s="52">
        <v>0.0</v>
      </c>
      <c r="R582" s="52">
        <v>0.0</v>
      </c>
      <c r="S582" s="71">
        <v>0.0</v>
      </c>
      <c r="U582" s="73"/>
      <c r="V582" s="73"/>
      <c r="W582" s="73"/>
      <c r="X582" s="73"/>
      <c r="Y582" s="73"/>
    </row>
    <row r="583">
      <c r="A583" s="64">
        <v>43850.0</v>
      </c>
      <c r="B583" s="71">
        <v>0.0</v>
      </c>
      <c r="C583" s="52">
        <v>0.0</v>
      </c>
      <c r="D583" s="52">
        <v>0.0</v>
      </c>
      <c r="E583" s="52">
        <v>1.0</v>
      </c>
      <c r="F583" s="52">
        <v>0.0</v>
      </c>
      <c r="G583" s="52">
        <v>0.0</v>
      </c>
      <c r="H583" s="52">
        <v>0.0</v>
      </c>
      <c r="I583" s="52">
        <v>0.0</v>
      </c>
      <c r="J583" s="52">
        <v>0.0</v>
      </c>
      <c r="K583" s="52">
        <v>0.0</v>
      </c>
      <c r="L583" s="52">
        <v>0.0</v>
      </c>
      <c r="M583" s="52">
        <v>0.0</v>
      </c>
      <c r="N583" s="52">
        <v>0.0</v>
      </c>
      <c r="O583" s="52">
        <v>0.0</v>
      </c>
      <c r="P583" s="52">
        <v>0.0</v>
      </c>
      <c r="Q583" s="52">
        <v>0.0</v>
      </c>
      <c r="R583" s="52">
        <v>0.0</v>
      </c>
      <c r="S583" s="71">
        <v>0.0</v>
      </c>
      <c r="U583" s="73"/>
      <c r="V583" s="73"/>
      <c r="W583" s="73"/>
      <c r="X583" s="73"/>
      <c r="Y583" s="73"/>
    </row>
    <row r="584">
      <c r="A584" s="73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</row>
    <row r="585">
      <c r="A585" s="73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</row>
    <row r="586">
      <c r="A586" s="73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</row>
    <row r="587">
      <c r="A587" s="73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</row>
    <row r="588">
      <c r="A588" s="73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</row>
    <row r="589">
      <c r="A589" s="73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</row>
    <row r="590">
      <c r="A590" s="73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</row>
    <row r="591">
      <c r="A591" s="73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</row>
    <row r="592">
      <c r="A592" s="73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</row>
    <row r="593">
      <c r="A593" s="73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</row>
    <row r="594">
      <c r="A594" s="73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</row>
    <row r="595">
      <c r="A595" s="73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</row>
    <row r="596">
      <c r="A596" s="73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</row>
    <row r="597">
      <c r="A597" s="73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</row>
    <row r="598">
      <c r="A598" s="73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</row>
    <row r="599">
      <c r="A599" s="73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</row>
    <row r="600">
      <c r="A600" s="73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</row>
    <row r="601">
      <c r="A601" s="73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</row>
    <row r="602">
      <c r="A602" s="73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</row>
    <row r="603">
      <c r="A603" s="73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</row>
    <row r="604">
      <c r="A604" s="73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</row>
    <row r="605">
      <c r="A605" s="73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</row>
    <row r="606">
      <c r="A606" s="73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</row>
    <row r="607">
      <c r="A607" s="73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</row>
    <row r="608">
      <c r="A608" s="73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</row>
    <row r="609">
      <c r="A609" s="73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</row>
    <row r="610">
      <c r="A610" s="73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</row>
    <row r="611">
      <c r="A611" s="73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</row>
    <row r="612">
      <c r="A612" s="73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</row>
    <row r="613">
      <c r="A613" s="73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</row>
    <row r="614">
      <c r="A614" s="73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</row>
    <row r="615">
      <c r="A615" s="73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</row>
    <row r="616">
      <c r="A616" s="73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</row>
    <row r="617">
      <c r="A617" s="73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</row>
    <row r="618">
      <c r="A618" s="73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</row>
    <row r="619">
      <c r="A619" s="73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</row>
    <row r="620">
      <c r="A620" s="73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</row>
    <row r="621">
      <c r="A621" s="73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</row>
    <row r="622">
      <c r="A622" s="73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</row>
    <row r="623">
      <c r="A623" s="73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</row>
    <row r="624">
      <c r="A624" s="73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</row>
    <row r="625">
      <c r="A625" s="73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</row>
    <row r="626">
      <c r="A626" s="73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</row>
    <row r="627">
      <c r="A627" s="73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</row>
    <row r="628">
      <c r="A628" s="73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</row>
    <row r="629">
      <c r="A629" s="73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</row>
    <row r="630">
      <c r="A630" s="73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</row>
    <row r="631">
      <c r="A631" s="73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</row>
    <row r="632">
      <c r="A632" s="73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</row>
    <row r="633">
      <c r="A633" s="73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</row>
    <row r="634">
      <c r="A634" s="73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</row>
    <row r="635">
      <c r="A635" s="73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</row>
    <row r="636">
      <c r="A636" s="73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</row>
    <row r="637">
      <c r="A637" s="73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</row>
    <row r="638">
      <c r="A638" s="73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</row>
    <row r="639">
      <c r="A639" s="73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</row>
    <row r="640">
      <c r="A640" s="73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</row>
    <row r="641">
      <c r="A641" s="73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</row>
    <row r="642">
      <c r="A642" s="73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</row>
    <row r="643">
      <c r="A643" s="73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</row>
    <row r="644">
      <c r="A644" s="73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</row>
    <row r="645">
      <c r="A645" s="73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</row>
    <row r="646">
      <c r="A646" s="73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</row>
    <row r="647">
      <c r="A647" s="73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</row>
    <row r="648">
      <c r="A648" s="73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</row>
    <row r="649">
      <c r="A649" s="73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</row>
    <row r="650">
      <c r="A650" s="73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</row>
    <row r="651">
      <c r="A651" s="73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</row>
    <row r="652">
      <c r="A652" s="73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</row>
    <row r="653">
      <c r="A653" s="73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</row>
    <row r="654">
      <c r="A654" s="73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</row>
    <row r="655">
      <c r="A655" s="73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</row>
    <row r="656">
      <c r="A656" s="73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</row>
    <row r="657">
      <c r="A657" s="73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</row>
    <row r="658">
      <c r="A658" s="73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</row>
    <row r="659">
      <c r="A659" s="73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</row>
    <row r="660">
      <c r="A660" s="73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</row>
    <row r="661">
      <c r="A661" s="73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</row>
    <row r="662">
      <c r="A662" s="73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</row>
    <row r="663">
      <c r="A663" s="73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</row>
    <row r="664">
      <c r="A664" s="73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</row>
    <row r="665">
      <c r="A665" s="73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</row>
    <row r="666">
      <c r="A666" s="73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</row>
    <row r="667">
      <c r="A667" s="73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</row>
    <row r="668">
      <c r="A668" s="73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</row>
    <row r="669">
      <c r="A669" s="73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</row>
    <row r="670">
      <c r="A670" s="73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</row>
    <row r="671">
      <c r="A671" s="73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</row>
    <row r="672">
      <c r="A672" s="73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</row>
    <row r="673">
      <c r="A673" s="73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</row>
    <row r="674">
      <c r="A674" s="73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</row>
    <row r="675">
      <c r="A675" s="73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</row>
    <row r="676">
      <c r="A676" s="73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</row>
    <row r="677">
      <c r="A677" s="73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</row>
    <row r="678">
      <c r="A678" s="73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</row>
    <row r="679">
      <c r="A679" s="73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</row>
    <row r="680">
      <c r="A680" s="73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</row>
    <row r="681">
      <c r="A681" s="73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</row>
    <row r="682">
      <c r="A682" s="73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</row>
    <row r="683">
      <c r="A683" s="73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</row>
    <row r="684">
      <c r="A684" s="73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</row>
    <row r="685">
      <c r="A685" s="73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</row>
    <row r="686">
      <c r="A686" s="73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</row>
    <row r="687">
      <c r="A687" s="73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</row>
    <row r="688">
      <c r="A688" s="73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</row>
    <row r="689">
      <c r="A689" s="73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</row>
    <row r="690">
      <c r="A690" s="73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</row>
    <row r="691">
      <c r="A691" s="73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</row>
    <row r="692">
      <c r="A692" s="73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</row>
    <row r="693">
      <c r="A693" s="73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</row>
    <row r="694">
      <c r="A694" s="73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</row>
    <row r="695">
      <c r="A695" s="73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</row>
    <row r="696">
      <c r="A696" s="73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</row>
    <row r="697">
      <c r="A697" s="73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</row>
    <row r="698">
      <c r="A698" s="73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</row>
    <row r="699">
      <c r="A699" s="73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</row>
    <row r="700">
      <c r="A700" s="73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</row>
    <row r="701">
      <c r="A701" s="73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</row>
    <row r="702">
      <c r="A702" s="73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</row>
    <row r="703">
      <c r="A703" s="73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</row>
    <row r="704">
      <c r="A704" s="73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</row>
    <row r="705">
      <c r="A705" s="73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</row>
    <row r="706">
      <c r="A706" s="73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</row>
    <row r="707">
      <c r="A707" s="73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</row>
    <row r="708">
      <c r="A708" s="73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</row>
    <row r="709">
      <c r="A709" s="73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</row>
    <row r="710">
      <c r="A710" s="73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</row>
    <row r="711">
      <c r="A711" s="73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</row>
    <row r="712">
      <c r="A712" s="73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</row>
    <row r="713">
      <c r="A713" s="73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</row>
    <row r="714">
      <c r="A714" s="73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</row>
    <row r="715">
      <c r="A715" s="73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</row>
    <row r="716">
      <c r="A716" s="73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</row>
    <row r="717">
      <c r="A717" s="73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</row>
    <row r="718">
      <c r="A718" s="73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</row>
    <row r="719">
      <c r="A719" s="73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</row>
    <row r="720">
      <c r="A720" s="73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</row>
    <row r="721">
      <c r="A721" s="73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</row>
    <row r="722">
      <c r="A722" s="73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</row>
    <row r="723">
      <c r="A723" s="73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</row>
    <row r="724">
      <c r="A724" s="73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</row>
    <row r="725">
      <c r="A725" s="73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</row>
    <row r="726">
      <c r="A726" s="73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</row>
    <row r="727">
      <c r="A727" s="73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</row>
    <row r="728">
      <c r="A728" s="73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</row>
    <row r="729">
      <c r="A729" s="73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</row>
    <row r="730">
      <c r="A730" s="73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</row>
    <row r="731">
      <c r="A731" s="73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</row>
    <row r="732">
      <c r="A732" s="73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</row>
    <row r="733">
      <c r="A733" s="73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</row>
    <row r="734">
      <c r="A734" s="73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</row>
    <row r="735">
      <c r="A735" s="73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</row>
    <row r="736">
      <c r="A736" s="73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</row>
    <row r="737">
      <c r="A737" s="73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</row>
    <row r="738">
      <c r="A738" s="73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</row>
    <row r="739">
      <c r="A739" s="73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</row>
    <row r="740">
      <c r="A740" s="73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</row>
    <row r="741">
      <c r="A741" s="73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</row>
    <row r="742">
      <c r="A742" s="73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</row>
    <row r="743">
      <c r="A743" s="73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</row>
    <row r="744">
      <c r="A744" s="73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</row>
    <row r="745">
      <c r="A745" s="73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</row>
    <row r="746">
      <c r="A746" s="73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</row>
    <row r="747">
      <c r="A747" s="73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</row>
    <row r="748">
      <c r="A748" s="73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</row>
    <row r="749">
      <c r="A749" s="73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</row>
    <row r="750">
      <c r="A750" s="73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</row>
    <row r="751">
      <c r="A751" s="73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</row>
    <row r="752">
      <c r="A752" s="73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</row>
    <row r="753">
      <c r="A753" s="73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</row>
    <row r="754">
      <c r="A754" s="73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</row>
    <row r="755">
      <c r="A755" s="73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</row>
    <row r="756">
      <c r="A756" s="73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</row>
    <row r="757">
      <c r="A757" s="73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</row>
    <row r="758">
      <c r="A758" s="73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</row>
    <row r="759">
      <c r="A759" s="73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</row>
    <row r="760">
      <c r="A760" s="73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</row>
    <row r="761">
      <c r="A761" s="73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</row>
    <row r="762">
      <c r="A762" s="73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</row>
    <row r="763">
      <c r="A763" s="73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</row>
    <row r="764">
      <c r="A764" s="73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</row>
    <row r="765">
      <c r="A765" s="73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</row>
    <row r="766">
      <c r="A766" s="73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</row>
    <row r="767">
      <c r="A767" s="73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</row>
    <row r="768">
      <c r="A768" s="73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</row>
    <row r="769">
      <c r="A769" s="73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</row>
    <row r="770">
      <c r="A770" s="73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</row>
    <row r="771">
      <c r="A771" s="73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</row>
    <row r="772">
      <c r="A772" s="73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</row>
    <row r="773">
      <c r="A773" s="73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</row>
    <row r="774">
      <c r="A774" s="73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</row>
    <row r="775">
      <c r="A775" s="73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</row>
    <row r="776">
      <c r="A776" s="73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</row>
    <row r="777">
      <c r="A777" s="73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</row>
    <row r="778">
      <c r="A778" s="73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</row>
    <row r="779">
      <c r="A779" s="73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</row>
    <row r="780">
      <c r="A780" s="73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</row>
    <row r="781">
      <c r="A781" s="73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</row>
    <row r="782">
      <c r="A782" s="73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</row>
    <row r="783">
      <c r="A783" s="73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</row>
    <row r="784">
      <c r="A784" s="73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</row>
    <row r="785">
      <c r="A785" s="73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</row>
    <row r="786">
      <c r="A786" s="73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</row>
    <row r="787">
      <c r="A787" s="73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</row>
    <row r="788">
      <c r="A788" s="73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</row>
    <row r="789">
      <c r="A789" s="73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</row>
    <row r="790">
      <c r="A790" s="73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</row>
    <row r="791">
      <c r="A791" s="73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</row>
    <row r="792">
      <c r="A792" s="73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</row>
    <row r="793">
      <c r="A793" s="73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</row>
    <row r="794">
      <c r="A794" s="73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</row>
    <row r="795">
      <c r="A795" s="73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</row>
    <row r="796">
      <c r="A796" s="73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</row>
    <row r="797">
      <c r="A797" s="73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</row>
    <row r="798">
      <c r="A798" s="73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</row>
    <row r="799">
      <c r="A799" s="73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</row>
    <row r="800">
      <c r="A800" s="73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</row>
    <row r="801">
      <c r="A801" s="73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</row>
    <row r="802">
      <c r="A802" s="73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</row>
    <row r="803">
      <c r="A803" s="73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</row>
    <row r="804">
      <c r="A804" s="73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</row>
    <row r="805">
      <c r="A805" s="73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</row>
    <row r="806">
      <c r="A806" s="73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</row>
    <row r="807">
      <c r="A807" s="73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</row>
    <row r="808">
      <c r="A808" s="73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</row>
    <row r="809">
      <c r="A809" s="73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</row>
    <row r="810">
      <c r="A810" s="73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</row>
    <row r="811">
      <c r="A811" s="73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</row>
    <row r="812">
      <c r="A812" s="73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</row>
    <row r="813">
      <c r="A813" s="73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</row>
    <row r="814">
      <c r="A814" s="73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</row>
    <row r="815">
      <c r="A815" s="73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</row>
    <row r="816">
      <c r="A816" s="73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</row>
    <row r="817">
      <c r="A817" s="73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</row>
    <row r="818">
      <c r="A818" s="73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</row>
    <row r="819">
      <c r="A819" s="73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</row>
    <row r="820">
      <c r="A820" s="73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</row>
    <row r="821">
      <c r="A821" s="73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</row>
    <row r="822">
      <c r="A822" s="73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</row>
    <row r="823">
      <c r="A823" s="73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</row>
    <row r="824">
      <c r="A824" s="73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</row>
    <row r="825">
      <c r="A825" s="73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</row>
    <row r="826">
      <c r="A826" s="73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</row>
    <row r="827">
      <c r="A827" s="73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</row>
    <row r="828">
      <c r="A828" s="73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</row>
    <row r="829">
      <c r="A829" s="73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</row>
    <row r="830">
      <c r="A830" s="73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</row>
    <row r="831">
      <c r="A831" s="73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</row>
    <row r="832">
      <c r="A832" s="73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</row>
    <row r="833">
      <c r="A833" s="73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</row>
    <row r="834">
      <c r="A834" s="73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</row>
    <row r="835">
      <c r="A835" s="73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</row>
    <row r="836">
      <c r="A836" s="73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</row>
    <row r="837">
      <c r="A837" s="73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</row>
    <row r="838">
      <c r="A838" s="73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</row>
    <row r="839">
      <c r="A839" s="73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</row>
    <row r="840">
      <c r="A840" s="73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</row>
    <row r="841">
      <c r="A841" s="73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</row>
    <row r="842">
      <c r="A842" s="73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</row>
    <row r="843">
      <c r="A843" s="73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</row>
    <row r="844">
      <c r="A844" s="73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</row>
    <row r="845">
      <c r="A845" s="73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</row>
    <row r="846">
      <c r="A846" s="73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</row>
    <row r="847">
      <c r="A847" s="73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</row>
    <row r="848">
      <c r="A848" s="73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</row>
    <row r="849">
      <c r="A849" s="73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</row>
    <row r="850">
      <c r="A850" s="73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</row>
    <row r="851">
      <c r="A851" s="73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</row>
    <row r="852">
      <c r="A852" s="73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</row>
    <row r="853">
      <c r="A853" s="73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</row>
    <row r="854">
      <c r="A854" s="73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</row>
    <row r="855">
      <c r="A855" s="73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</row>
    <row r="856">
      <c r="A856" s="73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</row>
    <row r="857">
      <c r="A857" s="73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</row>
    <row r="858">
      <c r="A858" s="73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</row>
    <row r="859">
      <c r="A859" s="73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</row>
    <row r="860">
      <c r="A860" s="73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</row>
    <row r="861">
      <c r="A861" s="73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</row>
    <row r="862">
      <c r="A862" s="73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</row>
    <row r="863">
      <c r="A863" s="73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</row>
    <row r="864">
      <c r="A864" s="73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</row>
    <row r="865">
      <c r="A865" s="73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</row>
    <row r="866">
      <c r="A866" s="73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</row>
    <row r="867">
      <c r="A867" s="73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</row>
    <row r="868">
      <c r="A868" s="73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</row>
    <row r="869">
      <c r="A869" s="73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</row>
    <row r="870">
      <c r="A870" s="73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</row>
    <row r="871">
      <c r="A871" s="73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</row>
    <row r="872">
      <c r="A872" s="73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</row>
    <row r="873">
      <c r="A873" s="73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</row>
    <row r="874">
      <c r="A874" s="73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</row>
    <row r="875">
      <c r="A875" s="73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</row>
    <row r="876">
      <c r="A876" s="73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</row>
    <row r="877">
      <c r="A877" s="73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</row>
    <row r="878">
      <c r="A878" s="73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</row>
    <row r="879">
      <c r="A879" s="73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</row>
    <row r="880">
      <c r="A880" s="73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</row>
    <row r="881">
      <c r="A881" s="73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</row>
    <row r="882">
      <c r="A882" s="73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</row>
    <row r="883">
      <c r="A883" s="73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</row>
    <row r="884">
      <c r="A884" s="73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</row>
    <row r="885">
      <c r="A885" s="73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</row>
    <row r="886">
      <c r="A886" s="73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</row>
    <row r="887">
      <c r="A887" s="73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</row>
    <row r="888">
      <c r="A888" s="73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</row>
    <row r="889">
      <c r="A889" s="73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</row>
    <row r="890">
      <c r="A890" s="73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</row>
    <row r="891">
      <c r="A891" s="73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</row>
    <row r="892">
      <c r="A892" s="73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</row>
    <row r="893">
      <c r="A893" s="73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</row>
    <row r="894">
      <c r="A894" s="73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</row>
    <row r="895">
      <c r="A895" s="73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</row>
    <row r="896">
      <c r="A896" s="73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</row>
    <row r="897">
      <c r="A897" s="73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</row>
    <row r="898">
      <c r="A898" s="73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</row>
    <row r="899">
      <c r="A899" s="73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</row>
    <row r="900">
      <c r="A900" s="73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</row>
    <row r="901">
      <c r="A901" s="73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</row>
    <row r="902">
      <c r="A902" s="73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</row>
    <row r="903">
      <c r="A903" s="73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</row>
    <row r="904">
      <c r="A904" s="73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</row>
    <row r="905">
      <c r="A905" s="73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</row>
    <row r="906">
      <c r="A906" s="73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</row>
    <row r="907">
      <c r="A907" s="73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</row>
    <row r="908">
      <c r="A908" s="73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</row>
    <row r="909">
      <c r="A909" s="73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</row>
    <row r="910">
      <c r="A910" s="73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</row>
    <row r="911">
      <c r="A911" s="73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</row>
    <row r="912">
      <c r="A912" s="73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</row>
    <row r="913">
      <c r="A913" s="73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</row>
    <row r="914">
      <c r="A914" s="73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</row>
    <row r="915">
      <c r="A915" s="73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</row>
    <row r="916">
      <c r="A916" s="73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</row>
    <row r="917">
      <c r="A917" s="73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</row>
    <row r="918">
      <c r="A918" s="73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</row>
    <row r="919">
      <c r="A919" s="73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</row>
    <row r="920">
      <c r="A920" s="73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</row>
    <row r="921">
      <c r="A921" s="73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</row>
    <row r="922">
      <c r="A922" s="73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</row>
    <row r="923">
      <c r="A923" s="73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</row>
    <row r="924">
      <c r="A924" s="73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</row>
    <row r="925">
      <c r="A925" s="73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</row>
    <row r="926">
      <c r="A926" s="73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</row>
    <row r="927">
      <c r="A927" s="73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</row>
    <row r="928">
      <c r="A928" s="73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</row>
    <row r="929">
      <c r="A929" s="73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</row>
    <row r="930">
      <c r="A930" s="73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</row>
    <row r="931">
      <c r="A931" s="73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</row>
    <row r="932">
      <c r="A932" s="73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</row>
    <row r="933">
      <c r="A933" s="73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</row>
    <row r="934">
      <c r="A934" s="73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</row>
    <row r="935">
      <c r="A935" s="73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</row>
    <row r="936">
      <c r="A936" s="73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</row>
    <row r="937">
      <c r="A937" s="73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</row>
    <row r="938">
      <c r="A938" s="73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</row>
    <row r="939">
      <c r="A939" s="73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</row>
    <row r="940">
      <c r="A940" s="73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</row>
    <row r="941">
      <c r="A941" s="73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</row>
    <row r="942">
      <c r="A942" s="73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</row>
    <row r="943">
      <c r="A943" s="73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</row>
    <row r="944">
      <c r="A944" s="73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</row>
    <row r="945">
      <c r="A945" s="73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</row>
    <row r="946">
      <c r="A946" s="73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</row>
    <row r="947">
      <c r="A947" s="73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</row>
    <row r="948">
      <c r="A948" s="73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</row>
    <row r="949">
      <c r="A949" s="73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</row>
    <row r="950">
      <c r="A950" s="73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</row>
    <row r="951">
      <c r="A951" s="73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</row>
    <row r="952">
      <c r="A952" s="73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</row>
    <row r="953">
      <c r="A953" s="73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</row>
    <row r="954">
      <c r="A954" s="73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</row>
    <row r="955">
      <c r="A955" s="73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</row>
    <row r="956">
      <c r="A956" s="73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</row>
    <row r="957">
      <c r="A957" s="73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</row>
    <row r="958">
      <c r="A958" s="73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</row>
    <row r="959">
      <c r="A959" s="73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</row>
    <row r="960">
      <c r="A960" s="73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</row>
    <row r="961">
      <c r="A961" s="73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</row>
    <row r="962">
      <c r="A962" s="73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</row>
    <row r="963">
      <c r="A963" s="73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</row>
    <row r="964">
      <c r="A964" s="73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</row>
    <row r="965">
      <c r="A965" s="73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</row>
    <row r="966">
      <c r="A966" s="73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</row>
    <row r="967">
      <c r="A967" s="73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</row>
    <row r="968">
      <c r="A968" s="73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</row>
    <row r="969">
      <c r="A969" s="73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</row>
    <row r="970">
      <c r="A970" s="73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</row>
    <row r="971">
      <c r="A971" s="73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</row>
    <row r="972">
      <c r="A972" s="73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</row>
    <row r="973">
      <c r="A973" s="73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</row>
    <row r="974">
      <c r="A974" s="73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</row>
    <row r="975">
      <c r="A975" s="73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</row>
    <row r="976">
      <c r="A976" s="73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</row>
    <row r="977">
      <c r="A977" s="73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</row>
    <row r="978">
      <c r="A978" s="73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</row>
    <row r="979">
      <c r="A979" s="73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</row>
    <row r="980">
      <c r="A980" s="73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</row>
    <row r="981">
      <c r="A981" s="73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</row>
    <row r="982">
      <c r="A982" s="73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</row>
    <row r="983">
      <c r="A983" s="73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</row>
    <row r="984">
      <c r="A984" s="73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</row>
    <row r="985">
      <c r="A985" s="73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</row>
    <row r="986">
      <c r="A986" s="73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</row>
    <row r="987">
      <c r="A987" s="73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</row>
    <row r="988">
      <c r="A988" s="73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</row>
    <row r="989">
      <c r="A989" s="73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</row>
    <row r="990">
      <c r="A990" s="73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</row>
    <row r="991">
      <c r="A991" s="73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</row>
    <row r="992">
      <c r="A992" s="73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</row>
    <row r="993">
      <c r="A993" s="73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</row>
    <row r="994">
      <c r="A994" s="73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</row>
    <row r="995">
      <c r="A995" s="73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</row>
    <row r="996">
      <c r="A996" s="73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</row>
    <row r="997">
      <c r="A997" s="73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</row>
    <row r="998">
      <c r="A998" s="73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</row>
    <row r="999">
      <c r="A999" s="73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</row>
    <row r="1000">
      <c r="A1000" s="73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</row>
    <row r="1001">
      <c r="A1001" s="73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</row>
    <row r="1002">
      <c r="A1002" s="73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</row>
    <row r="1003">
      <c r="A1003" s="73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</row>
    <row r="1004">
      <c r="A1004" s="73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</row>
    <row r="1005">
      <c r="A1005" s="73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</row>
    <row r="1006">
      <c r="A1006" s="73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</row>
    <row r="1007">
      <c r="A1007" s="73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</row>
    <row r="1008">
      <c r="A1008" s="73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</row>
    <row r="1009">
      <c r="A1009" s="73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</row>
    <row r="1010">
      <c r="A1010" s="73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</row>
    <row r="1011">
      <c r="A1011" s="73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</row>
    <row r="1012">
      <c r="A1012" s="73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</row>
    <row r="1013">
      <c r="A1013" s="73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</row>
    <row r="1014">
      <c r="A1014" s="73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</row>
    <row r="1015">
      <c r="A1015" s="73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</row>
    <row r="1016">
      <c r="A1016" s="73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</row>
    <row r="1017">
      <c r="A1017" s="73"/>
      <c r="B1017" s="74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</row>
    <row r="1018">
      <c r="A1018" s="73"/>
      <c r="B1018" s="74"/>
      <c r="C1018" s="74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</row>
    <row r="1019">
      <c r="A1019" s="73"/>
      <c r="B1019" s="74"/>
      <c r="C1019" s="74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</row>
    <row r="1020">
      <c r="A1020" s="73"/>
      <c r="B1020" s="74"/>
      <c r="C1020" s="74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</row>
    <row r="1021">
      <c r="A1021" s="73"/>
      <c r="B1021" s="74"/>
      <c r="C1021" s="74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</row>
    <row r="1022">
      <c r="A1022" s="73"/>
      <c r="B1022" s="74"/>
      <c r="C1022" s="74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</row>
    <row r="1023">
      <c r="A1023" s="73"/>
      <c r="B1023" s="74"/>
      <c r="C1023" s="74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</row>
    <row r="1024">
      <c r="A1024" s="73"/>
      <c r="B1024" s="74"/>
      <c r="C1024" s="74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</row>
    <row r="1025">
      <c r="A1025" s="73"/>
      <c r="B1025" s="74"/>
      <c r="C1025" s="74"/>
      <c r="D1025" s="74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</row>
    <row r="1026">
      <c r="A1026" s="73"/>
      <c r="B1026" s="74"/>
      <c r="C1026" s="74"/>
      <c r="D1026" s="74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</row>
    <row r="1027">
      <c r="A1027" s="73"/>
      <c r="B1027" s="74"/>
      <c r="C1027" s="74"/>
      <c r="D1027" s="74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</row>
    <row r="1028">
      <c r="A1028" s="73"/>
      <c r="B1028" s="74"/>
      <c r="C1028" s="74"/>
      <c r="D1028" s="74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</row>
    <row r="1029">
      <c r="A1029" s="73"/>
      <c r="B1029" s="74"/>
      <c r="C1029" s="74"/>
      <c r="D1029" s="74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</row>
    <row r="1030">
      <c r="A1030" s="73"/>
      <c r="B1030" s="74"/>
      <c r="C1030" s="74"/>
      <c r="D1030" s="74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</row>
    <row r="1031">
      <c r="A1031" s="73"/>
      <c r="B1031" s="74"/>
      <c r="C1031" s="74"/>
      <c r="D1031" s="74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</row>
    <row r="1032">
      <c r="A1032" s="73"/>
      <c r="B1032" s="74"/>
      <c r="C1032" s="74"/>
      <c r="D1032" s="74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</row>
    <row r="1033">
      <c r="A1033" s="73"/>
      <c r="B1033" s="74"/>
      <c r="C1033" s="74"/>
      <c r="D1033" s="74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</row>
    <row r="1034">
      <c r="A1034" s="73"/>
      <c r="B1034" s="74"/>
      <c r="C1034" s="74"/>
      <c r="D1034" s="74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</row>
    <row r="1035">
      <c r="A1035" s="73"/>
      <c r="B1035" s="74"/>
      <c r="C1035" s="74"/>
      <c r="D1035" s="74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</row>
    <row r="1036">
      <c r="A1036" s="73"/>
      <c r="B1036" s="74"/>
      <c r="C1036" s="74"/>
      <c r="D1036" s="74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</row>
    <row r="1037">
      <c r="A1037" s="73"/>
      <c r="B1037" s="74"/>
      <c r="C1037" s="74"/>
      <c r="D1037" s="74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</row>
    <row r="1038">
      <c r="A1038" s="73"/>
      <c r="B1038" s="74"/>
      <c r="C1038" s="74"/>
      <c r="D1038" s="74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</row>
    <row r="1039">
      <c r="A1039" s="73"/>
      <c r="B1039" s="74"/>
      <c r="C1039" s="74"/>
      <c r="D1039" s="74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</row>
    <row r="1040">
      <c r="A1040" s="73"/>
      <c r="B1040" s="74"/>
      <c r="C1040" s="74"/>
      <c r="D1040" s="74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</row>
    <row r="1041">
      <c r="A1041" s="73"/>
      <c r="B1041" s="74"/>
      <c r="C1041" s="74"/>
      <c r="D1041" s="74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</row>
    <row r="1042">
      <c r="A1042" s="73"/>
      <c r="B1042" s="74"/>
      <c r="C1042" s="74"/>
      <c r="D1042" s="74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</row>
    <row r="1043">
      <c r="A1043" s="73"/>
      <c r="B1043" s="74"/>
      <c r="C1043" s="74"/>
      <c r="D1043" s="74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</row>
    <row r="1044">
      <c r="A1044" s="73"/>
      <c r="B1044" s="74"/>
      <c r="C1044" s="74"/>
      <c r="D1044" s="74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</row>
    <row r="1045">
      <c r="A1045" s="73"/>
      <c r="B1045" s="74"/>
      <c r="C1045" s="74"/>
      <c r="D1045" s="74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</row>
    <row r="1046">
      <c r="A1046" s="73"/>
      <c r="B1046" s="74"/>
      <c r="C1046" s="74"/>
      <c r="D1046" s="74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</row>
    <row r="1047">
      <c r="A1047" s="73"/>
      <c r="B1047" s="74"/>
      <c r="C1047" s="74"/>
      <c r="D1047" s="74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</row>
    <row r="1048">
      <c r="A1048" s="73"/>
      <c r="B1048" s="74"/>
      <c r="C1048" s="74"/>
      <c r="D1048" s="74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</row>
    <row r="1049">
      <c r="A1049" s="73"/>
      <c r="B1049" s="74"/>
      <c r="C1049" s="74"/>
      <c r="D1049" s="74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</row>
    <row r="1050">
      <c r="A1050" s="73"/>
      <c r="B1050" s="74"/>
      <c r="C1050" s="74"/>
      <c r="D1050" s="74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</row>
    <row r="1051">
      <c r="A1051" s="73"/>
      <c r="B1051" s="74"/>
      <c r="C1051" s="74"/>
      <c r="D1051" s="74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</row>
    <row r="1052">
      <c r="A1052" s="73"/>
      <c r="B1052" s="74"/>
      <c r="C1052" s="74"/>
      <c r="D1052" s="74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</row>
    <row r="1053">
      <c r="A1053" s="73"/>
      <c r="B1053" s="74"/>
      <c r="C1053" s="74"/>
      <c r="D1053" s="74"/>
      <c r="E1053" s="74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  <c r="Q1053" s="74"/>
      <c r="R1053" s="74"/>
      <c r="S1053" s="74"/>
    </row>
    <row r="1054">
      <c r="A1054" s="73"/>
      <c r="B1054" s="74"/>
      <c r="C1054" s="74"/>
      <c r="D1054" s="74"/>
      <c r="E1054" s="74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  <c r="Q1054" s="74"/>
      <c r="R1054" s="74"/>
      <c r="S1054" s="74"/>
    </row>
    <row r="1055">
      <c r="A1055" s="73"/>
      <c r="B1055" s="74"/>
      <c r="C1055" s="74"/>
      <c r="D1055" s="74"/>
      <c r="E1055" s="74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  <c r="Q1055" s="74"/>
      <c r="R1055" s="74"/>
      <c r="S1055" s="74"/>
    </row>
    <row r="1056">
      <c r="A1056" s="73"/>
      <c r="B1056" s="74"/>
      <c r="C1056" s="74"/>
      <c r="D1056" s="74"/>
      <c r="E1056" s="74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  <c r="Q1056" s="74"/>
      <c r="R1056" s="74"/>
      <c r="S1056" s="74"/>
    </row>
    <row r="1057">
      <c r="A1057" s="73"/>
      <c r="B1057" s="74"/>
      <c r="C1057" s="74"/>
      <c r="D1057" s="74"/>
      <c r="E1057" s="74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  <c r="Q1057" s="74"/>
      <c r="R1057" s="74"/>
      <c r="S1057" s="74"/>
    </row>
    <row r="1058">
      <c r="A1058" s="73"/>
      <c r="B1058" s="74"/>
      <c r="C1058" s="74"/>
      <c r="D1058" s="74"/>
      <c r="E1058" s="74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  <c r="Q1058" s="74"/>
      <c r="R1058" s="74"/>
      <c r="S1058" s="74"/>
    </row>
    <row r="1059">
      <c r="A1059" s="73"/>
      <c r="B1059" s="74"/>
      <c r="C1059" s="74"/>
      <c r="D1059" s="74"/>
      <c r="E1059" s="74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  <c r="Q1059" s="74"/>
      <c r="R1059" s="74"/>
      <c r="S1059" s="74"/>
    </row>
    <row r="1060">
      <c r="A1060" s="73"/>
      <c r="B1060" s="74"/>
      <c r="C1060" s="74"/>
      <c r="D1060" s="74"/>
      <c r="E1060" s="74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  <c r="P1060" s="74"/>
      <c r="Q1060" s="74"/>
      <c r="R1060" s="74"/>
      <c r="S1060" s="74"/>
    </row>
    <row r="1061">
      <c r="A1061" s="73"/>
      <c r="B1061" s="74"/>
      <c r="C1061" s="74"/>
      <c r="D1061" s="74"/>
      <c r="E1061" s="74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  <c r="P1061" s="74"/>
      <c r="Q1061" s="74"/>
      <c r="R1061" s="74"/>
      <c r="S1061" s="74"/>
    </row>
    <row r="1062">
      <c r="A1062" s="73"/>
      <c r="B1062" s="74"/>
      <c r="C1062" s="74"/>
      <c r="D1062" s="74"/>
      <c r="E1062" s="74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  <c r="P1062" s="74"/>
      <c r="Q1062" s="74"/>
      <c r="R1062" s="74"/>
      <c r="S1062" s="74"/>
    </row>
    <row r="1063">
      <c r="A1063" s="73"/>
      <c r="B1063" s="74"/>
      <c r="C1063" s="74"/>
      <c r="D1063" s="74"/>
      <c r="E1063" s="74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  <c r="P1063" s="74"/>
      <c r="Q1063" s="74"/>
      <c r="R1063" s="74"/>
      <c r="S1063" s="74"/>
    </row>
    <row r="1064">
      <c r="A1064" s="73"/>
      <c r="B1064" s="74"/>
      <c r="C1064" s="74"/>
      <c r="D1064" s="74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4"/>
      <c r="S1064" s="74"/>
    </row>
    <row r="1065">
      <c r="A1065" s="73"/>
      <c r="B1065" s="74"/>
      <c r="C1065" s="74"/>
      <c r="D1065" s="74"/>
      <c r="E1065" s="74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  <c r="P1065" s="74"/>
      <c r="Q1065" s="74"/>
      <c r="R1065" s="74"/>
      <c r="S1065" s="74"/>
    </row>
    <row r="1066">
      <c r="A1066" s="73"/>
      <c r="B1066" s="74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  <c r="P1066" s="74"/>
      <c r="Q1066" s="74"/>
      <c r="R1066" s="74"/>
      <c r="S1066" s="74"/>
    </row>
    <row r="1067">
      <c r="A1067" s="73"/>
      <c r="B1067" s="74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  <c r="P1067" s="74"/>
      <c r="Q1067" s="74"/>
      <c r="R1067" s="74"/>
      <c r="S1067" s="74"/>
    </row>
    <row r="1068">
      <c r="A1068" s="73"/>
      <c r="B1068" s="74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  <c r="P1068" s="74"/>
      <c r="Q1068" s="74"/>
      <c r="R1068" s="74"/>
      <c r="S1068" s="74"/>
    </row>
    <row r="1069">
      <c r="A1069" s="73"/>
      <c r="B1069" s="74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  <c r="P1069" s="74"/>
      <c r="Q1069" s="74"/>
      <c r="R1069" s="74"/>
      <c r="S1069" s="74"/>
    </row>
    <row r="1070">
      <c r="A1070" s="73"/>
      <c r="B1070" s="74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  <c r="P1070" s="74"/>
      <c r="Q1070" s="74"/>
      <c r="R1070" s="74"/>
      <c r="S1070" s="74"/>
    </row>
    <row r="1071">
      <c r="A1071" s="73"/>
      <c r="B1071" s="74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  <c r="P1071" s="74"/>
      <c r="Q1071" s="74"/>
      <c r="R1071" s="74"/>
      <c r="S1071" s="74"/>
    </row>
    <row r="1072">
      <c r="A1072" s="73"/>
      <c r="B1072" s="74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  <c r="P1072" s="74"/>
      <c r="Q1072" s="74"/>
      <c r="R1072" s="74"/>
      <c r="S1072" s="74"/>
    </row>
    <row r="1073">
      <c r="A1073" s="73"/>
      <c r="B1073" s="74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  <c r="P1073" s="74"/>
      <c r="Q1073" s="74"/>
      <c r="R1073" s="74"/>
      <c r="S1073" s="74"/>
    </row>
    <row r="1074">
      <c r="A1074" s="73"/>
      <c r="B1074" s="74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  <c r="P1074" s="74"/>
      <c r="Q1074" s="74"/>
      <c r="R1074" s="74"/>
      <c r="S1074" s="74"/>
    </row>
    <row r="1075">
      <c r="A1075" s="73"/>
      <c r="B1075" s="74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  <c r="P1075" s="74"/>
      <c r="Q1075" s="74"/>
      <c r="R1075" s="74"/>
      <c r="S1075" s="74"/>
    </row>
    <row r="1076">
      <c r="A1076" s="73"/>
      <c r="B1076" s="74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  <c r="P1076" s="74"/>
      <c r="Q1076" s="74"/>
      <c r="R1076" s="74"/>
      <c r="S1076" s="74"/>
    </row>
    <row r="1077">
      <c r="A1077" s="73"/>
      <c r="B1077" s="74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  <c r="P1077" s="74"/>
      <c r="Q1077" s="74"/>
      <c r="R1077" s="74"/>
      <c r="S1077" s="74"/>
    </row>
    <row r="1078">
      <c r="A1078" s="73"/>
      <c r="B1078" s="74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  <c r="P1078" s="74"/>
      <c r="Q1078" s="74"/>
      <c r="R1078" s="74"/>
      <c r="S1078" s="74"/>
    </row>
    <row r="1079">
      <c r="A1079" s="73"/>
      <c r="B1079" s="74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  <c r="P1079" s="74"/>
      <c r="Q1079" s="74"/>
      <c r="R1079" s="74"/>
      <c r="S1079" s="74"/>
    </row>
    <row r="1080">
      <c r="A1080" s="73"/>
      <c r="B1080" s="74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  <c r="P1080" s="74"/>
      <c r="Q1080" s="74"/>
      <c r="R1080" s="74"/>
      <c r="S1080" s="74"/>
    </row>
    <row r="1081">
      <c r="A1081" s="73"/>
      <c r="B1081" s="74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  <c r="P1081" s="74"/>
      <c r="Q1081" s="74"/>
      <c r="R1081" s="74"/>
      <c r="S1081" s="74"/>
    </row>
    <row r="1082">
      <c r="A1082" s="73"/>
      <c r="B1082" s="74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  <c r="P1082" s="74"/>
      <c r="Q1082" s="74"/>
      <c r="R1082" s="74"/>
      <c r="S1082" s="74"/>
    </row>
    <row r="1083">
      <c r="A1083" s="73"/>
      <c r="B1083" s="74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  <c r="P1083" s="74"/>
      <c r="Q1083" s="74"/>
      <c r="R1083" s="74"/>
      <c r="S1083" s="74"/>
    </row>
    <row r="1084">
      <c r="A1084" s="73"/>
      <c r="B1084" s="74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  <c r="P1084" s="74"/>
      <c r="Q1084" s="74"/>
      <c r="R1084" s="74"/>
      <c r="S1084" s="74"/>
    </row>
    <row r="1085">
      <c r="A1085" s="73"/>
      <c r="B1085" s="74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  <c r="P1085" s="74"/>
      <c r="Q1085" s="74"/>
      <c r="R1085" s="74"/>
      <c r="S1085" s="74"/>
    </row>
    <row r="1086">
      <c r="A1086" s="73"/>
      <c r="B1086" s="74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4"/>
      <c r="S1086" s="74"/>
    </row>
    <row r="1087">
      <c r="A1087" s="73"/>
      <c r="B1087" s="74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4"/>
      <c r="S1087" s="74"/>
    </row>
    <row r="1088">
      <c r="A1088" s="73"/>
      <c r="B1088" s="74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4"/>
      <c r="S1088" s="74"/>
    </row>
    <row r="1089">
      <c r="A1089" s="73"/>
      <c r="B1089" s="74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4"/>
      <c r="S1089" s="74"/>
    </row>
    <row r="1090">
      <c r="A1090" s="73"/>
      <c r="B1090" s="74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4"/>
      <c r="S1090" s="74"/>
    </row>
    <row r="1091">
      <c r="A1091" s="73"/>
      <c r="B1091" s="74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4"/>
      <c r="S1091" s="74"/>
    </row>
    <row r="1092">
      <c r="A1092" s="73"/>
      <c r="B1092" s="74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4"/>
      <c r="S1092" s="74"/>
    </row>
    <row r="1093">
      <c r="A1093" s="73"/>
      <c r="B1093" s="74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4"/>
      <c r="S1093" s="74"/>
    </row>
    <row r="1094">
      <c r="A1094" s="73"/>
      <c r="B1094" s="74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4"/>
      <c r="S1094" s="74"/>
    </row>
    <row r="1095">
      <c r="A1095" s="73"/>
      <c r="B1095" s="74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4"/>
      <c r="S1095" s="74"/>
    </row>
    <row r="1096">
      <c r="A1096" s="73"/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4"/>
      <c r="S1096" s="74"/>
    </row>
    <row r="1097">
      <c r="A1097" s="73"/>
      <c r="B1097" s="74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4"/>
      <c r="S1097" s="74"/>
    </row>
    <row r="1098">
      <c r="A1098" s="73"/>
      <c r="B1098" s="74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4"/>
      <c r="S1098" s="74"/>
    </row>
    <row r="1099">
      <c r="A1099" s="73"/>
      <c r="B1099" s="74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4"/>
      <c r="S1099" s="74"/>
    </row>
    <row r="1100">
      <c r="A1100" s="73"/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</row>
    <row r="1101">
      <c r="A1101" s="73"/>
      <c r="B1101" s="74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4"/>
      <c r="S1101" s="74"/>
    </row>
    <row r="1102">
      <c r="A1102" s="73"/>
      <c r="B1102" s="74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4"/>
      <c r="S1102" s="74"/>
    </row>
    <row r="1103">
      <c r="A1103" s="73"/>
      <c r="B1103" s="74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4"/>
      <c r="S1103" s="74"/>
    </row>
    <row r="1104">
      <c r="A1104" s="73"/>
      <c r="B1104" s="74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4"/>
      <c r="S1104" s="74"/>
    </row>
    <row r="1105">
      <c r="A1105" s="73"/>
      <c r="B1105" s="74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4"/>
      <c r="S1105" s="74"/>
    </row>
    <row r="1106">
      <c r="A1106" s="73"/>
      <c r="B1106" s="74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4"/>
      <c r="S1106" s="74"/>
    </row>
    <row r="1107">
      <c r="A1107" s="73"/>
      <c r="B1107" s="74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4"/>
      <c r="S1107" s="74"/>
    </row>
    <row r="1108">
      <c r="A1108" s="73"/>
      <c r="B1108" s="74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4"/>
      <c r="S1108" s="74"/>
    </row>
    <row r="1109">
      <c r="A1109" s="73"/>
      <c r="B1109" s="74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4"/>
      <c r="S1109" s="74"/>
    </row>
    <row r="1110">
      <c r="A1110" s="73"/>
      <c r="B1110" s="74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4"/>
      <c r="S1110" s="74"/>
    </row>
    <row r="1111">
      <c r="A1111" s="73"/>
      <c r="B1111" s="74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4"/>
      <c r="S1111" s="74"/>
    </row>
    <row r="1112">
      <c r="A1112" s="73"/>
      <c r="B1112" s="74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4"/>
      <c r="S1112" s="74"/>
    </row>
    <row r="1113">
      <c r="A1113" s="73"/>
      <c r="B1113" s="74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4"/>
      <c r="S1113" s="74"/>
    </row>
    <row r="1114">
      <c r="A1114" s="73"/>
      <c r="B1114" s="74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4"/>
      <c r="S1114" s="74"/>
    </row>
    <row r="1115">
      <c r="A1115" s="73"/>
      <c r="B1115" s="74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4"/>
      <c r="S1115" s="74"/>
    </row>
    <row r="1116">
      <c r="A1116" s="73"/>
      <c r="B1116" s="74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4"/>
      <c r="S1116" s="74"/>
    </row>
    <row r="1117">
      <c r="A1117" s="73"/>
      <c r="B1117" s="74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4"/>
      <c r="S1117" s="74"/>
    </row>
    <row r="1118">
      <c r="A1118" s="73"/>
      <c r="B1118" s="74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4"/>
      <c r="S1118" s="74"/>
    </row>
    <row r="1119">
      <c r="A1119" s="73"/>
      <c r="B1119" s="74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4"/>
      <c r="S1119" s="74"/>
    </row>
    <row r="1120">
      <c r="A1120" s="73"/>
      <c r="B1120" s="74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4"/>
      <c r="S1120" s="74"/>
    </row>
    <row r="1121">
      <c r="A1121" s="73"/>
      <c r="B1121" s="74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4"/>
      <c r="S1121" s="74"/>
    </row>
    <row r="1122">
      <c r="A1122" s="73"/>
      <c r="B1122" s="74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4"/>
      <c r="S1122" s="74"/>
    </row>
    <row r="1123">
      <c r="A1123" s="73"/>
      <c r="B1123" s="74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4"/>
      <c r="S1123" s="74"/>
    </row>
    <row r="1124">
      <c r="A1124" s="73"/>
      <c r="B1124" s="74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4"/>
      <c r="S1124" s="74"/>
    </row>
    <row r="1125">
      <c r="A1125" s="73"/>
      <c r="B1125" s="74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4"/>
      <c r="S1125" s="74"/>
    </row>
    <row r="1126">
      <c r="A1126" s="73"/>
      <c r="B1126" s="74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4"/>
      <c r="S1126" s="74"/>
    </row>
    <row r="1127">
      <c r="A1127" s="73"/>
      <c r="B1127" s="74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4"/>
      <c r="S1127" s="74"/>
    </row>
    <row r="1128">
      <c r="A1128" s="73"/>
      <c r="B1128" s="74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4"/>
      <c r="S1128" s="74"/>
    </row>
    <row r="1129">
      <c r="A1129" s="73"/>
      <c r="B1129" s="74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4"/>
      <c r="S1129" s="74"/>
    </row>
    <row r="1130">
      <c r="A1130" s="73"/>
      <c r="B1130" s="74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4"/>
      <c r="S1130" s="74"/>
    </row>
    <row r="1131">
      <c r="A1131" s="73"/>
      <c r="B1131" s="74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4"/>
      <c r="S1131" s="74"/>
    </row>
    <row r="1132">
      <c r="A1132" s="73"/>
      <c r="B1132" s="74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4"/>
      <c r="S1132" s="74"/>
    </row>
    <row r="1133">
      <c r="A1133" s="73"/>
      <c r="B1133" s="74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</row>
    <row r="1134">
      <c r="A1134" s="73"/>
      <c r="B1134" s="74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4"/>
      <c r="S1134" s="74"/>
    </row>
    <row r="1135">
      <c r="A1135" s="73"/>
      <c r="B1135" s="74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4"/>
      <c r="S1135" s="74"/>
    </row>
    <row r="1136">
      <c r="A1136" s="73"/>
      <c r="B1136" s="74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4"/>
      <c r="S1136" s="74"/>
    </row>
    <row r="1137">
      <c r="A1137" s="73"/>
      <c r="B1137" s="74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4"/>
      <c r="S1137" s="74"/>
    </row>
    <row r="1138">
      <c r="A1138" s="73"/>
      <c r="B1138" s="74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</row>
    <row r="1139">
      <c r="A1139" s="73"/>
      <c r="B1139" s="74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4"/>
      <c r="S1139" s="74"/>
    </row>
    <row r="1140">
      <c r="A1140" s="73"/>
      <c r="B1140" s="74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4"/>
      <c r="S1140" s="74"/>
    </row>
    <row r="1141">
      <c r="A1141" s="73"/>
      <c r="B1141" s="74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4"/>
      <c r="S1141" s="74"/>
    </row>
    <row r="1142">
      <c r="A1142" s="73"/>
      <c r="B1142" s="74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4"/>
      <c r="S1142" s="74"/>
    </row>
    <row r="1143">
      <c r="A1143" s="73"/>
      <c r="B1143" s="74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4"/>
      <c r="S1143" s="74"/>
    </row>
    <row r="1144">
      <c r="A1144" s="73"/>
      <c r="B1144" s="74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4"/>
      <c r="S1144" s="74"/>
    </row>
    <row r="1145">
      <c r="A1145" s="73"/>
      <c r="B1145" s="74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4"/>
      <c r="S1145" s="74"/>
    </row>
    <row r="1146">
      <c r="A1146" s="73"/>
      <c r="B1146" s="74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4"/>
      <c r="S1146" s="74"/>
    </row>
    <row r="1147">
      <c r="A1147" s="73"/>
      <c r="B1147" s="74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4"/>
      <c r="S1147" s="74"/>
    </row>
    <row r="1148">
      <c r="A1148" s="73"/>
      <c r="B1148" s="74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4"/>
      <c r="S1148" s="74"/>
    </row>
    <row r="1149">
      <c r="A1149" s="73"/>
      <c r="B1149" s="74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4"/>
      <c r="S1149" s="74"/>
    </row>
    <row r="1150">
      <c r="A1150" s="73"/>
      <c r="B1150" s="74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4"/>
      <c r="S1150" s="74"/>
    </row>
    <row r="1151">
      <c r="A1151" s="73"/>
      <c r="B1151" s="74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4"/>
      <c r="S1151" s="74"/>
    </row>
    <row r="1152">
      <c r="A1152" s="73"/>
      <c r="B1152" s="74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4"/>
      <c r="S1152" s="74"/>
    </row>
    <row r="1153">
      <c r="A1153" s="73"/>
      <c r="B1153" s="74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4"/>
      <c r="S1153" s="74"/>
    </row>
    <row r="1154">
      <c r="A1154" s="73"/>
      <c r="B1154" s="74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4"/>
      <c r="S1154" s="74"/>
    </row>
    <row r="1155">
      <c r="A1155" s="73"/>
      <c r="B1155" s="74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4"/>
      <c r="S1155" s="74"/>
    </row>
    <row r="1156">
      <c r="A1156" s="73"/>
      <c r="B1156" s="74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4"/>
      <c r="S1156" s="74"/>
    </row>
    <row r="1157">
      <c r="A1157" s="73"/>
      <c r="B1157" s="74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4"/>
      <c r="S1157" s="74"/>
    </row>
    <row r="1158">
      <c r="A1158" s="73"/>
      <c r="B1158" s="74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4"/>
      <c r="S1158" s="74"/>
    </row>
    <row r="1159">
      <c r="A1159" s="73"/>
      <c r="B1159" s="74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4"/>
      <c r="S1159" s="74"/>
    </row>
    <row r="1160">
      <c r="A1160" s="73"/>
      <c r="B1160" s="74"/>
      <c r="C1160" s="74"/>
      <c r="D1160" s="74"/>
      <c r="E1160" s="74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4"/>
      <c r="S1160" s="74"/>
    </row>
    <row r="1161">
      <c r="A1161" s="73"/>
      <c r="B1161" s="74"/>
      <c r="C1161" s="74"/>
      <c r="D1161" s="74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</row>
    <row r="1162">
      <c r="A1162" s="73"/>
      <c r="B1162" s="74"/>
      <c r="C1162" s="74"/>
      <c r="D1162" s="74"/>
      <c r="E1162" s="74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4"/>
      <c r="S1162" s="74"/>
    </row>
    <row r="1163">
      <c r="A1163" s="73"/>
      <c r="B1163" s="74"/>
      <c r="C1163" s="74"/>
      <c r="D1163" s="74"/>
      <c r="E1163" s="74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4"/>
      <c r="S1163" s="74"/>
    </row>
    <row r="1164">
      <c r="A1164" s="73"/>
      <c r="B1164" s="74"/>
      <c r="C1164" s="74"/>
      <c r="D1164" s="74"/>
      <c r="E1164" s="74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4"/>
      <c r="S1164" s="74"/>
    </row>
    <row r="1165">
      <c r="A1165" s="73"/>
      <c r="B1165" s="74"/>
      <c r="C1165" s="74"/>
      <c r="D1165" s="74"/>
      <c r="E1165" s="74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4"/>
      <c r="S1165" s="74"/>
    </row>
    <row r="1166">
      <c r="A1166" s="73"/>
      <c r="B1166" s="74"/>
      <c r="C1166" s="74"/>
      <c r="D1166" s="74"/>
      <c r="E1166" s="74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4"/>
      <c r="S1166" s="74"/>
    </row>
    <row r="1167">
      <c r="A1167" s="73"/>
      <c r="B1167" s="74"/>
      <c r="C1167" s="74"/>
      <c r="D1167" s="74"/>
      <c r="E1167" s="74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4"/>
      <c r="S1167" s="74"/>
    </row>
    <row r="1168">
      <c r="A1168" s="73"/>
      <c r="B1168" s="74"/>
      <c r="C1168" s="74"/>
      <c r="D1168" s="74"/>
      <c r="E1168" s="74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4"/>
      <c r="S1168" s="74"/>
    </row>
    <row r="1169">
      <c r="A1169" s="73"/>
      <c r="B1169" s="74"/>
      <c r="C1169" s="74"/>
      <c r="D1169" s="74"/>
      <c r="E1169" s="74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4"/>
      <c r="S1169" s="74"/>
    </row>
    <row r="1170">
      <c r="A1170" s="73"/>
      <c r="B1170" s="74"/>
      <c r="C1170" s="74"/>
      <c r="D1170" s="74"/>
      <c r="E1170" s="74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4"/>
      <c r="S1170" s="74"/>
    </row>
    <row r="1171">
      <c r="A1171" s="73"/>
      <c r="B1171" s="74"/>
      <c r="C1171" s="74"/>
      <c r="D1171" s="74"/>
      <c r="E1171" s="74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4"/>
      <c r="S1171" s="74"/>
    </row>
    <row r="1172">
      <c r="A1172" s="73"/>
      <c r="B1172" s="74"/>
      <c r="C1172" s="74"/>
      <c r="D1172" s="74"/>
      <c r="E1172" s="74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4"/>
      <c r="S1172" s="74"/>
    </row>
    <row r="1173">
      <c r="A1173" s="73"/>
      <c r="B1173" s="74"/>
      <c r="C1173" s="74"/>
      <c r="D1173" s="74"/>
      <c r="E1173" s="74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4"/>
      <c r="S1173" s="74"/>
    </row>
    <row r="1174">
      <c r="A1174" s="73"/>
      <c r="B1174" s="74"/>
      <c r="C1174" s="74"/>
      <c r="D1174" s="74"/>
      <c r="E1174" s="74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4"/>
      <c r="S1174" s="74"/>
    </row>
    <row r="1175">
      <c r="A1175" s="73"/>
      <c r="B1175" s="74"/>
      <c r="C1175" s="74"/>
      <c r="D1175" s="74"/>
      <c r="E1175" s="74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4"/>
      <c r="S1175" s="74"/>
    </row>
    <row r="1176">
      <c r="A1176" s="73"/>
      <c r="B1176" s="74"/>
      <c r="C1176" s="74"/>
      <c r="D1176" s="74"/>
      <c r="E1176" s="74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4"/>
      <c r="S1176" s="74"/>
    </row>
    <row r="1177">
      <c r="A1177" s="73"/>
      <c r="B1177" s="74"/>
      <c r="C1177" s="74"/>
      <c r="D1177" s="74"/>
      <c r="E1177" s="74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4"/>
      <c r="S1177" s="74"/>
    </row>
    <row r="1178">
      <c r="A1178" s="73"/>
      <c r="B1178" s="74"/>
      <c r="C1178" s="74"/>
      <c r="D1178" s="74"/>
      <c r="E1178" s="74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4"/>
      <c r="S1178" s="74"/>
    </row>
    <row r="1179">
      <c r="A1179" s="73"/>
      <c r="B1179" s="74"/>
      <c r="C1179" s="74"/>
      <c r="D1179" s="74"/>
      <c r="E1179" s="74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4"/>
      <c r="S1179" s="74"/>
    </row>
    <row r="1180">
      <c r="A1180" s="73"/>
      <c r="B1180" s="74"/>
      <c r="C1180" s="74"/>
      <c r="D1180" s="74"/>
      <c r="E1180" s="74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4"/>
      <c r="S1180" s="74"/>
    </row>
    <row r="1181">
      <c r="A1181" s="73"/>
      <c r="B1181" s="74"/>
      <c r="C1181" s="74"/>
      <c r="D1181" s="74"/>
      <c r="E1181" s="74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4"/>
      <c r="S1181" s="74"/>
    </row>
    <row r="1182">
      <c r="A1182" s="73"/>
      <c r="B1182" s="74"/>
      <c r="C1182" s="74"/>
      <c r="D1182" s="74"/>
      <c r="E1182" s="74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4"/>
      <c r="S1182" s="74"/>
    </row>
    <row r="1183">
      <c r="A1183" s="73"/>
      <c r="B1183" s="74"/>
      <c r="C1183" s="74"/>
      <c r="D1183" s="74"/>
      <c r="E1183" s="74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4"/>
      <c r="S1183" s="74"/>
    </row>
    <row r="1184">
      <c r="A1184" s="73"/>
      <c r="B1184" s="74"/>
      <c r="C1184" s="74"/>
      <c r="D1184" s="74"/>
      <c r="E1184" s="74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4"/>
      <c r="S1184" s="74"/>
    </row>
    <row r="1185">
      <c r="A1185" s="73"/>
      <c r="B1185" s="74"/>
      <c r="C1185" s="74"/>
      <c r="D1185" s="74"/>
      <c r="E1185" s="74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4"/>
      <c r="S1185" s="74"/>
    </row>
    <row r="1186">
      <c r="A1186" s="73"/>
      <c r="B1186" s="74"/>
      <c r="C1186" s="74"/>
      <c r="D1186" s="74"/>
      <c r="E1186" s="74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4"/>
      <c r="S1186" s="74"/>
    </row>
    <row r="1187">
      <c r="A1187" s="73"/>
      <c r="B1187" s="74"/>
      <c r="C1187" s="74"/>
      <c r="D1187" s="74"/>
      <c r="E1187" s="74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</row>
    <row r="1188">
      <c r="A1188" s="73"/>
      <c r="B1188" s="74"/>
      <c r="C1188" s="74"/>
      <c r="D1188" s="74"/>
      <c r="E1188" s="74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4"/>
      <c r="S1188" s="74"/>
    </row>
    <row r="1189">
      <c r="A1189" s="73"/>
      <c r="B1189" s="74"/>
      <c r="C1189" s="74"/>
      <c r="D1189" s="74"/>
      <c r="E1189" s="74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4"/>
      <c r="S1189" s="74"/>
    </row>
    <row r="1190">
      <c r="A1190" s="73"/>
      <c r="B1190" s="74"/>
      <c r="C1190" s="74"/>
      <c r="D1190" s="74"/>
      <c r="E1190" s="74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4"/>
      <c r="S1190" s="74"/>
    </row>
    <row r="1191">
      <c r="A1191" s="73"/>
      <c r="B1191" s="74"/>
      <c r="C1191" s="74"/>
      <c r="D1191" s="74"/>
      <c r="E1191" s="74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4"/>
      <c r="S1191" s="74"/>
    </row>
    <row r="1192">
      <c r="A1192" s="73"/>
      <c r="B1192" s="74"/>
      <c r="C1192" s="74"/>
      <c r="D1192" s="74"/>
      <c r="E1192" s="74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4"/>
      <c r="S1192" s="74"/>
    </row>
    <row r="1193">
      <c r="A1193" s="73"/>
      <c r="B1193" s="74"/>
      <c r="C1193" s="74"/>
      <c r="D1193" s="74"/>
      <c r="E1193" s="74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4"/>
      <c r="S1193" s="74"/>
    </row>
    <row r="1194">
      <c r="A1194" s="73"/>
      <c r="B1194" s="74"/>
      <c r="C1194" s="74"/>
      <c r="D1194" s="74"/>
      <c r="E1194" s="74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4"/>
      <c r="S1194" s="74"/>
    </row>
    <row r="1195">
      <c r="A1195" s="73"/>
      <c r="B1195" s="74"/>
      <c r="C1195" s="74"/>
      <c r="D1195" s="74"/>
      <c r="E1195" s="74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4"/>
      <c r="S1195" s="74"/>
    </row>
    <row r="1196">
      <c r="A1196" s="73"/>
      <c r="B1196" s="74"/>
      <c r="C1196" s="74"/>
      <c r="D1196" s="74"/>
      <c r="E1196" s="74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4"/>
      <c r="S1196" s="74"/>
    </row>
    <row r="1197">
      <c r="A1197" s="73"/>
      <c r="B1197" s="74"/>
      <c r="C1197" s="74"/>
      <c r="D1197" s="74"/>
      <c r="E1197" s="74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4"/>
      <c r="S1197" s="74"/>
    </row>
    <row r="1198">
      <c r="A1198" s="73"/>
      <c r="B1198" s="74"/>
      <c r="C1198" s="74"/>
      <c r="D1198" s="74"/>
      <c r="E1198" s="74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4"/>
      <c r="S1198" s="74"/>
    </row>
    <row r="1199">
      <c r="A1199" s="73"/>
      <c r="B1199" s="74"/>
      <c r="C1199" s="74"/>
      <c r="D1199" s="74"/>
      <c r="E1199" s="74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4"/>
      <c r="S1199" s="74"/>
    </row>
    <row r="1200">
      <c r="A1200" s="73"/>
      <c r="B1200" s="74"/>
      <c r="C1200" s="74"/>
      <c r="D1200" s="74"/>
      <c r="E1200" s="74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4"/>
      <c r="S1200" s="74"/>
    </row>
    <row r="1201">
      <c r="A1201" s="73"/>
      <c r="B1201" s="74"/>
      <c r="C1201" s="74"/>
      <c r="D1201" s="74"/>
      <c r="E1201" s="74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4"/>
      <c r="S1201" s="74"/>
    </row>
    <row r="1202">
      <c r="A1202" s="73"/>
      <c r="B1202" s="74"/>
      <c r="C1202" s="74"/>
      <c r="D1202" s="74"/>
      <c r="E1202" s="74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4"/>
      <c r="S1202" s="74"/>
    </row>
    <row r="1203">
      <c r="A1203" s="73"/>
      <c r="B1203" s="74"/>
      <c r="C1203" s="74"/>
      <c r="D1203" s="74"/>
      <c r="E1203" s="74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4"/>
      <c r="S1203" s="74"/>
    </row>
    <row r="1204">
      <c r="A1204" s="73"/>
      <c r="B1204" s="74"/>
      <c r="C1204" s="74"/>
      <c r="D1204" s="74"/>
      <c r="E1204" s="74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4"/>
      <c r="S1204" s="74"/>
    </row>
    <row r="1205">
      <c r="A1205" s="73"/>
      <c r="B1205" s="74"/>
      <c r="C1205" s="74"/>
      <c r="D1205" s="74"/>
      <c r="E1205" s="74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4"/>
      <c r="S1205" s="74"/>
    </row>
    <row r="1206">
      <c r="A1206" s="73"/>
      <c r="B1206" s="74"/>
      <c r="C1206" s="74"/>
      <c r="D1206" s="74"/>
      <c r="E1206" s="74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4"/>
      <c r="S1206" s="74"/>
    </row>
    <row r="1207">
      <c r="A1207" s="73"/>
      <c r="B1207" s="74"/>
      <c r="C1207" s="74"/>
      <c r="D1207" s="74"/>
      <c r="E1207" s="74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4"/>
      <c r="S1207" s="74"/>
    </row>
    <row r="1208">
      <c r="A1208" s="73"/>
      <c r="B1208" s="74"/>
      <c r="C1208" s="74"/>
      <c r="D1208" s="74"/>
      <c r="E1208" s="74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4"/>
      <c r="S1208" s="74"/>
    </row>
    <row r="1209">
      <c r="A1209" s="73"/>
      <c r="B1209" s="74"/>
      <c r="C1209" s="74"/>
      <c r="D1209" s="74"/>
      <c r="E1209" s="74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4"/>
      <c r="S1209" s="74"/>
    </row>
    <row r="1210">
      <c r="A1210" s="73"/>
      <c r="B1210" s="74"/>
      <c r="C1210" s="74"/>
      <c r="D1210" s="74"/>
      <c r="E1210" s="74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4"/>
      <c r="S1210" s="74"/>
    </row>
    <row r="1211">
      <c r="A1211" s="73"/>
      <c r="B1211" s="74"/>
      <c r="C1211" s="74"/>
      <c r="D1211" s="74"/>
      <c r="E1211" s="74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4"/>
      <c r="S1211" s="74"/>
    </row>
    <row r="1212">
      <c r="A1212" s="73"/>
      <c r="B1212" s="74"/>
      <c r="C1212" s="74"/>
      <c r="D1212" s="74"/>
      <c r="E1212" s="74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4"/>
      <c r="S1212" s="74"/>
    </row>
    <row r="1213">
      <c r="A1213" s="73"/>
      <c r="B1213" s="74"/>
      <c r="C1213" s="74"/>
      <c r="D1213" s="74"/>
      <c r="E1213" s="74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4"/>
      <c r="S1213" s="74"/>
    </row>
    <row r="1214">
      <c r="A1214" s="73"/>
      <c r="B1214" s="74"/>
      <c r="C1214" s="74"/>
      <c r="D1214" s="74"/>
      <c r="E1214" s="74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4"/>
      <c r="S1214" s="74"/>
    </row>
    <row r="1215">
      <c r="A1215" s="73"/>
      <c r="B1215" s="74"/>
      <c r="C1215" s="74"/>
      <c r="D1215" s="74"/>
      <c r="E1215" s="74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</row>
    <row r="1216">
      <c r="A1216" s="73"/>
      <c r="B1216" s="74"/>
      <c r="C1216" s="74"/>
      <c r="D1216" s="74"/>
      <c r="E1216" s="74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4"/>
      <c r="S1216" s="74"/>
    </row>
    <row r="1217">
      <c r="A1217" s="73"/>
      <c r="B1217" s="74"/>
      <c r="C1217" s="74"/>
      <c r="D1217" s="74"/>
      <c r="E1217" s="74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4"/>
      <c r="S1217" s="74"/>
    </row>
    <row r="1218">
      <c r="A1218" s="73"/>
      <c r="B1218" s="74"/>
      <c r="C1218" s="74"/>
      <c r="D1218" s="74"/>
      <c r="E1218" s="74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4"/>
      <c r="S1218" s="74"/>
    </row>
    <row r="1219">
      <c r="A1219" s="73"/>
      <c r="B1219" s="74"/>
      <c r="C1219" s="74"/>
      <c r="D1219" s="74"/>
      <c r="E1219" s="74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4"/>
      <c r="S1219" s="74"/>
    </row>
    <row r="1220">
      <c r="A1220" s="73"/>
      <c r="B1220" s="74"/>
      <c r="C1220" s="74"/>
      <c r="D1220" s="74"/>
      <c r="E1220" s="74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4"/>
      <c r="S1220" s="74"/>
    </row>
    <row r="1221">
      <c r="A1221" s="73"/>
      <c r="B1221" s="74"/>
      <c r="C1221" s="74"/>
      <c r="D1221" s="74"/>
      <c r="E1221" s="74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4"/>
      <c r="S1221" s="74"/>
    </row>
    <row r="1222">
      <c r="A1222" s="73"/>
      <c r="B1222" s="74"/>
      <c r="C1222" s="74"/>
      <c r="D1222" s="74"/>
      <c r="E1222" s="74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4"/>
      <c r="S1222" s="74"/>
    </row>
    <row r="1223">
      <c r="A1223" s="73"/>
      <c r="B1223" s="74"/>
      <c r="C1223" s="74"/>
      <c r="D1223" s="74"/>
      <c r="E1223" s="74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4"/>
      <c r="S1223" s="74"/>
    </row>
    <row r="1224">
      <c r="A1224" s="73"/>
      <c r="B1224" s="74"/>
      <c r="C1224" s="74"/>
      <c r="D1224" s="74"/>
      <c r="E1224" s="74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4"/>
      <c r="S1224" s="74"/>
    </row>
    <row r="1225">
      <c r="A1225" s="73"/>
      <c r="B1225" s="74"/>
      <c r="C1225" s="74"/>
      <c r="D1225" s="74"/>
      <c r="E1225" s="74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4"/>
      <c r="S1225" s="74"/>
    </row>
    <row r="1226">
      <c r="A1226" s="73"/>
      <c r="B1226" s="74"/>
      <c r="C1226" s="74"/>
      <c r="D1226" s="74"/>
      <c r="E1226" s="74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4"/>
      <c r="S1226" s="74"/>
    </row>
    <row r="1227">
      <c r="A1227" s="73"/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</row>
    <row r="1228">
      <c r="A1228" s="73"/>
      <c r="B1228" s="74"/>
      <c r="C1228" s="74"/>
      <c r="D1228" s="74"/>
      <c r="E1228" s="74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4"/>
      <c r="S1228" s="74"/>
    </row>
    <row r="1229">
      <c r="A1229" s="73"/>
      <c r="B1229" s="74"/>
      <c r="C1229" s="74"/>
      <c r="D1229" s="74"/>
      <c r="E1229" s="74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4"/>
      <c r="S1229" s="74"/>
    </row>
    <row r="1230">
      <c r="A1230" s="73"/>
      <c r="B1230" s="74"/>
      <c r="C1230" s="74"/>
      <c r="D1230" s="74"/>
      <c r="E1230" s="74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4"/>
      <c r="S1230" s="74"/>
    </row>
    <row r="1231">
      <c r="A1231" s="73"/>
      <c r="B1231" s="74"/>
      <c r="C1231" s="74"/>
      <c r="D1231" s="74"/>
      <c r="E1231" s="74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4"/>
      <c r="S1231" s="74"/>
    </row>
    <row r="1232">
      <c r="A1232" s="73"/>
      <c r="B1232" s="74"/>
      <c r="C1232" s="74"/>
      <c r="D1232" s="74"/>
      <c r="E1232" s="74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4"/>
      <c r="S1232" s="74"/>
    </row>
    <row r="1233">
      <c r="A1233" s="73"/>
      <c r="B1233" s="74"/>
      <c r="C1233" s="74"/>
      <c r="D1233" s="74"/>
      <c r="E1233" s="74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4"/>
      <c r="S1233" s="74"/>
    </row>
    <row r="1234">
      <c r="A1234" s="73"/>
      <c r="B1234" s="74"/>
      <c r="C1234" s="74"/>
      <c r="D1234" s="74"/>
      <c r="E1234" s="74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4"/>
      <c r="S1234" s="74"/>
    </row>
    <row r="1235">
      <c r="A1235" s="73"/>
      <c r="B1235" s="74"/>
      <c r="C1235" s="74"/>
      <c r="D1235" s="74"/>
      <c r="E1235" s="74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4"/>
      <c r="S1235" s="74"/>
    </row>
    <row r="1236">
      <c r="A1236" s="73"/>
      <c r="B1236" s="74"/>
      <c r="C1236" s="74"/>
      <c r="D1236" s="74"/>
      <c r="E1236" s="74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4"/>
      <c r="S1236" s="74"/>
    </row>
    <row r="1237">
      <c r="A1237" s="73"/>
      <c r="B1237" s="74"/>
      <c r="C1237" s="74"/>
      <c r="D1237" s="74"/>
      <c r="E1237" s="74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</row>
    <row r="1238">
      <c r="A1238" s="73"/>
      <c r="B1238" s="74"/>
      <c r="C1238" s="74"/>
      <c r="D1238" s="74"/>
      <c r="E1238" s="74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</row>
    <row r="1239">
      <c r="A1239" s="73"/>
      <c r="B1239" s="74"/>
      <c r="C1239" s="74"/>
      <c r="D1239" s="74"/>
      <c r="E1239" s="74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</row>
    <row r="1240">
      <c r="A1240" s="73"/>
      <c r="B1240" s="74"/>
      <c r="C1240" s="74"/>
      <c r="D1240" s="74"/>
      <c r="E1240" s="74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</row>
    <row r="1241">
      <c r="A1241" s="73"/>
      <c r="B1241" s="74"/>
      <c r="C1241" s="74"/>
      <c r="D1241" s="74"/>
      <c r="E1241" s="74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</row>
    <row r="1242">
      <c r="A1242" s="73"/>
      <c r="B1242" s="74"/>
      <c r="C1242" s="74"/>
      <c r="D1242" s="74"/>
      <c r="E1242" s="74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</row>
    <row r="1243">
      <c r="A1243" s="73"/>
      <c r="B1243" s="74"/>
      <c r="C1243" s="74"/>
      <c r="D1243" s="74"/>
      <c r="E1243" s="74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</row>
    <row r="1244">
      <c r="A1244" s="73"/>
      <c r="B1244" s="74"/>
      <c r="C1244" s="74"/>
      <c r="D1244" s="74"/>
      <c r="E1244" s="74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</row>
    <row r="1245">
      <c r="A1245" s="73"/>
      <c r="B1245" s="74"/>
      <c r="C1245" s="74"/>
      <c r="D1245" s="74"/>
      <c r="E1245" s="74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</row>
    <row r="1246">
      <c r="A1246" s="73"/>
      <c r="B1246" s="74"/>
      <c r="C1246" s="74"/>
      <c r="D1246" s="74"/>
      <c r="E1246" s="74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</row>
    <row r="1247">
      <c r="A1247" s="73"/>
      <c r="B1247" s="74"/>
      <c r="C1247" s="74"/>
      <c r="D1247" s="74"/>
      <c r="E1247" s="74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</row>
    <row r="1248">
      <c r="A1248" s="73"/>
      <c r="B1248" s="74"/>
      <c r="C1248" s="74"/>
      <c r="D1248" s="74"/>
      <c r="E1248" s="74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</row>
    <row r="1249">
      <c r="A1249" s="73"/>
      <c r="B1249" s="74"/>
      <c r="C1249" s="74"/>
      <c r="D1249" s="74"/>
      <c r="E1249" s="74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</row>
    <row r="1250">
      <c r="A1250" s="73"/>
      <c r="B1250" s="74"/>
      <c r="C1250" s="74"/>
      <c r="D1250" s="74"/>
      <c r="E1250" s="74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</row>
    <row r="1251">
      <c r="A1251" s="73"/>
      <c r="B1251" s="74"/>
      <c r="C1251" s="74"/>
      <c r="D1251" s="74"/>
      <c r="E1251" s="74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</row>
    <row r="1252">
      <c r="A1252" s="73"/>
      <c r="B1252" s="74"/>
      <c r="C1252" s="74"/>
      <c r="D1252" s="74"/>
      <c r="E1252" s="74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</row>
    <row r="1253">
      <c r="A1253" s="73"/>
      <c r="B1253" s="74"/>
      <c r="C1253" s="74"/>
      <c r="D1253" s="74"/>
      <c r="E1253" s="74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</row>
    <row r="1254">
      <c r="A1254" s="73"/>
      <c r="B1254" s="74"/>
      <c r="C1254" s="74"/>
      <c r="D1254" s="74"/>
      <c r="E1254" s="74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</row>
    <row r="1255">
      <c r="A1255" s="73"/>
      <c r="B1255" s="74"/>
      <c r="C1255" s="74"/>
      <c r="D1255" s="74"/>
      <c r="E1255" s="74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</row>
    <row r="1256">
      <c r="A1256" s="73"/>
      <c r="B1256" s="74"/>
      <c r="C1256" s="74"/>
      <c r="D1256" s="74"/>
      <c r="E1256" s="74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</row>
    <row r="1257">
      <c r="A1257" s="73"/>
      <c r="B1257" s="74"/>
      <c r="C1257" s="74"/>
      <c r="D1257" s="74"/>
      <c r="E1257" s="74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</row>
    <row r="1258">
      <c r="A1258" s="73"/>
      <c r="B1258" s="74"/>
      <c r="C1258" s="74"/>
      <c r="D1258" s="74"/>
      <c r="E1258" s="74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4"/>
      <c r="S1258" s="74"/>
    </row>
    <row r="1259">
      <c r="A1259" s="73"/>
      <c r="B1259" s="74"/>
      <c r="C1259" s="74"/>
      <c r="D1259" s="74"/>
      <c r="E1259" s="74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4"/>
      <c r="S1259" s="74"/>
    </row>
    <row r="1260">
      <c r="A1260" s="73"/>
      <c r="B1260" s="74"/>
      <c r="C1260" s="74"/>
      <c r="D1260" s="74"/>
      <c r="E1260" s="74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4"/>
      <c r="S1260" s="74"/>
    </row>
    <row r="1261">
      <c r="A1261" s="73"/>
      <c r="B1261" s="74"/>
      <c r="C1261" s="74"/>
      <c r="D1261" s="74"/>
      <c r="E1261" s="74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4"/>
      <c r="S1261" s="74"/>
    </row>
    <row r="1262">
      <c r="A1262" s="73"/>
      <c r="B1262" s="74"/>
      <c r="C1262" s="74"/>
      <c r="D1262" s="74"/>
      <c r="E1262" s="74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4"/>
      <c r="S1262" s="74"/>
    </row>
    <row r="1263">
      <c r="A1263" s="73"/>
      <c r="B1263" s="74"/>
      <c r="C1263" s="74"/>
      <c r="D1263" s="74"/>
      <c r="E1263" s="74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4"/>
      <c r="S1263" s="74"/>
    </row>
    <row r="1264">
      <c r="A1264" s="73"/>
      <c r="B1264" s="74"/>
      <c r="C1264" s="74"/>
      <c r="D1264" s="74"/>
      <c r="E1264" s="74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4"/>
      <c r="S1264" s="74"/>
    </row>
    <row r="1265">
      <c r="A1265" s="73"/>
      <c r="B1265" s="74"/>
      <c r="C1265" s="74"/>
      <c r="D1265" s="74"/>
      <c r="E1265" s="74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4"/>
      <c r="S1265" s="74"/>
    </row>
    <row r="1266">
      <c r="A1266" s="73"/>
      <c r="B1266" s="74"/>
      <c r="C1266" s="74"/>
      <c r="D1266" s="74"/>
      <c r="E1266" s="74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4"/>
      <c r="S1266" s="74"/>
    </row>
    <row r="1267">
      <c r="A1267" s="73"/>
      <c r="B1267" s="74"/>
      <c r="C1267" s="74"/>
      <c r="D1267" s="74"/>
      <c r="E1267" s="74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4"/>
      <c r="S1267" s="74"/>
    </row>
    <row r="1268">
      <c r="A1268" s="73"/>
      <c r="B1268" s="74"/>
      <c r="C1268" s="74"/>
      <c r="D1268" s="74"/>
      <c r="E1268" s="74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4"/>
      <c r="S1268" s="74"/>
    </row>
    <row r="1269">
      <c r="A1269" s="73"/>
      <c r="B1269" s="74"/>
      <c r="C1269" s="74"/>
      <c r="D1269" s="74"/>
      <c r="E1269" s="74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4"/>
      <c r="S1269" s="74"/>
    </row>
    <row r="1270">
      <c r="A1270" s="73"/>
      <c r="B1270" s="74"/>
      <c r="C1270" s="74"/>
      <c r="D1270" s="74"/>
      <c r="E1270" s="74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4"/>
      <c r="S1270" s="74"/>
    </row>
    <row r="1271">
      <c r="A1271" s="73"/>
      <c r="B1271" s="74"/>
      <c r="C1271" s="74"/>
      <c r="D1271" s="74"/>
      <c r="E1271" s="74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4"/>
      <c r="S1271" s="74"/>
    </row>
    <row r="1272">
      <c r="A1272" s="73"/>
      <c r="B1272" s="74"/>
      <c r="C1272" s="74"/>
      <c r="D1272" s="74"/>
      <c r="E1272" s="74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4"/>
      <c r="S1272" s="74"/>
    </row>
    <row r="1273">
      <c r="A1273" s="73"/>
      <c r="B1273" s="74"/>
      <c r="C1273" s="74"/>
      <c r="D1273" s="74"/>
      <c r="E1273" s="74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</row>
    <row r="1274">
      <c r="A1274" s="73"/>
      <c r="B1274" s="74"/>
      <c r="C1274" s="74"/>
      <c r="D1274" s="74"/>
      <c r="E1274" s="74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4"/>
      <c r="S1274" s="74"/>
    </row>
    <row r="1275">
      <c r="A1275" s="73"/>
      <c r="B1275" s="74"/>
      <c r="C1275" s="74"/>
      <c r="D1275" s="74"/>
      <c r="E1275" s="74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4"/>
      <c r="S1275" s="74"/>
    </row>
    <row r="1276">
      <c r="A1276" s="73"/>
      <c r="B1276" s="74"/>
      <c r="C1276" s="74"/>
      <c r="D1276" s="74"/>
      <c r="E1276" s="74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4"/>
      <c r="S1276" s="74"/>
    </row>
    <row r="1277">
      <c r="A1277" s="73"/>
      <c r="B1277" s="74"/>
      <c r="C1277" s="74"/>
      <c r="D1277" s="74"/>
      <c r="E1277" s="74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4"/>
      <c r="S1277" s="74"/>
    </row>
    <row r="1278">
      <c r="A1278" s="73"/>
      <c r="B1278" s="74"/>
      <c r="C1278" s="74"/>
      <c r="D1278" s="74"/>
      <c r="E1278" s="74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4"/>
      <c r="S1278" s="74"/>
    </row>
    <row r="1279">
      <c r="A1279" s="73"/>
      <c r="B1279" s="74"/>
      <c r="C1279" s="74"/>
      <c r="D1279" s="74"/>
      <c r="E1279" s="74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4"/>
      <c r="S1279" s="74"/>
    </row>
    <row r="1280">
      <c r="A1280" s="73"/>
      <c r="B1280" s="74"/>
      <c r="C1280" s="74"/>
      <c r="D1280" s="74"/>
      <c r="E1280" s="74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4"/>
      <c r="S1280" s="74"/>
    </row>
    <row r="1281">
      <c r="A1281" s="73"/>
      <c r="B1281" s="74"/>
      <c r="C1281" s="74"/>
      <c r="D1281" s="74"/>
      <c r="E1281" s="74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4"/>
      <c r="S1281" s="74"/>
    </row>
    <row r="1282">
      <c r="A1282" s="73"/>
      <c r="B1282" s="74"/>
      <c r="C1282" s="74"/>
      <c r="D1282" s="74"/>
      <c r="E1282" s="74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4"/>
      <c r="S1282" s="74"/>
    </row>
    <row r="1283">
      <c r="A1283" s="73"/>
      <c r="B1283" s="74"/>
      <c r="C1283" s="74"/>
      <c r="D1283" s="74"/>
      <c r="E1283" s="74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4"/>
      <c r="S1283" s="74"/>
    </row>
    <row r="1284">
      <c r="A1284" s="73"/>
      <c r="B1284" s="74"/>
      <c r="C1284" s="74"/>
      <c r="D1284" s="74"/>
      <c r="E1284" s="74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4"/>
      <c r="S1284" s="74"/>
    </row>
    <row r="1285">
      <c r="A1285" s="73"/>
      <c r="B1285" s="74"/>
      <c r="C1285" s="74"/>
      <c r="D1285" s="74"/>
      <c r="E1285" s="74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4"/>
      <c r="S1285" s="74"/>
    </row>
    <row r="1286">
      <c r="A1286" s="73"/>
      <c r="B1286" s="74"/>
      <c r="C1286" s="74"/>
      <c r="D1286" s="74"/>
      <c r="E1286" s="74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4"/>
      <c r="S1286" s="74"/>
    </row>
    <row r="1287">
      <c r="A1287" s="73"/>
      <c r="B1287" s="74"/>
      <c r="C1287" s="74"/>
      <c r="D1287" s="74"/>
      <c r="E1287" s="74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4"/>
      <c r="S1287" s="74"/>
    </row>
    <row r="1288">
      <c r="A1288" s="73"/>
      <c r="B1288" s="74"/>
      <c r="C1288" s="74"/>
      <c r="D1288" s="74"/>
      <c r="E1288" s="74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4"/>
      <c r="S1288" s="74"/>
    </row>
    <row r="1289">
      <c r="A1289" s="73"/>
      <c r="B1289" s="74"/>
      <c r="C1289" s="74"/>
      <c r="D1289" s="74"/>
      <c r="E1289" s="74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4"/>
      <c r="S1289" s="74"/>
    </row>
    <row r="1290">
      <c r="A1290" s="73"/>
      <c r="B1290" s="74"/>
      <c r="C1290" s="74"/>
      <c r="D1290" s="74"/>
      <c r="E1290" s="74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4"/>
      <c r="S1290" s="74"/>
    </row>
    <row r="1291">
      <c r="A1291" s="73"/>
      <c r="B1291" s="74"/>
      <c r="C1291" s="74"/>
      <c r="D1291" s="74"/>
      <c r="E1291" s="74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4"/>
      <c r="S1291" s="74"/>
    </row>
    <row r="1292">
      <c r="A1292" s="73"/>
      <c r="B1292" s="74"/>
      <c r="C1292" s="74"/>
      <c r="D1292" s="74"/>
      <c r="E1292" s="74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4"/>
      <c r="S1292" s="74"/>
    </row>
    <row r="1293">
      <c r="A1293" s="73"/>
      <c r="B1293" s="74"/>
      <c r="C1293" s="74"/>
      <c r="D1293" s="74"/>
      <c r="E1293" s="74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4"/>
      <c r="S1293" s="74"/>
    </row>
    <row r="1294">
      <c r="A1294" s="73"/>
      <c r="B1294" s="74"/>
      <c r="C1294" s="74"/>
      <c r="D1294" s="74"/>
      <c r="E1294" s="74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4"/>
      <c r="S1294" s="74"/>
    </row>
    <row r="1295">
      <c r="A1295" s="73"/>
      <c r="B1295" s="74"/>
      <c r="C1295" s="74"/>
      <c r="D1295" s="74"/>
      <c r="E1295" s="74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4"/>
      <c r="S1295" s="74"/>
    </row>
    <row r="1296">
      <c r="A1296" s="73"/>
      <c r="B1296" s="74"/>
      <c r="C1296" s="74"/>
      <c r="D1296" s="74"/>
      <c r="E1296" s="74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4"/>
      <c r="S1296" s="74"/>
    </row>
    <row r="1297">
      <c r="A1297" s="73"/>
      <c r="B1297" s="74"/>
      <c r="C1297" s="74"/>
      <c r="D1297" s="74"/>
      <c r="E1297" s="74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4"/>
      <c r="S1297" s="74"/>
    </row>
    <row r="1298">
      <c r="A1298" s="73"/>
      <c r="B1298" s="74"/>
      <c r="C1298" s="74"/>
      <c r="D1298" s="74"/>
      <c r="E1298" s="74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4"/>
      <c r="S1298" s="74"/>
    </row>
    <row r="1299">
      <c r="A1299" s="73"/>
      <c r="B1299" s="74"/>
      <c r="C1299" s="74"/>
      <c r="D1299" s="74"/>
      <c r="E1299" s="74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4"/>
      <c r="S1299" s="74"/>
    </row>
    <row r="1300">
      <c r="A1300" s="73"/>
      <c r="B1300" s="74"/>
      <c r="C1300" s="74"/>
      <c r="D1300" s="74"/>
      <c r="E1300" s="74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4"/>
      <c r="S1300" s="74"/>
    </row>
    <row r="1301">
      <c r="A1301" s="73"/>
      <c r="B1301" s="74"/>
      <c r="C1301" s="74"/>
      <c r="D1301" s="74"/>
      <c r="E1301" s="74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4"/>
      <c r="S1301" s="74"/>
    </row>
    <row r="1302">
      <c r="A1302" s="73"/>
      <c r="B1302" s="74"/>
      <c r="C1302" s="74"/>
      <c r="D1302" s="74"/>
      <c r="E1302" s="74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4"/>
      <c r="S1302" s="74"/>
    </row>
    <row r="1303">
      <c r="A1303" s="73"/>
      <c r="B1303" s="74"/>
      <c r="C1303" s="74"/>
      <c r="D1303" s="74"/>
      <c r="E1303" s="74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4"/>
      <c r="S1303" s="74"/>
    </row>
    <row r="1304">
      <c r="A1304" s="73"/>
      <c r="B1304" s="74"/>
      <c r="C1304" s="74"/>
      <c r="D1304" s="74"/>
      <c r="E1304" s="74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4"/>
      <c r="S1304" s="74"/>
    </row>
    <row r="1305">
      <c r="A1305" s="73"/>
      <c r="B1305" s="74"/>
      <c r="C1305" s="74"/>
      <c r="D1305" s="74"/>
      <c r="E1305" s="74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4"/>
      <c r="S1305" s="74"/>
    </row>
    <row r="1306">
      <c r="A1306" s="73"/>
      <c r="B1306" s="74"/>
      <c r="C1306" s="74"/>
      <c r="D1306" s="74"/>
      <c r="E1306" s="74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4"/>
      <c r="S1306" s="74"/>
    </row>
    <row r="1307">
      <c r="A1307" s="73"/>
      <c r="B1307" s="74"/>
      <c r="C1307" s="74"/>
      <c r="D1307" s="74"/>
      <c r="E1307" s="74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</row>
    <row r="1308">
      <c r="A1308" s="73"/>
      <c r="B1308" s="74"/>
      <c r="C1308" s="74"/>
      <c r="D1308" s="74"/>
      <c r="E1308" s="74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4"/>
      <c r="S1308" s="74"/>
    </row>
    <row r="1309">
      <c r="A1309" s="73"/>
      <c r="B1309" s="74"/>
      <c r="C1309" s="74"/>
      <c r="D1309" s="74"/>
      <c r="E1309" s="74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4"/>
      <c r="S1309" s="74"/>
    </row>
    <row r="1310">
      <c r="A1310" s="73"/>
      <c r="B1310" s="74"/>
      <c r="C1310" s="74"/>
      <c r="D1310" s="74"/>
      <c r="E1310" s="74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4"/>
      <c r="S1310" s="74"/>
    </row>
    <row r="1311">
      <c r="A1311" s="73"/>
      <c r="B1311" s="74"/>
      <c r="C1311" s="74"/>
      <c r="D1311" s="74"/>
      <c r="E1311" s="74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4"/>
      <c r="S1311" s="74"/>
    </row>
    <row r="1312">
      <c r="A1312" s="73"/>
      <c r="B1312" s="74"/>
      <c r="C1312" s="74"/>
      <c r="D1312" s="74"/>
      <c r="E1312" s="74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4"/>
      <c r="S1312" s="74"/>
    </row>
    <row r="1313">
      <c r="A1313" s="73"/>
      <c r="B1313" s="74"/>
      <c r="C1313" s="74"/>
      <c r="D1313" s="74"/>
      <c r="E1313" s="74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4"/>
      <c r="S1313" s="74"/>
    </row>
    <row r="1314">
      <c r="A1314" s="73"/>
      <c r="B1314" s="74"/>
      <c r="C1314" s="74"/>
      <c r="D1314" s="74"/>
      <c r="E1314" s="74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4"/>
      <c r="S1314" s="74"/>
    </row>
    <row r="1315">
      <c r="A1315" s="73"/>
      <c r="B1315" s="74"/>
      <c r="C1315" s="74"/>
      <c r="D1315" s="74"/>
      <c r="E1315" s="74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4"/>
      <c r="S1315" s="74"/>
    </row>
    <row r="1316">
      <c r="A1316" s="73"/>
      <c r="B1316" s="74"/>
      <c r="C1316" s="74"/>
      <c r="D1316" s="74"/>
      <c r="E1316" s="74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4"/>
      <c r="S1316" s="74"/>
    </row>
    <row r="1317">
      <c r="A1317" s="73"/>
      <c r="B1317" s="74"/>
      <c r="C1317" s="74"/>
      <c r="D1317" s="74"/>
      <c r="E1317" s="74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4"/>
      <c r="S1317" s="74"/>
    </row>
    <row r="1318">
      <c r="A1318" s="73"/>
      <c r="B1318" s="74"/>
      <c r="C1318" s="74"/>
      <c r="D1318" s="74"/>
      <c r="E1318" s="74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4"/>
      <c r="S1318" s="74"/>
    </row>
    <row r="1319">
      <c r="A1319" s="73"/>
      <c r="B1319" s="74"/>
      <c r="C1319" s="74"/>
      <c r="D1319" s="74"/>
      <c r="E1319" s="74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4"/>
      <c r="S1319" s="74"/>
    </row>
    <row r="1320">
      <c r="A1320" s="73"/>
      <c r="B1320" s="74"/>
      <c r="C1320" s="74"/>
      <c r="D1320" s="74"/>
      <c r="E1320" s="74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4"/>
      <c r="S1320" s="74"/>
    </row>
    <row r="1321">
      <c r="A1321" s="73"/>
      <c r="B1321" s="74"/>
      <c r="C1321" s="74"/>
      <c r="D1321" s="74"/>
      <c r="E1321" s="74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4"/>
      <c r="S1321" s="74"/>
    </row>
    <row r="1322">
      <c r="A1322" s="73"/>
      <c r="B1322" s="74"/>
      <c r="C1322" s="74"/>
      <c r="D1322" s="74"/>
      <c r="E1322" s="74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4"/>
      <c r="S1322" s="74"/>
    </row>
    <row r="1323">
      <c r="A1323" s="73"/>
      <c r="B1323" s="74"/>
      <c r="C1323" s="74"/>
      <c r="D1323" s="74"/>
      <c r="E1323" s="74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4"/>
      <c r="S1323" s="74"/>
    </row>
    <row r="1324">
      <c r="A1324" s="73"/>
      <c r="B1324" s="74"/>
      <c r="C1324" s="74"/>
      <c r="D1324" s="74"/>
      <c r="E1324" s="74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4"/>
      <c r="S1324" s="74"/>
    </row>
    <row r="1325">
      <c r="A1325" s="73"/>
      <c r="B1325" s="74"/>
      <c r="C1325" s="74"/>
      <c r="D1325" s="74"/>
      <c r="E1325" s="74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4"/>
      <c r="S1325" s="74"/>
    </row>
    <row r="1326">
      <c r="A1326" s="73"/>
      <c r="B1326" s="74"/>
      <c r="C1326" s="74"/>
      <c r="D1326" s="74"/>
      <c r="E1326" s="74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4"/>
      <c r="S1326" s="74"/>
    </row>
    <row r="1327">
      <c r="A1327" s="73"/>
      <c r="B1327" s="74"/>
      <c r="C1327" s="74"/>
      <c r="D1327" s="74"/>
      <c r="E1327" s="74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4"/>
      <c r="S1327" s="74"/>
    </row>
    <row r="1328">
      <c r="A1328" s="73"/>
      <c r="B1328" s="74"/>
      <c r="C1328" s="74"/>
      <c r="D1328" s="74"/>
      <c r="E1328" s="74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4"/>
      <c r="S1328" s="74"/>
    </row>
    <row r="1329">
      <c r="A1329" s="73"/>
      <c r="B1329" s="74"/>
      <c r="C1329" s="74"/>
      <c r="D1329" s="74"/>
      <c r="E1329" s="74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4"/>
      <c r="S1329" s="74"/>
    </row>
    <row r="1330">
      <c r="A1330" s="73"/>
      <c r="B1330" s="74"/>
      <c r="C1330" s="74"/>
      <c r="D1330" s="74"/>
      <c r="E1330" s="74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4"/>
      <c r="S1330" s="74"/>
    </row>
    <row r="1331">
      <c r="A1331" s="73"/>
      <c r="B1331" s="74"/>
      <c r="C1331" s="74"/>
      <c r="D1331" s="74"/>
      <c r="E1331" s="74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4"/>
      <c r="S1331" s="74"/>
    </row>
    <row r="1332">
      <c r="A1332" s="73"/>
      <c r="B1332" s="74"/>
      <c r="C1332" s="74"/>
      <c r="D1332" s="74"/>
      <c r="E1332" s="74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4"/>
      <c r="S1332" s="74"/>
    </row>
    <row r="1333">
      <c r="A1333" s="73"/>
      <c r="B1333" s="74"/>
      <c r="C1333" s="74"/>
      <c r="D1333" s="74"/>
      <c r="E1333" s="74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4"/>
      <c r="S1333" s="74"/>
    </row>
    <row r="1334">
      <c r="A1334" s="73"/>
      <c r="B1334" s="74"/>
      <c r="C1334" s="74"/>
      <c r="D1334" s="74"/>
      <c r="E1334" s="74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4"/>
      <c r="S1334" s="74"/>
    </row>
    <row r="1335">
      <c r="A1335" s="73"/>
      <c r="B1335" s="74"/>
      <c r="C1335" s="74"/>
      <c r="D1335" s="74"/>
      <c r="E1335" s="74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4"/>
      <c r="S1335" s="74"/>
    </row>
    <row r="1336">
      <c r="A1336" s="73"/>
      <c r="B1336" s="74"/>
      <c r="C1336" s="74"/>
      <c r="D1336" s="74"/>
      <c r="E1336" s="74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4"/>
      <c r="S1336" s="74"/>
    </row>
    <row r="1337">
      <c r="A1337" s="73"/>
      <c r="B1337" s="74"/>
      <c r="C1337" s="74"/>
      <c r="D1337" s="74"/>
      <c r="E1337" s="74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4"/>
      <c r="S1337" s="74"/>
    </row>
    <row r="1338">
      <c r="A1338" s="73"/>
      <c r="B1338" s="74"/>
      <c r="C1338" s="74"/>
      <c r="D1338" s="74"/>
      <c r="E1338" s="74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4"/>
      <c r="S1338" s="74"/>
    </row>
    <row r="1339">
      <c r="A1339" s="73"/>
      <c r="B1339" s="74"/>
      <c r="C1339" s="74"/>
      <c r="D1339" s="74"/>
      <c r="E1339" s="74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4"/>
      <c r="S1339" s="74"/>
    </row>
    <row r="1340">
      <c r="A1340" s="73"/>
      <c r="B1340" s="74"/>
      <c r="C1340" s="74"/>
      <c r="D1340" s="74"/>
      <c r="E1340" s="74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4"/>
      <c r="S1340" s="74"/>
    </row>
    <row r="1341">
      <c r="A1341" s="73"/>
      <c r="B1341" s="74"/>
      <c r="C1341" s="74"/>
      <c r="D1341" s="74"/>
      <c r="E1341" s="74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4"/>
      <c r="S1341" s="74"/>
    </row>
    <row r="1342">
      <c r="A1342" s="73"/>
      <c r="B1342" s="74"/>
      <c r="C1342" s="74"/>
      <c r="D1342" s="74"/>
      <c r="E1342" s="74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4"/>
      <c r="S1342" s="74"/>
    </row>
    <row r="1343">
      <c r="A1343" s="73"/>
      <c r="B1343" s="74"/>
      <c r="C1343" s="74"/>
      <c r="D1343" s="74"/>
      <c r="E1343" s="74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4"/>
      <c r="S1343" s="74"/>
    </row>
    <row r="1344">
      <c r="A1344" s="73"/>
      <c r="B1344" s="74"/>
      <c r="C1344" s="74"/>
      <c r="D1344" s="74"/>
      <c r="E1344" s="74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4"/>
      <c r="S1344" s="74"/>
    </row>
    <row r="1345">
      <c r="A1345" s="73"/>
      <c r="B1345" s="74"/>
      <c r="C1345" s="74"/>
      <c r="D1345" s="74"/>
      <c r="E1345" s="74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4"/>
      <c r="S1345" s="74"/>
    </row>
    <row r="1346">
      <c r="A1346" s="73"/>
      <c r="B1346" s="74"/>
      <c r="C1346" s="74"/>
      <c r="D1346" s="74"/>
      <c r="E1346" s="74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4"/>
      <c r="S1346" s="74"/>
    </row>
    <row r="1347">
      <c r="A1347" s="73"/>
      <c r="B1347" s="74"/>
      <c r="C1347" s="74"/>
      <c r="D1347" s="74"/>
      <c r="E1347" s="74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4"/>
      <c r="S1347" s="74"/>
    </row>
    <row r="1348">
      <c r="A1348" s="73"/>
      <c r="B1348" s="74"/>
      <c r="C1348" s="74"/>
      <c r="D1348" s="74"/>
      <c r="E1348" s="74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4"/>
      <c r="S1348" s="74"/>
    </row>
    <row r="1349">
      <c r="A1349" s="73"/>
      <c r="B1349" s="74"/>
      <c r="C1349" s="74"/>
      <c r="D1349" s="74"/>
      <c r="E1349" s="74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4"/>
      <c r="S1349" s="74"/>
    </row>
    <row r="1350">
      <c r="A1350" s="73"/>
      <c r="B1350" s="74"/>
      <c r="C1350" s="74"/>
      <c r="D1350" s="74"/>
      <c r="E1350" s="74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4"/>
      <c r="S1350" s="74"/>
    </row>
    <row r="1351">
      <c r="A1351" s="73"/>
      <c r="B1351" s="74"/>
      <c r="C1351" s="74"/>
      <c r="D1351" s="74"/>
      <c r="E1351" s="74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4"/>
      <c r="S1351" s="74"/>
    </row>
    <row r="1352">
      <c r="A1352" s="73"/>
      <c r="B1352" s="74"/>
      <c r="C1352" s="74"/>
      <c r="D1352" s="74"/>
      <c r="E1352" s="74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4"/>
      <c r="S1352" s="74"/>
    </row>
    <row r="1353">
      <c r="A1353" s="73"/>
      <c r="B1353" s="74"/>
      <c r="C1353" s="74"/>
      <c r="D1353" s="74"/>
      <c r="E1353" s="74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4"/>
      <c r="S1353" s="74"/>
    </row>
    <row r="1354">
      <c r="A1354" s="73"/>
      <c r="B1354" s="74"/>
      <c r="C1354" s="74"/>
      <c r="D1354" s="74"/>
      <c r="E1354" s="74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4"/>
      <c r="S1354" s="74"/>
    </row>
    <row r="1355">
      <c r="A1355" s="73"/>
      <c r="B1355" s="74"/>
      <c r="C1355" s="74"/>
      <c r="D1355" s="74"/>
      <c r="E1355" s="74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4"/>
      <c r="S1355" s="74"/>
    </row>
    <row r="1356">
      <c r="A1356" s="73"/>
      <c r="B1356" s="74"/>
      <c r="C1356" s="74"/>
      <c r="D1356" s="74"/>
      <c r="E1356" s="74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4"/>
      <c r="S1356" s="74"/>
    </row>
    <row r="1357">
      <c r="A1357" s="73"/>
      <c r="B1357" s="74"/>
      <c r="C1357" s="74"/>
      <c r="D1357" s="74"/>
      <c r="E1357" s="74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4"/>
      <c r="S1357" s="74"/>
    </row>
    <row r="1358">
      <c r="A1358" s="73"/>
      <c r="B1358" s="74"/>
      <c r="C1358" s="74"/>
      <c r="D1358" s="74"/>
      <c r="E1358" s="74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4"/>
      <c r="S1358" s="74"/>
    </row>
    <row r="1359">
      <c r="A1359" s="73"/>
      <c r="B1359" s="74"/>
      <c r="C1359" s="74"/>
      <c r="D1359" s="74"/>
      <c r="E1359" s="74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4"/>
      <c r="S1359" s="74"/>
    </row>
    <row r="1360">
      <c r="A1360" s="73"/>
      <c r="B1360" s="74"/>
      <c r="C1360" s="74"/>
      <c r="D1360" s="74"/>
      <c r="E1360" s="74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4"/>
      <c r="S1360" s="74"/>
    </row>
    <row r="1361">
      <c r="A1361" s="73"/>
      <c r="B1361" s="74"/>
      <c r="C1361" s="74"/>
      <c r="D1361" s="74"/>
      <c r="E1361" s="74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4"/>
      <c r="S1361" s="74"/>
    </row>
    <row r="1362">
      <c r="A1362" s="73"/>
      <c r="B1362" s="74"/>
      <c r="C1362" s="74"/>
      <c r="D1362" s="74"/>
      <c r="E1362" s="74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4"/>
      <c r="S1362" s="74"/>
    </row>
    <row r="1363">
      <c r="A1363" s="73"/>
      <c r="B1363" s="74"/>
      <c r="C1363" s="74"/>
      <c r="D1363" s="74"/>
      <c r="E1363" s="74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4"/>
      <c r="S1363" s="74"/>
    </row>
    <row r="1364">
      <c r="A1364" s="73"/>
      <c r="B1364" s="74"/>
      <c r="C1364" s="74"/>
      <c r="D1364" s="74"/>
      <c r="E1364" s="74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4"/>
      <c r="S1364" s="74"/>
    </row>
    <row r="1365">
      <c r="A1365" s="73"/>
      <c r="B1365" s="74"/>
      <c r="C1365" s="74"/>
      <c r="D1365" s="74"/>
      <c r="E1365" s="74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4"/>
      <c r="S1365" s="74"/>
    </row>
    <row r="1366">
      <c r="A1366" s="73"/>
      <c r="B1366" s="74"/>
      <c r="C1366" s="74"/>
      <c r="D1366" s="74"/>
      <c r="E1366" s="74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4"/>
      <c r="S1366" s="74"/>
    </row>
    <row r="1367">
      <c r="A1367" s="73"/>
      <c r="B1367" s="74"/>
      <c r="C1367" s="74"/>
      <c r="D1367" s="74"/>
      <c r="E1367" s="74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4"/>
      <c r="S1367" s="74"/>
    </row>
    <row r="1368">
      <c r="A1368" s="73"/>
      <c r="B1368" s="74"/>
      <c r="C1368" s="74"/>
      <c r="D1368" s="74"/>
      <c r="E1368" s="74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4"/>
      <c r="S1368" s="74"/>
    </row>
    <row r="1369">
      <c r="A1369" s="73"/>
      <c r="B1369" s="74"/>
      <c r="C1369" s="74"/>
      <c r="D1369" s="74"/>
      <c r="E1369" s="74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4"/>
      <c r="S1369" s="74"/>
    </row>
    <row r="1370">
      <c r="A1370" s="73"/>
      <c r="B1370" s="74"/>
      <c r="C1370" s="74"/>
      <c r="D1370" s="74"/>
      <c r="E1370" s="74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4"/>
      <c r="S1370" s="74"/>
    </row>
    <row r="1371">
      <c r="A1371" s="73"/>
      <c r="B1371" s="74"/>
      <c r="C1371" s="74"/>
      <c r="D1371" s="74"/>
      <c r="E1371" s="74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4"/>
      <c r="S1371" s="74"/>
    </row>
    <row r="1372">
      <c r="A1372" s="73"/>
      <c r="B1372" s="74"/>
      <c r="C1372" s="74"/>
      <c r="D1372" s="74"/>
      <c r="E1372" s="74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4"/>
      <c r="S1372" s="74"/>
    </row>
    <row r="1373">
      <c r="A1373" s="73"/>
      <c r="B1373" s="74"/>
      <c r="C1373" s="74"/>
      <c r="D1373" s="74"/>
      <c r="E1373" s="74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4"/>
      <c r="S1373" s="74"/>
    </row>
    <row r="1374">
      <c r="A1374" s="73"/>
      <c r="B1374" s="74"/>
      <c r="C1374" s="74"/>
      <c r="D1374" s="74"/>
      <c r="E1374" s="74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4"/>
      <c r="S1374" s="74"/>
    </row>
    <row r="1375">
      <c r="A1375" s="73"/>
      <c r="B1375" s="74"/>
      <c r="C1375" s="74"/>
      <c r="D1375" s="74"/>
      <c r="E1375" s="74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4"/>
      <c r="S1375" s="74"/>
    </row>
    <row r="1376">
      <c r="A1376" s="73"/>
      <c r="B1376" s="74"/>
      <c r="C1376" s="74"/>
      <c r="D1376" s="74"/>
      <c r="E1376" s="74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4"/>
      <c r="S1376" s="74"/>
    </row>
    <row r="1377">
      <c r="A1377" s="73"/>
      <c r="B1377" s="74"/>
      <c r="C1377" s="74"/>
      <c r="D1377" s="74"/>
      <c r="E1377" s="74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4"/>
      <c r="S1377" s="74"/>
    </row>
    <row r="1378">
      <c r="A1378" s="73"/>
      <c r="B1378" s="74"/>
      <c r="C1378" s="74"/>
      <c r="D1378" s="74"/>
      <c r="E1378" s="74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4"/>
      <c r="S1378" s="74"/>
    </row>
    <row r="1379">
      <c r="A1379" s="73"/>
      <c r="B1379" s="74"/>
      <c r="C1379" s="74"/>
      <c r="D1379" s="74"/>
      <c r="E1379" s="74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4"/>
      <c r="S1379" s="74"/>
    </row>
    <row r="1380">
      <c r="A1380" s="73"/>
      <c r="B1380" s="74"/>
      <c r="C1380" s="74"/>
      <c r="D1380" s="74"/>
      <c r="E1380" s="74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4"/>
      <c r="S1380" s="74"/>
    </row>
    <row r="1381">
      <c r="A1381" s="73"/>
      <c r="B1381" s="74"/>
      <c r="C1381" s="74"/>
      <c r="D1381" s="74"/>
      <c r="E1381" s="74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4"/>
      <c r="S1381" s="74"/>
    </row>
    <row r="1382">
      <c r="A1382" s="73"/>
      <c r="B1382" s="74"/>
      <c r="C1382" s="74"/>
      <c r="D1382" s="74"/>
      <c r="E1382" s="74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4"/>
      <c r="S1382" s="74"/>
    </row>
    <row r="1383">
      <c r="A1383" s="73"/>
      <c r="B1383" s="74"/>
      <c r="C1383" s="74"/>
      <c r="D1383" s="74"/>
      <c r="E1383" s="74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4"/>
      <c r="S1383" s="74"/>
    </row>
    <row r="1384">
      <c r="A1384" s="73"/>
      <c r="B1384" s="74"/>
      <c r="C1384" s="74"/>
      <c r="D1384" s="74"/>
      <c r="E1384" s="74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4"/>
      <c r="S1384" s="74"/>
    </row>
    <row r="1385">
      <c r="A1385" s="73"/>
      <c r="B1385" s="74"/>
      <c r="C1385" s="74"/>
      <c r="D1385" s="74"/>
      <c r="E1385" s="74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4"/>
      <c r="S1385" s="74"/>
    </row>
    <row r="1386">
      <c r="A1386" s="73"/>
      <c r="B1386" s="74"/>
      <c r="C1386" s="74"/>
      <c r="D1386" s="74"/>
      <c r="E1386" s="74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4"/>
      <c r="S1386" s="74"/>
    </row>
    <row r="1387">
      <c r="A1387" s="73"/>
      <c r="B1387" s="74"/>
      <c r="C1387" s="74"/>
      <c r="D1387" s="74"/>
      <c r="E1387" s="74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4"/>
      <c r="S1387" s="74"/>
    </row>
    <row r="1388">
      <c r="A1388" s="73"/>
      <c r="B1388" s="74"/>
      <c r="C1388" s="74"/>
      <c r="D1388" s="74"/>
      <c r="E1388" s="74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4"/>
      <c r="S1388" s="74"/>
    </row>
    <row r="1389">
      <c r="A1389" s="73"/>
      <c r="B1389" s="74"/>
      <c r="C1389" s="74"/>
      <c r="D1389" s="74"/>
      <c r="E1389" s="74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4"/>
      <c r="S1389" s="74"/>
    </row>
    <row r="1390">
      <c r="A1390" s="73"/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</row>
    <row r="1391">
      <c r="A1391" s="73"/>
      <c r="B1391" s="74"/>
      <c r="C1391" s="74"/>
      <c r="D1391" s="74"/>
      <c r="E1391" s="74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4"/>
      <c r="S1391" s="74"/>
    </row>
    <row r="1392">
      <c r="A1392" s="73"/>
      <c r="B1392" s="74"/>
      <c r="C1392" s="74"/>
      <c r="D1392" s="74"/>
      <c r="E1392" s="74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4"/>
      <c r="S1392" s="74"/>
    </row>
    <row r="1393">
      <c r="A1393" s="73"/>
      <c r="B1393" s="74"/>
      <c r="C1393" s="74"/>
      <c r="D1393" s="74"/>
      <c r="E1393" s="74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4"/>
      <c r="S1393" s="74"/>
    </row>
    <row r="1394">
      <c r="A1394" s="73"/>
      <c r="B1394" s="74"/>
      <c r="C1394" s="74"/>
      <c r="D1394" s="74"/>
      <c r="E1394" s="74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4"/>
      <c r="S1394" s="74"/>
    </row>
    <row r="1395">
      <c r="A1395" s="73"/>
      <c r="B1395" s="74"/>
      <c r="C1395" s="74"/>
      <c r="D1395" s="74"/>
      <c r="E1395" s="74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4"/>
      <c r="S1395" s="74"/>
    </row>
    <row r="1396">
      <c r="A1396" s="73"/>
      <c r="B1396" s="74"/>
      <c r="C1396" s="74"/>
      <c r="D1396" s="74"/>
      <c r="E1396" s="74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4"/>
      <c r="S1396" s="74"/>
    </row>
    <row r="1397">
      <c r="A1397" s="73"/>
      <c r="B1397" s="74"/>
      <c r="C1397" s="74"/>
      <c r="D1397" s="74"/>
      <c r="E1397" s="74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4"/>
      <c r="S1397" s="74"/>
    </row>
    <row r="1398">
      <c r="A1398" s="73"/>
      <c r="B1398" s="74"/>
      <c r="C1398" s="74"/>
      <c r="D1398" s="74"/>
      <c r="E1398" s="74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4"/>
      <c r="S1398" s="74"/>
    </row>
    <row r="1399">
      <c r="A1399" s="73"/>
      <c r="B1399" s="74"/>
      <c r="C1399" s="74"/>
      <c r="D1399" s="74"/>
      <c r="E1399" s="74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4"/>
      <c r="S1399" s="74"/>
    </row>
    <row r="1400">
      <c r="A1400" s="73"/>
      <c r="B1400" s="74"/>
      <c r="C1400" s="74"/>
      <c r="D1400" s="74"/>
      <c r="E1400" s="74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4"/>
      <c r="S1400" s="74"/>
    </row>
    <row r="1401">
      <c r="A1401" s="73"/>
      <c r="B1401" s="74"/>
      <c r="C1401" s="74"/>
      <c r="D1401" s="74"/>
      <c r="E1401" s="74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4"/>
      <c r="S1401" s="74"/>
    </row>
    <row r="1402">
      <c r="A1402" s="73"/>
      <c r="B1402" s="74"/>
      <c r="C1402" s="74"/>
      <c r="D1402" s="74"/>
      <c r="E1402" s="74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4"/>
      <c r="S1402" s="74"/>
    </row>
    <row r="1403">
      <c r="A1403" s="73"/>
      <c r="B1403" s="74"/>
      <c r="C1403" s="74"/>
      <c r="D1403" s="74"/>
      <c r="E1403" s="74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4"/>
      <c r="S1403" s="74"/>
    </row>
    <row r="1404">
      <c r="A1404" s="73"/>
      <c r="B1404" s="74"/>
      <c r="C1404" s="74"/>
      <c r="D1404" s="74"/>
      <c r="E1404" s="74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4"/>
      <c r="S1404" s="74"/>
    </row>
    <row r="1405">
      <c r="A1405" s="73"/>
      <c r="B1405" s="74"/>
      <c r="C1405" s="74"/>
      <c r="D1405" s="74"/>
      <c r="E1405" s="74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4"/>
      <c r="S1405" s="74"/>
    </row>
    <row r="1406">
      <c r="A1406" s="73"/>
      <c r="B1406" s="74"/>
      <c r="C1406" s="74"/>
      <c r="D1406" s="74"/>
      <c r="E1406" s="74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4"/>
      <c r="S1406" s="74"/>
    </row>
    <row r="1407">
      <c r="A1407" s="73"/>
      <c r="B1407" s="74"/>
      <c r="C1407" s="74"/>
      <c r="D1407" s="74"/>
      <c r="E1407" s="74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4"/>
      <c r="S1407" s="74"/>
    </row>
    <row r="1408">
      <c r="A1408" s="73"/>
      <c r="B1408" s="74"/>
      <c r="C1408" s="74"/>
      <c r="D1408" s="74"/>
      <c r="E1408" s="74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4"/>
      <c r="S1408" s="74"/>
    </row>
    <row r="1409">
      <c r="A1409" s="73"/>
      <c r="B1409" s="74"/>
      <c r="C1409" s="74"/>
      <c r="D1409" s="74"/>
      <c r="E1409" s="74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4"/>
      <c r="S1409" s="74"/>
    </row>
    <row r="1410">
      <c r="A1410" s="73"/>
      <c r="B1410" s="74"/>
      <c r="C1410" s="74"/>
      <c r="D1410" s="74"/>
      <c r="E1410" s="74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4"/>
      <c r="S1410" s="74"/>
    </row>
    <row r="1411">
      <c r="A1411" s="73"/>
      <c r="B1411" s="74"/>
      <c r="C1411" s="74"/>
      <c r="D1411" s="74"/>
      <c r="E1411" s="74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4"/>
      <c r="S1411" s="74"/>
    </row>
    <row r="1412">
      <c r="A1412" s="73"/>
      <c r="B1412" s="74"/>
      <c r="C1412" s="74"/>
      <c r="D1412" s="74"/>
      <c r="E1412" s="74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4"/>
      <c r="S1412" s="74"/>
    </row>
    <row r="1413">
      <c r="A1413" s="73"/>
      <c r="B1413" s="74"/>
      <c r="C1413" s="74"/>
      <c r="D1413" s="74"/>
      <c r="E1413" s="74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4"/>
      <c r="S1413" s="74"/>
    </row>
    <row r="1414">
      <c r="A1414" s="73"/>
      <c r="B1414" s="74"/>
      <c r="C1414" s="74"/>
      <c r="D1414" s="74"/>
      <c r="E1414" s="74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4"/>
      <c r="S1414" s="74"/>
    </row>
    <row r="1415">
      <c r="A1415" s="73"/>
      <c r="B1415" s="74"/>
      <c r="C1415" s="74"/>
      <c r="D1415" s="74"/>
      <c r="E1415" s="74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4"/>
      <c r="S1415" s="74"/>
    </row>
    <row r="1416">
      <c r="A1416" s="73"/>
      <c r="B1416" s="74"/>
      <c r="C1416" s="74"/>
      <c r="D1416" s="74"/>
      <c r="E1416" s="74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4"/>
      <c r="S1416" s="74"/>
    </row>
    <row r="1417">
      <c r="A1417" s="73"/>
      <c r="B1417" s="74"/>
      <c r="C1417" s="74"/>
      <c r="D1417" s="74"/>
      <c r="E1417" s="74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4"/>
      <c r="S1417" s="74"/>
    </row>
    <row r="1418">
      <c r="A1418" s="73"/>
      <c r="B1418" s="74"/>
      <c r="C1418" s="74"/>
      <c r="D1418" s="74"/>
      <c r="E1418" s="74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4"/>
      <c r="S1418" s="74"/>
    </row>
    <row r="1419">
      <c r="A1419" s="73"/>
      <c r="B1419" s="74"/>
      <c r="C1419" s="74"/>
      <c r="D1419" s="74"/>
      <c r="E1419" s="74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4"/>
      <c r="S1419" s="74"/>
    </row>
    <row r="1420">
      <c r="A1420" s="73"/>
      <c r="B1420" s="74"/>
      <c r="C1420" s="74"/>
      <c r="D1420" s="74"/>
      <c r="E1420" s="74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4"/>
      <c r="S1420" s="74"/>
    </row>
    <row r="1421">
      <c r="A1421" s="73"/>
      <c r="B1421" s="74"/>
      <c r="C1421" s="74"/>
      <c r="D1421" s="74"/>
      <c r="E1421" s="74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4"/>
      <c r="S1421" s="74"/>
    </row>
    <row r="1422">
      <c r="A1422" s="73"/>
      <c r="B1422" s="74"/>
      <c r="C1422" s="74"/>
      <c r="D1422" s="74"/>
      <c r="E1422" s="74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4"/>
      <c r="S1422" s="74"/>
    </row>
    <row r="1423">
      <c r="A1423" s="73"/>
      <c r="B1423" s="74"/>
      <c r="C1423" s="74"/>
      <c r="D1423" s="74"/>
      <c r="E1423" s="74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4"/>
      <c r="S1423" s="74"/>
    </row>
    <row r="1424">
      <c r="A1424" s="73"/>
      <c r="B1424" s="74"/>
      <c r="C1424" s="74"/>
      <c r="D1424" s="74"/>
      <c r="E1424" s="74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4"/>
      <c r="S1424" s="74"/>
    </row>
    <row r="1425">
      <c r="A1425" s="73"/>
      <c r="B1425" s="74"/>
      <c r="C1425" s="74"/>
      <c r="D1425" s="74"/>
      <c r="E1425" s="74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4"/>
      <c r="S1425" s="74"/>
    </row>
    <row r="1426">
      <c r="A1426" s="73"/>
      <c r="B1426" s="74"/>
      <c r="C1426" s="74"/>
      <c r="D1426" s="74"/>
      <c r="E1426" s="74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4"/>
      <c r="S1426" s="74"/>
    </row>
    <row r="1427">
      <c r="A1427" s="73"/>
      <c r="B1427" s="74"/>
      <c r="C1427" s="74"/>
      <c r="D1427" s="74"/>
      <c r="E1427" s="74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4"/>
      <c r="S1427" s="74"/>
    </row>
    <row r="1428">
      <c r="A1428" s="73"/>
      <c r="B1428" s="74"/>
      <c r="C1428" s="74"/>
      <c r="D1428" s="74"/>
      <c r="E1428" s="74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4"/>
      <c r="S1428" s="74"/>
    </row>
    <row r="1429">
      <c r="A1429" s="73"/>
      <c r="B1429" s="74"/>
      <c r="C1429" s="74"/>
      <c r="D1429" s="74"/>
      <c r="E1429" s="74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4"/>
      <c r="S1429" s="74"/>
    </row>
    <row r="1430">
      <c r="A1430" s="73"/>
      <c r="B1430" s="74"/>
      <c r="C1430" s="74"/>
      <c r="D1430" s="74"/>
      <c r="E1430" s="74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4"/>
      <c r="S1430" s="74"/>
    </row>
    <row r="1431">
      <c r="A1431" s="73"/>
      <c r="B1431" s="74"/>
      <c r="C1431" s="74"/>
      <c r="D1431" s="74"/>
      <c r="E1431" s="74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4"/>
      <c r="S1431" s="74"/>
    </row>
    <row r="1432">
      <c r="A1432" s="73"/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4"/>
      <c r="S1432" s="74"/>
    </row>
    <row r="1433">
      <c r="A1433" s="73"/>
      <c r="B1433" s="74"/>
      <c r="C1433" s="74"/>
      <c r="D1433" s="74"/>
      <c r="E1433" s="74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4"/>
      <c r="S1433" s="74"/>
    </row>
    <row r="1434">
      <c r="A1434" s="73"/>
      <c r="B1434" s="74"/>
      <c r="C1434" s="74"/>
      <c r="D1434" s="74"/>
      <c r="E1434" s="74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4"/>
      <c r="S1434" s="74"/>
    </row>
    <row r="1435">
      <c r="A1435" s="73"/>
      <c r="B1435" s="74"/>
      <c r="C1435" s="74"/>
      <c r="D1435" s="74"/>
      <c r="E1435" s="74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4"/>
      <c r="S1435" s="74"/>
    </row>
    <row r="1436">
      <c r="A1436" s="73"/>
      <c r="B1436" s="74"/>
      <c r="C1436" s="74"/>
      <c r="D1436" s="74"/>
      <c r="E1436" s="74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4"/>
      <c r="S1436" s="74"/>
    </row>
    <row r="1437">
      <c r="A1437" s="73"/>
      <c r="B1437" s="74"/>
      <c r="C1437" s="74"/>
      <c r="D1437" s="74"/>
      <c r="E1437" s="74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4"/>
      <c r="S1437" s="74"/>
    </row>
    <row r="1438">
      <c r="A1438" s="73"/>
      <c r="B1438" s="74"/>
      <c r="C1438" s="74"/>
      <c r="D1438" s="74"/>
      <c r="E1438" s="74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4"/>
      <c r="S1438" s="74"/>
    </row>
    <row r="1439">
      <c r="A1439" s="73"/>
      <c r="B1439" s="74"/>
      <c r="C1439" s="74"/>
      <c r="D1439" s="74"/>
      <c r="E1439" s="74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4"/>
      <c r="S1439" s="74"/>
    </row>
    <row r="1440">
      <c r="A1440" s="73"/>
      <c r="B1440" s="74"/>
      <c r="C1440" s="74"/>
      <c r="D1440" s="74"/>
      <c r="E1440" s="74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4"/>
      <c r="S1440" s="74"/>
    </row>
    <row r="1441">
      <c r="A1441" s="73"/>
      <c r="B1441" s="74"/>
      <c r="C1441" s="74"/>
      <c r="D1441" s="74"/>
      <c r="E1441" s="74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4"/>
      <c r="S1441" s="74"/>
    </row>
    <row r="1442">
      <c r="A1442" s="73"/>
      <c r="B1442" s="74"/>
      <c r="C1442" s="74"/>
      <c r="D1442" s="74"/>
      <c r="E1442" s="74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4"/>
      <c r="S1442" s="74"/>
    </row>
    <row r="1443">
      <c r="A1443" s="73"/>
      <c r="B1443" s="74"/>
      <c r="C1443" s="74"/>
      <c r="D1443" s="74"/>
      <c r="E1443" s="74"/>
      <c r="F1443" s="74"/>
      <c r="G1443" s="74"/>
      <c r="H1443" s="74"/>
      <c r="I1443" s="74"/>
      <c r="J1443" s="74"/>
      <c r="K1443" s="74"/>
      <c r="L1443" s="74"/>
      <c r="M1443" s="74"/>
      <c r="N1443" s="74"/>
      <c r="O1443" s="74"/>
      <c r="P1443" s="74"/>
      <c r="Q1443" s="74"/>
      <c r="R1443" s="74"/>
      <c r="S1443" s="74"/>
    </row>
    <row r="1444">
      <c r="A1444" s="73"/>
      <c r="B1444" s="74"/>
      <c r="C1444" s="74"/>
      <c r="D1444" s="74"/>
      <c r="E1444" s="74"/>
      <c r="F1444" s="74"/>
      <c r="G1444" s="74"/>
      <c r="H1444" s="74"/>
      <c r="I1444" s="74"/>
      <c r="J1444" s="74"/>
      <c r="K1444" s="74"/>
      <c r="L1444" s="74"/>
      <c r="M1444" s="74"/>
      <c r="N1444" s="74"/>
      <c r="O1444" s="74"/>
      <c r="P1444" s="74"/>
      <c r="Q1444" s="74"/>
      <c r="R1444" s="74"/>
      <c r="S1444" s="74"/>
    </row>
    <row r="1445">
      <c r="A1445" s="73"/>
      <c r="B1445" s="74"/>
      <c r="C1445" s="74"/>
      <c r="D1445" s="74"/>
      <c r="E1445" s="74"/>
      <c r="F1445" s="74"/>
      <c r="G1445" s="74"/>
      <c r="H1445" s="74"/>
      <c r="I1445" s="74"/>
      <c r="J1445" s="74"/>
      <c r="K1445" s="74"/>
      <c r="L1445" s="74"/>
      <c r="M1445" s="74"/>
      <c r="N1445" s="74"/>
      <c r="O1445" s="74"/>
      <c r="P1445" s="74"/>
      <c r="Q1445" s="74"/>
      <c r="R1445" s="74"/>
      <c r="S1445" s="74"/>
    </row>
    <row r="1446">
      <c r="A1446" s="73"/>
      <c r="B1446" s="74"/>
      <c r="C1446" s="74"/>
      <c r="D1446" s="74"/>
      <c r="E1446" s="74"/>
      <c r="F1446" s="74"/>
      <c r="G1446" s="74"/>
      <c r="H1446" s="74"/>
      <c r="I1446" s="74"/>
      <c r="J1446" s="74"/>
      <c r="K1446" s="74"/>
      <c r="L1446" s="74"/>
      <c r="M1446" s="74"/>
      <c r="N1446" s="74"/>
      <c r="O1446" s="74"/>
      <c r="P1446" s="74"/>
      <c r="Q1446" s="74"/>
      <c r="R1446" s="74"/>
      <c r="S1446" s="74"/>
    </row>
    <row r="1447">
      <c r="A1447" s="73"/>
      <c r="B1447" s="74"/>
      <c r="C1447" s="74"/>
      <c r="D1447" s="74"/>
      <c r="E1447" s="74"/>
      <c r="F1447" s="74"/>
      <c r="G1447" s="74"/>
      <c r="H1447" s="74"/>
      <c r="I1447" s="74"/>
      <c r="J1447" s="74"/>
      <c r="K1447" s="74"/>
      <c r="L1447" s="74"/>
      <c r="M1447" s="74"/>
      <c r="N1447" s="74"/>
      <c r="O1447" s="74"/>
      <c r="P1447" s="74"/>
      <c r="Q1447" s="74"/>
      <c r="R1447" s="74"/>
      <c r="S1447" s="74"/>
    </row>
    <row r="1448">
      <c r="A1448" s="73"/>
      <c r="B1448" s="74"/>
      <c r="C1448" s="74"/>
      <c r="D1448" s="74"/>
      <c r="E1448" s="74"/>
      <c r="F1448" s="74"/>
      <c r="G1448" s="74"/>
      <c r="H1448" s="74"/>
      <c r="I1448" s="74"/>
      <c r="J1448" s="74"/>
      <c r="K1448" s="74"/>
      <c r="L1448" s="74"/>
      <c r="M1448" s="74"/>
      <c r="N1448" s="74"/>
      <c r="O1448" s="74"/>
      <c r="P1448" s="74"/>
      <c r="Q1448" s="74"/>
      <c r="R1448" s="74"/>
      <c r="S1448" s="74"/>
    </row>
    <row r="1449">
      <c r="A1449" s="73"/>
      <c r="B1449" s="74"/>
      <c r="C1449" s="74"/>
      <c r="D1449" s="74"/>
      <c r="E1449" s="74"/>
      <c r="F1449" s="74"/>
      <c r="G1449" s="74"/>
      <c r="H1449" s="74"/>
      <c r="I1449" s="74"/>
      <c r="J1449" s="74"/>
      <c r="K1449" s="74"/>
      <c r="L1449" s="74"/>
      <c r="M1449" s="74"/>
      <c r="N1449" s="74"/>
      <c r="O1449" s="74"/>
      <c r="P1449" s="74"/>
      <c r="Q1449" s="74"/>
      <c r="R1449" s="74"/>
      <c r="S1449" s="74"/>
    </row>
    <row r="1450">
      <c r="A1450" s="73"/>
      <c r="B1450" s="74"/>
      <c r="C1450" s="74"/>
      <c r="D1450" s="74"/>
      <c r="E1450" s="74"/>
      <c r="F1450" s="74"/>
      <c r="G1450" s="74"/>
      <c r="H1450" s="74"/>
      <c r="I1450" s="74"/>
      <c r="J1450" s="74"/>
      <c r="K1450" s="74"/>
      <c r="L1450" s="74"/>
      <c r="M1450" s="74"/>
      <c r="N1450" s="74"/>
      <c r="O1450" s="74"/>
      <c r="P1450" s="74"/>
      <c r="Q1450" s="74"/>
      <c r="R1450" s="74"/>
      <c r="S1450" s="74"/>
    </row>
    <row r="1451">
      <c r="A1451" s="73"/>
      <c r="B1451" s="74"/>
      <c r="C1451" s="74"/>
      <c r="D1451" s="74"/>
      <c r="E1451" s="74"/>
      <c r="F1451" s="74"/>
      <c r="G1451" s="74"/>
      <c r="H1451" s="74"/>
      <c r="I1451" s="74"/>
      <c r="J1451" s="74"/>
      <c r="K1451" s="74"/>
      <c r="L1451" s="74"/>
      <c r="M1451" s="74"/>
      <c r="N1451" s="74"/>
      <c r="O1451" s="74"/>
      <c r="P1451" s="74"/>
      <c r="Q1451" s="74"/>
      <c r="R1451" s="74"/>
      <c r="S1451" s="74"/>
    </row>
    <row r="1452">
      <c r="A1452" s="73"/>
      <c r="B1452" s="74"/>
      <c r="C1452" s="74"/>
      <c r="D1452" s="74"/>
      <c r="E1452" s="74"/>
      <c r="F1452" s="74"/>
      <c r="G1452" s="74"/>
      <c r="H1452" s="74"/>
      <c r="I1452" s="74"/>
      <c r="J1452" s="74"/>
      <c r="K1452" s="74"/>
      <c r="L1452" s="74"/>
      <c r="M1452" s="74"/>
      <c r="N1452" s="74"/>
      <c r="O1452" s="74"/>
      <c r="P1452" s="74"/>
      <c r="Q1452" s="74"/>
      <c r="R1452" s="74"/>
      <c r="S1452" s="74"/>
    </row>
    <row r="1453">
      <c r="A1453" s="73"/>
      <c r="B1453" s="74"/>
      <c r="C1453" s="74"/>
      <c r="D1453" s="74"/>
      <c r="E1453" s="74"/>
      <c r="F1453" s="74"/>
      <c r="G1453" s="74"/>
      <c r="H1453" s="74"/>
      <c r="I1453" s="74"/>
      <c r="J1453" s="74"/>
      <c r="K1453" s="74"/>
      <c r="L1453" s="74"/>
      <c r="M1453" s="74"/>
      <c r="N1453" s="74"/>
      <c r="O1453" s="74"/>
      <c r="P1453" s="74"/>
      <c r="Q1453" s="74"/>
      <c r="R1453" s="74"/>
      <c r="S1453" s="74"/>
    </row>
    <row r="1454">
      <c r="A1454" s="73"/>
      <c r="B1454" s="74"/>
      <c r="C1454" s="74"/>
      <c r="D1454" s="74"/>
      <c r="E1454" s="74"/>
      <c r="F1454" s="74"/>
      <c r="G1454" s="74"/>
      <c r="H1454" s="74"/>
      <c r="I1454" s="74"/>
      <c r="J1454" s="74"/>
      <c r="K1454" s="74"/>
      <c r="L1454" s="74"/>
      <c r="M1454" s="74"/>
      <c r="N1454" s="74"/>
      <c r="O1454" s="74"/>
      <c r="P1454" s="74"/>
      <c r="Q1454" s="74"/>
      <c r="R1454" s="74"/>
      <c r="S1454" s="74"/>
    </row>
    <row r="1455">
      <c r="A1455" s="73"/>
      <c r="B1455" s="74"/>
      <c r="C1455" s="74"/>
      <c r="D1455" s="74"/>
      <c r="E1455" s="74"/>
      <c r="F1455" s="74"/>
      <c r="G1455" s="74"/>
      <c r="H1455" s="74"/>
      <c r="I1455" s="74"/>
      <c r="J1455" s="74"/>
      <c r="K1455" s="74"/>
      <c r="L1455" s="74"/>
      <c r="M1455" s="74"/>
      <c r="N1455" s="74"/>
      <c r="O1455" s="74"/>
      <c r="P1455" s="74"/>
      <c r="Q1455" s="74"/>
      <c r="R1455" s="74"/>
      <c r="S1455" s="74"/>
    </row>
    <row r="1456">
      <c r="A1456" s="73"/>
      <c r="B1456" s="74"/>
      <c r="C1456" s="74"/>
      <c r="D1456" s="74"/>
      <c r="E1456" s="74"/>
      <c r="F1456" s="74"/>
      <c r="G1456" s="74"/>
      <c r="H1456" s="74"/>
      <c r="I1456" s="74"/>
      <c r="J1456" s="74"/>
      <c r="K1456" s="74"/>
      <c r="L1456" s="74"/>
      <c r="M1456" s="74"/>
      <c r="N1456" s="74"/>
      <c r="O1456" s="74"/>
      <c r="P1456" s="74"/>
      <c r="Q1456" s="74"/>
      <c r="R1456" s="74"/>
      <c r="S1456" s="74"/>
    </row>
    <row r="1457">
      <c r="A1457" s="73"/>
      <c r="B1457" s="74"/>
      <c r="C1457" s="74"/>
      <c r="D1457" s="74"/>
      <c r="E1457" s="74"/>
      <c r="F1457" s="74"/>
      <c r="G1457" s="74"/>
      <c r="H1457" s="74"/>
      <c r="I1457" s="74"/>
      <c r="J1457" s="74"/>
      <c r="K1457" s="74"/>
      <c r="L1457" s="74"/>
      <c r="M1457" s="74"/>
      <c r="N1457" s="74"/>
      <c r="O1457" s="74"/>
      <c r="P1457" s="74"/>
      <c r="Q1457" s="74"/>
      <c r="R1457" s="74"/>
      <c r="S1457" s="74"/>
    </row>
    <row r="1458">
      <c r="A1458" s="73"/>
      <c r="B1458" s="74"/>
      <c r="C1458" s="74"/>
      <c r="D1458" s="74"/>
      <c r="E1458" s="74"/>
      <c r="F1458" s="74"/>
      <c r="G1458" s="74"/>
      <c r="H1458" s="74"/>
      <c r="I1458" s="74"/>
      <c r="J1458" s="74"/>
      <c r="K1458" s="74"/>
      <c r="L1458" s="74"/>
      <c r="M1458" s="74"/>
      <c r="N1458" s="74"/>
      <c r="O1458" s="74"/>
      <c r="P1458" s="74"/>
      <c r="Q1458" s="74"/>
      <c r="R1458" s="74"/>
      <c r="S1458" s="74"/>
    </row>
    <row r="1459">
      <c r="A1459" s="73"/>
      <c r="B1459" s="74"/>
      <c r="C1459" s="74"/>
      <c r="D1459" s="74"/>
      <c r="E1459" s="74"/>
      <c r="F1459" s="74"/>
      <c r="G1459" s="74"/>
      <c r="H1459" s="74"/>
      <c r="I1459" s="74"/>
      <c r="J1459" s="74"/>
      <c r="K1459" s="74"/>
      <c r="L1459" s="74"/>
      <c r="M1459" s="74"/>
      <c r="N1459" s="74"/>
      <c r="O1459" s="74"/>
      <c r="P1459" s="74"/>
      <c r="Q1459" s="74"/>
      <c r="R1459" s="74"/>
      <c r="S1459" s="74"/>
    </row>
    <row r="1460">
      <c r="A1460" s="73"/>
      <c r="B1460" s="74"/>
      <c r="C1460" s="74"/>
      <c r="D1460" s="74"/>
      <c r="E1460" s="74"/>
      <c r="F1460" s="74"/>
      <c r="G1460" s="74"/>
      <c r="H1460" s="74"/>
      <c r="I1460" s="74"/>
      <c r="J1460" s="74"/>
      <c r="K1460" s="74"/>
      <c r="L1460" s="74"/>
      <c r="M1460" s="74"/>
      <c r="N1460" s="74"/>
      <c r="O1460" s="74"/>
      <c r="P1460" s="74"/>
      <c r="Q1460" s="74"/>
      <c r="R1460" s="74"/>
      <c r="S1460" s="74"/>
    </row>
    <row r="1461">
      <c r="A1461" s="73"/>
      <c r="B1461" s="74"/>
      <c r="C1461" s="74"/>
      <c r="D1461" s="74"/>
      <c r="E1461" s="74"/>
      <c r="F1461" s="74"/>
      <c r="G1461" s="74"/>
      <c r="H1461" s="74"/>
      <c r="I1461" s="74"/>
      <c r="J1461" s="74"/>
      <c r="K1461" s="74"/>
      <c r="L1461" s="74"/>
      <c r="M1461" s="74"/>
      <c r="N1461" s="74"/>
      <c r="O1461" s="74"/>
      <c r="P1461" s="74"/>
      <c r="Q1461" s="74"/>
      <c r="R1461" s="74"/>
      <c r="S1461" s="74"/>
    </row>
    <row r="1462">
      <c r="A1462" s="73"/>
      <c r="B1462" s="74"/>
      <c r="C1462" s="74"/>
      <c r="D1462" s="74"/>
      <c r="E1462" s="74"/>
      <c r="F1462" s="74"/>
      <c r="G1462" s="74"/>
      <c r="H1462" s="74"/>
      <c r="I1462" s="74"/>
      <c r="J1462" s="74"/>
      <c r="K1462" s="74"/>
      <c r="L1462" s="74"/>
      <c r="M1462" s="74"/>
      <c r="N1462" s="74"/>
      <c r="O1462" s="74"/>
      <c r="P1462" s="74"/>
      <c r="Q1462" s="74"/>
      <c r="R1462" s="74"/>
      <c r="S1462" s="7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0</v>
      </c>
      <c r="B1" s="62" t="s">
        <v>17</v>
      </c>
      <c r="C1" s="62" t="s">
        <v>18</v>
      </c>
      <c r="D1" s="63" t="s">
        <v>19</v>
      </c>
      <c r="E1" s="62" t="s">
        <v>20</v>
      </c>
      <c r="F1" s="62" t="s">
        <v>21</v>
      </c>
      <c r="G1" s="62" t="s">
        <v>22</v>
      </c>
      <c r="H1" s="62" t="s">
        <v>23</v>
      </c>
      <c r="I1" s="62" t="s">
        <v>24</v>
      </c>
      <c r="J1" s="62" t="s">
        <v>25</v>
      </c>
      <c r="K1" s="62" t="s">
        <v>26</v>
      </c>
      <c r="L1" s="62" t="s">
        <v>27</v>
      </c>
      <c r="M1" s="62" t="s">
        <v>28</v>
      </c>
      <c r="N1" s="62" t="s">
        <v>29</v>
      </c>
      <c r="O1" s="62" t="s">
        <v>30</v>
      </c>
      <c r="P1" s="62" t="s">
        <v>31</v>
      </c>
      <c r="Q1" s="62" t="s">
        <v>32</v>
      </c>
      <c r="R1" s="62" t="s">
        <v>33</v>
      </c>
      <c r="S1" s="62" t="s">
        <v>34</v>
      </c>
    </row>
    <row r="2">
      <c r="A2" s="64">
        <v>44631.0</v>
      </c>
      <c r="B2" s="65">
        <v>1331263.0</v>
      </c>
      <c r="C2" s="65">
        <v>436820.0</v>
      </c>
      <c r="D2" s="65">
        <v>230261.0</v>
      </c>
      <c r="E2" s="65">
        <v>395433.0</v>
      </c>
      <c r="F2" s="65">
        <v>151646.0</v>
      </c>
      <c r="G2" s="65">
        <v>144788.0</v>
      </c>
      <c r="H2" s="65">
        <v>106586.0</v>
      </c>
      <c r="I2" s="65">
        <v>33965.0</v>
      </c>
      <c r="J2" s="65">
        <v>1675373.0</v>
      </c>
      <c r="K2" s="65">
        <v>126407.0</v>
      </c>
      <c r="L2" s="65">
        <v>138784.0</v>
      </c>
      <c r="M2" s="65">
        <v>190871.0</v>
      </c>
      <c r="N2" s="65">
        <v>153843.0</v>
      </c>
      <c r="O2" s="65">
        <v>128930.0</v>
      </c>
      <c r="P2" s="65">
        <v>190593.0</v>
      </c>
      <c r="Q2" s="65">
        <v>309731.0</v>
      </c>
      <c r="R2" s="65">
        <v>67199.0</v>
      </c>
      <c r="S2" s="65">
        <v>10133.0</v>
      </c>
    </row>
    <row r="3">
      <c r="A3" s="64">
        <v>44630.0</v>
      </c>
      <c r="B3" s="65">
        <v>1274661.0</v>
      </c>
      <c r="C3" s="65">
        <v>413900.0</v>
      </c>
      <c r="D3" s="65">
        <v>219956.0</v>
      </c>
      <c r="E3" s="65">
        <v>377975.0</v>
      </c>
      <c r="F3" s="65">
        <v>142798.0</v>
      </c>
      <c r="G3" s="65">
        <v>137576.0</v>
      </c>
      <c r="H3" s="65">
        <v>101325.0</v>
      </c>
      <c r="I3" s="65">
        <v>32125.0</v>
      </c>
      <c r="J3" s="65">
        <v>1602946.0</v>
      </c>
      <c r="K3" s="65">
        <v>118925.0</v>
      </c>
      <c r="L3" s="65">
        <v>130871.0</v>
      </c>
      <c r="M3" s="65">
        <v>180073.0</v>
      </c>
      <c r="N3" s="65">
        <v>144992.0</v>
      </c>
      <c r="O3" s="65">
        <v>119947.0</v>
      </c>
      <c r="P3" s="65">
        <v>180278.0</v>
      </c>
      <c r="Q3" s="65">
        <v>288305.0</v>
      </c>
      <c r="R3" s="65">
        <v>62910.0</v>
      </c>
      <c r="S3" s="65">
        <v>10087.0</v>
      </c>
    </row>
    <row r="4">
      <c r="A4" s="64">
        <v>44629.0</v>
      </c>
      <c r="B4" s="65">
        <v>1207803.0</v>
      </c>
      <c r="C4" s="65">
        <v>382323.0</v>
      </c>
      <c r="D4" s="65">
        <v>208359.0</v>
      </c>
      <c r="E4" s="65">
        <v>356000.0</v>
      </c>
      <c r="F4" s="65">
        <v>136500.0</v>
      </c>
      <c r="G4" s="65">
        <v>129692.0</v>
      </c>
      <c r="H4" s="65">
        <v>92536.0</v>
      </c>
      <c r="I4" s="65">
        <v>30181.0</v>
      </c>
      <c r="J4" s="65">
        <v>1514802.0</v>
      </c>
      <c r="K4" s="65">
        <v>110753.0</v>
      </c>
      <c r="L4" s="65">
        <v>122109.0</v>
      </c>
      <c r="M4" s="65">
        <v>169407.0</v>
      </c>
      <c r="N4" s="65">
        <v>134917.0</v>
      </c>
      <c r="O4" s="65">
        <v>111483.0</v>
      </c>
      <c r="P4" s="65">
        <v>168314.0</v>
      </c>
      <c r="Q4" s="65">
        <v>268893.0</v>
      </c>
      <c r="R4" s="65">
        <v>57987.0</v>
      </c>
      <c r="S4" s="65">
        <v>10059.0</v>
      </c>
    </row>
    <row r="5">
      <c r="A5" s="64">
        <v>44628.0</v>
      </c>
      <c r="B5" s="65">
        <v>1133589.0</v>
      </c>
      <c r="C5" s="65">
        <v>351170.0</v>
      </c>
      <c r="D5" s="65">
        <v>195460.0</v>
      </c>
      <c r="E5" s="65">
        <v>337172.0</v>
      </c>
      <c r="F5" s="65">
        <v>129082.0</v>
      </c>
      <c r="G5" s="65">
        <v>121715.0</v>
      </c>
      <c r="H5" s="65">
        <v>85954.0</v>
      </c>
      <c r="I5" s="65">
        <v>27967.0</v>
      </c>
      <c r="J5" s="65">
        <v>1418120.0</v>
      </c>
      <c r="K5" s="65">
        <v>102067.0</v>
      </c>
      <c r="L5" s="65">
        <v>112969.0</v>
      </c>
      <c r="M5" s="65">
        <v>158582.0</v>
      </c>
      <c r="N5" s="65">
        <v>125238.0</v>
      </c>
      <c r="O5" s="65">
        <v>103526.0</v>
      </c>
      <c r="P5" s="65">
        <v>156027.0</v>
      </c>
      <c r="Q5" s="65">
        <v>246887.0</v>
      </c>
      <c r="R5" s="65">
        <v>54129.0</v>
      </c>
      <c r="S5" s="65">
        <v>10037.0</v>
      </c>
    </row>
    <row r="6">
      <c r="A6" s="64">
        <v>44627.0</v>
      </c>
      <c r="B6" s="65">
        <v>1096106.0</v>
      </c>
      <c r="C6" s="65">
        <v>331807.0</v>
      </c>
      <c r="D6" s="65">
        <v>187874.0</v>
      </c>
      <c r="E6" s="65">
        <v>324568.0</v>
      </c>
      <c r="F6" s="65">
        <v>122609.0</v>
      </c>
      <c r="G6" s="65">
        <v>116107.0</v>
      </c>
      <c r="H6" s="65">
        <v>81394.0</v>
      </c>
      <c r="I6" s="65">
        <v>26618.0</v>
      </c>
      <c r="J6" s="65">
        <v>1365390.0</v>
      </c>
      <c r="K6" s="65">
        <v>96609.0</v>
      </c>
      <c r="L6" s="65">
        <v>107233.0</v>
      </c>
      <c r="M6" s="65">
        <v>151585.0</v>
      </c>
      <c r="N6" s="65">
        <v>118974.0</v>
      </c>
      <c r="O6" s="65">
        <v>97512.0</v>
      </c>
      <c r="P6" s="65">
        <v>148653.0</v>
      </c>
      <c r="Q6" s="65">
        <v>232857.0</v>
      </c>
      <c r="R6" s="65">
        <v>51075.0</v>
      </c>
      <c r="S6" s="65">
        <v>10006.0</v>
      </c>
    </row>
    <row r="7">
      <c r="A7" s="64">
        <v>44626.0</v>
      </c>
      <c r="B7" s="65">
        <v>1056548.0</v>
      </c>
      <c r="C7" s="65">
        <v>305351.0</v>
      </c>
      <c r="D7" s="65">
        <v>180085.0</v>
      </c>
      <c r="E7" s="65">
        <v>309244.0</v>
      </c>
      <c r="F7" s="65">
        <v>116135.0</v>
      </c>
      <c r="G7" s="65">
        <v>110347.0</v>
      </c>
      <c r="H7" s="65">
        <v>77481.0</v>
      </c>
      <c r="I7" s="65">
        <v>25455.0</v>
      </c>
      <c r="J7" s="65">
        <v>1314285.0</v>
      </c>
      <c r="K7" s="65">
        <v>91158.0</v>
      </c>
      <c r="L7" s="65">
        <v>102331.0</v>
      </c>
      <c r="M7" s="65">
        <v>144810.0</v>
      </c>
      <c r="N7" s="65">
        <v>112909.0</v>
      </c>
      <c r="O7" s="65">
        <v>91774.0</v>
      </c>
      <c r="P7" s="65">
        <v>141139.0</v>
      </c>
      <c r="Q7" s="65">
        <v>219407.0</v>
      </c>
      <c r="R7" s="65">
        <v>47842.0</v>
      </c>
      <c r="S7" s="65">
        <v>9963.0</v>
      </c>
    </row>
    <row r="8">
      <c r="A8" s="64">
        <v>44625.0</v>
      </c>
      <c r="B8" s="65">
        <v>1007099.0</v>
      </c>
      <c r="C8" s="65">
        <v>279146.0</v>
      </c>
      <c r="D8" s="65">
        <v>171189.0</v>
      </c>
      <c r="E8" s="65">
        <v>294385.0</v>
      </c>
      <c r="F8" s="65">
        <v>109478.0</v>
      </c>
      <c r="G8" s="65">
        <v>104159.0</v>
      </c>
      <c r="H8" s="65">
        <v>72466.0</v>
      </c>
      <c r="I8" s="65">
        <v>24071.0</v>
      </c>
      <c r="J8" s="65">
        <v>1247452.0</v>
      </c>
      <c r="K8" s="65">
        <v>85449.0</v>
      </c>
      <c r="L8" s="65">
        <v>96096.0</v>
      </c>
      <c r="M8" s="65">
        <v>137524.0</v>
      </c>
      <c r="N8" s="65">
        <v>106058.0</v>
      </c>
      <c r="O8" s="65">
        <v>86068.0</v>
      </c>
      <c r="P8" s="65">
        <v>132943.0</v>
      </c>
      <c r="Q8" s="65">
        <v>204982.0</v>
      </c>
      <c r="R8" s="65">
        <v>44154.0</v>
      </c>
      <c r="S8" s="65">
        <v>9933.0</v>
      </c>
    </row>
    <row r="9">
      <c r="A9" s="64">
        <v>44624.0</v>
      </c>
      <c r="B9" s="65">
        <v>953906.0</v>
      </c>
      <c r="C9" s="65">
        <v>257324.0</v>
      </c>
      <c r="D9" s="65">
        <v>161626.0</v>
      </c>
      <c r="E9" s="65">
        <v>275547.0</v>
      </c>
      <c r="F9" s="65">
        <v>102071.0</v>
      </c>
      <c r="G9" s="65">
        <v>98466.0</v>
      </c>
      <c r="H9" s="65">
        <v>66885.0</v>
      </c>
      <c r="I9" s="65">
        <v>22613.0</v>
      </c>
      <c r="J9" s="65">
        <v>1177208.0</v>
      </c>
      <c r="K9" s="65">
        <v>79533.0</v>
      </c>
      <c r="L9" s="65">
        <v>89148.0</v>
      </c>
      <c r="M9" s="65">
        <v>129514.0</v>
      </c>
      <c r="N9" s="65">
        <v>99070.0</v>
      </c>
      <c r="O9" s="65">
        <v>80102.0</v>
      </c>
      <c r="P9" s="65">
        <v>124722.0</v>
      </c>
      <c r="Q9" s="65">
        <v>189827.0</v>
      </c>
      <c r="R9" s="65">
        <v>40869.0</v>
      </c>
      <c r="S9" s="65">
        <v>9895.0</v>
      </c>
    </row>
    <row r="10">
      <c r="A10" s="64">
        <v>44623.0</v>
      </c>
      <c r="B10" s="65">
        <v>894637.0</v>
      </c>
      <c r="C10" s="65">
        <v>234126.0</v>
      </c>
      <c r="D10" s="65">
        <v>152133.0</v>
      </c>
      <c r="E10" s="65">
        <v>258867.0</v>
      </c>
      <c r="F10" s="65">
        <v>95297.0</v>
      </c>
      <c r="G10" s="65">
        <v>92508.0</v>
      </c>
      <c r="H10" s="65">
        <v>61072.0</v>
      </c>
      <c r="I10" s="65">
        <v>21036.0</v>
      </c>
      <c r="J10" s="65">
        <v>1100482.0</v>
      </c>
      <c r="K10" s="65">
        <v>73948.0</v>
      </c>
      <c r="L10" s="65">
        <v>82410.0</v>
      </c>
      <c r="M10" s="65">
        <v>121252.0</v>
      </c>
      <c r="N10" s="65">
        <v>92532.0</v>
      </c>
      <c r="O10" s="65">
        <v>73690.0</v>
      </c>
      <c r="P10" s="65">
        <v>116340.0</v>
      </c>
      <c r="Q10" s="65">
        <v>173828.0</v>
      </c>
      <c r="R10" s="65">
        <v>37470.0</v>
      </c>
      <c r="S10" s="65">
        <v>9860.0</v>
      </c>
    </row>
    <row r="11">
      <c r="A11" s="64">
        <v>44622.0</v>
      </c>
      <c r="B11" s="65">
        <v>850962.0</v>
      </c>
      <c r="C11" s="65">
        <v>219867.0</v>
      </c>
      <c r="D11" s="65">
        <v>144053.0</v>
      </c>
      <c r="E11" s="65">
        <v>242903.0</v>
      </c>
      <c r="F11" s="65">
        <v>88299.0</v>
      </c>
      <c r="G11" s="65">
        <v>87441.0</v>
      </c>
      <c r="H11" s="65">
        <v>57683.0</v>
      </c>
      <c r="I11" s="65">
        <v>20014.0</v>
      </c>
      <c r="J11" s="65">
        <v>1048539.0</v>
      </c>
      <c r="K11" s="65">
        <v>69333.0</v>
      </c>
      <c r="L11" s="65">
        <v>77581.0</v>
      </c>
      <c r="M11" s="65">
        <v>114613.0</v>
      </c>
      <c r="N11" s="65">
        <v>87247.0</v>
      </c>
      <c r="O11" s="65">
        <v>68446.0</v>
      </c>
      <c r="P11" s="65">
        <v>109807.0</v>
      </c>
      <c r="Q11" s="65">
        <v>161884.0</v>
      </c>
      <c r="R11" s="65">
        <v>34176.0</v>
      </c>
      <c r="S11" s="65">
        <v>9838.0</v>
      </c>
    </row>
    <row r="12">
      <c r="A12" s="64">
        <v>44621.0</v>
      </c>
      <c r="B12" s="65">
        <v>804029.0</v>
      </c>
      <c r="C12" s="65">
        <v>203763.0</v>
      </c>
      <c r="D12" s="65">
        <v>136938.0</v>
      </c>
      <c r="E12" s="65">
        <v>230798.0</v>
      </c>
      <c r="F12" s="65">
        <v>83040.0</v>
      </c>
      <c r="G12" s="65">
        <v>82149.0</v>
      </c>
      <c r="H12" s="65">
        <v>52562.0</v>
      </c>
      <c r="I12" s="65">
        <v>18602.0</v>
      </c>
      <c r="J12" s="65">
        <v>979916.0</v>
      </c>
      <c r="K12" s="65">
        <v>64362.0</v>
      </c>
      <c r="L12" s="65">
        <v>72008.0</v>
      </c>
      <c r="M12" s="65">
        <v>107698.0</v>
      </c>
      <c r="N12" s="65">
        <v>80834.0</v>
      </c>
      <c r="O12" s="65">
        <v>63450.0</v>
      </c>
      <c r="P12" s="65">
        <v>102838.0</v>
      </c>
      <c r="Q12" s="65">
        <v>148684.0</v>
      </c>
      <c r="R12" s="65">
        <v>31969.0</v>
      </c>
      <c r="S12" s="65">
        <v>9809.0</v>
      </c>
    </row>
    <row r="13">
      <c r="A13" s="64">
        <v>44620.0</v>
      </c>
      <c r="B13" s="65">
        <v>776144.0</v>
      </c>
      <c r="C13" s="65">
        <v>192559.0</v>
      </c>
      <c r="D13" s="65">
        <v>131556.0</v>
      </c>
      <c r="E13" s="65">
        <v>221842.0</v>
      </c>
      <c r="F13" s="65">
        <v>78234.0</v>
      </c>
      <c r="G13" s="65">
        <v>78475.0</v>
      </c>
      <c r="H13" s="65">
        <v>49618.0</v>
      </c>
      <c r="I13" s="65">
        <v>17726.0</v>
      </c>
      <c r="J13" s="65">
        <v>940703.0</v>
      </c>
      <c r="K13" s="65">
        <v>60885.0</v>
      </c>
      <c r="L13" s="65">
        <v>68506.0</v>
      </c>
      <c r="M13" s="65">
        <v>102845.0</v>
      </c>
      <c r="N13" s="65">
        <v>76896.0</v>
      </c>
      <c r="O13" s="65">
        <v>60167.0</v>
      </c>
      <c r="P13" s="65">
        <v>98170.0</v>
      </c>
      <c r="Q13" s="65">
        <v>140653.0</v>
      </c>
      <c r="R13" s="65">
        <v>29696.0</v>
      </c>
      <c r="S13" s="65">
        <v>9781.0</v>
      </c>
    </row>
    <row r="14">
      <c r="A14" s="64">
        <v>44619.0</v>
      </c>
      <c r="B14" s="65">
        <v>748173.0</v>
      </c>
      <c r="C14" s="65">
        <v>179948.0</v>
      </c>
      <c r="D14" s="65">
        <v>125731.0</v>
      </c>
      <c r="E14" s="65">
        <v>211101.0</v>
      </c>
      <c r="F14" s="65">
        <v>74067.0</v>
      </c>
      <c r="G14" s="65">
        <v>74792.0</v>
      </c>
      <c r="H14" s="65">
        <v>47133.0</v>
      </c>
      <c r="I14" s="65">
        <v>16892.0</v>
      </c>
      <c r="J14" s="65">
        <v>903445.0</v>
      </c>
      <c r="K14" s="65">
        <v>57567.0</v>
      </c>
      <c r="L14" s="65">
        <v>65455.0</v>
      </c>
      <c r="M14" s="65">
        <v>97761.0</v>
      </c>
      <c r="N14" s="65">
        <v>72827.0</v>
      </c>
      <c r="O14" s="65">
        <v>56847.0</v>
      </c>
      <c r="P14" s="65">
        <v>93230.0</v>
      </c>
      <c r="Q14" s="65">
        <v>132240.0</v>
      </c>
      <c r="R14" s="65">
        <v>27890.0</v>
      </c>
      <c r="S14" s="65">
        <v>9742.0</v>
      </c>
    </row>
    <row r="15">
      <c r="A15" s="64">
        <v>44618.0</v>
      </c>
      <c r="B15" s="65">
        <v>712822.0</v>
      </c>
      <c r="C15" s="65">
        <v>166271.0</v>
      </c>
      <c r="D15" s="65">
        <v>119575.0</v>
      </c>
      <c r="E15" s="65">
        <v>199968.0</v>
      </c>
      <c r="F15" s="65">
        <v>69794.0</v>
      </c>
      <c r="G15" s="65">
        <v>70744.0</v>
      </c>
      <c r="H15" s="65">
        <v>43818.0</v>
      </c>
      <c r="I15" s="65">
        <v>15971.0</v>
      </c>
      <c r="J15" s="65">
        <v>856644.0</v>
      </c>
      <c r="K15" s="65">
        <v>54187.0</v>
      </c>
      <c r="L15" s="65">
        <v>61363.0</v>
      </c>
      <c r="M15" s="65">
        <v>91798.0</v>
      </c>
      <c r="N15" s="65">
        <v>68617.0</v>
      </c>
      <c r="O15" s="65">
        <v>53434.0</v>
      </c>
      <c r="P15" s="65">
        <v>87847.0</v>
      </c>
      <c r="Q15" s="65">
        <v>122993.0</v>
      </c>
      <c r="R15" s="65">
        <v>25723.0</v>
      </c>
      <c r="S15" s="65">
        <v>9714.0</v>
      </c>
    </row>
    <row r="16">
      <c r="A16" s="64">
        <v>44617.0</v>
      </c>
      <c r="B16" s="65">
        <v>675993.0</v>
      </c>
      <c r="C16" s="65">
        <v>153248.0</v>
      </c>
      <c r="D16" s="65">
        <v>112580.0</v>
      </c>
      <c r="E16" s="65">
        <v>187855.0</v>
      </c>
      <c r="F16" s="65">
        <v>64911.0</v>
      </c>
      <c r="G16" s="65">
        <v>66479.0</v>
      </c>
      <c r="H16" s="65">
        <v>40691.0</v>
      </c>
      <c r="I16" s="65">
        <v>14973.0</v>
      </c>
      <c r="J16" s="65">
        <v>808494.0</v>
      </c>
      <c r="K16" s="65">
        <v>50923.0</v>
      </c>
      <c r="L16" s="65">
        <v>57571.0</v>
      </c>
      <c r="M16" s="65">
        <v>86514.0</v>
      </c>
      <c r="N16" s="65">
        <v>64457.0</v>
      </c>
      <c r="O16" s="65">
        <v>49997.0</v>
      </c>
      <c r="P16" s="65">
        <v>82542.0</v>
      </c>
      <c r="Q16" s="65">
        <v>114348.0</v>
      </c>
      <c r="R16" s="65">
        <v>23806.0</v>
      </c>
      <c r="S16" s="65">
        <v>9695.0</v>
      </c>
    </row>
    <row r="17">
      <c r="A17" s="64">
        <v>44616.0</v>
      </c>
      <c r="B17" s="65">
        <v>640379.0</v>
      </c>
      <c r="C17" s="65">
        <v>140512.0</v>
      </c>
      <c r="D17" s="65">
        <v>106290.0</v>
      </c>
      <c r="E17" s="65">
        <v>175009.0</v>
      </c>
      <c r="F17" s="65">
        <v>60307.0</v>
      </c>
      <c r="G17" s="65">
        <v>62073.0</v>
      </c>
      <c r="H17" s="65">
        <v>37159.0</v>
      </c>
      <c r="I17" s="65">
        <v>13909.0</v>
      </c>
      <c r="J17" s="65">
        <v>760412.0</v>
      </c>
      <c r="K17" s="65">
        <v>47494.0</v>
      </c>
      <c r="L17" s="65">
        <v>53603.0</v>
      </c>
      <c r="M17" s="65">
        <v>81330.0</v>
      </c>
      <c r="N17" s="65">
        <v>60240.0</v>
      </c>
      <c r="O17" s="65">
        <v>46464.0</v>
      </c>
      <c r="P17" s="65">
        <v>77149.0</v>
      </c>
      <c r="Q17" s="65">
        <v>105449.0</v>
      </c>
      <c r="R17" s="65">
        <v>21744.0</v>
      </c>
      <c r="S17" s="65">
        <v>9665.0</v>
      </c>
    </row>
    <row r="18">
      <c r="A18" s="64">
        <v>44615.0</v>
      </c>
      <c r="B18" s="65">
        <v>603209.0</v>
      </c>
      <c r="C18" s="65">
        <v>128676.0</v>
      </c>
      <c r="D18" s="65">
        <v>99142.0</v>
      </c>
      <c r="E18" s="65">
        <v>161146.0</v>
      </c>
      <c r="F18" s="65">
        <v>56172.0</v>
      </c>
      <c r="G18" s="65">
        <v>57569.0</v>
      </c>
      <c r="H18" s="65">
        <v>33929.0</v>
      </c>
      <c r="I18" s="65">
        <v>12827.0</v>
      </c>
      <c r="J18" s="65">
        <v>709092.0</v>
      </c>
      <c r="K18" s="65">
        <v>44373.0</v>
      </c>
      <c r="L18" s="65">
        <v>49247.0</v>
      </c>
      <c r="M18" s="65">
        <v>76343.0</v>
      </c>
      <c r="N18" s="65">
        <v>56324.0</v>
      </c>
      <c r="O18" s="65">
        <v>43098.0</v>
      </c>
      <c r="P18" s="65">
        <v>71945.0</v>
      </c>
      <c r="Q18" s="65">
        <v>96234.0</v>
      </c>
      <c r="R18" s="65">
        <v>20244.0</v>
      </c>
      <c r="S18" s="65">
        <v>9612.0</v>
      </c>
    </row>
    <row r="19">
      <c r="A19" s="64">
        <v>44614.0</v>
      </c>
      <c r="B19" s="65">
        <v>561744.0</v>
      </c>
      <c r="C19" s="65">
        <v>115860.0</v>
      </c>
      <c r="D19" s="65">
        <v>92836.0</v>
      </c>
      <c r="E19" s="65">
        <v>150084.0</v>
      </c>
      <c r="F19" s="65">
        <v>51947.0</v>
      </c>
      <c r="G19" s="65">
        <v>53491.0</v>
      </c>
      <c r="H19" s="65">
        <v>30482.0</v>
      </c>
      <c r="I19" s="65">
        <v>11748.0</v>
      </c>
      <c r="J19" s="65">
        <v>655560.0</v>
      </c>
      <c r="K19" s="65">
        <v>41182.0</v>
      </c>
      <c r="L19" s="65">
        <v>45772.0</v>
      </c>
      <c r="M19" s="65">
        <v>71505.0</v>
      </c>
      <c r="N19" s="65">
        <v>52300.0</v>
      </c>
      <c r="O19" s="65">
        <v>40015.0</v>
      </c>
      <c r="P19" s="65">
        <v>66949.0</v>
      </c>
      <c r="Q19" s="65">
        <v>88211.0</v>
      </c>
      <c r="R19" s="65">
        <v>18482.0</v>
      </c>
      <c r="S19" s="65">
        <v>9566.0</v>
      </c>
    </row>
    <row r="20">
      <c r="A20" s="64">
        <v>44613.0</v>
      </c>
      <c r="B20" s="65">
        <v>539938.0</v>
      </c>
      <c r="C20" s="65">
        <v>109720.0</v>
      </c>
      <c r="D20" s="65">
        <v>88678.0</v>
      </c>
      <c r="E20" s="65">
        <v>142312.0</v>
      </c>
      <c r="F20" s="65">
        <v>48700.0</v>
      </c>
      <c r="G20" s="65">
        <v>50642.0</v>
      </c>
      <c r="H20" s="65">
        <v>28541.0</v>
      </c>
      <c r="I20" s="65">
        <v>11100.0</v>
      </c>
      <c r="J20" s="65">
        <v>625998.0</v>
      </c>
      <c r="K20" s="65">
        <v>39125.0</v>
      </c>
      <c r="L20" s="65">
        <v>43585.0</v>
      </c>
      <c r="M20" s="65">
        <v>68188.0</v>
      </c>
      <c r="N20" s="65">
        <v>49837.0</v>
      </c>
      <c r="O20" s="65">
        <v>37907.0</v>
      </c>
      <c r="P20" s="65">
        <v>63822.0</v>
      </c>
      <c r="Q20" s="65">
        <v>83372.0</v>
      </c>
      <c r="R20" s="65">
        <v>17182.0</v>
      </c>
      <c r="S20" s="65">
        <v>9537.0</v>
      </c>
    </row>
    <row r="21">
      <c r="A21" s="64">
        <v>44612.0</v>
      </c>
      <c r="B21" s="65">
        <v>519923.0</v>
      </c>
      <c r="C21" s="65">
        <v>102180.0</v>
      </c>
      <c r="D21" s="65">
        <v>84518.0</v>
      </c>
      <c r="E21" s="65">
        <v>134948.0</v>
      </c>
      <c r="F21" s="65">
        <v>46111.0</v>
      </c>
      <c r="G21" s="65">
        <v>47735.0</v>
      </c>
      <c r="H21" s="65">
        <v>26948.0</v>
      </c>
      <c r="I21" s="65">
        <v>10454.0</v>
      </c>
      <c r="J21" s="65">
        <v>599219.0</v>
      </c>
      <c r="K21" s="65">
        <v>37109.0</v>
      </c>
      <c r="L21" s="65">
        <v>41367.0</v>
      </c>
      <c r="M21" s="65">
        <v>64875.0</v>
      </c>
      <c r="N21" s="65">
        <v>47109.0</v>
      </c>
      <c r="O21" s="65">
        <v>35837.0</v>
      </c>
      <c r="P21" s="65">
        <v>60572.0</v>
      </c>
      <c r="Q21" s="65">
        <v>78329.0</v>
      </c>
      <c r="R21" s="65">
        <v>16102.0</v>
      </c>
      <c r="S21" s="65">
        <v>9501.0</v>
      </c>
    </row>
    <row r="22">
      <c r="A22" s="64">
        <v>44611.0</v>
      </c>
      <c r="B22" s="65">
        <v>497821.0</v>
      </c>
      <c r="C22" s="65">
        <v>95234.0</v>
      </c>
      <c r="D22" s="65">
        <v>79811.0</v>
      </c>
      <c r="E22" s="65">
        <v>125758.0</v>
      </c>
      <c r="F22" s="65">
        <v>43450.0</v>
      </c>
      <c r="G22" s="65">
        <v>44625.0</v>
      </c>
      <c r="H22" s="65">
        <v>25029.0</v>
      </c>
      <c r="I22" s="65">
        <v>9796.0</v>
      </c>
      <c r="J22" s="65">
        <v>567891.0</v>
      </c>
      <c r="K22" s="65">
        <v>35110.0</v>
      </c>
      <c r="L22" s="65">
        <v>39055.0</v>
      </c>
      <c r="M22" s="65">
        <v>61527.0</v>
      </c>
      <c r="N22" s="65">
        <v>44318.0</v>
      </c>
      <c r="O22" s="65">
        <v>33773.0</v>
      </c>
      <c r="P22" s="65">
        <v>57223.0</v>
      </c>
      <c r="Q22" s="65">
        <v>73236.0</v>
      </c>
      <c r="R22" s="65">
        <v>14871.0</v>
      </c>
      <c r="S22" s="65">
        <v>9481.0</v>
      </c>
    </row>
    <row r="23">
      <c r="A23" s="64">
        <v>44610.0</v>
      </c>
      <c r="B23" s="65">
        <v>474628.0</v>
      </c>
      <c r="C23" s="65">
        <v>88698.0</v>
      </c>
      <c r="D23" s="65">
        <v>75591.0</v>
      </c>
      <c r="E23" s="65">
        <v>117944.0</v>
      </c>
      <c r="F23" s="65">
        <v>40709.0</v>
      </c>
      <c r="G23" s="65">
        <v>41593.0</v>
      </c>
      <c r="H23" s="65">
        <v>23198.0</v>
      </c>
      <c r="I23" s="65">
        <v>9119.0</v>
      </c>
      <c r="J23" s="65">
        <v>537249.0</v>
      </c>
      <c r="K23" s="65">
        <v>33311.0</v>
      </c>
      <c r="L23" s="65">
        <v>36661.0</v>
      </c>
      <c r="M23" s="65">
        <v>57450.0</v>
      </c>
      <c r="N23" s="65">
        <v>41826.0</v>
      </c>
      <c r="O23" s="65">
        <v>31873.0</v>
      </c>
      <c r="P23" s="65">
        <v>54038.0</v>
      </c>
      <c r="Q23" s="65">
        <v>68819.0</v>
      </c>
      <c r="R23" s="65">
        <v>13665.0</v>
      </c>
      <c r="S23" s="65">
        <v>9434.0</v>
      </c>
    </row>
    <row r="24">
      <c r="A24" s="64">
        <v>44609.0</v>
      </c>
      <c r="B24" s="65">
        <v>448977.0</v>
      </c>
      <c r="C24" s="65">
        <v>82121.0</v>
      </c>
      <c r="D24" s="65">
        <v>71053.0</v>
      </c>
      <c r="E24" s="65">
        <v>110600.0</v>
      </c>
      <c r="F24" s="65">
        <v>38040.0</v>
      </c>
      <c r="G24" s="65">
        <v>38613.0</v>
      </c>
      <c r="H24" s="65">
        <v>21251.0</v>
      </c>
      <c r="I24" s="65">
        <v>8417.0</v>
      </c>
      <c r="J24" s="65">
        <v>500738.0</v>
      </c>
      <c r="K24" s="65">
        <v>31379.0</v>
      </c>
      <c r="L24" s="65">
        <v>34107.0</v>
      </c>
      <c r="M24" s="65">
        <v>54506.0</v>
      </c>
      <c r="N24" s="65">
        <v>39317.0</v>
      </c>
      <c r="O24" s="65">
        <v>29963.0</v>
      </c>
      <c r="P24" s="65">
        <v>50753.0</v>
      </c>
      <c r="Q24" s="65">
        <v>64197.0</v>
      </c>
      <c r="R24" s="65">
        <v>12551.0</v>
      </c>
      <c r="S24" s="65">
        <v>9395.0</v>
      </c>
    </row>
    <row r="25">
      <c r="A25" s="64">
        <v>44608.0</v>
      </c>
      <c r="B25" s="65">
        <v>429289.0</v>
      </c>
      <c r="C25" s="65">
        <v>75902.0</v>
      </c>
      <c r="D25" s="65">
        <v>66854.0</v>
      </c>
      <c r="E25" s="65">
        <v>103367.0</v>
      </c>
      <c r="F25" s="65">
        <v>35428.0</v>
      </c>
      <c r="G25" s="65">
        <v>35912.0</v>
      </c>
      <c r="H25" s="65">
        <v>19560.0</v>
      </c>
      <c r="I25" s="65">
        <v>7761.0</v>
      </c>
      <c r="J25" s="65">
        <v>472291.0</v>
      </c>
      <c r="K25" s="65">
        <v>29650.0</v>
      </c>
      <c r="L25" s="65">
        <v>31938.0</v>
      </c>
      <c r="M25" s="65">
        <v>51491.0</v>
      </c>
      <c r="N25" s="65">
        <v>36743.0</v>
      </c>
      <c r="O25" s="65">
        <v>28070.0</v>
      </c>
      <c r="P25" s="65">
        <v>47853.0</v>
      </c>
      <c r="Q25" s="65">
        <v>59716.0</v>
      </c>
      <c r="R25" s="65">
        <v>11669.0</v>
      </c>
      <c r="S25" s="65">
        <v>9357.0</v>
      </c>
    </row>
    <row r="26">
      <c r="A26" s="64">
        <v>44607.0</v>
      </c>
      <c r="B26" s="65">
        <v>410410.0</v>
      </c>
      <c r="C26" s="65">
        <v>69419.0</v>
      </c>
      <c r="D26" s="65">
        <v>62664.0</v>
      </c>
      <c r="E26" s="65">
        <v>97547.0</v>
      </c>
      <c r="F26" s="65">
        <v>33130.0</v>
      </c>
      <c r="G26" s="65">
        <v>33324.0</v>
      </c>
      <c r="H26" s="65">
        <v>17801.0</v>
      </c>
      <c r="I26" s="65">
        <v>7065.0</v>
      </c>
      <c r="J26" s="65">
        <v>444328.0</v>
      </c>
      <c r="K26" s="65">
        <v>27866.0</v>
      </c>
      <c r="L26" s="65">
        <v>29737.0</v>
      </c>
      <c r="M26" s="65">
        <v>48488.0</v>
      </c>
      <c r="N26" s="65">
        <v>34181.0</v>
      </c>
      <c r="O26" s="65">
        <v>26140.0</v>
      </c>
      <c r="P26" s="65">
        <v>44988.0</v>
      </c>
      <c r="Q26" s="65">
        <v>55268.0</v>
      </c>
      <c r="R26" s="65">
        <v>10746.0</v>
      </c>
      <c r="S26" s="65">
        <v>9319.0</v>
      </c>
    </row>
    <row r="27">
      <c r="A27" s="64">
        <v>44606.0</v>
      </c>
      <c r="B27" s="65">
        <v>397957.0</v>
      </c>
      <c r="C27" s="65">
        <v>66329.0</v>
      </c>
      <c r="D27" s="65">
        <v>60302.0</v>
      </c>
      <c r="E27" s="65">
        <v>92642.0</v>
      </c>
      <c r="F27" s="65">
        <v>31522.0</v>
      </c>
      <c r="G27" s="65">
        <v>31747.0</v>
      </c>
      <c r="H27" s="65">
        <v>17025.0</v>
      </c>
      <c r="I27" s="65">
        <v>6650.0</v>
      </c>
      <c r="J27" s="65">
        <v>427088.0</v>
      </c>
      <c r="K27" s="65">
        <v>26687.0</v>
      </c>
      <c r="L27" s="65">
        <v>28410.0</v>
      </c>
      <c r="M27" s="65">
        <v>46269.0</v>
      </c>
      <c r="N27" s="65">
        <v>32602.0</v>
      </c>
      <c r="O27" s="65">
        <v>24839.0</v>
      </c>
      <c r="P27" s="65">
        <v>43223.0</v>
      </c>
      <c r="Q27" s="65">
        <v>52497.0</v>
      </c>
      <c r="R27" s="65">
        <v>10195.0</v>
      </c>
      <c r="S27" s="65">
        <v>9262.0</v>
      </c>
    </row>
    <row r="28">
      <c r="A28" s="64">
        <v>44605.0</v>
      </c>
      <c r="B28" s="65">
        <v>386358.0</v>
      </c>
      <c r="C28" s="65">
        <v>62809.0</v>
      </c>
      <c r="D28" s="65">
        <v>57696.0</v>
      </c>
      <c r="E28" s="65">
        <v>89064.0</v>
      </c>
      <c r="F28" s="65">
        <v>29983.0</v>
      </c>
      <c r="G28" s="65">
        <v>30133.0</v>
      </c>
      <c r="H28" s="65">
        <v>16349.0</v>
      </c>
      <c r="I28" s="65">
        <v>6297.0</v>
      </c>
      <c r="J28" s="65">
        <v>411215.0</v>
      </c>
      <c r="K28" s="65">
        <v>25595.0</v>
      </c>
      <c r="L28" s="65">
        <v>26868.0</v>
      </c>
      <c r="M28" s="65">
        <v>43771.0</v>
      </c>
      <c r="N28" s="65">
        <v>31011.0</v>
      </c>
      <c r="O28" s="65">
        <v>23575.0</v>
      </c>
      <c r="P28" s="65">
        <v>41306.0</v>
      </c>
      <c r="Q28" s="65">
        <v>49691.0</v>
      </c>
      <c r="R28" s="65">
        <v>9687.0</v>
      </c>
      <c r="S28" s="65">
        <v>9222.0</v>
      </c>
    </row>
    <row r="29">
      <c r="A29" s="64">
        <v>44604.0</v>
      </c>
      <c r="B29" s="65">
        <v>374534.0</v>
      </c>
      <c r="C29" s="65">
        <v>59367.0</v>
      </c>
      <c r="D29" s="65">
        <v>55126.0</v>
      </c>
      <c r="E29" s="65">
        <v>84589.0</v>
      </c>
      <c r="F29" s="65">
        <v>28443.0</v>
      </c>
      <c r="G29" s="65">
        <v>28638.0</v>
      </c>
      <c r="H29" s="65">
        <v>15544.0</v>
      </c>
      <c r="I29" s="65">
        <v>5913.0</v>
      </c>
      <c r="J29" s="65">
        <v>394141.0</v>
      </c>
      <c r="K29" s="65">
        <v>24610.0</v>
      </c>
      <c r="L29" s="65">
        <v>25537.0</v>
      </c>
      <c r="M29" s="65">
        <v>41396.0</v>
      </c>
      <c r="N29" s="65">
        <v>29371.0</v>
      </c>
      <c r="O29" s="65">
        <v>22394.0</v>
      </c>
      <c r="P29" s="65">
        <v>39251.0</v>
      </c>
      <c r="Q29" s="65">
        <v>47026.0</v>
      </c>
      <c r="R29" s="65">
        <v>9133.0</v>
      </c>
      <c r="S29" s="65">
        <v>9192.0</v>
      </c>
    </row>
    <row r="30">
      <c r="A30" s="64">
        <v>44603.0</v>
      </c>
      <c r="B30" s="65">
        <v>361336.0</v>
      </c>
      <c r="C30" s="65">
        <v>56316.0</v>
      </c>
      <c r="D30" s="65">
        <v>52756.0</v>
      </c>
      <c r="E30" s="65">
        <v>79521.0</v>
      </c>
      <c r="F30" s="65">
        <v>26867.0</v>
      </c>
      <c r="G30" s="65">
        <v>27127.0</v>
      </c>
      <c r="H30" s="65">
        <v>14818.0</v>
      </c>
      <c r="I30" s="65">
        <v>5587.0</v>
      </c>
      <c r="J30" s="65">
        <v>378200.0</v>
      </c>
      <c r="K30" s="65">
        <v>23651.0</v>
      </c>
      <c r="L30" s="65">
        <v>24380.0</v>
      </c>
      <c r="M30" s="65">
        <v>39209.0</v>
      </c>
      <c r="N30" s="65">
        <v>27823.0</v>
      </c>
      <c r="O30" s="66">
        <v>21179.0</v>
      </c>
      <c r="P30" s="65">
        <v>37420.0</v>
      </c>
      <c r="Q30" s="65">
        <v>45330.0</v>
      </c>
      <c r="R30" s="65">
        <v>8630.0</v>
      </c>
      <c r="S30" s="65">
        <v>9137.0</v>
      </c>
    </row>
    <row r="31">
      <c r="A31" s="64">
        <v>44602.0</v>
      </c>
      <c r="B31" s="65">
        <v>349805.0</v>
      </c>
      <c r="C31" s="65">
        <v>53305.0</v>
      </c>
      <c r="D31" s="65">
        <v>50259.0</v>
      </c>
      <c r="E31" s="65">
        <v>75776.0</v>
      </c>
      <c r="F31" s="65">
        <v>25459.0</v>
      </c>
      <c r="G31" s="65">
        <v>25704.0</v>
      </c>
      <c r="H31" s="65">
        <v>14023.0</v>
      </c>
      <c r="I31" s="65">
        <v>5255.0</v>
      </c>
      <c r="J31" s="65">
        <v>360224.0</v>
      </c>
      <c r="K31" s="65">
        <v>22564.0</v>
      </c>
      <c r="L31" s="65">
        <v>23224.0</v>
      </c>
      <c r="M31" s="65">
        <v>37622.0</v>
      </c>
      <c r="N31" s="65">
        <v>26316.0</v>
      </c>
      <c r="O31" s="66">
        <v>19938.0</v>
      </c>
      <c r="P31" s="65">
        <v>35494.0</v>
      </c>
      <c r="Q31" s="65">
        <v>43138.0</v>
      </c>
      <c r="R31" s="65">
        <v>8154.0</v>
      </c>
      <c r="S31" s="65">
        <v>9101.0</v>
      </c>
    </row>
    <row r="32">
      <c r="A32" s="64">
        <v>44601.0</v>
      </c>
      <c r="B32" s="65">
        <v>337930.0</v>
      </c>
      <c r="C32" s="65">
        <v>50674.0</v>
      </c>
      <c r="D32" s="65">
        <v>47930.0</v>
      </c>
      <c r="E32" s="65">
        <v>71780.0</v>
      </c>
      <c r="F32" s="65">
        <v>24032.0</v>
      </c>
      <c r="G32" s="65">
        <v>24254.0</v>
      </c>
      <c r="H32" s="65">
        <v>13291.0</v>
      </c>
      <c r="I32" s="65">
        <v>4982.0</v>
      </c>
      <c r="J32" s="65">
        <v>342473.0</v>
      </c>
      <c r="K32" s="65">
        <v>21600.0</v>
      </c>
      <c r="L32" s="65">
        <v>22142.0</v>
      </c>
      <c r="M32" s="65">
        <v>35906.0</v>
      </c>
      <c r="N32" s="65">
        <v>24545.0</v>
      </c>
      <c r="O32" s="66">
        <v>18443.0</v>
      </c>
      <c r="P32" s="65">
        <v>33676.0</v>
      </c>
      <c r="Q32" s="65">
        <v>40797.0</v>
      </c>
      <c r="R32" s="65">
        <v>7706.0</v>
      </c>
      <c r="S32" s="65">
        <v>9078.0</v>
      </c>
    </row>
    <row r="33">
      <c r="A33" s="64">
        <v>44600.0</v>
      </c>
      <c r="B33" s="65">
        <v>326253.0</v>
      </c>
      <c r="C33" s="65">
        <v>47639.0</v>
      </c>
      <c r="D33" s="65">
        <v>45515.0</v>
      </c>
      <c r="E33" s="65">
        <v>67849.0</v>
      </c>
      <c r="F33" s="65">
        <v>22529.0</v>
      </c>
      <c r="G33" s="65">
        <v>23124.0</v>
      </c>
      <c r="H33" s="65">
        <v>12500.0</v>
      </c>
      <c r="I33" s="65">
        <v>4695.0</v>
      </c>
      <c r="J33" s="65">
        <v>328822.0</v>
      </c>
      <c r="K33" s="65">
        <v>20654.0</v>
      </c>
      <c r="L33" s="65">
        <v>20765.0</v>
      </c>
      <c r="M33" s="65">
        <v>34138.0</v>
      </c>
      <c r="N33" s="65">
        <v>22982.0</v>
      </c>
      <c r="O33" s="66">
        <v>17315.0</v>
      </c>
      <c r="P33" s="65">
        <v>31718.0</v>
      </c>
      <c r="Q33" s="65">
        <v>38851.0</v>
      </c>
      <c r="R33" s="65">
        <v>7295.0</v>
      </c>
      <c r="S33" s="65">
        <v>9037.0</v>
      </c>
    </row>
    <row r="34">
      <c r="A34" s="64">
        <v>44599.0</v>
      </c>
      <c r="B34" s="65">
        <v>320343.0</v>
      </c>
      <c r="C34" s="65">
        <v>45718.0</v>
      </c>
      <c r="D34" s="65">
        <v>43726.0</v>
      </c>
      <c r="E34" s="65">
        <v>64867.0</v>
      </c>
      <c r="F34" s="65">
        <v>21288.0</v>
      </c>
      <c r="G34" s="65">
        <v>22181.0</v>
      </c>
      <c r="H34" s="65">
        <v>11999.0</v>
      </c>
      <c r="I34" s="65">
        <v>4451.0</v>
      </c>
      <c r="J34" s="65">
        <v>316684.0</v>
      </c>
      <c r="K34" s="65">
        <v>19916.0</v>
      </c>
      <c r="L34" s="65">
        <v>19966.0</v>
      </c>
      <c r="M34" s="65">
        <v>32736.0</v>
      </c>
      <c r="N34" s="65">
        <v>21756.0</v>
      </c>
      <c r="O34" s="66">
        <v>16300.0</v>
      </c>
      <c r="P34" s="65">
        <v>30174.0</v>
      </c>
      <c r="Q34" s="65">
        <v>36949.0</v>
      </c>
      <c r="R34" s="65">
        <v>6913.0</v>
      </c>
      <c r="S34" s="65">
        <v>8996.0</v>
      </c>
    </row>
    <row r="35">
      <c r="A35" s="64">
        <v>44598.0</v>
      </c>
      <c r="B35" s="65">
        <v>313462.0</v>
      </c>
      <c r="C35" s="65">
        <v>43791.0</v>
      </c>
      <c r="D35" s="65">
        <v>41756.0</v>
      </c>
      <c r="E35" s="65">
        <v>62492.0</v>
      </c>
      <c r="F35" s="65">
        <v>20079.0</v>
      </c>
      <c r="G35" s="65">
        <v>21212.0</v>
      </c>
      <c r="H35" s="65">
        <v>11406.0</v>
      </c>
      <c r="I35" s="65">
        <v>4189.0</v>
      </c>
      <c r="J35" s="65">
        <v>306879.0</v>
      </c>
      <c r="K35" s="65">
        <v>19177.0</v>
      </c>
      <c r="L35" s="65">
        <v>19081.0</v>
      </c>
      <c r="M35" s="65">
        <v>31263.0</v>
      </c>
      <c r="N35" s="65">
        <v>20486.0</v>
      </c>
      <c r="O35" s="66">
        <v>15167.0</v>
      </c>
      <c r="P35" s="65">
        <v>28488.0</v>
      </c>
      <c r="Q35" s="65">
        <v>35277.0</v>
      </c>
      <c r="R35" s="65">
        <v>6544.0</v>
      </c>
      <c r="S35" s="65">
        <v>8939.0</v>
      </c>
    </row>
    <row r="36">
      <c r="A36" s="64">
        <v>44597.0</v>
      </c>
      <c r="B36" s="65">
        <v>305641.0</v>
      </c>
      <c r="C36" s="65">
        <v>41617.0</v>
      </c>
      <c r="D36" s="65">
        <v>39787.0</v>
      </c>
      <c r="E36" s="65">
        <v>60254.0</v>
      </c>
      <c r="F36" s="65">
        <v>18893.0</v>
      </c>
      <c r="G36" s="65">
        <v>20022.0</v>
      </c>
      <c r="H36" s="65">
        <v>10835.0</v>
      </c>
      <c r="I36" s="65">
        <v>3920.0</v>
      </c>
      <c r="J36" s="65">
        <v>294927.0</v>
      </c>
      <c r="K36" s="65">
        <v>18391.0</v>
      </c>
      <c r="L36" s="65">
        <v>18128.0</v>
      </c>
      <c r="M36" s="65">
        <v>29737.0</v>
      </c>
      <c r="N36" s="65">
        <v>19476.0</v>
      </c>
      <c r="O36" s="66">
        <v>13975.0</v>
      </c>
      <c r="P36" s="65">
        <v>26738.0</v>
      </c>
      <c r="Q36" s="65">
        <v>33514.0</v>
      </c>
      <c r="R36" s="65">
        <v>6259.0</v>
      </c>
      <c r="S36" s="65">
        <v>8904.0</v>
      </c>
    </row>
    <row r="37">
      <c r="A37" s="64">
        <v>44596.0</v>
      </c>
      <c r="B37" s="65">
        <v>297043.0</v>
      </c>
      <c r="C37" s="65">
        <v>39686.0</v>
      </c>
      <c r="D37" s="65">
        <v>38145.0</v>
      </c>
      <c r="E37" s="65">
        <v>57754.0</v>
      </c>
      <c r="F37" s="65">
        <v>17649.0</v>
      </c>
      <c r="G37" s="65">
        <v>18990.0</v>
      </c>
      <c r="H37" s="65">
        <v>10332.0</v>
      </c>
      <c r="I37" s="65">
        <v>3624.0</v>
      </c>
      <c r="J37" s="65">
        <v>284478.0</v>
      </c>
      <c r="K37" s="65">
        <v>17693.0</v>
      </c>
      <c r="L37" s="65">
        <v>17352.0</v>
      </c>
      <c r="M37" s="65">
        <v>28577.0</v>
      </c>
      <c r="N37" s="65">
        <v>18193.0</v>
      </c>
      <c r="O37" s="66">
        <v>13010.0</v>
      </c>
      <c r="P37" s="65">
        <v>25249.0</v>
      </c>
      <c r="Q37" s="65">
        <v>32031.0</v>
      </c>
      <c r="R37" s="65">
        <v>6011.0</v>
      </c>
      <c r="S37" s="65">
        <v>8839.0</v>
      </c>
    </row>
    <row r="38">
      <c r="A38" s="64">
        <v>44595.0</v>
      </c>
      <c r="B38" s="65">
        <v>290883.0</v>
      </c>
      <c r="C38" s="65">
        <v>37961.0</v>
      </c>
      <c r="D38" s="65">
        <v>36432.0</v>
      </c>
      <c r="E38" s="65">
        <v>55971.0</v>
      </c>
      <c r="F38" s="65">
        <v>16820.0</v>
      </c>
      <c r="G38" s="65">
        <v>18227.0</v>
      </c>
      <c r="H38" s="65">
        <v>9861.0</v>
      </c>
      <c r="I38" s="65">
        <v>3372.0</v>
      </c>
      <c r="J38" s="65">
        <v>277252.0</v>
      </c>
      <c r="K38" s="65">
        <v>17057.0</v>
      </c>
      <c r="L38" s="65">
        <v>16724.0</v>
      </c>
      <c r="M38" s="65">
        <v>27505.0</v>
      </c>
      <c r="N38" s="65">
        <v>17129.0</v>
      </c>
      <c r="O38" s="66">
        <v>12362.0</v>
      </c>
      <c r="P38" s="65">
        <v>24105.0</v>
      </c>
      <c r="Q38" s="65">
        <v>30967.0</v>
      </c>
      <c r="R38" s="65">
        <v>5799.0</v>
      </c>
      <c r="S38" s="65">
        <v>8787.0</v>
      </c>
    </row>
    <row r="39">
      <c r="A39" s="64">
        <v>44594.0</v>
      </c>
      <c r="B39" s="65">
        <v>285665.0</v>
      </c>
      <c r="C39" s="65">
        <v>36681.0</v>
      </c>
      <c r="D39" s="65">
        <v>35177.0</v>
      </c>
      <c r="E39" s="65">
        <v>54437.0</v>
      </c>
      <c r="F39" s="65">
        <v>16126.0</v>
      </c>
      <c r="G39" s="65">
        <v>17668.0</v>
      </c>
      <c r="H39" s="65">
        <v>9591.0</v>
      </c>
      <c r="I39" s="65">
        <v>3234.0</v>
      </c>
      <c r="J39" s="65">
        <v>270695.0</v>
      </c>
      <c r="K39" s="65">
        <v>16588.0</v>
      </c>
      <c r="L39" s="65">
        <v>16154.0</v>
      </c>
      <c r="M39" s="65">
        <v>26588.0</v>
      </c>
      <c r="N39" s="65">
        <v>16182.0</v>
      </c>
      <c r="O39" s="66">
        <v>11908.0</v>
      </c>
      <c r="P39" s="65">
        <v>23170.0</v>
      </c>
      <c r="Q39" s="65">
        <v>30057.0</v>
      </c>
      <c r="R39" s="65">
        <v>5630.0</v>
      </c>
      <c r="S39" s="65">
        <v>8759.0</v>
      </c>
    </row>
    <row r="40">
      <c r="A40" s="64">
        <v>44593.0</v>
      </c>
      <c r="B40" s="65">
        <v>281456.0</v>
      </c>
      <c r="C40" s="65">
        <v>35414.0</v>
      </c>
      <c r="D40" s="65">
        <v>34030.0</v>
      </c>
      <c r="E40" s="65">
        <v>53037.0</v>
      </c>
      <c r="F40" s="65">
        <v>15508.0</v>
      </c>
      <c r="G40" s="65">
        <v>17187.0</v>
      </c>
      <c r="H40" s="65">
        <v>9291.0</v>
      </c>
      <c r="I40" s="65">
        <v>3094.0</v>
      </c>
      <c r="J40" s="65">
        <v>264645.0</v>
      </c>
      <c r="K40" s="65">
        <v>16234.0</v>
      </c>
      <c r="L40" s="65">
        <v>15696.0</v>
      </c>
      <c r="M40" s="65">
        <v>25700.0</v>
      </c>
      <c r="N40" s="65">
        <v>15526.0</v>
      </c>
      <c r="O40" s="66">
        <v>11440.0</v>
      </c>
      <c r="P40" s="65">
        <v>22393.0</v>
      </c>
      <c r="Q40" s="65">
        <v>29156.0</v>
      </c>
      <c r="R40" s="65">
        <v>5508.0</v>
      </c>
      <c r="S40" s="65">
        <v>8727.0</v>
      </c>
    </row>
    <row r="41">
      <c r="A41" s="64">
        <v>44592.0</v>
      </c>
      <c r="B41" s="65">
        <v>277325.0</v>
      </c>
      <c r="C41" s="65">
        <v>34435.0</v>
      </c>
      <c r="D41" s="65">
        <v>33063.0</v>
      </c>
      <c r="E41" s="65">
        <v>51656.0</v>
      </c>
      <c r="F41" s="65">
        <v>15008.0</v>
      </c>
      <c r="G41" s="65">
        <v>16725.0</v>
      </c>
      <c r="H41" s="65">
        <v>9037.0</v>
      </c>
      <c r="I41" s="65">
        <v>2986.0</v>
      </c>
      <c r="J41" s="65">
        <v>259108.0</v>
      </c>
      <c r="K41" s="65">
        <v>15980.0</v>
      </c>
      <c r="L41" s="65">
        <v>15286.0</v>
      </c>
      <c r="M41" s="65">
        <v>24972.0</v>
      </c>
      <c r="N41" s="65">
        <v>14942.0</v>
      </c>
      <c r="O41" s="66">
        <v>11029.0</v>
      </c>
      <c r="P41" s="65">
        <v>21774.0</v>
      </c>
      <c r="Q41" s="65">
        <v>28299.0</v>
      </c>
      <c r="R41" s="65">
        <v>5422.0</v>
      </c>
      <c r="S41" s="65">
        <v>8662.0</v>
      </c>
    </row>
    <row r="42">
      <c r="A42" s="64">
        <v>44591.0</v>
      </c>
      <c r="B42" s="65">
        <v>273132.0</v>
      </c>
      <c r="C42" s="65">
        <v>33664.0</v>
      </c>
      <c r="D42" s="65">
        <v>32085.0</v>
      </c>
      <c r="E42" s="65">
        <v>50430.0</v>
      </c>
      <c r="F42" s="65">
        <v>14526.0</v>
      </c>
      <c r="G42" s="65">
        <v>16280.0</v>
      </c>
      <c r="H42" s="65">
        <v>8835.0</v>
      </c>
      <c r="I42" s="65">
        <v>2908.0</v>
      </c>
      <c r="J42" s="65">
        <v>254003.0</v>
      </c>
      <c r="K42" s="65">
        <v>15703.0</v>
      </c>
      <c r="L42" s="65">
        <v>14930.0</v>
      </c>
      <c r="M42" s="65">
        <v>24303.0</v>
      </c>
      <c r="N42" s="65">
        <v>14412.0</v>
      </c>
      <c r="O42" s="66">
        <v>10736.0</v>
      </c>
      <c r="P42" s="65">
        <v>21187.0</v>
      </c>
      <c r="Q42" s="65">
        <v>27545.0</v>
      </c>
      <c r="R42" s="65">
        <v>5348.0</v>
      </c>
      <c r="S42" s="65">
        <v>8610.0</v>
      </c>
    </row>
    <row r="43">
      <c r="A43" s="64">
        <v>44590.0</v>
      </c>
      <c r="B43" s="65">
        <v>268947.0</v>
      </c>
      <c r="C43" s="65">
        <v>32813.0</v>
      </c>
      <c r="D43" s="65">
        <v>31177.0</v>
      </c>
      <c r="E43" s="65">
        <v>49114.0</v>
      </c>
      <c r="F43" s="65">
        <v>14049.0</v>
      </c>
      <c r="G43" s="65">
        <v>15830.0</v>
      </c>
      <c r="H43" s="65">
        <v>8623.0</v>
      </c>
      <c r="I43" s="65">
        <v>2832.0</v>
      </c>
      <c r="J43" s="65">
        <v>248292.0</v>
      </c>
      <c r="K43" s="65">
        <v>15482.0</v>
      </c>
      <c r="L43" s="65">
        <v>14579.0</v>
      </c>
      <c r="M43" s="65">
        <v>23627.0</v>
      </c>
      <c r="N43" s="65">
        <v>13991.0</v>
      </c>
      <c r="O43" s="66">
        <v>10416.0</v>
      </c>
      <c r="P43" s="65">
        <v>20591.0</v>
      </c>
      <c r="Q43" s="65">
        <v>26916.0</v>
      </c>
      <c r="R43" s="65">
        <v>5279.0</v>
      </c>
      <c r="S43" s="65">
        <v>8564.0</v>
      </c>
    </row>
    <row r="44">
      <c r="A44" s="64">
        <v>44589.0</v>
      </c>
      <c r="B44" s="65">
        <v>264748.0</v>
      </c>
      <c r="C44" s="65">
        <v>32005.0</v>
      </c>
      <c r="D44" s="65">
        <v>30296.0</v>
      </c>
      <c r="E44" s="65">
        <v>47499.0</v>
      </c>
      <c r="F44" s="65">
        <v>13627.0</v>
      </c>
      <c r="G44" s="65">
        <v>15401.0</v>
      </c>
      <c r="H44" s="65">
        <v>8423.0</v>
      </c>
      <c r="I44" s="65">
        <v>2790.0</v>
      </c>
      <c r="J44" s="65">
        <v>242663.0</v>
      </c>
      <c r="K44" s="65">
        <v>15275.0</v>
      </c>
      <c r="L44" s="65">
        <v>14269.0</v>
      </c>
      <c r="M44" s="65">
        <v>23110.0</v>
      </c>
      <c r="N44" s="65">
        <v>13433.0</v>
      </c>
      <c r="O44" s="66">
        <v>10102.0</v>
      </c>
      <c r="P44" s="65">
        <v>20001.0</v>
      </c>
      <c r="Q44" s="65">
        <v>26219.0</v>
      </c>
      <c r="R44" s="65">
        <v>5203.0</v>
      </c>
      <c r="S44" s="65">
        <v>8518.0</v>
      </c>
    </row>
    <row r="45">
      <c r="A45" s="64">
        <v>44588.0</v>
      </c>
      <c r="B45" s="65">
        <v>260757.0</v>
      </c>
      <c r="C45" s="65">
        <v>31184.0</v>
      </c>
      <c r="D45" s="65">
        <v>29430.0</v>
      </c>
      <c r="E45" s="65">
        <v>46258.0</v>
      </c>
      <c r="F45" s="65">
        <v>13205.0</v>
      </c>
      <c r="G45" s="65">
        <v>15032.0</v>
      </c>
      <c r="H45" s="65">
        <v>8265.0</v>
      </c>
      <c r="I45" s="65">
        <v>2731.0</v>
      </c>
      <c r="J45" s="65">
        <v>237491.0</v>
      </c>
      <c r="K45" s="65">
        <v>15063.0</v>
      </c>
      <c r="L45" s="65">
        <v>13970.0</v>
      </c>
      <c r="M45" s="65">
        <v>22574.0</v>
      </c>
      <c r="N45" s="65">
        <v>13052.0</v>
      </c>
      <c r="O45" s="66">
        <v>9775.0</v>
      </c>
      <c r="P45" s="65">
        <v>19463.0</v>
      </c>
      <c r="Q45" s="65">
        <v>25616.0</v>
      </c>
      <c r="R45" s="65">
        <v>5159.0</v>
      </c>
      <c r="S45" s="65">
        <v>8472.0</v>
      </c>
    </row>
    <row r="46">
      <c r="A46" s="64">
        <v>44587.0</v>
      </c>
      <c r="B46" s="65">
        <v>257330.0</v>
      </c>
      <c r="C46" s="65">
        <v>30443.0</v>
      </c>
      <c r="D46" s="65">
        <v>28662.0</v>
      </c>
      <c r="E46" s="65">
        <v>45229.0</v>
      </c>
      <c r="F46" s="65">
        <v>12862.0</v>
      </c>
      <c r="G46" s="65">
        <v>14619.0</v>
      </c>
      <c r="H46" s="65">
        <v>8117.0</v>
      </c>
      <c r="I46" s="65">
        <v>2655.0</v>
      </c>
      <c r="J46" s="65">
        <v>232726.0</v>
      </c>
      <c r="K46" s="65">
        <v>14874.0</v>
      </c>
      <c r="L46" s="65">
        <v>13676.0</v>
      </c>
      <c r="M46" s="65">
        <v>22135.0</v>
      </c>
      <c r="N46" s="65">
        <v>12741.0</v>
      </c>
      <c r="O46" s="66">
        <v>9481.0</v>
      </c>
      <c r="P46" s="65">
        <v>18974.0</v>
      </c>
      <c r="Q46" s="65">
        <v>24956.0</v>
      </c>
      <c r="R46" s="65">
        <v>5087.0</v>
      </c>
      <c r="S46" s="65">
        <v>8416.0</v>
      </c>
    </row>
    <row r="47">
      <c r="A47" s="64">
        <v>44586.0</v>
      </c>
      <c r="B47" s="65">
        <v>254160.0</v>
      </c>
      <c r="C47" s="65">
        <v>29880.0</v>
      </c>
      <c r="D47" s="65">
        <v>27990.0</v>
      </c>
      <c r="E47" s="65">
        <v>44350.0</v>
      </c>
      <c r="F47" s="65">
        <v>12466.0</v>
      </c>
      <c r="G47" s="65">
        <v>14249.0</v>
      </c>
      <c r="H47" s="65">
        <v>7969.0</v>
      </c>
      <c r="I47" s="65">
        <v>2578.0</v>
      </c>
      <c r="J47" s="65">
        <v>228505.0</v>
      </c>
      <c r="K47" s="65">
        <v>14711.0</v>
      </c>
      <c r="L47" s="65">
        <v>13429.0</v>
      </c>
      <c r="M47" s="65">
        <v>21718.0</v>
      </c>
      <c r="N47" s="65">
        <v>12440.0</v>
      </c>
      <c r="O47" s="66">
        <v>9195.0</v>
      </c>
      <c r="P47" s="65">
        <v>18529.0</v>
      </c>
      <c r="Q47" s="65">
        <v>24414.0</v>
      </c>
      <c r="R47" s="65">
        <v>5034.0</v>
      </c>
      <c r="S47" s="65">
        <v>8362.0</v>
      </c>
    </row>
    <row r="48">
      <c r="A48" s="64">
        <v>44585.0</v>
      </c>
      <c r="B48" s="65">
        <v>252437.0</v>
      </c>
      <c r="C48" s="65">
        <v>29537.0</v>
      </c>
      <c r="D48" s="65">
        <v>27501.0</v>
      </c>
      <c r="E48" s="65">
        <v>43680.0</v>
      </c>
      <c r="F48" s="65">
        <v>12151.0</v>
      </c>
      <c r="G48" s="65">
        <v>14023.0</v>
      </c>
      <c r="H48" s="65">
        <v>7868.0</v>
      </c>
      <c r="I48" s="65">
        <v>2509.0</v>
      </c>
      <c r="J48" s="65">
        <v>225590.0</v>
      </c>
      <c r="K48" s="65">
        <v>14546.0</v>
      </c>
      <c r="L48" s="65">
        <v>13305.0</v>
      </c>
      <c r="M48" s="65">
        <v>21407.0</v>
      </c>
      <c r="N48" s="65">
        <v>12202.0</v>
      </c>
      <c r="O48" s="66">
        <v>9004.0</v>
      </c>
      <c r="P48" s="65">
        <v>18248.0</v>
      </c>
      <c r="Q48" s="65">
        <v>24070.0</v>
      </c>
      <c r="R48" s="65">
        <v>5002.0</v>
      </c>
      <c r="S48" s="65">
        <v>8333.0</v>
      </c>
    </row>
    <row r="49">
      <c r="A49" s="64">
        <v>44584.0</v>
      </c>
      <c r="B49" s="65">
        <v>250758.0</v>
      </c>
      <c r="C49" s="65">
        <v>29239.0</v>
      </c>
      <c r="D49" s="65">
        <v>27022.0</v>
      </c>
      <c r="E49" s="65">
        <v>43098.0</v>
      </c>
      <c r="F49" s="65">
        <v>11865.0</v>
      </c>
      <c r="G49" s="65">
        <v>13865.0</v>
      </c>
      <c r="H49" s="65">
        <v>7799.0</v>
      </c>
      <c r="I49" s="65">
        <v>2476.0</v>
      </c>
      <c r="J49" s="65">
        <v>223148.0</v>
      </c>
      <c r="K49" s="65">
        <v>14446.0</v>
      </c>
      <c r="L49" s="65">
        <v>13158.0</v>
      </c>
      <c r="M49" s="65">
        <v>21142.0</v>
      </c>
      <c r="N49" s="65">
        <v>12002.0</v>
      </c>
      <c r="O49" s="66">
        <v>8798.0</v>
      </c>
      <c r="P49" s="65">
        <v>18014.0</v>
      </c>
      <c r="Q49" s="65">
        <v>23836.0</v>
      </c>
      <c r="R49" s="65">
        <v>4982.0</v>
      </c>
      <c r="S49" s="65">
        <v>8254.0</v>
      </c>
    </row>
    <row r="50">
      <c r="A50" s="64">
        <v>44583.0</v>
      </c>
      <c r="B50" s="65">
        <v>249065.0</v>
      </c>
      <c r="C50" s="65">
        <v>28947.0</v>
      </c>
      <c r="D50" s="65">
        <v>26564.0</v>
      </c>
      <c r="E50" s="65">
        <v>42489.0</v>
      </c>
      <c r="F50" s="65">
        <v>11549.0</v>
      </c>
      <c r="G50" s="65">
        <v>13706.0</v>
      </c>
      <c r="H50" s="65">
        <v>7708.0</v>
      </c>
      <c r="I50" s="65">
        <v>2452.0</v>
      </c>
      <c r="J50" s="65">
        <v>220435.0</v>
      </c>
      <c r="K50" s="65">
        <v>14357.0</v>
      </c>
      <c r="L50" s="65">
        <v>13048.0</v>
      </c>
      <c r="M50" s="65">
        <v>20935.0</v>
      </c>
      <c r="N50" s="65">
        <v>11862.0</v>
      </c>
      <c r="O50" s="66">
        <v>8602.0</v>
      </c>
      <c r="P50" s="65">
        <v>17799.0</v>
      </c>
      <c r="Q50" s="65">
        <v>23610.0</v>
      </c>
      <c r="R50" s="65">
        <v>4955.0</v>
      </c>
      <c r="S50" s="65">
        <v>8191.0</v>
      </c>
    </row>
    <row r="51">
      <c r="A51" s="64">
        <v>44582.0</v>
      </c>
      <c r="B51" s="65">
        <v>247475.0</v>
      </c>
      <c r="C51" s="65">
        <v>28711.0</v>
      </c>
      <c r="D51" s="65">
        <v>26120.0</v>
      </c>
      <c r="E51" s="65">
        <v>41919.0</v>
      </c>
      <c r="F51" s="65">
        <v>11297.0</v>
      </c>
      <c r="G51" s="65">
        <v>13587.0</v>
      </c>
      <c r="H51" s="65">
        <v>7657.0</v>
      </c>
      <c r="I51" s="65">
        <v>2440.0</v>
      </c>
      <c r="J51" s="65">
        <v>218009.0</v>
      </c>
      <c r="K51" s="65">
        <v>14258.0</v>
      </c>
      <c r="L51" s="65">
        <v>12898.0</v>
      </c>
      <c r="M51" s="65">
        <v>20735.0</v>
      </c>
      <c r="N51" s="65">
        <v>11691.0</v>
      </c>
      <c r="O51" s="65">
        <v>8448.0</v>
      </c>
      <c r="P51" s="65">
        <v>17592.0</v>
      </c>
      <c r="Q51" s="65">
        <v>23391.0</v>
      </c>
      <c r="R51" s="65">
        <v>4938.0</v>
      </c>
      <c r="S51" s="65">
        <v>8103.0</v>
      </c>
    </row>
    <row r="52">
      <c r="A52" s="64">
        <v>44581.0</v>
      </c>
      <c r="B52" s="65">
        <v>245925.0</v>
      </c>
      <c r="C52" s="65">
        <v>28495.0</v>
      </c>
      <c r="D52" s="65">
        <v>25732.0</v>
      </c>
      <c r="E52" s="65">
        <v>41467.0</v>
      </c>
      <c r="F52" s="65">
        <v>11055.0</v>
      </c>
      <c r="G52" s="65">
        <v>13476.0</v>
      </c>
      <c r="H52" s="65">
        <v>7575.0</v>
      </c>
      <c r="I52" s="65">
        <v>2423.0</v>
      </c>
      <c r="J52" s="65">
        <v>215578.0</v>
      </c>
      <c r="K52" s="65">
        <v>14097.0</v>
      </c>
      <c r="L52" s="65">
        <v>12812.0</v>
      </c>
      <c r="M52" s="65">
        <v>20542.0</v>
      </c>
      <c r="N52" s="65">
        <v>11526.0</v>
      </c>
      <c r="O52" s="65">
        <v>8249.0</v>
      </c>
      <c r="P52" s="65">
        <v>17358.0</v>
      </c>
      <c r="Q52" s="65">
        <v>23203.0</v>
      </c>
      <c r="R52" s="65">
        <v>4923.0</v>
      </c>
      <c r="S52" s="65">
        <v>8067.0</v>
      </c>
    </row>
    <row r="53">
      <c r="A53" s="64">
        <v>44580.0</v>
      </c>
      <c r="B53" s="65">
        <v>244565.0</v>
      </c>
      <c r="C53" s="65">
        <v>28292.0</v>
      </c>
      <c r="D53" s="65">
        <v>25368.0</v>
      </c>
      <c r="E53" s="65">
        <v>41049.0</v>
      </c>
      <c r="F53" s="65">
        <v>10701.0</v>
      </c>
      <c r="G53" s="65">
        <v>13379.0</v>
      </c>
      <c r="H53" s="65">
        <v>7503.0</v>
      </c>
      <c r="I53" s="65">
        <v>2414.0</v>
      </c>
      <c r="J53" s="65">
        <v>213160.0</v>
      </c>
      <c r="K53" s="65">
        <v>13986.0</v>
      </c>
      <c r="L53" s="65">
        <v>12636.0</v>
      </c>
      <c r="M53" s="65">
        <v>20325.0</v>
      </c>
      <c r="N53" s="65">
        <v>11388.0</v>
      </c>
      <c r="O53" s="65">
        <v>8089.0</v>
      </c>
      <c r="P53" s="65">
        <v>17132.0</v>
      </c>
      <c r="Q53" s="65">
        <v>22979.0</v>
      </c>
      <c r="R53" s="65">
        <v>4913.0</v>
      </c>
      <c r="S53" s="65">
        <v>8023.0</v>
      </c>
    </row>
    <row r="54">
      <c r="A54" s="64">
        <v>44579.0</v>
      </c>
      <c r="B54" s="65">
        <v>243337.0</v>
      </c>
      <c r="C54" s="65">
        <v>28102.0</v>
      </c>
      <c r="D54" s="65">
        <v>25155.0</v>
      </c>
      <c r="E54" s="65">
        <v>40625.0</v>
      </c>
      <c r="F54" s="65">
        <v>10475.0</v>
      </c>
      <c r="G54" s="65">
        <v>13262.0</v>
      </c>
      <c r="H54" s="65">
        <v>7459.0</v>
      </c>
      <c r="I54" s="65">
        <v>2388.0</v>
      </c>
      <c r="J54" s="65">
        <v>210984.0</v>
      </c>
      <c r="K54" s="65">
        <v>13838.0</v>
      </c>
      <c r="L54" s="65">
        <v>12555.0</v>
      </c>
      <c r="M54" s="65">
        <v>20142.0</v>
      </c>
      <c r="N54" s="65">
        <v>11245.0</v>
      </c>
      <c r="O54" s="65">
        <v>7935.0</v>
      </c>
      <c r="P54" s="65">
        <v>16962.0</v>
      </c>
      <c r="Q54" s="65">
        <v>22778.0</v>
      </c>
      <c r="R54" s="65">
        <v>4900.0</v>
      </c>
      <c r="S54" s="65">
        <v>7960.0</v>
      </c>
    </row>
    <row r="55">
      <c r="A55" s="64">
        <v>44578.0</v>
      </c>
      <c r="B55" s="65">
        <v>242574.0</v>
      </c>
      <c r="C55" s="65">
        <v>27988.0</v>
      </c>
      <c r="D55" s="65">
        <v>24984.0</v>
      </c>
      <c r="E55" s="65">
        <v>40430.0</v>
      </c>
      <c r="F55" s="65">
        <v>10291.0</v>
      </c>
      <c r="G55" s="65">
        <v>13154.0</v>
      </c>
      <c r="H55" s="65">
        <v>7424.0</v>
      </c>
      <c r="I55" s="65">
        <v>2365.0</v>
      </c>
      <c r="J55" s="65">
        <v>209454.0</v>
      </c>
      <c r="K55" s="65">
        <v>13744.0</v>
      </c>
      <c r="L55" s="65">
        <v>12497.0</v>
      </c>
      <c r="M55" s="65">
        <v>19997.0</v>
      </c>
      <c r="N55" s="65">
        <v>11094.0</v>
      </c>
      <c r="O55" s="65">
        <v>7796.0</v>
      </c>
      <c r="P55" s="65">
        <v>16824.0</v>
      </c>
      <c r="Q55" s="65">
        <v>22636.0</v>
      </c>
      <c r="R55" s="65">
        <v>4897.0</v>
      </c>
      <c r="S55" s="65">
        <v>7883.0</v>
      </c>
    </row>
    <row r="56">
      <c r="A56" s="64">
        <v>44577.0</v>
      </c>
      <c r="B56" s="65">
        <v>241784.0</v>
      </c>
      <c r="C56" s="65">
        <v>27871.0</v>
      </c>
      <c r="D56" s="65">
        <v>24808.0</v>
      </c>
      <c r="E56" s="65">
        <v>40230.0</v>
      </c>
      <c r="F56" s="65">
        <v>10049.0</v>
      </c>
      <c r="G56" s="65">
        <v>13072.0</v>
      </c>
      <c r="H56" s="65">
        <v>7405.0</v>
      </c>
      <c r="I56" s="65">
        <v>2359.0</v>
      </c>
      <c r="J56" s="65">
        <v>208027.0</v>
      </c>
      <c r="K56" s="65">
        <v>13665.0</v>
      </c>
      <c r="L56" s="65">
        <v>12455.0</v>
      </c>
      <c r="M56" s="65">
        <v>19893.0</v>
      </c>
      <c r="N56" s="65">
        <v>10970.0</v>
      </c>
      <c r="O56" s="65">
        <v>7630.0</v>
      </c>
      <c r="P56" s="65">
        <v>16729.0</v>
      </c>
      <c r="Q56" s="65">
        <v>22517.0</v>
      </c>
      <c r="R56" s="65">
        <v>4885.0</v>
      </c>
      <c r="S56" s="65">
        <v>7825.0</v>
      </c>
    </row>
    <row r="57">
      <c r="A57" s="64">
        <v>44576.0</v>
      </c>
      <c r="B57" s="65">
        <v>240862.0</v>
      </c>
      <c r="C57" s="65">
        <v>27726.0</v>
      </c>
      <c r="D57" s="65">
        <v>24651.0</v>
      </c>
      <c r="E57" s="65">
        <v>39970.0</v>
      </c>
      <c r="F57" s="65">
        <v>9866.0</v>
      </c>
      <c r="G57" s="65">
        <v>13018.0</v>
      </c>
      <c r="H57" s="65">
        <v>7386.0</v>
      </c>
      <c r="I57" s="65">
        <v>2338.0</v>
      </c>
      <c r="J57" s="65">
        <v>206441.0</v>
      </c>
      <c r="K57" s="65">
        <v>13591.0</v>
      </c>
      <c r="L57" s="65">
        <v>12416.0</v>
      </c>
      <c r="M57" s="65">
        <v>19779.0</v>
      </c>
      <c r="N57" s="65">
        <v>10847.0</v>
      </c>
      <c r="O57" s="65">
        <v>7462.0</v>
      </c>
      <c r="P57" s="65">
        <v>16621.0</v>
      </c>
      <c r="Q57" s="65">
        <v>22394.0</v>
      </c>
      <c r="R57" s="65">
        <v>4877.0</v>
      </c>
      <c r="S57" s="65">
        <v>7739.0</v>
      </c>
    </row>
    <row r="58">
      <c r="A58" s="64">
        <v>44575.0</v>
      </c>
      <c r="B58" s="65">
        <v>239950.0</v>
      </c>
      <c r="C58" s="65">
        <v>27583.0</v>
      </c>
      <c r="D58" s="65">
        <v>24526.0</v>
      </c>
      <c r="E58" s="65">
        <v>39722.0</v>
      </c>
      <c r="F58" s="65">
        <v>9660.0</v>
      </c>
      <c r="G58" s="65">
        <v>12965.0</v>
      </c>
      <c r="H58" s="65">
        <v>7369.0</v>
      </c>
      <c r="I58" s="65">
        <v>2323.0</v>
      </c>
      <c r="J58" s="65">
        <v>204618.0</v>
      </c>
      <c r="K58" s="65">
        <v>13512.0</v>
      </c>
      <c r="L58" s="65">
        <v>12333.0</v>
      </c>
      <c r="M58" s="65">
        <v>19659.0</v>
      </c>
      <c r="N58" s="65">
        <v>10724.0</v>
      </c>
      <c r="O58" s="65">
        <v>7307.0</v>
      </c>
      <c r="P58" s="65">
        <v>16526.0</v>
      </c>
      <c r="Q58" s="65">
        <v>22278.0</v>
      </c>
      <c r="R58" s="65">
        <v>4864.0</v>
      </c>
      <c r="S58" s="65">
        <v>7647.0</v>
      </c>
    </row>
    <row r="59">
      <c r="A59" s="64">
        <v>44574.0</v>
      </c>
      <c r="B59" s="65">
        <v>239014.0</v>
      </c>
      <c r="C59" s="65">
        <v>27456.0</v>
      </c>
      <c r="D59" s="65">
        <v>24436.0</v>
      </c>
      <c r="E59" s="65">
        <v>39456.0</v>
      </c>
      <c r="F59" s="65">
        <v>9436.0</v>
      </c>
      <c r="G59" s="65">
        <v>12899.0</v>
      </c>
      <c r="H59" s="65">
        <v>7329.0</v>
      </c>
      <c r="I59" s="65">
        <v>2315.0</v>
      </c>
      <c r="J59" s="65">
        <v>202762.0</v>
      </c>
      <c r="K59" s="65">
        <v>13368.0</v>
      </c>
      <c r="L59" s="65">
        <v>12263.0</v>
      </c>
      <c r="M59" s="65">
        <v>19553.0</v>
      </c>
      <c r="N59" s="65">
        <v>10623.0</v>
      </c>
      <c r="O59" s="65">
        <v>7174.0</v>
      </c>
      <c r="P59" s="65">
        <v>16433.0</v>
      </c>
      <c r="Q59" s="65">
        <v>22152.0</v>
      </c>
      <c r="R59" s="65">
        <v>4858.0</v>
      </c>
      <c r="S59" s="65">
        <v>7503.0</v>
      </c>
    </row>
    <row r="60">
      <c r="A60" s="64">
        <v>44573.0</v>
      </c>
      <c r="B60" s="65">
        <v>238039.0</v>
      </c>
      <c r="C60" s="65">
        <v>27294.0</v>
      </c>
      <c r="D60" s="65">
        <v>24311.0</v>
      </c>
      <c r="E60" s="65">
        <v>39216.0</v>
      </c>
      <c r="F60" s="65">
        <v>9248.0</v>
      </c>
      <c r="G60" s="65">
        <v>12831.0</v>
      </c>
      <c r="H60" s="65">
        <v>7302.0</v>
      </c>
      <c r="I60" s="65">
        <v>2308.0</v>
      </c>
      <c r="J60" s="65">
        <v>201227.0</v>
      </c>
      <c r="K60" s="65">
        <v>13279.0</v>
      </c>
      <c r="L60" s="65">
        <v>12202.0</v>
      </c>
      <c r="M60" s="65">
        <v>19422.0</v>
      </c>
      <c r="N60" s="65">
        <v>10517.0</v>
      </c>
      <c r="O60" s="65">
        <v>7038.0</v>
      </c>
      <c r="P60" s="65">
        <v>16334.0</v>
      </c>
      <c r="Q60" s="65">
        <v>22037.0</v>
      </c>
      <c r="R60" s="65">
        <v>4851.0</v>
      </c>
      <c r="S60" s="65">
        <v>7412.0</v>
      </c>
    </row>
    <row r="61">
      <c r="A61" s="64">
        <v>44572.0</v>
      </c>
      <c r="B61" s="65">
        <v>236946.0</v>
      </c>
      <c r="C61" s="65">
        <v>27130.0</v>
      </c>
      <c r="D61" s="65">
        <v>24218.0</v>
      </c>
      <c r="E61" s="65">
        <v>38955.0</v>
      </c>
      <c r="F61" s="65">
        <v>9090.0</v>
      </c>
      <c r="G61" s="65">
        <v>12741.0</v>
      </c>
      <c r="H61" s="65">
        <v>7275.0</v>
      </c>
      <c r="I61" s="65">
        <v>2294.0</v>
      </c>
      <c r="J61" s="65">
        <v>199600.0</v>
      </c>
      <c r="K61" s="65">
        <v>13162.0</v>
      </c>
      <c r="L61" s="65">
        <v>12134.0</v>
      </c>
      <c r="M61" s="65">
        <v>19307.0</v>
      </c>
      <c r="N61" s="65">
        <v>10459.0</v>
      </c>
      <c r="O61" s="65">
        <v>6874.0</v>
      </c>
      <c r="P61" s="65">
        <v>16257.0</v>
      </c>
      <c r="Q61" s="65">
        <v>21918.0</v>
      </c>
      <c r="R61" s="65">
        <v>4846.0</v>
      </c>
      <c r="S61" s="65">
        <v>7277.0</v>
      </c>
    </row>
    <row r="62">
      <c r="A62" s="64">
        <v>44571.0</v>
      </c>
      <c r="B62" s="65">
        <v>236192.0</v>
      </c>
      <c r="C62" s="65">
        <v>27015.0</v>
      </c>
      <c r="D62" s="65">
        <v>24148.0</v>
      </c>
      <c r="E62" s="65">
        <v>38801.0</v>
      </c>
      <c r="F62" s="65">
        <v>8914.0</v>
      </c>
      <c r="G62" s="65">
        <v>12698.0</v>
      </c>
      <c r="H62" s="65">
        <v>7253.0</v>
      </c>
      <c r="I62" s="65">
        <v>2278.0</v>
      </c>
      <c r="J62" s="65">
        <v>198485.0</v>
      </c>
      <c r="K62" s="65">
        <v>13074.0</v>
      </c>
      <c r="L62" s="65">
        <v>12080.0</v>
      </c>
      <c r="M62" s="65">
        <v>19202.0</v>
      </c>
      <c r="N62" s="65">
        <v>10401.0</v>
      </c>
      <c r="O62" s="65">
        <v>6786.0</v>
      </c>
      <c r="P62" s="65">
        <v>16197.0</v>
      </c>
      <c r="Q62" s="65">
        <v>21826.0</v>
      </c>
      <c r="R62" s="65">
        <v>4831.0</v>
      </c>
      <c r="S62" s="65">
        <v>7209.0</v>
      </c>
    </row>
    <row r="63">
      <c r="A63" s="64">
        <v>44570.0</v>
      </c>
      <c r="B63" s="65">
        <v>235415.0</v>
      </c>
      <c r="C63" s="65">
        <v>26850.0</v>
      </c>
      <c r="D63" s="65">
        <v>24054.0</v>
      </c>
      <c r="E63" s="65">
        <v>38676.0</v>
      </c>
      <c r="F63" s="65">
        <v>8781.0</v>
      </c>
      <c r="G63" s="65">
        <v>12665.0</v>
      </c>
      <c r="H63" s="65">
        <v>7230.0</v>
      </c>
      <c r="I63" s="65">
        <v>2265.0</v>
      </c>
      <c r="J63" s="65">
        <v>197471.0</v>
      </c>
      <c r="K63" s="65">
        <v>13014.0</v>
      </c>
      <c r="L63" s="65">
        <v>12050.0</v>
      </c>
      <c r="M63" s="65">
        <v>19104.0</v>
      </c>
      <c r="N63" s="65">
        <v>10305.0</v>
      </c>
      <c r="O63" s="65">
        <v>6700.0</v>
      </c>
      <c r="P63" s="65">
        <v>16109.0</v>
      </c>
      <c r="Q63" s="65">
        <v>21746.0</v>
      </c>
      <c r="R63" s="65">
        <v>4818.0</v>
      </c>
      <c r="S63" s="65">
        <v>7138.0</v>
      </c>
    </row>
    <row r="64">
      <c r="A64" s="64">
        <v>44569.0</v>
      </c>
      <c r="B64" s="65">
        <v>234449.0</v>
      </c>
      <c r="C64" s="65">
        <v>26692.0</v>
      </c>
      <c r="D64" s="65">
        <v>23946.0</v>
      </c>
      <c r="E64" s="65">
        <v>38491.0</v>
      </c>
      <c r="F64" s="65">
        <v>8689.0</v>
      </c>
      <c r="G64" s="65">
        <v>12625.0</v>
      </c>
      <c r="H64" s="65">
        <v>7196.0</v>
      </c>
      <c r="I64" s="65">
        <v>2252.0</v>
      </c>
      <c r="J64" s="65">
        <v>196357.0</v>
      </c>
      <c r="K64" s="65">
        <v>12937.0</v>
      </c>
      <c r="L64" s="65">
        <v>12016.0</v>
      </c>
      <c r="M64" s="65">
        <v>18993.0</v>
      </c>
      <c r="N64" s="65">
        <v>10229.0</v>
      </c>
      <c r="O64" s="65">
        <v>6588.0</v>
      </c>
      <c r="P64" s="65">
        <v>16016.0</v>
      </c>
      <c r="Q64" s="65">
        <v>21648.0</v>
      </c>
      <c r="R64" s="65">
        <v>4807.0</v>
      </c>
      <c r="S64" s="65">
        <v>7084.0</v>
      </c>
    </row>
    <row r="65">
      <c r="A65" s="64">
        <v>44568.0</v>
      </c>
      <c r="B65" s="65">
        <v>233457.0</v>
      </c>
      <c r="C65" s="65">
        <v>26511.0</v>
      </c>
      <c r="D65" s="65">
        <v>23838.0</v>
      </c>
      <c r="E65" s="65">
        <v>38288.0</v>
      </c>
      <c r="F65" s="65">
        <v>8600.0</v>
      </c>
      <c r="G65" s="65">
        <v>12578.0</v>
      </c>
      <c r="H65" s="65">
        <v>7169.0</v>
      </c>
      <c r="I65" s="65">
        <v>2240.0</v>
      </c>
      <c r="J65" s="65">
        <v>195149.0</v>
      </c>
      <c r="K65" s="65">
        <v>12856.0</v>
      </c>
      <c r="L65" s="65">
        <v>11963.0</v>
      </c>
      <c r="M65" s="65">
        <v>18897.0</v>
      </c>
      <c r="N65" s="65">
        <v>10162.0</v>
      </c>
      <c r="O65" s="65">
        <v>6492.0</v>
      </c>
      <c r="P65" s="65">
        <v>15931.0</v>
      </c>
      <c r="Q65" s="65">
        <v>21548.0</v>
      </c>
      <c r="R65" s="65">
        <v>4798.0</v>
      </c>
      <c r="S65" s="65">
        <v>7031.0</v>
      </c>
    </row>
    <row r="66">
      <c r="A66" s="64">
        <v>44567.0</v>
      </c>
      <c r="B66" s="65">
        <v>232419.0</v>
      </c>
      <c r="C66" s="65">
        <v>26304.0</v>
      </c>
      <c r="D66" s="65">
        <v>23739.0</v>
      </c>
      <c r="E66" s="65">
        <v>38107.0</v>
      </c>
      <c r="F66" s="65">
        <v>8513.0</v>
      </c>
      <c r="G66" s="65">
        <v>12549.0</v>
      </c>
      <c r="H66" s="65">
        <v>7131.0</v>
      </c>
      <c r="I66" s="65">
        <v>2226.0</v>
      </c>
      <c r="J66" s="65">
        <v>193888.0</v>
      </c>
      <c r="K66" s="65">
        <v>12766.0</v>
      </c>
      <c r="L66" s="65">
        <v>11873.0</v>
      </c>
      <c r="M66" s="65">
        <v>18781.0</v>
      </c>
      <c r="N66" s="65">
        <v>10078.0</v>
      </c>
      <c r="O66" s="65">
        <v>6368.0</v>
      </c>
      <c r="P66" s="65">
        <v>15822.0</v>
      </c>
      <c r="Q66" s="65">
        <v>21446.0</v>
      </c>
      <c r="R66" s="65">
        <v>4788.0</v>
      </c>
      <c r="S66" s="65">
        <v>6994.0</v>
      </c>
    </row>
    <row r="67">
      <c r="A67" s="64">
        <v>44566.0</v>
      </c>
      <c r="B67" s="65">
        <v>231213.0</v>
      </c>
      <c r="C67" s="65">
        <v>26076.0</v>
      </c>
      <c r="D67" s="65">
        <v>23629.0</v>
      </c>
      <c r="E67" s="65">
        <v>37824.0</v>
      </c>
      <c r="F67" s="65">
        <v>8422.0</v>
      </c>
      <c r="G67" s="65">
        <v>12508.0</v>
      </c>
      <c r="H67" s="65">
        <v>7101.0</v>
      </c>
      <c r="I67" s="65">
        <v>2208.0</v>
      </c>
      <c r="J67" s="65">
        <v>192362.0</v>
      </c>
      <c r="K67" s="65">
        <v>12709.0</v>
      </c>
      <c r="L67" s="65">
        <v>11828.0</v>
      </c>
      <c r="M67" s="65">
        <v>18702.0</v>
      </c>
      <c r="N67" s="65">
        <v>10007.0</v>
      </c>
      <c r="O67" s="65">
        <v>6309.0</v>
      </c>
      <c r="P67" s="65">
        <v>15733.0</v>
      </c>
      <c r="Q67" s="65">
        <v>21343.0</v>
      </c>
      <c r="R67" s="65">
        <v>4769.0</v>
      </c>
      <c r="S67" s="65">
        <v>6926.0</v>
      </c>
    </row>
    <row r="68">
      <c r="A68" s="64">
        <v>44565.0</v>
      </c>
      <c r="B68" s="65">
        <v>229801.0</v>
      </c>
      <c r="C68" s="65">
        <v>25821.0</v>
      </c>
      <c r="D68" s="65">
        <v>23517.0</v>
      </c>
      <c r="E68" s="65">
        <v>37553.0</v>
      </c>
      <c r="F68" s="65">
        <v>8347.0</v>
      </c>
      <c r="G68" s="65">
        <v>12457.0</v>
      </c>
      <c r="H68" s="65">
        <v>7053.0</v>
      </c>
      <c r="I68" s="65">
        <v>2191.0</v>
      </c>
      <c r="J68" s="65">
        <v>190895.0</v>
      </c>
      <c r="K68" s="65">
        <v>12640.0</v>
      </c>
      <c r="L68" s="65">
        <v>11760.0</v>
      </c>
      <c r="M68" s="65">
        <v>18563.0</v>
      </c>
      <c r="N68" s="65">
        <v>9910.0</v>
      </c>
      <c r="O68" s="65">
        <v>6249.0</v>
      </c>
      <c r="P68" s="65">
        <v>15636.0</v>
      </c>
      <c r="Q68" s="65">
        <v>21229.0</v>
      </c>
      <c r="R68" s="65">
        <v>4726.0</v>
      </c>
      <c r="S68" s="65">
        <v>6878.0</v>
      </c>
    </row>
    <row r="69">
      <c r="A69" s="64">
        <v>44564.0</v>
      </c>
      <c r="B69" s="65">
        <v>228867.0</v>
      </c>
      <c r="C69" s="65">
        <v>25676.0</v>
      </c>
      <c r="D69" s="65">
        <v>23433.0</v>
      </c>
      <c r="E69" s="65">
        <v>37382.0</v>
      </c>
      <c r="F69" s="65">
        <v>8286.0</v>
      </c>
      <c r="G69" s="65">
        <v>12423.0</v>
      </c>
      <c r="H69" s="65">
        <v>7019.0</v>
      </c>
      <c r="I69" s="65">
        <v>2180.0</v>
      </c>
      <c r="J69" s="65">
        <v>189948.0</v>
      </c>
      <c r="K69" s="65">
        <v>12577.0</v>
      </c>
      <c r="L69" s="65">
        <v>11699.0</v>
      </c>
      <c r="M69" s="65">
        <v>18449.0</v>
      </c>
      <c r="N69" s="65">
        <v>9818.0</v>
      </c>
      <c r="O69" s="65">
        <v>6203.0</v>
      </c>
      <c r="P69" s="65">
        <v>15574.0</v>
      </c>
      <c r="Q69" s="65">
        <v>21113.0</v>
      </c>
      <c r="R69" s="65">
        <v>4708.0</v>
      </c>
      <c r="S69" s="65">
        <v>6852.0</v>
      </c>
    </row>
    <row r="70">
      <c r="A70" s="64">
        <v>44563.0</v>
      </c>
      <c r="B70" s="65">
        <v>227879.0</v>
      </c>
      <c r="C70" s="65">
        <v>25503.0</v>
      </c>
      <c r="D70" s="65">
        <v>23335.0</v>
      </c>
      <c r="E70" s="65">
        <v>37195.0</v>
      </c>
      <c r="F70" s="65">
        <v>8211.0</v>
      </c>
      <c r="G70" s="65">
        <v>12374.0</v>
      </c>
      <c r="H70" s="65">
        <v>6981.0</v>
      </c>
      <c r="I70" s="65">
        <v>2170.0</v>
      </c>
      <c r="J70" s="65">
        <v>189031.0</v>
      </c>
      <c r="K70" s="65">
        <v>12523.0</v>
      </c>
      <c r="L70" s="65">
        <v>11652.0</v>
      </c>
      <c r="M70" s="65">
        <v>18334.0</v>
      </c>
      <c r="N70" s="65">
        <v>9732.0</v>
      </c>
      <c r="O70" s="65">
        <v>6168.0</v>
      </c>
      <c r="P70" s="65">
        <v>15525.0</v>
      </c>
      <c r="Q70" s="65">
        <v>20981.0</v>
      </c>
      <c r="R70" s="65">
        <v>4680.0</v>
      </c>
      <c r="S70" s="65">
        <v>6809.0</v>
      </c>
    </row>
    <row r="71">
      <c r="A71" s="64">
        <v>44562.0</v>
      </c>
      <c r="B71" s="65">
        <v>226698.0</v>
      </c>
      <c r="C71" s="65">
        <v>25287.0</v>
      </c>
      <c r="D71" s="65">
        <v>23249.0</v>
      </c>
      <c r="E71" s="65">
        <v>36962.0</v>
      </c>
      <c r="F71" s="65">
        <v>8118.0</v>
      </c>
      <c r="G71" s="65">
        <v>12315.0</v>
      </c>
      <c r="H71" s="65">
        <v>6923.0</v>
      </c>
      <c r="I71" s="65">
        <v>2158.0</v>
      </c>
      <c r="J71" s="65">
        <v>187754.0</v>
      </c>
      <c r="K71" s="65">
        <v>12464.0</v>
      </c>
      <c r="L71" s="65">
        <v>11602.0</v>
      </c>
      <c r="M71" s="65">
        <v>18233.0</v>
      </c>
      <c r="N71" s="65">
        <v>9653.0</v>
      </c>
      <c r="O71" s="65">
        <v>6126.0</v>
      </c>
      <c r="P71" s="65">
        <v>15431.0</v>
      </c>
      <c r="Q71" s="65">
        <v>20840.0</v>
      </c>
      <c r="R71" s="65">
        <v>4661.0</v>
      </c>
      <c r="S71" s="65">
        <v>6779.0</v>
      </c>
    </row>
    <row r="72">
      <c r="A72" s="64">
        <v>44561.0</v>
      </c>
      <c r="B72" s="65">
        <v>225235.0</v>
      </c>
      <c r="C72" s="65">
        <v>25075.0</v>
      </c>
      <c r="D72" s="65">
        <v>23124.0</v>
      </c>
      <c r="E72" s="65">
        <v>36721.0</v>
      </c>
      <c r="F72" s="65">
        <v>8026.0</v>
      </c>
      <c r="G72" s="65">
        <v>12250.0</v>
      </c>
      <c r="H72" s="65">
        <v>6873.0</v>
      </c>
      <c r="I72" s="65">
        <v>2142.0</v>
      </c>
      <c r="J72" s="65">
        <v>186363.0</v>
      </c>
      <c r="K72" s="65">
        <v>12405.0</v>
      </c>
      <c r="L72" s="65">
        <v>11498.0</v>
      </c>
      <c r="M72" s="65">
        <v>18095.0</v>
      </c>
      <c r="N72" s="65">
        <v>9568.0</v>
      </c>
      <c r="O72" s="65">
        <v>6078.0</v>
      </c>
      <c r="P72" s="65">
        <v>15315.0</v>
      </c>
      <c r="Q72" s="65">
        <v>20678.0</v>
      </c>
      <c r="R72" s="65">
        <v>4638.0</v>
      </c>
      <c r="S72" s="65">
        <v>6754.0</v>
      </c>
    </row>
    <row r="73">
      <c r="A73" s="64">
        <v>44560.0</v>
      </c>
      <c r="B73" s="65">
        <v>223567.0</v>
      </c>
      <c r="C73" s="65">
        <v>24815.0</v>
      </c>
      <c r="D73" s="65">
        <v>22992.0</v>
      </c>
      <c r="E73" s="65">
        <v>36418.0</v>
      </c>
      <c r="F73" s="65">
        <v>7941.0</v>
      </c>
      <c r="G73" s="65">
        <v>12179.0</v>
      </c>
      <c r="H73" s="65">
        <v>6833.0</v>
      </c>
      <c r="I73" s="65">
        <v>2125.0</v>
      </c>
      <c r="J73" s="65">
        <v>184887.0</v>
      </c>
      <c r="K73" s="65">
        <v>12333.0</v>
      </c>
      <c r="L73" s="65">
        <v>11424.0</v>
      </c>
      <c r="M73" s="65">
        <v>17958.0</v>
      </c>
      <c r="N73" s="65">
        <v>9469.0</v>
      </c>
      <c r="O73" s="65">
        <v>6018.0</v>
      </c>
      <c r="P73" s="65">
        <v>15210.0</v>
      </c>
      <c r="Q73" s="65">
        <v>20447.0</v>
      </c>
      <c r="R73" s="65">
        <v>4622.0</v>
      </c>
      <c r="S73" s="65">
        <v>6729.0</v>
      </c>
    </row>
    <row r="74">
      <c r="A74" s="64">
        <v>44559.0</v>
      </c>
      <c r="B74" s="65">
        <v>221847.0</v>
      </c>
      <c r="C74" s="65">
        <v>24560.0</v>
      </c>
      <c r="D74" s="65">
        <v>22875.0</v>
      </c>
      <c r="E74" s="65">
        <v>36101.0</v>
      </c>
      <c r="F74" s="65">
        <v>7839.0</v>
      </c>
      <c r="G74" s="65">
        <v>12090.0</v>
      </c>
      <c r="H74" s="65">
        <v>6793.0</v>
      </c>
      <c r="I74" s="65">
        <v>2104.0</v>
      </c>
      <c r="J74" s="65">
        <v>183425.0</v>
      </c>
      <c r="K74" s="65">
        <v>12242.0</v>
      </c>
      <c r="L74" s="65">
        <v>11344.0</v>
      </c>
      <c r="M74" s="65">
        <v>17835.0</v>
      </c>
      <c r="N74" s="65">
        <v>9239.0</v>
      </c>
      <c r="O74" s="65">
        <v>5970.0</v>
      </c>
      <c r="P74" s="65">
        <v>15128.0</v>
      </c>
      <c r="Q74" s="65">
        <v>20250.0</v>
      </c>
      <c r="R74" s="65">
        <v>4601.0</v>
      </c>
      <c r="S74" s="65">
        <v>6695.0</v>
      </c>
    </row>
    <row r="75">
      <c r="A75" s="64">
        <v>44558.0</v>
      </c>
      <c r="B75" s="65">
        <v>219934.0</v>
      </c>
      <c r="C75" s="65">
        <v>24264.0</v>
      </c>
      <c r="D75" s="65">
        <v>22736.0</v>
      </c>
      <c r="E75" s="65">
        <v>35787.0</v>
      </c>
      <c r="F75" s="65">
        <v>7759.0</v>
      </c>
      <c r="G75" s="65">
        <v>12011.0</v>
      </c>
      <c r="H75" s="65">
        <v>6744.0</v>
      </c>
      <c r="I75" s="65">
        <v>2083.0</v>
      </c>
      <c r="J75" s="65">
        <v>181792.0</v>
      </c>
      <c r="K75" s="65">
        <v>12155.0</v>
      </c>
      <c r="L75" s="65">
        <v>11243.0</v>
      </c>
      <c r="M75" s="65">
        <v>17716.0</v>
      </c>
      <c r="N75" s="65">
        <v>9131.0</v>
      </c>
      <c r="O75" s="65">
        <v>5931.0</v>
      </c>
      <c r="P75" s="65">
        <v>15024.0</v>
      </c>
      <c r="Q75" s="65">
        <v>19985.0</v>
      </c>
      <c r="R75" s="65">
        <v>4568.0</v>
      </c>
      <c r="S75" s="65">
        <v>6669.0</v>
      </c>
    </row>
    <row r="76">
      <c r="A76" s="64">
        <v>44557.0</v>
      </c>
      <c r="B76" s="65">
        <v>218646.0</v>
      </c>
      <c r="C76" s="65">
        <v>24027.0</v>
      </c>
      <c r="D76" s="65">
        <v>22588.0</v>
      </c>
      <c r="E76" s="65">
        <v>35546.0</v>
      </c>
      <c r="F76" s="65">
        <v>7689.0</v>
      </c>
      <c r="G76" s="65">
        <v>11931.0</v>
      </c>
      <c r="H76" s="65">
        <v>6705.0</v>
      </c>
      <c r="I76" s="65">
        <v>2065.0</v>
      </c>
      <c r="J76" s="65">
        <v>180729.0</v>
      </c>
      <c r="K76" s="65">
        <v>12076.0</v>
      </c>
      <c r="L76" s="65">
        <v>11178.0</v>
      </c>
      <c r="M76" s="65">
        <v>17588.0</v>
      </c>
      <c r="N76" s="65">
        <v>9041.0</v>
      </c>
      <c r="O76" s="65">
        <v>5893.0</v>
      </c>
      <c r="P76" s="65">
        <v>14938.0</v>
      </c>
      <c r="Q76" s="65">
        <v>19809.0</v>
      </c>
      <c r="R76" s="65">
        <v>4562.0</v>
      </c>
      <c r="S76" s="65">
        <v>6659.0</v>
      </c>
    </row>
    <row r="77">
      <c r="A77" s="64">
        <v>44556.0</v>
      </c>
      <c r="B77" s="65">
        <v>217150.0</v>
      </c>
      <c r="C77" s="65">
        <v>23757.0</v>
      </c>
      <c r="D77" s="65">
        <v>22457.0</v>
      </c>
      <c r="E77" s="65">
        <v>35312.0</v>
      </c>
      <c r="F77" s="65">
        <v>7629.0</v>
      </c>
      <c r="G77" s="65">
        <v>11891.0</v>
      </c>
      <c r="H77" s="65">
        <v>6663.0</v>
      </c>
      <c r="I77" s="65">
        <v>2055.0</v>
      </c>
      <c r="J77" s="65">
        <v>179556.0</v>
      </c>
      <c r="K77" s="65">
        <v>11956.0</v>
      </c>
      <c r="L77" s="65">
        <v>11115.0</v>
      </c>
      <c r="M77" s="65">
        <v>17440.0</v>
      </c>
      <c r="N77" s="65">
        <v>8952.0</v>
      </c>
      <c r="O77" s="65">
        <v>5863.0</v>
      </c>
      <c r="P77" s="65">
        <v>14867.0</v>
      </c>
      <c r="Q77" s="65">
        <v>19609.0</v>
      </c>
      <c r="R77" s="65">
        <v>4546.0</v>
      </c>
      <c r="S77" s="65">
        <v>6645.0</v>
      </c>
    </row>
    <row r="78">
      <c r="A78" s="64">
        <v>44555.0</v>
      </c>
      <c r="B78" s="65">
        <v>215233.0</v>
      </c>
      <c r="C78" s="65">
        <v>23386.0</v>
      </c>
      <c r="D78" s="65">
        <v>22337.0</v>
      </c>
      <c r="E78" s="65">
        <v>34984.0</v>
      </c>
      <c r="F78" s="65">
        <v>7562.0</v>
      </c>
      <c r="G78" s="65">
        <v>11807.0</v>
      </c>
      <c r="H78" s="65">
        <v>6610.0</v>
      </c>
      <c r="I78" s="65">
        <v>2043.0</v>
      </c>
      <c r="J78" s="65">
        <v>177903.0</v>
      </c>
      <c r="K78" s="65">
        <v>11849.0</v>
      </c>
      <c r="L78" s="65">
        <v>11036.0</v>
      </c>
      <c r="M78" s="65">
        <v>17323.0</v>
      </c>
      <c r="N78" s="65">
        <v>8854.0</v>
      </c>
      <c r="O78" s="65">
        <v>5815.0</v>
      </c>
      <c r="P78" s="65">
        <v>14737.0</v>
      </c>
      <c r="Q78" s="65">
        <v>19408.0</v>
      </c>
      <c r="R78" s="65">
        <v>4518.0</v>
      </c>
      <c r="S78" s="65">
        <v>6640.0</v>
      </c>
    </row>
    <row r="79">
      <c r="A79" s="64">
        <v>44554.0</v>
      </c>
      <c r="B79" s="65">
        <v>213114.0</v>
      </c>
      <c r="C79" s="65">
        <v>23046.0</v>
      </c>
      <c r="D79" s="65">
        <v>22234.0</v>
      </c>
      <c r="E79" s="65">
        <v>34585.0</v>
      </c>
      <c r="F79" s="65">
        <v>7484.0</v>
      </c>
      <c r="G79" s="65">
        <v>11703.0</v>
      </c>
      <c r="H79" s="65">
        <v>6547.0</v>
      </c>
      <c r="I79" s="65">
        <v>2022.0</v>
      </c>
      <c r="J79" s="65">
        <v>176223.0</v>
      </c>
      <c r="K79" s="65">
        <v>11702.0</v>
      </c>
      <c r="L79" s="65">
        <v>10953.0</v>
      </c>
      <c r="M79" s="65">
        <v>17162.0</v>
      </c>
      <c r="N79" s="65">
        <v>8738.0</v>
      </c>
      <c r="O79" s="65">
        <v>5762.0</v>
      </c>
      <c r="P79" s="65">
        <v>14609.0</v>
      </c>
      <c r="Q79" s="65">
        <v>19195.0</v>
      </c>
      <c r="R79" s="65">
        <v>4503.0</v>
      </c>
      <c r="S79" s="65">
        <v>6627.0</v>
      </c>
    </row>
    <row r="80">
      <c r="A80" s="64">
        <v>44553.0</v>
      </c>
      <c r="B80" s="65">
        <v>210768.0</v>
      </c>
      <c r="C80" s="65">
        <v>22625.0</v>
      </c>
      <c r="D80" s="65">
        <v>22083.0</v>
      </c>
      <c r="E80" s="65">
        <v>34147.0</v>
      </c>
      <c r="F80" s="65">
        <v>7430.0</v>
      </c>
      <c r="G80" s="65">
        <v>11622.0</v>
      </c>
      <c r="H80" s="65">
        <v>6504.0</v>
      </c>
      <c r="I80" s="65">
        <v>1987.0</v>
      </c>
      <c r="J80" s="65">
        <v>174555.0</v>
      </c>
      <c r="K80" s="65">
        <v>11572.0</v>
      </c>
      <c r="L80" s="65">
        <v>10862.0</v>
      </c>
      <c r="M80" s="65">
        <v>16982.0</v>
      </c>
      <c r="N80" s="65">
        <v>8620.0</v>
      </c>
      <c r="O80" s="65">
        <v>5693.0</v>
      </c>
      <c r="P80" s="65">
        <v>14466.0</v>
      </c>
      <c r="Q80" s="65">
        <v>18965.0</v>
      </c>
      <c r="R80" s="65">
        <v>4478.0</v>
      </c>
      <c r="S80" s="65">
        <v>6619.0</v>
      </c>
    </row>
    <row r="81">
      <c r="A81" s="64">
        <v>44552.0</v>
      </c>
      <c r="B81" s="65">
        <v>208048.0</v>
      </c>
      <c r="C81" s="65">
        <v>22192.0</v>
      </c>
      <c r="D81" s="65">
        <v>21915.0</v>
      </c>
      <c r="E81" s="65">
        <v>33725.0</v>
      </c>
      <c r="F81" s="65">
        <v>7364.0</v>
      </c>
      <c r="G81" s="65">
        <v>11489.0</v>
      </c>
      <c r="H81" s="65">
        <v>6460.0</v>
      </c>
      <c r="I81" s="65">
        <v>1968.0</v>
      </c>
      <c r="J81" s="65">
        <v>172606.0</v>
      </c>
      <c r="K81" s="65">
        <v>11452.0</v>
      </c>
      <c r="L81" s="65">
        <v>10777.0</v>
      </c>
      <c r="M81" s="65">
        <v>16801.0</v>
      </c>
      <c r="N81" s="65">
        <v>8475.0</v>
      </c>
      <c r="O81" s="65">
        <v>5624.0</v>
      </c>
      <c r="P81" s="65">
        <v>14331.0</v>
      </c>
      <c r="Q81" s="65">
        <v>18764.0</v>
      </c>
      <c r="R81" s="65">
        <v>4461.0</v>
      </c>
      <c r="S81" s="65">
        <v>6613.0</v>
      </c>
    </row>
    <row r="82">
      <c r="A82" s="64">
        <v>44551.0</v>
      </c>
      <c r="B82" s="65">
        <v>205249.0</v>
      </c>
      <c r="C82" s="65">
        <v>21760.0</v>
      </c>
      <c r="D82" s="65">
        <v>21782.0</v>
      </c>
      <c r="E82" s="65">
        <v>33246.0</v>
      </c>
      <c r="F82" s="65">
        <v>7258.0</v>
      </c>
      <c r="G82" s="65">
        <v>11332.0</v>
      </c>
      <c r="H82" s="65">
        <v>6421.0</v>
      </c>
      <c r="I82" s="65">
        <v>1921.0</v>
      </c>
      <c r="J82" s="65">
        <v>170381.0</v>
      </c>
      <c r="K82" s="65">
        <v>11322.0</v>
      </c>
      <c r="L82" s="65">
        <v>10654.0</v>
      </c>
      <c r="M82" s="65">
        <v>16636.0</v>
      </c>
      <c r="N82" s="65">
        <v>8340.0</v>
      </c>
      <c r="O82" s="65">
        <v>5577.0</v>
      </c>
      <c r="P82" s="65">
        <v>14192.0</v>
      </c>
      <c r="Q82" s="65">
        <v>18512.0</v>
      </c>
      <c r="R82" s="65">
        <v>4424.0</v>
      </c>
      <c r="S82" s="65">
        <v>6608.0</v>
      </c>
    </row>
    <row r="83">
      <c r="A83" s="64">
        <v>44550.0</v>
      </c>
      <c r="B83" s="65">
        <v>203255.0</v>
      </c>
      <c r="C83" s="65">
        <v>21526.0</v>
      </c>
      <c r="D83" s="65">
        <v>21645.0</v>
      </c>
      <c r="E83" s="65">
        <v>32862.0</v>
      </c>
      <c r="F83" s="65">
        <v>7182.0</v>
      </c>
      <c r="G83" s="65">
        <v>11206.0</v>
      </c>
      <c r="H83" s="65">
        <v>6386.0</v>
      </c>
      <c r="I83" s="65">
        <v>1900.0</v>
      </c>
      <c r="J83" s="65">
        <v>169068.0</v>
      </c>
      <c r="K83" s="65">
        <v>11205.0</v>
      </c>
      <c r="L83" s="65">
        <v>10565.0</v>
      </c>
      <c r="M83" s="65">
        <v>16473.0</v>
      </c>
      <c r="N83" s="65">
        <v>8196.0</v>
      </c>
      <c r="O83" s="65">
        <v>5536.0</v>
      </c>
      <c r="P83" s="65">
        <v>14085.0</v>
      </c>
      <c r="Q83" s="65">
        <v>18328.0</v>
      </c>
      <c r="R83" s="65">
        <v>4398.0</v>
      </c>
      <c r="S83" s="65">
        <v>6598.0</v>
      </c>
    </row>
    <row r="84">
      <c r="A84" s="64">
        <v>44549.0</v>
      </c>
      <c r="B84" s="65">
        <v>201347.0</v>
      </c>
      <c r="C84" s="65">
        <v>21161.0</v>
      </c>
      <c r="D84" s="65">
        <v>21534.0</v>
      </c>
      <c r="E84" s="65">
        <v>32487.0</v>
      </c>
      <c r="F84" s="65">
        <v>7130.0</v>
      </c>
      <c r="G84" s="65">
        <v>11094.0</v>
      </c>
      <c r="H84" s="65">
        <v>6350.0</v>
      </c>
      <c r="I84" s="65">
        <v>1884.0</v>
      </c>
      <c r="J84" s="65">
        <v>167580.0</v>
      </c>
      <c r="K84" s="65">
        <v>11075.0</v>
      </c>
      <c r="L84" s="65">
        <v>10497.0</v>
      </c>
      <c r="M84" s="65">
        <v>16288.0</v>
      </c>
      <c r="N84" s="65">
        <v>8097.0</v>
      </c>
      <c r="O84" s="65">
        <v>5480.0</v>
      </c>
      <c r="P84" s="65">
        <v>13968.0</v>
      </c>
      <c r="Q84" s="65">
        <v>18172.0</v>
      </c>
      <c r="R84" s="65">
        <v>4368.0</v>
      </c>
      <c r="S84" s="65">
        <v>6586.0</v>
      </c>
    </row>
    <row r="85">
      <c r="A85" s="64">
        <v>44548.0</v>
      </c>
      <c r="B85" s="65">
        <v>199028.0</v>
      </c>
      <c r="C85" s="65">
        <v>20798.0</v>
      </c>
      <c r="D85" s="65">
        <v>21381.0</v>
      </c>
      <c r="E85" s="65">
        <v>31994.0</v>
      </c>
      <c r="F85" s="65">
        <v>7101.0</v>
      </c>
      <c r="G85" s="65">
        <v>10945.0</v>
      </c>
      <c r="H85" s="65">
        <v>6311.0</v>
      </c>
      <c r="I85" s="65">
        <v>1861.0</v>
      </c>
      <c r="J85" s="65">
        <v>165827.0</v>
      </c>
      <c r="K85" s="65">
        <v>10975.0</v>
      </c>
      <c r="L85" s="65">
        <v>10405.0</v>
      </c>
      <c r="M85" s="65">
        <v>16081.0</v>
      </c>
      <c r="N85" s="65">
        <v>8005.0</v>
      </c>
      <c r="O85" s="65">
        <v>5437.0</v>
      </c>
      <c r="P85" s="65">
        <v>13832.0</v>
      </c>
      <c r="Q85" s="65">
        <v>17957.0</v>
      </c>
      <c r="R85" s="65">
        <v>4346.0</v>
      </c>
      <c r="S85" s="65">
        <v>6580.0</v>
      </c>
    </row>
    <row r="86">
      <c r="A86" s="64">
        <v>44547.0</v>
      </c>
      <c r="B86" s="65">
        <v>196234.0</v>
      </c>
      <c r="C86" s="65">
        <v>20436.0</v>
      </c>
      <c r="D86" s="65">
        <v>21167.0</v>
      </c>
      <c r="E86" s="65">
        <v>31394.0</v>
      </c>
      <c r="F86" s="65">
        <v>7044.0</v>
      </c>
      <c r="G86" s="65">
        <v>10825.0</v>
      </c>
      <c r="H86" s="65">
        <v>6265.0</v>
      </c>
      <c r="I86" s="65">
        <v>1818.0</v>
      </c>
      <c r="J86" s="65">
        <v>163786.0</v>
      </c>
      <c r="K86" s="65">
        <v>10849.0</v>
      </c>
      <c r="L86" s="65">
        <v>10278.0</v>
      </c>
      <c r="M86" s="65">
        <v>15841.0</v>
      </c>
      <c r="N86" s="65">
        <v>7895.0</v>
      </c>
      <c r="O86" s="65">
        <v>5393.0</v>
      </c>
      <c r="P86" s="65">
        <v>13693.0</v>
      </c>
      <c r="Q86" s="65">
        <v>17746.0</v>
      </c>
      <c r="R86" s="65">
        <v>4316.0</v>
      </c>
      <c r="S86" s="65">
        <v>6571.0</v>
      </c>
    </row>
    <row r="87">
      <c r="A87" s="64">
        <v>44546.0</v>
      </c>
      <c r="B87" s="65">
        <v>193389.0</v>
      </c>
      <c r="C87" s="65">
        <v>20048.0</v>
      </c>
      <c r="D87" s="65">
        <v>21007.0</v>
      </c>
      <c r="E87" s="65">
        <v>30822.0</v>
      </c>
      <c r="F87" s="65">
        <v>7002.0</v>
      </c>
      <c r="G87" s="65">
        <v>10663.0</v>
      </c>
      <c r="H87" s="65">
        <v>6208.0</v>
      </c>
      <c r="I87" s="65">
        <v>1793.0</v>
      </c>
      <c r="J87" s="65">
        <v>161633.0</v>
      </c>
      <c r="K87" s="65">
        <v>10715.0</v>
      </c>
      <c r="L87" s="65">
        <v>10150.0</v>
      </c>
      <c r="M87" s="65">
        <v>15638.0</v>
      </c>
      <c r="N87" s="65">
        <v>7773.0</v>
      </c>
      <c r="O87" s="65">
        <v>5333.0</v>
      </c>
      <c r="P87" s="65">
        <v>13524.0</v>
      </c>
      <c r="Q87" s="65">
        <v>17575.0</v>
      </c>
      <c r="R87" s="65">
        <v>4281.0</v>
      </c>
      <c r="S87" s="65">
        <v>6563.0</v>
      </c>
    </row>
    <row r="88">
      <c r="A88" s="64">
        <v>44545.0</v>
      </c>
      <c r="B88" s="65">
        <v>190332.0</v>
      </c>
      <c r="C88" s="65">
        <v>19702.0</v>
      </c>
      <c r="D88" s="65">
        <v>20849.0</v>
      </c>
      <c r="E88" s="65">
        <v>30311.0</v>
      </c>
      <c r="F88" s="65">
        <v>6958.0</v>
      </c>
      <c r="G88" s="65">
        <v>10534.0</v>
      </c>
      <c r="H88" s="65">
        <v>6132.0</v>
      </c>
      <c r="I88" s="65">
        <v>1765.0</v>
      </c>
      <c r="J88" s="65">
        <v>159481.0</v>
      </c>
      <c r="K88" s="65">
        <v>10567.0</v>
      </c>
      <c r="L88" s="65">
        <v>10001.0</v>
      </c>
      <c r="M88" s="65">
        <v>15461.0</v>
      </c>
      <c r="N88" s="65">
        <v>7623.0</v>
      </c>
      <c r="O88" s="65">
        <v>5275.0</v>
      </c>
      <c r="P88" s="65">
        <v>13316.0</v>
      </c>
      <c r="Q88" s="65">
        <v>17376.0</v>
      </c>
      <c r="R88" s="65">
        <v>4252.0</v>
      </c>
      <c r="S88" s="65">
        <v>6560.0</v>
      </c>
    </row>
    <row r="89">
      <c r="A89" s="64">
        <v>44544.0</v>
      </c>
      <c r="B89" s="65">
        <v>187169.0</v>
      </c>
      <c r="C89" s="65">
        <v>19359.0</v>
      </c>
      <c r="D89" s="65">
        <v>20671.0</v>
      </c>
      <c r="E89" s="65">
        <v>29835.0</v>
      </c>
      <c r="F89" s="65">
        <v>6899.0</v>
      </c>
      <c r="G89" s="65">
        <v>10370.0</v>
      </c>
      <c r="H89" s="65">
        <v>6073.0</v>
      </c>
      <c r="I89" s="65">
        <v>1739.0</v>
      </c>
      <c r="J89" s="65">
        <v>157182.0</v>
      </c>
      <c r="K89" s="65">
        <v>10407.0</v>
      </c>
      <c r="L89" s="65">
        <v>9896.0</v>
      </c>
      <c r="M89" s="65">
        <v>15255.0</v>
      </c>
      <c r="N89" s="65">
        <v>7503.0</v>
      </c>
      <c r="O89" s="65">
        <v>5215.0</v>
      </c>
      <c r="P89" s="65">
        <v>13123.0</v>
      </c>
      <c r="Q89" s="65">
        <v>17181.0</v>
      </c>
      <c r="R89" s="65">
        <v>4219.0</v>
      </c>
      <c r="S89" s="65">
        <v>6556.0</v>
      </c>
    </row>
    <row r="90">
      <c r="A90" s="64">
        <v>44543.0</v>
      </c>
      <c r="B90" s="65">
        <v>185108.0</v>
      </c>
      <c r="C90" s="65">
        <v>19153.0</v>
      </c>
      <c r="D90" s="65">
        <v>20541.0</v>
      </c>
      <c r="E90" s="65">
        <v>29487.0</v>
      </c>
      <c r="F90" s="65">
        <v>6828.0</v>
      </c>
      <c r="G90" s="65">
        <v>10219.0</v>
      </c>
      <c r="H90" s="65">
        <v>5988.0</v>
      </c>
      <c r="I90" s="65">
        <v>1719.0</v>
      </c>
      <c r="J90" s="65">
        <v>155685.0</v>
      </c>
      <c r="K90" s="65">
        <v>10275.0</v>
      </c>
      <c r="L90" s="65">
        <v>9810.0</v>
      </c>
      <c r="M90" s="65">
        <v>15053.0</v>
      </c>
      <c r="N90" s="65">
        <v>7387.0</v>
      </c>
      <c r="O90" s="65">
        <v>5157.0</v>
      </c>
      <c r="P90" s="65">
        <v>12957.0</v>
      </c>
      <c r="Q90" s="65">
        <v>17000.0</v>
      </c>
      <c r="R90" s="65">
        <v>4180.0</v>
      </c>
      <c r="S90" s="65">
        <v>6541.0</v>
      </c>
    </row>
    <row r="91">
      <c r="A91" s="64">
        <v>44542.0</v>
      </c>
      <c r="B91" s="65">
        <v>182558.0</v>
      </c>
      <c r="C91" s="65">
        <v>18912.0</v>
      </c>
      <c r="D91" s="65">
        <v>20397.0</v>
      </c>
      <c r="E91" s="65">
        <v>29097.0</v>
      </c>
      <c r="F91" s="65">
        <v>6791.0</v>
      </c>
      <c r="G91" s="65">
        <v>10141.0</v>
      </c>
      <c r="H91" s="65">
        <v>5949.0</v>
      </c>
      <c r="I91" s="65">
        <v>1707.0</v>
      </c>
      <c r="J91" s="65">
        <v>154318.0</v>
      </c>
      <c r="K91" s="65">
        <v>10164.0</v>
      </c>
      <c r="L91" s="65">
        <v>9734.0</v>
      </c>
      <c r="M91" s="65">
        <v>14869.0</v>
      </c>
      <c r="N91" s="65">
        <v>7306.0</v>
      </c>
      <c r="O91" s="65">
        <v>5074.0</v>
      </c>
      <c r="P91" s="65">
        <v>12794.0</v>
      </c>
      <c r="Q91" s="65">
        <v>16782.0</v>
      </c>
      <c r="R91" s="65">
        <v>4144.0</v>
      </c>
      <c r="S91" s="65">
        <v>6534.0</v>
      </c>
    </row>
    <row r="92">
      <c r="A92" s="64">
        <v>44541.0</v>
      </c>
      <c r="B92" s="65">
        <v>180031.0</v>
      </c>
      <c r="C92" s="65">
        <v>18584.0</v>
      </c>
      <c r="D92" s="65">
        <v>20260.0</v>
      </c>
      <c r="E92" s="65">
        <v>28639.0</v>
      </c>
      <c r="F92" s="65">
        <v>6720.0</v>
      </c>
      <c r="G92" s="65">
        <v>10026.0</v>
      </c>
      <c r="H92" s="65">
        <v>5899.0</v>
      </c>
      <c r="I92" s="65">
        <v>1692.0</v>
      </c>
      <c r="J92" s="65">
        <v>152303.0</v>
      </c>
      <c r="K92" s="65">
        <v>10041.0</v>
      </c>
      <c r="L92" s="65">
        <v>9644.0</v>
      </c>
      <c r="M92" s="65">
        <v>14662.0</v>
      </c>
      <c r="N92" s="65">
        <v>7218.0</v>
      </c>
      <c r="O92" s="65">
        <v>4994.0</v>
      </c>
      <c r="P92" s="65">
        <v>12647.0</v>
      </c>
      <c r="Q92" s="65">
        <v>16584.0</v>
      </c>
      <c r="R92" s="65">
        <v>4112.0</v>
      </c>
      <c r="S92" s="65">
        <v>6527.0</v>
      </c>
    </row>
    <row r="93">
      <c r="A93" s="64">
        <v>44540.0</v>
      </c>
      <c r="B93" s="65">
        <v>177196.0</v>
      </c>
      <c r="C93" s="65">
        <v>18265.0</v>
      </c>
      <c r="D93" s="65">
        <v>20117.0</v>
      </c>
      <c r="E93" s="65">
        <v>28175.0</v>
      </c>
      <c r="F93" s="65">
        <v>6695.0</v>
      </c>
      <c r="G93" s="65">
        <v>9908.0</v>
      </c>
      <c r="H93" s="65">
        <v>5865.0</v>
      </c>
      <c r="I93" s="65">
        <v>1685.0</v>
      </c>
      <c r="J93" s="65">
        <v>150245.0</v>
      </c>
      <c r="K93" s="65">
        <v>9871.0</v>
      </c>
      <c r="L93" s="65">
        <v>9563.0</v>
      </c>
      <c r="M93" s="65">
        <v>14499.0</v>
      </c>
      <c r="N93" s="65">
        <v>7112.0</v>
      </c>
      <c r="O93" s="65">
        <v>4919.0</v>
      </c>
      <c r="P93" s="65">
        <v>12509.0</v>
      </c>
      <c r="Q93" s="65">
        <v>16391.0</v>
      </c>
      <c r="R93" s="65">
        <v>4066.0</v>
      </c>
      <c r="S93" s="65">
        <v>6525.0</v>
      </c>
    </row>
    <row r="94">
      <c r="A94" s="64">
        <v>44539.0</v>
      </c>
      <c r="B94" s="65">
        <v>174396.0</v>
      </c>
      <c r="C94" s="65">
        <v>17962.0</v>
      </c>
      <c r="D94" s="65">
        <v>19954.0</v>
      </c>
      <c r="E94" s="65">
        <v>27710.0</v>
      </c>
      <c r="F94" s="65">
        <v>6660.0</v>
      </c>
      <c r="G94" s="65">
        <v>9751.0</v>
      </c>
      <c r="H94" s="65">
        <v>5822.0</v>
      </c>
      <c r="I94" s="65">
        <v>1675.0</v>
      </c>
      <c r="J94" s="65">
        <v>148215.0</v>
      </c>
      <c r="K94" s="65">
        <v>9719.0</v>
      </c>
      <c r="L94" s="65">
        <v>9469.0</v>
      </c>
      <c r="M94" s="65">
        <v>14339.0</v>
      </c>
      <c r="N94" s="65">
        <v>7015.0</v>
      </c>
      <c r="O94" s="65">
        <v>4850.0</v>
      </c>
      <c r="P94" s="65">
        <v>12326.0</v>
      </c>
      <c r="Q94" s="65">
        <v>16185.0</v>
      </c>
      <c r="R94" s="65">
        <v>4019.0</v>
      </c>
      <c r="S94" s="65">
        <v>6517.0</v>
      </c>
    </row>
    <row r="95">
      <c r="A95" s="64">
        <v>44538.0</v>
      </c>
      <c r="B95" s="65">
        <v>171606.0</v>
      </c>
      <c r="C95" s="65">
        <v>17710.0</v>
      </c>
      <c r="D95" s="65">
        <v>19822.0</v>
      </c>
      <c r="E95" s="65">
        <v>27213.0</v>
      </c>
      <c r="F95" s="65">
        <v>6624.0</v>
      </c>
      <c r="G95" s="65">
        <v>9584.0</v>
      </c>
      <c r="H95" s="65">
        <v>5773.0</v>
      </c>
      <c r="I95" s="65">
        <v>1659.0</v>
      </c>
      <c r="J95" s="65">
        <v>146074.0</v>
      </c>
      <c r="K95" s="65">
        <v>9580.0</v>
      </c>
      <c r="L95" s="65">
        <v>9377.0</v>
      </c>
      <c r="M95" s="65">
        <v>14132.0</v>
      </c>
      <c r="N95" s="65">
        <v>6890.0</v>
      </c>
      <c r="O95" s="65">
        <v>4781.0</v>
      </c>
      <c r="P95" s="65">
        <v>12183.0</v>
      </c>
      <c r="Q95" s="65">
        <v>15992.0</v>
      </c>
      <c r="R95" s="65">
        <v>3971.0</v>
      </c>
      <c r="S95" s="65">
        <v>6513.0</v>
      </c>
    </row>
    <row r="96">
      <c r="A96" s="64">
        <v>44537.0</v>
      </c>
      <c r="B96" s="65">
        <v>168705.0</v>
      </c>
      <c r="C96" s="65">
        <v>17457.0</v>
      </c>
      <c r="D96" s="65">
        <v>19695.0</v>
      </c>
      <c r="E96" s="65">
        <v>26780.0</v>
      </c>
      <c r="F96" s="65">
        <v>6567.0</v>
      </c>
      <c r="G96" s="65">
        <v>9400.0</v>
      </c>
      <c r="H96" s="65">
        <v>5747.0</v>
      </c>
      <c r="I96" s="65">
        <v>1643.0</v>
      </c>
      <c r="J96" s="65">
        <v>143806.0</v>
      </c>
      <c r="K96" s="65">
        <v>9437.0</v>
      </c>
      <c r="L96" s="65">
        <v>9316.0</v>
      </c>
      <c r="M96" s="65">
        <v>13929.0</v>
      </c>
      <c r="N96" s="65">
        <v>6787.0</v>
      </c>
      <c r="O96" s="65">
        <v>4727.0</v>
      </c>
      <c r="P96" s="65">
        <v>12052.0</v>
      </c>
      <c r="Q96" s="65">
        <v>15836.0</v>
      </c>
      <c r="R96" s="65">
        <v>3920.0</v>
      </c>
      <c r="S96" s="65">
        <v>6506.0</v>
      </c>
    </row>
    <row r="97">
      <c r="A97" s="64">
        <v>44536.0</v>
      </c>
      <c r="B97" s="65">
        <v>166586.0</v>
      </c>
      <c r="C97" s="65">
        <v>17297.0</v>
      </c>
      <c r="D97" s="65">
        <v>19566.0</v>
      </c>
      <c r="E97" s="65">
        <v>26529.0</v>
      </c>
      <c r="F97" s="65">
        <v>6520.0</v>
      </c>
      <c r="G97" s="65">
        <v>9280.0</v>
      </c>
      <c r="H97" s="65">
        <v>5733.0</v>
      </c>
      <c r="I97" s="65">
        <v>1632.0</v>
      </c>
      <c r="J97" s="65">
        <v>142485.0</v>
      </c>
      <c r="K97" s="65">
        <v>9328.0</v>
      </c>
      <c r="L97" s="65">
        <v>9236.0</v>
      </c>
      <c r="M97" s="65">
        <v>13794.0</v>
      </c>
      <c r="N97" s="65">
        <v>6713.0</v>
      </c>
      <c r="O97" s="65">
        <v>4669.0</v>
      </c>
      <c r="P97" s="65">
        <v>11923.0</v>
      </c>
      <c r="Q97" s="65">
        <v>15707.0</v>
      </c>
      <c r="R97" s="65">
        <v>3859.0</v>
      </c>
      <c r="S97" s="65">
        <v>6501.0</v>
      </c>
    </row>
    <row r="98">
      <c r="A98" s="64">
        <v>44535.0</v>
      </c>
      <c r="B98" s="65">
        <v>165178.0</v>
      </c>
      <c r="C98" s="65">
        <v>17104.0</v>
      </c>
      <c r="D98" s="65">
        <v>19420.0</v>
      </c>
      <c r="E98" s="65">
        <v>26227.0</v>
      </c>
      <c r="F98" s="65">
        <v>6477.0</v>
      </c>
      <c r="G98" s="65">
        <v>9174.0</v>
      </c>
      <c r="H98" s="65">
        <v>5718.0</v>
      </c>
      <c r="I98" s="65">
        <v>1619.0</v>
      </c>
      <c r="J98" s="65">
        <v>141171.0</v>
      </c>
      <c r="K98" s="65">
        <v>9216.0</v>
      </c>
      <c r="L98" s="65">
        <v>9177.0</v>
      </c>
      <c r="M98" s="65">
        <v>13637.0</v>
      </c>
      <c r="N98" s="65">
        <v>6641.0</v>
      </c>
      <c r="O98" s="65">
        <v>4632.0</v>
      </c>
      <c r="P98" s="65">
        <v>11742.0</v>
      </c>
      <c r="Q98" s="65">
        <v>15586.0</v>
      </c>
      <c r="R98" s="65">
        <v>3820.0</v>
      </c>
      <c r="S98" s="65">
        <v>6495.0</v>
      </c>
    </row>
    <row r="99">
      <c r="A99" s="64">
        <v>44534.0</v>
      </c>
      <c r="B99" s="65">
        <v>163146.0</v>
      </c>
      <c r="C99" s="65">
        <v>16897.0</v>
      </c>
      <c r="D99" s="65">
        <v>19303.0</v>
      </c>
      <c r="E99" s="65">
        <v>25890.0</v>
      </c>
      <c r="F99" s="65">
        <v>6437.0</v>
      </c>
      <c r="G99" s="65">
        <v>9032.0</v>
      </c>
      <c r="H99" s="65">
        <v>5702.0</v>
      </c>
      <c r="I99" s="65">
        <v>1603.0</v>
      </c>
      <c r="J99" s="65">
        <v>139686.0</v>
      </c>
      <c r="K99" s="65">
        <v>9100.0</v>
      </c>
      <c r="L99" s="65">
        <v>9095.0</v>
      </c>
      <c r="M99" s="65">
        <v>13463.0</v>
      </c>
      <c r="N99" s="65">
        <v>6584.0</v>
      </c>
      <c r="O99" s="65">
        <v>4585.0</v>
      </c>
      <c r="P99" s="65">
        <v>11643.0</v>
      </c>
      <c r="Q99" s="65">
        <v>15449.0</v>
      </c>
      <c r="R99" s="65">
        <v>3803.0</v>
      </c>
      <c r="S99" s="65">
        <v>6489.0</v>
      </c>
    </row>
    <row r="100">
      <c r="A100" s="64">
        <v>44533.0</v>
      </c>
      <c r="B100" s="65">
        <v>160873.0</v>
      </c>
      <c r="C100" s="65">
        <v>16696.0</v>
      </c>
      <c r="D100" s="65">
        <v>19213.0</v>
      </c>
      <c r="E100" s="65">
        <v>25606.0</v>
      </c>
      <c r="F100" s="65">
        <v>6398.0</v>
      </c>
      <c r="G100" s="65">
        <v>8906.0</v>
      </c>
      <c r="H100" s="65">
        <v>5695.0</v>
      </c>
      <c r="I100" s="65">
        <v>1595.0</v>
      </c>
      <c r="J100" s="65">
        <v>138011.0</v>
      </c>
      <c r="K100" s="65">
        <v>8986.0</v>
      </c>
      <c r="L100" s="65">
        <v>9039.0</v>
      </c>
      <c r="M100" s="65">
        <v>13330.0</v>
      </c>
      <c r="N100" s="65">
        <v>6519.0</v>
      </c>
      <c r="O100" s="65">
        <v>4533.0</v>
      </c>
      <c r="P100" s="65">
        <v>11553.0</v>
      </c>
      <c r="Q100" s="65">
        <v>15335.0</v>
      </c>
      <c r="R100" s="65">
        <v>3782.0</v>
      </c>
      <c r="S100" s="65">
        <v>6485.0</v>
      </c>
    </row>
    <row r="101">
      <c r="A101" s="64">
        <v>44532.0</v>
      </c>
      <c r="B101" s="65">
        <v>158774.0</v>
      </c>
      <c r="C101" s="65">
        <v>16555.0</v>
      </c>
      <c r="D101" s="65">
        <v>19114.0</v>
      </c>
      <c r="E101" s="65">
        <v>25299.0</v>
      </c>
      <c r="F101" s="65">
        <v>6353.0</v>
      </c>
      <c r="G101" s="65">
        <v>8809.0</v>
      </c>
      <c r="H101" s="65">
        <v>5675.0</v>
      </c>
      <c r="I101" s="65">
        <v>1588.0</v>
      </c>
      <c r="J101" s="65">
        <v>136546.0</v>
      </c>
      <c r="K101" s="65">
        <v>8889.0</v>
      </c>
      <c r="L101" s="65">
        <v>8942.0</v>
      </c>
      <c r="M101" s="65">
        <v>13174.0</v>
      </c>
      <c r="N101" s="65">
        <v>6453.0</v>
      </c>
      <c r="O101" s="65">
        <v>4498.0</v>
      </c>
      <c r="P101" s="65">
        <v>11471.0</v>
      </c>
      <c r="Q101" s="65">
        <v>15236.0</v>
      </c>
      <c r="R101" s="65">
        <v>3762.0</v>
      </c>
      <c r="S101" s="65">
        <v>6474.0</v>
      </c>
    </row>
    <row r="102">
      <c r="A102" s="64">
        <v>44531.0</v>
      </c>
      <c r="B102" s="65">
        <v>156507.0</v>
      </c>
      <c r="C102" s="65">
        <v>16397.0</v>
      </c>
      <c r="D102" s="65">
        <v>19044.0</v>
      </c>
      <c r="E102" s="65">
        <v>24944.0</v>
      </c>
      <c r="F102" s="65">
        <v>6314.0</v>
      </c>
      <c r="G102" s="65">
        <v>8643.0</v>
      </c>
      <c r="H102" s="65">
        <v>5657.0</v>
      </c>
      <c r="I102" s="65">
        <v>1580.0</v>
      </c>
      <c r="J102" s="65">
        <v>135053.0</v>
      </c>
      <c r="K102" s="65">
        <v>8745.0</v>
      </c>
      <c r="L102" s="65">
        <v>8893.0</v>
      </c>
      <c r="M102" s="65">
        <v>13025.0</v>
      </c>
      <c r="N102" s="65">
        <v>6382.0</v>
      </c>
      <c r="O102" s="65">
        <v>4459.0</v>
      </c>
      <c r="P102" s="65">
        <v>11365.0</v>
      </c>
      <c r="Q102" s="65">
        <v>15142.0</v>
      </c>
      <c r="R102" s="65">
        <v>3731.0</v>
      </c>
      <c r="S102" s="65">
        <v>6469.0</v>
      </c>
    </row>
    <row r="103">
      <c r="A103" s="64">
        <v>44530.0</v>
      </c>
      <c r="B103" s="65">
        <v>154286.0</v>
      </c>
      <c r="C103" s="65">
        <v>16254.0</v>
      </c>
      <c r="D103" s="65">
        <v>18958.0</v>
      </c>
      <c r="E103" s="65">
        <v>24618.0</v>
      </c>
      <c r="F103" s="65">
        <v>6285.0</v>
      </c>
      <c r="G103" s="65">
        <v>8555.0</v>
      </c>
      <c r="H103" s="65">
        <v>5640.0</v>
      </c>
      <c r="I103" s="65">
        <v>1560.0</v>
      </c>
      <c r="J103" s="65">
        <v>133472.0</v>
      </c>
      <c r="K103" s="65">
        <v>8640.0</v>
      </c>
      <c r="L103" s="65">
        <v>8845.0</v>
      </c>
      <c r="M103" s="65">
        <v>12930.0</v>
      </c>
      <c r="N103" s="65">
        <v>6332.0</v>
      </c>
      <c r="O103" s="65">
        <v>4419.0</v>
      </c>
      <c r="P103" s="65">
        <v>11268.0</v>
      </c>
      <c r="Q103" s="65">
        <v>15015.0</v>
      </c>
      <c r="R103" s="65">
        <v>3704.0</v>
      </c>
      <c r="S103" s="65">
        <v>6449.0</v>
      </c>
    </row>
    <row r="104">
      <c r="A104" s="64">
        <v>44529.0</v>
      </c>
      <c r="B104" s="65">
        <v>153100.0</v>
      </c>
      <c r="C104" s="65">
        <v>16175.0</v>
      </c>
      <c r="D104" s="65">
        <v>18880.0</v>
      </c>
      <c r="E104" s="65">
        <v>24426.0</v>
      </c>
      <c r="F104" s="65">
        <v>6233.0</v>
      </c>
      <c r="G104" s="65">
        <v>8512.0</v>
      </c>
      <c r="H104" s="65">
        <v>5637.0</v>
      </c>
      <c r="I104" s="65">
        <v>1538.0</v>
      </c>
      <c r="J104" s="65">
        <v>132565.0</v>
      </c>
      <c r="K104" s="65">
        <v>8556.0</v>
      </c>
      <c r="L104" s="65">
        <v>8786.0</v>
      </c>
      <c r="M104" s="65">
        <v>12849.0</v>
      </c>
      <c r="N104" s="65">
        <v>6282.0</v>
      </c>
      <c r="O104" s="65">
        <v>4383.0</v>
      </c>
      <c r="P104" s="65">
        <v>11200.0</v>
      </c>
      <c r="Q104" s="65">
        <v>14955.0</v>
      </c>
      <c r="R104" s="65">
        <v>3682.0</v>
      </c>
      <c r="S104" s="65">
        <v>6441.0</v>
      </c>
    </row>
    <row r="105">
      <c r="A105" s="64">
        <v>44528.0</v>
      </c>
      <c r="B105" s="65">
        <v>151711.0</v>
      </c>
      <c r="C105" s="65">
        <v>16031.0</v>
      </c>
      <c r="D105" s="65">
        <v>18792.0</v>
      </c>
      <c r="E105" s="65">
        <v>24193.0</v>
      </c>
      <c r="F105" s="65">
        <v>6172.0</v>
      </c>
      <c r="G105" s="65">
        <v>8469.0</v>
      </c>
      <c r="H105" s="65">
        <v>5635.0</v>
      </c>
      <c r="I105" s="65">
        <v>1523.0</v>
      </c>
      <c r="J105" s="65">
        <v>131655.0</v>
      </c>
      <c r="K105" s="65">
        <v>8500.0</v>
      </c>
      <c r="L105" s="65">
        <v>8753.0</v>
      </c>
      <c r="M105" s="65">
        <v>12796.0</v>
      </c>
      <c r="N105" s="65">
        <v>6233.0</v>
      </c>
      <c r="O105" s="65">
        <v>4355.0</v>
      </c>
      <c r="P105" s="65">
        <v>11132.0</v>
      </c>
      <c r="Q105" s="65">
        <v>14870.0</v>
      </c>
      <c r="R105" s="65">
        <v>3638.0</v>
      </c>
      <c r="S105" s="65">
        <v>6438.0</v>
      </c>
    </row>
    <row r="106">
      <c r="A106" s="64">
        <v>44527.0</v>
      </c>
      <c r="B106" s="65">
        <v>150035.0</v>
      </c>
      <c r="C106" s="65">
        <v>15883.0</v>
      </c>
      <c r="D106" s="65">
        <v>18686.0</v>
      </c>
      <c r="E106" s="65">
        <v>23915.0</v>
      </c>
      <c r="F106" s="65">
        <v>6120.0</v>
      </c>
      <c r="G106" s="65">
        <v>8416.0</v>
      </c>
      <c r="H106" s="65">
        <v>5631.0</v>
      </c>
      <c r="I106" s="65">
        <v>1518.0</v>
      </c>
      <c r="J106" s="65">
        <v>130565.0</v>
      </c>
      <c r="K106" s="65">
        <v>8437.0</v>
      </c>
      <c r="L106" s="65">
        <v>8728.0</v>
      </c>
      <c r="M106" s="65">
        <v>12675.0</v>
      </c>
      <c r="N106" s="65">
        <v>6188.0</v>
      </c>
      <c r="O106" s="65">
        <v>4330.0</v>
      </c>
      <c r="P106" s="65">
        <v>11029.0</v>
      </c>
      <c r="Q106" s="65">
        <v>14781.0</v>
      </c>
      <c r="R106" s="65">
        <v>3603.0</v>
      </c>
      <c r="S106" s="65">
        <v>6428.0</v>
      </c>
    </row>
    <row r="107">
      <c r="A107" s="64">
        <v>44526.0</v>
      </c>
      <c r="B107" s="65">
        <v>148147.0</v>
      </c>
      <c r="C107" s="65">
        <v>15778.0</v>
      </c>
      <c r="D107" s="65">
        <v>18610.0</v>
      </c>
      <c r="E107" s="65">
        <v>23627.0</v>
      </c>
      <c r="F107" s="65">
        <v>6085.0</v>
      </c>
      <c r="G107" s="65">
        <v>8378.0</v>
      </c>
      <c r="H107" s="65">
        <v>5624.0</v>
      </c>
      <c r="I107" s="65">
        <v>1507.0</v>
      </c>
      <c r="J107" s="65">
        <v>129456.0</v>
      </c>
      <c r="K107" s="65">
        <v>8344.0</v>
      </c>
      <c r="L107" s="65">
        <v>8689.0</v>
      </c>
      <c r="M107" s="65">
        <v>12597.0</v>
      </c>
      <c r="N107" s="65">
        <v>6138.0</v>
      </c>
      <c r="O107" s="65">
        <v>4294.0</v>
      </c>
      <c r="P107" s="65">
        <v>10934.0</v>
      </c>
      <c r="Q107" s="65">
        <v>14694.0</v>
      </c>
      <c r="R107" s="65">
        <v>3576.0</v>
      </c>
      <c r="S107" s="65">
        <v>6423.0</v>
      </c>
    </row>
    <row r="108">
      <c r="A108" s="64">
        <v>44525.0</v>
      </c>
      <c r="B108" s="65">
        <v>146406.0</v>
      </c>
      <c r="C108" s="65">
        <v>15680.0</v>
      </c>
      <c r="D108" s="65">
        <v>18507.0</v>
      </c>
      <c r="E108" s="65">
        <v>23379.0</v>
      </c>
      <c r="F108" s="65">
        <v>6054.0</v>
      </c>
      <c r="G108" s="65">
        <v>8334.0</v>
      </c>
      <c r="H108" s="65">
        <v>5611.0</v>
      </c>
      <c r="I108" s="65">
        <v>1492.0</v>
      </c>
      <c r="J108" s="65">
        <v>128336.0</v>
      </c>
      <c r="K108" s="65">
        <v>8291.0</v>
      </c>
      <c r="L108" s="65">
        <v>8664.0</v>
      </c>
      <c r="M108" s="65">
        <v>12511.0</v>
      </c>
      <c r="N108" s="65">
        <v>6092.0</v>
      </c>
      <c r="O108" s="65">
        <v>4256.0</v>
      </c>
      <c r="P108" s="65">
        <v>10818.0</v>
      </c>
      <c r="Q108" s="65">
        <v>14608.0</v>
      </c>
      <c r="R108" s="65">
        <v>3544.0</v>
      </c>
      <c r="S108" s="65">
        <v>6419.0</v>
      </c>
    </row>
    <row r="109">
      <c r="A109" s="64">
        <v>44524.0</v>
      </c>
      <c r="B109" s="65">
        <v>144646.0</v>
      </c>
      <c r="C109" s="65">
        <v>15583.0</v>
      </c>
      <c r="D109" s="65">
        <v>18426.0</v>
      </c>
      <c r="E109" s="65">
        <v>23119.0</v>
      </c>
      <c r="F109" s="65">
        <v>6019.0</v>
      </c>
      <c r="G109" s="65">
        <v>8284.0</v>
      </c>
      <c r="H109" s="65">
        <v>5598.0</v>
      </c>
      <c r="I109" s="65">
        <v>1472.0</v>
      </c>
      <c r="J109" s="65">
        <v>127234.0</v>
      </c>
      <c r="K109" s="65">
        <v>8204.0</v>
      </c>
      <c r="L109" s="65">
        <v>8625.0</v>
      </c>
      <c r="M109" s="65">
        <v>12400.0</v>
      </c>
      <c r="N109" s="65">
        <v>6057.0</v>
      </c>
      <c r="O109" s="65">
        <v>4214.0</v>
      </c>
      <c r="P109" s="65">
        <v>10720.0</v>
      </c>
      <c r="Q109" s="65">
        <v>14534.0</v>
      </c>
      <c r="R109" s="65">
        <v>3515.0</v>
      </c>
      <c r="S109" s="65">
        <v>6414.0</v>
      </c>
    </row>
    <row r="110">
      <c r="A110" s="64">
        <v>44523.0</v>
      </c>
      <c r="B110" s="65">
        <v>142913.0</v>
      </c>
      <c r="C110" s="65">
        <v>15463.0</v>
      </c>
      <c r="D110" s="65">
        <v>18348.0</v>
      </c>
      <c r="E110" s="65">
        <v>22898.0</v>
      </c>
      <c r="F110" s="65">
        <v>5973.0</v>
      </c>
      <c r="G110" s="65">
        <v>8233.0</v>
      </c>
      <c r="H110" s="65">
        <v>5587.0</v>
      </c>
      <c r="I110" s="65">
        <v>1465.0</v>
      </c>
      <c r="J110" s="65">
        <v>126050.0</v>
      </c>
      <c r="K110" s="65">
        <v>8139.0</v>
      </c>
      <c r="L110" s="65">
        <v>8585.0</v>
      </c>
      <c r="M110" s="65">
        <v>12109.0</v>
      </c>
      <c r="N110" s="65">
        <v>6023.0</v>
      </c>
      <c r="O110" s="65">
        <v>4162.0</v>
      </c>
      <c r="P110" s="65">
        <v>10655.0</v>
      </c>
      <c r="Q110" s="65">
        <v>14447.0</v>
      </c>
      <c r="R110" s="65">
        <v>3493.0</v>
      </c>
      <c r="S110" s="65">
        <v>6407.0</v>
      </c>
    </row>
    <row r="111">
      <c r="A111" s="64">
        <v>44522.0</v>
      </c>
      <c r="B111" s="65">
        <v>141748.0</v>
      </c>
      <c r="C111" s="65">
        <v>15407.0</v>
      </c>
      <c r="D111" s="65">
        <v>18298.0</v>
      </c>
      <c r="E111" s="65">
        <v>22767.0</v>
      </c>
      <c r="F111" s="65">
        <v>5918.0</v>
      </c>
      <c r="G111" s="65">
        <v>8165.0</v>
      </c>
      <c r="H111" s="65">
        <v>5580.0</v>
      </c>
      <c r="I111" s="65">
        <v>1457.0</v>
      </c>
      <c r="J111" s="65">
        <v>125278.0</v>
      </c>
      <c r="K111" s="65">
        <v>8073.0</v>
      </c>
      <c r="L111" s="65">
        <v>8565.0</v>
      </c>
      <c r="M111" s="65">
        <v>12032.0</v>
      </c>
      <c r="N111" s="65">
        <v>5981.0</v>
      </c>
      <c r="O111" s="65">
        <v>4142.0</v>
      </c>
      <c r="P111" s="65">
        <v>10604.0</v>
      </c>
      <c r="Q111" s="65">
        <v>14367.0</v>
      </c>
      <c r="R111" s="65">
        <v>3464.0</v>
      </c>
      <c r="S111" s="65">
        <v>6406.0</v>
      </c>
    </row>
    <row r="112">
      <c r="A112" s="64">
        <v>44521.0</v>
      </c>
      <c r="B112" s="65">
        <v>140470.0</v>
      </c>
      <c r="C112" s="65">
        <v>15317.0</v>
      </c>
      <c r="D112" s="65">
        <v>18245.0</v>
      </c>
      <c r="E112" s="65">
        <v>22606.0</v>
      </c>
      <c r="F112" s="65">
        <v>5861.0</v>
      </c>
      <c r="G112" s="65">
        <v>8129.0</v>
      </c>
      <c r="H112" s="65">
        <v>5570.0</v>
      </c>
      <c r="I112" s="65">
        <v>1452.0</v>
      </c>
      <c r="J112" s="65">
        <v>124458.0</v>
      </c>
      <c r="K112" s="65">
        <v>8018.0</v>
      </c>
      <c r="L112" s="65">
        <v>8539.0</v>
      </c>
      <c r="M112" s="65">
        <v>11985.0</v>
      </c>
      <c r="N112" s="65">
        <v>5947.0</v>
      </c>
      <c r="O112" s="65">
        <v>4115.0</v>
      </c>
      <c r="P112" s="65">
        <v>10565.0</v>
      </c>
      <c r="Q112" s="65">
        <v>14302.0</v>
      </c>
      <c r="R112" s="65">
        <v>3447.0</v>
      </c>
      <c r="S112" s="65">
        <v>6399.0</v>
      </c>
    </row>
    <row r="113">
      <c r="A113" s="64">
        <v>44520.0</v>
      </c>
      <c r="B113" s="65">
        <v>139154.0</v>
      </c>
      <c r="C113" s="65">
        <v>15231.0</v>
      </c>
      <c r="D113" s="65">
        <v>18201.0</v>
      </c>
      <c r="E113" s="65">
        <v>22400.0</v>
      </c>
      <c r="F113" s="65">
        <v>5791.0</v>
      </c>
      <c r="G113" s="65">
        <v>8086.0</v>
      </c>
      <c r="H113" s="65">
        <v>5561.0</v>
      </c>
      <c r="I113" s="65">
        <v>1445.0</v>
      </c>
      <c r="J113" s="65">
        <v>123466.0</v>
      </c>
      <c r="K113" s="65">
        <v>7943.0</v>
      </c>
      <c r="L113" s="65">
        <v>8519.0</v>
      </c>
      <c r="M113" s="65">
        <v>11938.0</v>
      </c>
      <c r="N113" s="65">
        <v>5908.0</v>
      </c>
      <c r="O113" s="65">
        <v>4077.0</v>
      </c>
      <c r="P113" s="65">
        <v>10539.0</v>
      </c>
      <c r="Q113" s="65">
        <v>14226.0</v>
      </c>
      <c r="R113" s="65">
        <v>3432.0</v>
      </c>
      <c r="S113" s="65">
        <v>6394.0</v>
      </c>
    </row>
    <row r="114">
      <c r="A114" s="64">
        <v>44519.0</v>
      </c>
      <c r="B114" s="65">
        <v>137777.0</v>
      </c>
      <c r="C114" s="65">
        <v>15145.0</v>
      </c>
      <c r="D114" s="65">
        <v>18140.0</v>
      </c>
      <c r="E114" s="65">
        <v>22196.0</v>
      </c>
      <c r="F114" s="65">
        <v>5752.0</v>
      </c>
      <c r="G114" s="65">
        <v>8054.0</v>
      </c>
      <c r="H114" s="65">
        <v>5556.0</v>
      </c>
      <c r="I114" s="65">
        <v>1438.0</v>
      </c>
      <c r="J114" s="65">
        <v>122473.0</v>
      </c>
      <c r="K114" s="65">
        <v>7884.0</v>
      </c>
      <c r="L114" s="65">
        <v>8485.0</v>
      </c>
      <c r="M114" s="65">
        <v>11864.0</v>
      </c>
      <c r="N114" s="65">
        <v>5876.0</v>
      </c>
      <c r="O114" s="65">
        <v>4011.0</v>
      </c>
      <c r="P114" s="65">
        <v>10504.0</v>
      </c>
      <c r="Q114" s="65">
        <v>14147.0</v>
      </c>
      <c r="R114" s="65">
        <v>3409.0</v>
      </c>
      <c r="S114" s="65">
        <v>6388.0</v>
      </c>
    </row>
    <row r="115">
      <c r="A115" s="64">
        <v>44518.0</v>
      </c>
      <c r="B115" s="65">
        <v>136376.0</v>
      </c>
      <c r="C115" s="65">
        <v>15068.0</v>
      </c>
      <c r="D115" s="65">
        <v>18093.0</v>
      </c>
      <c r="E115" s="65">
        <v>22008.0</v>
      </c>
      <c r="F115" s="65">
        <v>5728.0</v>
      </c>
      <c r="G115" s="65">
        <v>8001.0</v>
      </c>
      <c r="H115" s="65">
        <v>5552.0</v>
      </c>
      <c r="I115" s="65">
        <v>1435.0</v>
      </c>
      <c r="J115" s="65">
        <v>121624.0</v>
      </c>
      <c r="K115" s="65">
        <v>7812.0</v>
      </c>
      <c r="L115" s="65">
        <v>8465.0</v>
      </c>
      <c r="M115" s="65">
        <v>11808.0</v>
      </c>
      <c r="N115" s="65">
        <v>5852.0</v>
      </c>
      <c r="O115" s="65">
        <v>3965.0</v>
      </c>
      <c r="P115" s="65">
        <v>10455.0</v>
      </c>
      <c r="Q115" s="65">
        <v>14069.0</v>
      </c>
      <c r="R115" s="65">
        <v>3378.0</v>
      </c>
      <c r="S115" s="65">
        <v>6376.0</v>
      </c>
    </row>
    <row r="116">
      <c r="A116" s="64">
        <v>44517.0</v>
      </c>
      <c r="B116" s="65">
        <v>134948.0</v>
      </c>
      <c r="C116" s="65">
        <v>14978.0</v>
      </c>
      <c r="D116" s="65">
        <v>18020.0</v>
      </c>
      <c r="E116" s="65">
        <v>21813.0</v>
      </c>
      <c r="F116" s="65">
        <v>5694.0</v>
      </c>
      <c r="G116" s="65">
        <v>7965.0</v>
      </c>
      <c r="H116" s="65">
        <v>5542.0</v>
      </c>
      <c r="I116" s="65">
        <v>1425.0</v>
      </c>
      <c r="J116" s="65">
        <v>120658.0</v>
      </c>
      <c r="K116" s="65">
        <v>7750.0</v>
      </c>
      <c r="L116" s="65">
        <v>8439.0</v>
      </c>
      <c r="M116" s="65">
        <v>11726.0</v>
      </c>
      <c r="N116" s="65">
        <v>5798.0</v>
      </c>
      <c r="O116" s="65">
        <v>3925.0</v>
      </c>
      <c r="P116" s="65">
        <v>10404.0</v>
      </c>
      <c r="Q116" s="65">
        <v>13971.0</v>
      </c>
      <c r="R116" s="65">
        <v>3350.0</v>
      </c>
      <c r="S116" s="65">
        <v>6369.0</v>
      </c>
    </row>
    <row r="117">
      <c r="A117" s="64">
        <v>44516.0</v>
      </c>
      <c r="B117" s="65">
        <v>133513.0</v>
      </c>
      <c r="C117" s="65">
        <v>14875.0</v>
      </c>
      <c r="D117" s="65">
        <v>17964.0</v>
      </c>
      <c r="E117" s="65">
        <v>21654.0</v>
      </c>
      <c r="F117" s="65">
        <v>5660.0</v>
      </c>
      <c r="G117" s="65">
        <v>7920.0</v>
      </c>
      <c r="H117" s="65">
        <v>5528.0</v>
      </c>
      <c r="I117" s="65">
        <v>1409.0</v>
      </c>
      <c r="J117" s="65">
        <v>119695.0</v>
      </c>
      <c r="K117" s="65">
        <v>7696.0</v>
      </c>
      <c r="L117" s="65">
        <v>8411.0</v>
      </c>
      <c r="M117" s="65">
        <v>11655.0</v>
      </c>
      <c r="N117" s="65">
        <v>5748.0</v>
      </c>
      <c r="O117" s="65">
        <v>3889.0</v>
      </c>
      <c r="P117" s="65">
        <v>10378.0</v>
      </c>
      <c r="Q117" s="65">
        <v>13905.0</v>
      </c>
      <c r="R117" s="65">
        <v>3327.0</v>
      </c>
      <c r="S117" s="65">
        <v>6364.0</v>
      </c>
    </row>
    <row r="118">
      <c r="A118" s="64">
        <v>44515.0</v>
      </c>
      <c r="B118" s="65">
        <v>132668.0</v>
      </c>
      <c r="C118" s="65">
        <v>14788.0</v>
      </c>
      <c r="D118" s="65">
        <v>17926.0</v>
      </c>
      <c r="E118" s="65">
        <v>21523.0</v>
      </c>
      <c r="F118" s="65">
        <v>5649.0</v>
      </c>
      <c r="G118" s="65">
        <v>7885.0</v>
      </c>
      <c r="H118" s="65">
        <v>5519.0</v>
      </c>
      <c r="I118" s="65">
        <v>1403.0</v>
      </c>
      <c r="J118" s="65">
        <v>119036.0</v>
      </c>
      <c r="K118" s="65">
        <v>7645.0</v>
      </c>
      <c r="L118" s="65">
        <v>8383.0</v>
      </c>
      <c r="M118" s="65">
        <v>11613.0</v>
      </c>
      <c r="N118" s="65">
        <v>5692.0</v>
      </c>
      <c r="O118" s="65">
        <v>3860.0</v>
      </c>
      <c r="P118" s="65">
        <v>10369.0</v>
      </c>
      <c r="Q118" s="65">
        <v>13860.0</v>
      </c>
      <c r="R118" s="65">
        <v>3284.0</v>
      </c>
      <c r="S118" s="65">
        <v>6363.0</v>
      </c>
    </row>
    <row r="119">
      <c r="A119" s="64">
        <v>44514.0</v>
      </c>
      <c r="B119" s="65">
        <v>131809.0</v>
      </c>
      <c r="C119" s="65">
        <v>14720.0</v>
      </c>
      <c r="D119" s="65">
        <v>17877.0</v>
      </c>
      <c r="E119" s="65">
        <v>21421.0</v>
      </c>
      <c r="F119" s="65">
        <v>5623.0</v>
      </c>
      <c r="G119" s="65">
        <v>7852.0</v>
      </c>
      <c r="H119" s="65">
        <v>5515.0</v>
      </c>
      <c r="I119" s="65">
        <v>1402.0</v>
      </c>
      <c r="J119" s="65">
        <v>118434.0</v>
      </c>
      <c r="K119" s="65">
        <v>7610.0</v>
      </c>
      <c r="L119" s="65">
        <v>8365.0</v>
      </c>
      <c r="M119" s="65">
        <v>11556.0</v>
      </c>
      <c r="N119" s="65">
        <v>5654.0</v>
      </c>
      <c r="O119" s="65">
        <v>3841.0</v>
      </c>
      <c r="P119" s="65">
        <v>10335.0</v>
      </c>
      <c r="Q119" s="65">
        <v>13814.0</v>
      </c>
      <c r="R119" s="65">
        <v>3274.0</v>
      </c>
      <c r="S119" s="65">
        <v>6358.0</v>
      </c>
    </row>
    <row r="120">
      <c r="A120" s="64">
        <v>44513.0</v>
      </c>
      <c r="B120" s="65">
        <v>130831.0</v>
      </c>
      <c r="C120" s="65">
        <v>14638.0</v>
      </c>
      <c r="D120" s="65">
        <v>17805.0</v>
      </c>
      <c r="E120" s="65">
        <v>21265.0</v>
      </c>
      <c r="F120" s="65">
        <v>5604.0</v>
      </c>
      <c r="G120" s="65">
        <v>7834.0</v>
      </c>
      <c r="H120" s="65">
        <v>5508.0</v>
      </c>
      <c r="I120" s="65">
        <v>1400.0</v>
      </c>
      <c r="J120" s="65">
        <v>117634.0</v>
      </c>
      <c r="K120" s="65">
        <v>7579.0</v>
      </c>
      <c r="L120" s="65">
        <v>8338.0</v>
      </c>
      <c r="M120" s="65">
        <v>11502.0</v>
      </c>
      <c r="N120" s="65">
        <v>5611.0</v>
      </c>
      <c r="O120" s="65">
        <v>3815.0</v>
      </c>
      <c r="P120" s="65">
        <v>10293.0</v>
      </c>
      <c r="Q120" s="65">
        <v>13770.0</v>
      </c>
      <c r="R120" s="65">
        <v>3260.0</v>
      </c>
      <c r="S120" s="65">
        <v>6355.0</v>
      </c>
    </row>
    <row r="121">
      <c r="A121" s="64">
        <v>44512.0</v>
      </c>
      <c r="B121" s="65">
        <v>129827.0</v>
      </c>
      <c r="C121" s="65">
        <v>14574.0</v>
      </c>
      <c r="D121" s="65">
        <v>17732.0</v>
      </c>
      <c r="E121" s="65">
        <v>21099.0</v>
      </c>
      <c r="F121" s="65">
        <v>5573.0</v>
      </c>
      <c r="G121" s="65">
        <v>7802.0</v>
      </c>
      <c r="H121" s="65">
        <v>5507.0</v>
      </c>
      <c r="I121" s="65">
        <v>1399.0</v>
      </c>
      <c r="J121" s="65">
        <v>116986.0</v>
      </c>
      <c r="K121" s="65">
        <v>7548.0</v>
      </c>
      <c r="L121" s="65">
        <v>8315.0</v>
      </c>
      <c r="M121" s="65">
        <v>11425.0</v>
      </c>
      <c r="N121" s="65">
        <v>5553.0</v>
      </c>
      <c r="O121" s="65">
        <v>3796.0</v>
      </c>
      <c r="P121" s="65">
        <v>10258.0</v>
      </c>
      <c r="Q121" s="65">
        <v>13729.0</v>
      </c>
      <c r="R121" s="65">
        <v>3245.0</v>
      </c>
      <c r="S121" s="65">
        <v>6351.0</v>
      </c>
    </row>
    <row r="122">
      <c r="A122" s="64">
        <v>44511.0</v>
      </c>
      <c r="B122" s="65">
        <v>128878.0</v>
      </c>
      <c r="C122" s="65">
        <v>14511.0</v>
      </c>
      <c r="D122" s="65">
        <v>17662.0</v>
      </c>
      <c r="E122" s="65">
        <v>20979.0</v>
      </c>
      <c r="F122" s="65">
        <v>5562.0</v>
      </c>
      <c r="G122" s="65">
        <v>7777.0</v>
      </c>
      <c r="H122" s="65">
        <v>5503.0</v>
      </c>
      <c r="I122" s="65">
        <v>1393.0</v>
      </c>
      <c r="J122" s="65">
        <v>116195.0</v>
      </c>
      <c r="K122" s="65">
        <v>7518.0</v>
      </c>
      <c r="L122" s="65">
        <v>8289.0</v>
      </c>
      <c r="M122" s="65">
        <v>11366.0</v>
      </c>
      <c r="N122" s="65">
        <v>5488.0</v>
      </c>
      <c r="O122" s="65">
        <v>3781.0</v>
      </c>
      <c r="P122" s="65">
        <v>10217.0</v>
      </c>
      <c r="Q122" s="65">
        <v>13661.0</v>
      </c>
      <c r="R122" s="65">
        <v>3224.0</v>
      </c>
      <c r="S122" s="65">
        <v>6347.0</v>
      </c>
    </row>
    <row r="123">
      <c r="A123" s="64">
        <v>44510.0</v>
      </c>
      <c r="B123" s="65">
        <v>127874.0</v>
      </c>
      <c r="C123" s="65">
        <v>14442.0</v>
      </c>
      <c r="D123" s="65">
        <v>17620.0</v>
      </c>
      <c r="E123" s="65">
        <v>20792.0</v>
      </c>
      <c r="F123" s="65">
        <v>5530.0</v>
      </c>
      <c r="G123" s="65">
        <v>7743.0</v>
      </c>
      <c r="H123" s="65">
        <v>5483.0</v>
      </c>
      <c r="I123" s="65">
        <v>1387.0</v>
      </c>
      <c r="J123" s="65">
        <v>115374.0</v>
      </c>
      <c r="K123" s="65">
        <v>7489.0</v>
      </c>
      <c r="L123" s="65">
        <v>8255.0</v>
      </c>
      <c r="M123" s="65">
        <v>11316.0</v>
      </c>
      <c r="N123" s="65">
        <v>5449.0</v>
      </c>
      <c r="O123" s="65">
        <v>3764.0</v>
      </c>
      <c r="P123" s="65">
        <v>10184.0</v>
      </c>
      <c r="Q123" s="65">
        <v>13585.0</v>
      </c>
      <c r="R123" s="65">
        <v>3210.0</v>
      </c>
      <c r="S123" s="65">
        <v>6334.0</v>
      </c>
    </row>
    <row r="124">
      <c r="A124" s="64">
        <v>44509.0</v>
      </c>
      <c r="B124" s="65">
        <v>126901.0</v>
      </c>
      <c r="C124" s="65">
        <v>14368.0</v>
      </c>
      <c r="D124" s="65">
        <v>17587.0</v>
      </c>
      <c r="E124" s="65">
        <v>20633.0</v>
      </c>
      <c r="F124" s="65">
        <v>5508.0</v>
      </c>
      <c r="G124" s="65">
        <v>7720.0</v>
      </c>
      <c r="H124" s="65">
        <v>5478.0</v>
      </c>
      <c r="I124" s="65">
        <v>1383.0</v>
      </c>
      <c r="J124" s="65">
        <v>114508.0</v>
      </c>
      <c r="K124" s="65">
        <v>7466.0</v>
      </c>
      <c r="L124" s="65">
        <v>8224.0</v>
      </c>
      <c r="M124" s="65">
        <v>11258.0</v>
      </c>
      <c r="N124" s="65">
        <v>5413.0</v>
      </c>
      <c r="O124" s="65">
        <v>3757.0</v>
      </c>
      <c r="P124" s="65">
        <v>10148.0</v>
      </c>
      <c r="Q124" s="65">
        <v>13525.0</v>
      </c>
      <c r="R124" s="65">
        <v>3199.0</v>
      </c>
      <c r="S124" s="65">
        <v>6331.0</v>
      </c>
    </row>
    <row r="125">
      <c r="A125" s="64">
        <v>44508.0</v>
      </c>
      <c r="B125" s="65">
        <v>126241.0</v>
      </c>
      <c r="C125" s="65">
        <v>14322.0</v>
      </c>
      <c r="D125" s="65">
        <v>17543.0</v>
      </c>
      <c r="E125" s="65">
        <v>20522.0</v>
      </c>
      <c r="F125" s="65">
        <v>5497.0</v>
      </c>
      <c r="G125" s="65">
        <v>7695.0</v>
      </c>
      <c r="H125" s="65">
        <v>5474.0</v>
      </c>
      <c r="I125" s="65">
        <v>1380.0</v>
      </c>
      <c r="J125" s="65">
        <v>113980.0</v>
      </c>
      <c r="K125" s="65">
        <v>7445.0</v>
      </c>
      <c r="L125" s="65">
        <v>8207.0</v>
      </c>
      <c r="M125" s="65">
        <v>11198.0</v>
      </c>
      <c r="N125" s="65">
        <v>5401.0</v>
      </c>
      <c r="O125" s="65">
        <v>3736.0</v>
      </c>
      <c r="P125" s="65">
        <v>10100.0</v>
      </c>
      <c r="Q125" s="65">
        <v>13448.0</v>
      </c>
      <c r="R125" s="65">
        <v>3179.0</v>
      </c>
      <c r="S125" s="65">
        <v>6326.0</v>
      </c>
    </row>
    <row r="126">
      <c r="A126" s="64">
        <v>44507.0</v>
      </c>
      <c r="B126" s="65">
        <v>125533.0</v>
      </c>
      <c r="C126" s="65">
        <v>14288.0</v>
      </c>
      <c r="D126" s="65">
        <v>17509.0</v>
      </c>
      <c r="E126" s="65">
        <v>20424.0</v>
      </c>
      <c r="F126" s="65">
        <v>5469.0</v>
      </c>
      <c r="G126" s="65">
        <v>7673.0</v>
      </c>
      <c r="H126" s="65">
        <v>5469.0</v>
      </c>
      <c r="I126" s="65">
        <v>1379.0</v>
      </c>
      <c r="J126" s="65">
        <v>113436.0</v>
      </c>
      <c r="K126" s="65">
        <v>7415.0</v>
      </c>
      <c r="L126" s="65">
        <v>8172.0</v>
      </c>
      <c r="M126" s="65">
        <v>11136.0</v>
      </c>
      <c r="N126" s="65">
        <v>5380.0</v>
      </c>
      <c r="O126" s="65">
        <v>3719.0</v>
      </c>
      <c r="P126" s="65">
        <v>10040.0</v>
      </c>
      <c r="Q126" s="65">
        <v>13408.0</v>
      </c>
      <c r="R126" s="65">
        <v>3163.0</v>
      </c>
      <c r="S126" s="65">
        <v>6322.0</v>
      </c>
    </row>
    <row r="127">
      <c r="A127" s="64">
        <v>44506.0</v>
      </c>
      <c r="B127" s="65">
        <v>124685.0</v>
      </c>
      <c r="C127" s="65">
        <v>14248.0</v>
      </c>
      <c r="D127" s="65">
        <v>17454.0</v>
      </c>
      <c r="E127" s="65">
        <v>20264.0</v>
      </c>
      <c r="F127" s="65">
        <v>5449.0</v>
      </c>
      <c r="G127" s="65">
        <v>7650.0</v>
      </c>
      <c r="H127" s="65">
        <v>5468.0</v>
      </c>
      <c r="I127" s="65">
        <v>1377.0</v>
      </c>
      <c r="J127" s="65">
        <v>112733.0</v>
      </c>
      <c r="K127" s="65">
        <v>7373.0</v>
      </c>
      <c r="L127" s="65">
        <v>8118.0</v>
      </c>
      <c r="M127" s="65">
        <v>11070.0</v>
      </c>
      <c r="N127" s="65">
        <v>5358.0</v>
      </c>
      <c r="O127" s="65">
        <v>3688.0</v>
      </c>
      <c r="P127" s="65">
        <v>9946.0</v>
      </c>
      <c r="Q127" s="65">
        <v>13362.0</v>
      </c>
      <c r="R127" s="65">
        <v>3149.0</v>
      </c>
      <c r="S127" s="65">
        <v>6320.0</v>
      </c>
    </row>
    <row r="128">
      <c r="A128" s="64">
        <v>44505.0</v>
      </c>
      <c r="B128" s="65">
        <v>123769.0</v>
      </c>
      <c r="C128" s="65">
        <v>14189.0</v>
      </c>
      <c r="D128" s="65">
        <v>17416.0</v>
      </c>
      <c r="E128" s="65">
        <v>20120.0</v>
      </c>
      <c r="F128" s="65">
        <v>5431.0</v>
      </c>
      <c r="G128" s="65">
        <v>7629.0</v>
      </c>
      <c r="H128" s="65">
        <v>5456.0</v>
      </c>
      <c r="I128" s="65">
        <v>1375.0</v>
      </c>
      <c r="J128" s="65">
        <v>112040.0</v>
      </c>
      <c r="K128" s="65">
        <v>7331.0</v>
      </c>
      <c r="L128" s="65">
        <v>8075.0</v>
      </c>
      <c r="M128" s="65">
        <v>11005.0</v>
      </c>
      <c r="N128" s="65">
        <v>5323.0</v>
      </c>
      <c r="O128" s="65">
        <v>3648.0</v>
      </c>
      <c r="P128" s="65">
        <v>9911.0</v>
      </c>
      <c r="Q128" s="65">
        <v>13289.0</v>
      </c>
      <c r="R128" s="65">
        <v>3145.0</v>
      </c>
      <c r="S128" s="65">
        <v>6312.0</v>
      </c>
    </row>
    <row r="129">
      <c r="A129" s="64">
        <v>44504.0</v>
      </c>
      <c r="B129" s="65">
        <v>122789.0</v>
      </c>
      <c r="C129" s="65">
        <v>14133.0</v>
      </c>
      <c r="D129" s="65">
        <v>17373.0</v>
      </c>
      <c r="E129" s="65">
        <v>19967.0</v>
      </c>
      <c r="F129" s="65">
        <v>5419.0</v>
      </c>
      <c r="G129" s="65">
        <v>7605.0</v>
      </c>
      <c r="H129" s="65">
        <v>5451.0</v>
      </c>
      <c r="I129" s="65">
        <v>1373.0</v>
      </c>
      <c r="J129" s="65">
        <v>111298.0</v>
      </c>
      <c r="K129" s="65">
        <v>7309.0</v>
      </c>
      <c r="L129" s="65">
        <v>8040.0</v>
      </c>
      <c r="M129" s="65">
        <v>10895.0</v>
      </c>
      <c r="N129" s="65">
        <v>5307.0</v>
      </c>
      <c r="O129" s="65">
        <v>3633.0</v>
      </c>
      <c r="P129" s="65">
        <v>9827.0</v>
      </c>
      <c r="Q129" s="65">
        <v>13256.0</v>
      </c>
      <c r="R129" s="65">
        <v>3138.0</v>
      </c>
      <c r="S129" s="65">
        <v>6307.0</v>
      </c>
    </row>
    <row r="130">
      <c r="A130" s="64">
        <v>44503.0</v>
      </c>
      <c r="B130" s="67">
        <v>121843.0</v>
      </c>
      <c r="C130" s="67">
        <v>14074.0</v>
      </c>
      <c r="D130" s="65">
        <v>17307.0</v>
      </c>
      <c r="E130" s="65">
        <v>19796.0</v>
      </c>
      <c r="F130" s="65">
        <v>5405.0</v>
      </c>
      <c r="G130" s="65">
        <v>7588.0</v>
      </c>
      <c r="H130" s="65">
        <v>5447.0</v>
      </c>
      <c r="I130" s="65">
        <v>1373.0</v>
      </c>
      <c r="J130" s="65">
        <v>110427.0</v>
      </c>
      <c r="K130" s="65">
        <v>7270.0</v>
      </c>
      <c r="L130" s="65">
        <v>7993.0</v>
      </c>
      <c r="M130" s="65">
        <v>10807.0</v>
      </c>
      <c r="N130" s="65">
        <v>5269.0</v>
      </c>
      <c r="O130" s="68">
        <v>3616.0</v>
      </c>
      <c r="P130" s="68">
        <v>9788.0</v>
      </c>
      <c r="Q130" s="68">
        <v>13220.0</v>
      </c>
      <c r="R130" s="68">
        <v>3121.0</v>
      </c>
      <c r="S130" s="68">
        <v>6296.0</v>
      </c>
    </row>
    <row r="131">
      <c r="A131" s="64">
        <v>44502.0</v>
      </c>
      <c r="B131" s="67">
        <v>120840.0</v>
      </c>
      <c r="C131" s="67">
        <v>13994.0</v>
      </c>
      <c r="D131" s="65">
        <v>17241.0</v>
      </c>
      <c r="E131" s="65">
        <v>19613.0</v>
      </c>
      <c r="F131" s="65">
        <v>5393.0</v>
      </c>
      <c r="G131" s="65">
        <v>7569.0</v>
      </c>
      <c r="H131" s="65">
        <v>5440.0</v>
      </c>
      <c r="I131" s="65">
        <v>1372.0</v>
      </c>
      <c r="J131" s="65">
        <v>109528.0</v>
      </c>
      <c r="K131" s="65">
        <v>7241.0</v>
      </c>
      <c r="L131" s="65">
        <v>7945.0</v>
      </c>
      <c r="M131" s="65">
        <v>10716.0</v>
      </c>
      <c r="N131" s="65">
        <v>5226.0</v>
      </c>
      <c r="O131" s="68">
        <v>3595.0</v>
      </c>
      <c r="P131" s="68">
        <v>9757.0</v>
      </c>
      <c r="Q131" s="68">
        <v>13112.0</v>
      </c>
      <c r="R131" s="68">
        <v>3104.0</v>
      </c>
      <c r="S131" s="68">
        <v>6288.0</v>
      </c>
    </row>
    <row r="132">
      <c r="A132" s="64">
        <v>44501.0</v>
      </c>
      <c r="B132" s="67">
        <v>120240.0</v>
      </c>
      <c r="C132" s="67">
        <v>13966.0</v>
      </c>
      <c r="D132" s="65">
        <v>17199.0</v>
      </c>
      <c r="E132" s="65">
        <v>19500.0</v>
      </c>
      <c r="F132" s="65">
        <v>5376.0</v>
      </c>
      <c r="G132" s="65">
        <v>7541.0</v>
      </c>
      <c r="H132" s="65">
        <v>5433.0</v>
      </c>
      <c r="I132" s="65">
        <v>1367.0</v>
      </c>
      <c r="J132" s="65">
        <v>109027.0</v>
      </c>
      <c r="K132" s="65">
        <v>7212.0</v>
      </c>
      <c r="L132" s="65">
        <v>7921.0</v>
      </c>
      <c r="M132" s="65">
        <v>10647.0</v>
      </c>
      <c r="N132" s="65">
        <v>5213.0</v>
      </c>
      <c r="O132" s="68">
        <v>3561.0</v>
      </c>
      <c r="P132" s="68">
        <v>9736.0</v>
      </c>
      <c r="Q132" s="68">
        <v>13058.0</v>
      </c>
      <c r="R132" s="68">
        <v>3102.0</v>
      </c>
      <c r="S132" s="68">
        <v>6287.0</v>
      </c>
    </row>
    <row r="133">
      <c r="A133" s="64">
        <v>44500.0</v>
      </c>
      <c r="B133" s="67">
        <v>119594.0</v>
      </c>
      <c r="C133" s="67">
        <v>13911.0</v>
      </c>
      <c r="D133" s="65">
        <v>17142.0</v>
      </c>
      <c r="E133" s="65">
        <v>19373.0</v>
      </c>
      <c r="F133" s="65">
        <v>5371.0</v>
      </c>
      <c r="G133" s="65">
        <v>7532.0</v>
      </c>
      <c r="H133" s="65">
        <v>5421.0</v>
      </c>
      <c r="I133" s="65">
        <v>1365.0</v>
      </c>
      <c r="J133" s="65">
        <v>108463.0</v>
      </c>
      <c r="K133" s="65">
        <v>7199.0</v>
      </c>
      <c r="L133" s="65">
        <v>7900.0</v>
      </c>
      <c r="M133" s="65">
        <v>10600.0</v>
      </c>
      <c r="N133" s="65">
        <v>5187.0</v>
      </c>
      <c r="O133" s="68">
        <v>3543.0</v>
      </c>
      <c r="P133" s="68">
        <v>9709.0</v>
      </c>
      <c r="Q133" s="68">
        <v>13008.0</v>
      </c>
      <c r="R133" s="68">
        <v>3100.0</v>
      </c>
      <c r="S133" s="68">
        <v>6282.0</v>
      </c>
    </row>
    <row r="134">
      <c r="A134" s="64">
        <v>44499.0</v>
      </c>
      <c r="B134" s="67">
        <v>118834.0</v>
      </c>
      <c r="C134" s="67">
        <v>13853.0</v>
      </c>
      <c r="D134" s="65">
        <v>17085.0</v>
      </c>
      <c r="E134" s="65">
        <v>19216.0</v>
      </c>
      <c r="F134" s="65">
        <v>5348.0</v>
      </c>
      <c r="G134" s="65">
        <v>7521.0</v>
      </c>
      <c r="H134" s="65">
        <v>5416.0</v>
      </c>
      <c r="I134" s="65">
        <v>1361.0</v>
      </c>
      <c r="J134" s="65">
        <v>107762.0</v>
      </c>
      <c r="K134" s="65">
        <v>7176.0</v>
      </c>
      <c r="L134" s="65">
        <v>7873.0</v>
      </c>
      <c r="M134" s="65">
        <v>10538.0</v>
      </c>
      <c r="N134" s="65">
        <v>5166.0</v>
      </c>
      <c r="O134" s="68">
        <v>3513.0</v>
      </c>
      <c r="P134" s="68">
        <v>9653.0</v>
      </c>
      <c r="Q134" s="68">
        <v>12947.0</v>
      </c>
      <c r="R134" s="68">
        <v>3099.0</v>
      </c>
      <c r="S134" s="68">
        <v>6278.0</v>
      </c>
    </row>
    <row r="135">
      <c r="A135" s="64">
        <v>44498.0</v>
      </c>
      <c r="B135" s="67">
        <v>118128.0</v>
      </c>
      <c r="C135" s="67">
        <v>13808.0</v>
      </c>
      <c r="D135" s="65">
        <v>16995.0</v>
      </c>
      <c r="E135" s="65">
        <v>19093.0</v>
      </c>
      <c r="F135" s="65">
        <v>5332.0</v>
      </c>
      <c r="G135" s="65">
        <v>7514.0</v>
      </c>
      <c r="H135" s="65">
        <v>5413.0</v>
      </c>
      <c r="I135" s="65">
        <v>1357.0</v>
      </c>
      <c r="J135" s="65">
        <v>107044.0</v>
      </c>
      <c r="K135" s="65">
        <v>7151.0</v>
      </c>
      <c r="L135" s="65">
        <v>7827.0</v>
      </c>
      <c r="M135" s="65">
        <v>10482.0</v>
      </c>
      <c r="N135" s="65">
        <v>5140.0</v>
      </c>
      <c r="O135" s="68">
        <v>3501.0</v>
      </c>
      <c r="P135" s="68">
        <v>9613.0</v>
      </c>
      <c r="Q135" s="68">
        <v>12774.0</v>
      </c>
      <c r="R135" s="68">
        <v>3090.0</v>
      </c>
      <c r="S135" s="68">
        <v>6274.0</v>
      </c>
    </row>
    <row r="136">
      <c r="A136" s="64">
        <v>44497.0</v>
      </c>
      <c r="B136" s="67">
        <v>117358.0</v>
      </c>
      <c r="C136" s="67">
        <v>13765.0</v>
      </c>
      <c r="D136" s="65">
        <v>16878.0</v>
      </c>
      <c r="E136" s="65">
        <v>18961.0</v>
      </c>
      <c r="F136" s="65">
        <v>5327.0</v>
      </c>
      <c r="G136" s="65">
        <v>7505.0</v>
      </c>
      <c r="H136" s="65">
        <v>5409.0</v>
      </c>
      <c r="I136" s="65">
        <v>1356.0</v>
      </c>
      <c r="J136" s="65">
        <v>106282.0</v>
      </c>
      <c r="K136" s="65">
        <v>7130.0</v>
      </c>
      <c r="L136" s="65">
        <v>7792.0</v>
      </c>
      <c r="M136" s="65">
        <v>10414.0</v>
      </c>
      <c r="N136" s="65">
        <v>5084.0</v>
      </c>
      <c r="O136" s="68">
        <v>3488.0</v>
      </c>
      <c r="P136" s="68">
        <v>9571.0</v>
      </c>
      <c r="Q136" s="68">
        <v>12740.0</v>
      </c>
      <c r="R136" s="68">
        <v>3086.0</v>
      </c>
      <c r="S136" s="68">
        <v>6266.0</v>
      </c>
    </row>
    <row r="137">
      <c r="A137" s="64">
        <v>44496.0</v>
      </c>
      <c r="B137" s="67">
        <v>116572.0</v>
      </c>
      <c r="C137" s="67">
        <v>13713.0</v>
      </c>
      <c r="D137" s="65">
        <v>16772.0</v>
      </c>
      <c r="E137" s="65">
        <v>18824.0</v>
      </c>
      <c r="F137" s="65">
        <v>5320.0</v>
      </c>
      <c r="G137" s="65">
        <v>7499.0</v>
      </c>
      <c r="H137" s="65">
        <v>5403.0</v>
      </c>
      <c r="I137" s="65">
        <v>1354.0</v>
      </c>
      <c r="J137" s="65">
        <v>105575.0</v>
      </c>
      <c r="K137" s="65">
        <v>7108.0</v>
      </c>
      <c r="L137" s="65">
        <v>7739.0</v>
      </c>
      <c r="M137" s="65">
        <v>10332.0</v>
      </c>
      <c r="N137" s="65">
        <v>5043.0</v>
      </c>
      <c r="O137" s="68">
        <v>3476.0</v>
      </c>
      <c r="P137" s="68">
        <v>9530.0</v>
      </c>
      <c r="Q137" s="68">
        <v>12705.0</v>
      </c>
      <c r="R137" s="68">
        <v>3082.0</v>
      </c>
      <c r="S137" s="68">
        <v>6258.0</v>
      </c>
    </row>
    <row r="138">
      <c r="A138" s="64">
        <v>44495.0</v>
      </c>
      <c r="B138" s="67">
        <v>115844.0</v>
      </c>
      <c r="C138" s="67">
        <v>13670.0</v>
      </c>
      <c r="D138" s="65">
        <v>16733.0</v>
      </c>
      <c r="E138" s="65">
        <v>18699.0</v>
      </c>
      <c r="F138" s="65">
        <v>5311.0</v>
      </c>
      <c r="G138" s="65">
        <v>7484.0</v>
      </c>
      <c r="H138" s="65">
        <v>5395.0</v>
      </c>
      <c r="I138" s="65">
        <v>1353.0</v>
      </c>
      <c r="J138" s="65">
        <v>104836.0</v>
      </c>
      <c r="K138" s="65">
        <v>7089.0</v>
      </c>
      <c r="L138" s="65">
        <v>7710.0</v>
      </c>
      <c r="M138" s="65">
        <v>10273.0</v>
      </c>
      <c r="N138" s="65">
        <v>5013.0</v>
      </c>
      <c r="O138" s="68">
        <v>3470.0</v>
      </c>
      <c r="P138" s="68">
        <v>9488.0</v>
      </c>
      <c r="Q138" s="68">
        <v>12660.0</v>
      </c>
      <c r="R138" s="68">
        <v>3075.0</v>
      </c>
      <c r="S138" s="68">
        <v>6252.0</v>
      </c>
    </row>
    <row r="139">
      <c r="A139" s="64">
        <v>44494.0</v>
      </c>
      <c r="B139" s="67">
        <v>115417.0</v>
      </c>
      <c r="C139" s="67">
        <v>13637.0</v>
      </c>
      <c r="D139" s="65">
        <v>16672.0</v>
      </c>
      <c r="E139" s="65">
        <v>18625.0</v>
      </c>
      <c r="F139" s="65">
        <v>5306.0</v>
      </c>
      <c r="G139" s="65">
        <v>7471.0</v>
      </c>
      <c r="H139" s="65">
        <v>5386.0</v>
      </c>
      <c r="I139" s="65">
        <v>1347.0</v>
      </c>
      <c r="J139" s="65">
        <v>104405.0</v>
      </c>
      <c r="K139" s="65">
        <v>7064.0</v>
      </c>
      <c r="L139" s="65">
        <v>7678.0</v>
      </c>
      <c r="M139" s="65">
        <v>10233.0</v>
      </c>
      <c r="N139" s="65">
        <v>4972.0</v>
      </c>
      <c r="O139" s="68">
        <v>3464.0</v>
      </c>
      <c r="P139" s="68">
        <v>9468.0</v>
      </c>
      <c r="Q139" s="68">
        <v>12631.0</v>
      </c>
      <c r="R139" s="68">
        <v>3069.0</v>
      </c>
      <c r="S139" s="68">
        <v>6244.0</v>
      </c>
    </row>
    <row r="140">
      <c r="A140" s="64">
        <v>44493.0</v>
      </c>
      <c r="B140" s="67">
        <v>114962.0</v>
      </c>
      <c r="C140" s="67">
        <v>13613.0</v>
      </c>
      <c r="D140" s="65">
        <v>16640.0</v>
      </c>
      <c r="E140" s="65">
        <v>18529.0</v>
      </c>
      <c r="F140" s="65">
        <v>5303.0</v>
      </c>
      <c r="G140" s="65">
        <v>7467.0</v>
      </c>
      <c r="H140" s="65">
        <v>5382.0</v>
      </c>
      <c r="I140" s="65">
        <v>1347.0</v>
      </c>
      <c r="J140" s="65">
        <v>104004.0</v>
      </c>
      <c r="K140" s="65">
        <v>7044.0</v>
      </c>
      <c r="L140" s="65">
        <v>7636.0</v>
      </c>
      <c r="M140" s="65">
        <v>10206.0</v>
      </c>
      <c r="N140" s="65">
        <v>4948.0</v>
      </c>
      <c r="O140" s="68">
        <v>3459.0</v>
      </c>
      <c r="P140" s="68">
        <v>9452.0</v>
      </c>
      <c r="Q140" s="68">
        <v>12613.0</v>
      </c>
      <c r="R140" s="68">
        <v>3058.0</v>
      </c>
      <c r="S140" s="68">
        <v>6236.0</v>
      </c>
    </row>
    <row r="141">
      <c r="A141" s="64">
        <v>44492.0</v>
      </c>
      <c r="B141" s="67">
        <v>114442.0</v>
      </c>
      <c r="C141" s="67">
        <v>13581.0</v>
      </c>
      <c r="D141" s="65">
        <v>16609.0</v>
      </c>
      <c r="E141" s="65">
        <v>18426.0</v>
      </c>
      <c r="F141" s="65">
        <v>5299.0</v>
      </c>
      <c r="G141" s="65">
        <v>7459.0</v>
      </c>
      <c r="H141" s="65">
        <v>5379.0</v>
      </c>
      <c r="I141" s="65">
        <v>1347.0</v>
      </c>
      <c r="J141" s="65">
        <v>103483.0</v>
      </c>
      <c r="K141" s="65">
        <v>7031.0</v>
      </c>
      <c r="L141" s="65">
        <v>7597.0</v>
      </c>
      <c r="M141" s="65">
        <v>10142.0</v>
      </c>
      <c r="N141" s="65">
        <v>4938.0</v>
      </c>
      <c r="O141" s="68">
        <v>3450.0</v>
      </c>
      <c r="P141" s="68">
        <v>9428.0</v>
      </c>
      <c r="Q141" s="68">
        <v>12586.0</v>
      </c>
      <c r="R141" s="68">
        <v>3050.0</v>
      </c>
      <c r="S141" s="68">
        <v>6229.0</v>
      </c>
    </row>
    <row r="142">
      <c r="A142" s="64">
        <v>44491.0</v>
      </c>
      <c r="B142" s="67">
        <v>113891.0</v>
      </c>
      <c r="C142" s="67">
        <v>13541.0</v>
      </c>
      <c r="D142" s="65">
        <v>16588.0</v>
      </c>
      <c r="E142" s="65">
        <v>18320.0</v>
      </c>
      <c r="F142" s="65">
        <v>5290.0</v>
      </c>
      <c r="G142" s="65">
        <v>7451.0</v>
      </c>
      <c r="H142" s="65">
        <v>5373.0</v>
      </c>
      <c r="I142" s="65">
        <v>1345.0</v>
      </c>
      <c r="J142" s="65">
        <v>102965.0</v>
      </c>
      <c r="K142" s="65">
        <v>7011.0</v>
      </c>
      <c r="L142" s="65">
        <v>7551.0</v>
      </c>
      <c r="M142" s="65">
        <v>10100.0</v>
      </c>
      <c r="N142" s="65">
        <v>4919.0</v>
      </c>
      <c r="O142" s="68">
        <v>3445.0</v>
      </c>
      <c r="P142" s="68">
        <v>9393.0</v>
      </c>
      <c r="Q142" s="68">
        <v>12514.0</v>
      </c>
      <c r="R142" s="68">
        <v>3047.0</v>
      </c>
      <c r="S142" s="68">
        <v>6225.0</v>
      </c>
    </row>
    <row r="143">
      <c r="A143" s="64">
        <v>44490.0</v>
      </c>
      <c r="B143" s="67">
        <v>113372.0</v>
      </c>
      <c r="C143" s="67">
        <v>13497.0</v>
      </c>
      <c r="D143" s="65">
        <v>16567.0</v>
      </c>
      <c r="E143" s="65">
        <v>18199.0</v>
      </c>
      <c r="F143" s="65">
        <v>5287.0</v>
      </c>
      <c r="G143" s="65">
        <v>7446.0</v>
      </c>
      <c r="H143" s="65">
        <v>5370.0</v>
      </c>
      <c r="I143" s="65">
        <v>1344.0</v>
      </c>
      <c r="J143" s="65">
        <v>102447.0</v>
      </c>
      <c r="K143" s="65">
        <v>6993.0</v>
      </c>
      <c r="L143" s="65">
        <v>7509.0</v>
      </c>
      <c r="M143" s="65">
        <v>10073.0</v>
      </c>
      <c r="N143" s="65">
        <v>4903.0</v>
      </c>
      <c r="O143" s="68">
        <v>3430.0</v>
      </c>
      <c r="P143" s="68">
        <v>9348.0</v>
      </c>
      <c r="Q143" s="68">
        <v>12480.0</v>
      </c>
      <c r="R143" s="68">
        <v>3041.0</v>
      </c>
      <c r="S143" s="68">
        <v>6223.0</v>
      </c>
    </row>
    <row r="144">
      <c r="A144" s="64">
        <v>44489.0</v>
      </c>
      <c r="B144" s="67">
        <v>112866.0</v>
      </c>
      <c r="C144" s="67">
        <v>13468.0</v>
      </c>
      <c r="D144" s="65">
        <v>16541.0</v>
      </c>
      <c r="E144" s="65">
        <v>18094.0</v>
      </c>
      <c r="F144" s="65">
        <v>5272.0</v>
      </c>
      <c r="G144" s="65">
        <v>7438.0</v>
      </c>
      <c r="H144" s="65">
        <v>5369.0</v>
      </c>
      <c r="I144" s="65">
        <v>1336.0</v>
      </c>
      <c r="J144" s="65">
        <v>101921.0</v>
      </c>
      <c r="K144" s="65">
        <v>6962.0</v>
      </c>
      <c r="L144" s="65">
        <v>7452.0</v>
      </c>
      <c r="M144" s="65">
        <v>10029.0</v>
      </c>
      <c r="N144" s="65">
        <v>4893.0</v>
      </c>
      <c r="O144" s="68">
        <v>3418.0</v>
      </c>
      <c r="P144" s="68">
        <v>9313.0</v>
      </c>
      <c r="Q144" s="68">
        <v>12460.0</v>
      </c>
      <c r="R144" s="68">
        <v>3035.0</v>
      </c>
      <c r="S144" s="68">
        <v>6221.0</v>
      </c>
    </row>
    <row r="145">
      <c r="A145" s="64">
        <v>44488.0</v>
      </c>
      <c r="B145" s="67">
        <v>112363.0</v>
      </c>
      <c r="C145" s="67">
        <v>13433.0</v>
      </c>
      <c r="D145" s="65">
        <v>16505.0</v>
      </c>
      <c r="E145" s="65">
        <v>17985.0</v>
      </c>
      <c r="F145" s="65">
        <v>5260.0</v>
      </c>
      <c r="G145" s="65">
        <v>7429.0</v>
      </c>
      <c r="H145" s="65">
        <v>5362.0</v>
      </c>
      <c r="I145" s="65">
        <v>1333.0</v>
      </c>
      <c r="J145" s="65">
        <v>101333.0</v>
      </c>
      <c r="K145" s="65">
        <v>6935.0</v>
      </c>
      <c r="L145" s="65">
        <v>7383.0</v>
      </c>
      <c r="M145" s="65">
        <v>9986.0</v>
      </c>
      <c r="N145" s="65">
        <v>4884.0</v>
      </c>
      <c r="O145" s="68">
        <v>3409.0</v>
      </c>
      <c r="P145" s="68">
        <v>9238.0</v>
      </c>
      <c r="Q145" s="68">
        <v>12427.0</v>
      </c>
      <c r="R145" s="68">
        <v>3032.0</v>
      </c>
      <c r="S145" s="68">
        <v>6221.0</v>
      </c>
    </row>
    <row r="146">
      <c r="A146" s="64">
        <v>44487.0</v>
      </c>
      <c r="B146" s="67">
        <v>112065.0</v>
      </c>
      <c r="C146" s="67">
        <v>13394.0</v>
      </c>
      <c r="D146" s="65">
        <v>16470.0</v>
      </c>
      <c r="E146" s="65">
        <v>17892.0</v>
      </c>
      <c r="F146" s="65">
        <v>5257.0</v>
      </c>
      <c r="G146" s="65">
        <v>7414.0</v>
      </c>
      <c r="H146" s="65">
        <v>5362.0</v>
      </c>
      <c r="I146" s="65">
        <v>1333.0</v>
      </c>
      <c r="J146" s="65">
        <v>100932.0</v>
      </c>
      <c r="K146" s="65">
        <v>6928.0</v>
      </c>
      <c r="L146" s="65">
        <v>7341.0</v>
      </c>
      <c r="M146" s="65">
        <v>9946.0</v>
      </c>
      <c r="N146" s="65">
        <v>4870.0</v>
      </c>
      <c r="O146" s="68">
        <v>3395.0</v>
      </c>
      <c r="P146" s="68">
        <v>9196.0</v>
      </c>
      <c r="Q146" s="68">
        <v>12407.0</v>
      </c>
      <c r="R146" s="68">
        <v>3027.0</v>
      </c>
      <c r="S146" s="68">
        <v>6216.0</v>
      </c>
    </row>
    <row r="147">
      <c r="A147" s="64">
        <v>44486.0</v>
      </c>
      <c r="B147" s="67">
        <v>111710.0</v>
      </c>
      <c r="C147" s="67">
        <v>13359.0</v>
      </c>
      <c r="D147" s="65">
        <v>16425.0</v>
      </c>
      <c r="E147" s="65">
        <v>17807.0</v>
      </c>
      <c r="F147" s="65">
        <v>5253.0</v>
      </c>
      <c r="G147" s="65">
        <v>7409.0</v>
      </c>
      <c r="H147" s="65">
        <v>5359.0</v>
      </c>
      <c r="I147" s="65">
        <v>1331.0</v>
      </c>
      <c r="J147" s="65">
        <v>100567.0</v>
      </c>
      <c r="K147" s="65">
        <v>6920.0</v>
      </c>
      <c r="L147" s="65">
        <v>7312.0</v>
      </c>
      <c r="M147" s="65">
        <v>9913.0</v>
      </c>
      <c r="N147" s="65">
        <v>4852.0</v>
      </c>
      <c r="O147" s="68">
        <v>3386.0</v>
      </c>
      <c r="P147" s="68">
        <v>9178.0</v>
      </c>
      <c r="Q147" s="68">
        <v>12378.0</v>
      </c>
      <c r="R147" s="68">
        <v>3021.0</v>
      </c>
      <c r="S147" s="68">
        <v>6216.0</v>
      </c>
    </row>
    <row r="148">
      <c r="A148" s="64">
        <v>44485.0</v>
      </c>
      <c r="B148" s="67">
        <v>111205.0</v>
      </c>
      <c r="C148" s="67">
        <v>13323.0</v>
      </c>
      <c r="D148" s="65">
        <v>16385.0</v>
      </c>
      <c r="E148" s="65">
        <v>17698.0</v>
      </c>
      <c r="F148" s="65">
        <v>5244.0</v>
      </c>
      <c r="G148" s="65">
        <v>7401.0</v>
      </c>
      <c r="H148" s="65">
        <v>5355.0</v>
      </c>
      <c r="I148" s="65">
        <v>1331.0</v>
      </c>
      <c r="J148" s="65">
        <v>100076.0</v>
      </c>
      <c r="K148" s="65">
        <v>6896.0</v>
      </c>
      <c r="L148" s="65">
        <v>7272.0</v>
      </c>
      <c r="M148" s="65">
        <v>9869.0</v>
      </c>
      <c r="N148" s="65">
        <v>4837.0</v>
      </c>
      <c r="O148" s="68">
        <v>3364.0</v>
      </c>
      <c r="P148" s="68">
        <v>9150.0</v>
      </c>
      <c r="Q148" s="68">
        <v>12348.0</v>
      </c>
      <c r="R148" s="68">
        <v>3016.0</v>
      </c>
      <c r="S148" s="68">
        <v>6208.0</v>
      </c>
    </row>
    <row r="149">
      <c r="A149" s="64">
        <v>44484.0</v>
      </c>
      <c r="B149" s="67">
        <v>110620.0</v>
      </c>
      <c r="C149" s="67">
        <v>13301.0</v>
      </c>
      <c r="D149" s="65">
        <v>16338.0</v>
      </c>
      <c r="E149" s="65">
        <v>17595.0</v>
      </c>
      <c r="F149" s="65">
        <v>5238.0</v>
      </c>
      <c r="G149" s="65">
        <v>7392.0</v>
      </c>
      <c r="H149" s="65">
        <v>5348.0</v>
      </c>
      <c r="I149" s="65">
        <v>1330.0</v>
      </c>
      <c r="J149" s="65">
        <v>99489.0</v>
      </c>
      <c r="K149" s="65">
        <v>6877.0</v>
      </c>
      <c r="L149" s="65">
        <v>7203.0</v>
      </c>
      <c r="M149" s="65">
        <v>9830.0</v>
      </c>
      <c r="N149" s="65">
        <v>4821.0</v>
      </c>
      <c r="O149" s="68">
        <v>3340.0</v>
      </c>
      <c r="P149" s="68">
        <v>9098.0</v>
      </c>
      <c r="Q149" s="68">
        <v>12331.0</v>
      </c>
      <c r="R149" s="68">
        <v>3009.0</v>
      </c>
      <c r="S149" s="68">
        <v>6201.0</v>
      </c>
    </row>
    <row r="150">
      <c r="A150" s="64">
        <v>44483.0</v>
      </c>
      <c r="B150" s="67">
        <v>109940.0</v>
      </c>
      <c r="C150" s="67">
        <v>13269.0</v>
      </c>
      <c r="D150" s="65">
        <v>16300.0</v>
      </c>
      <c r="E150" s="65">
        <v>17499.0</v>
      </c>
      <c r="F150" s="65">
        <v>5232.0</v>
      </c>
      <c r="G150" s="65">
        <v>7380.0</v>
      </c>
      <c r="H150" s="65">
        <v>5340.0</v>
      </c>
      <c r="I150" s="65">
        <v>1327.0</v>
      </c>
      <c r="J150" s="65">
        <v>98878.0</v>
      </c>
      <c r="K150" s="65">
        <v>6856.0</v>
      </c>
      <c r="L150" s="65">
        <v>7155.0</v>
      </c>
      <c r="M150" s="65">
        <v>9798.0</v>
      </c>
      <c r="N150" s="65">
        <v>4810.0</v>
      </c>
      <c r="O150" s="68">
        <v>3316.0</v>
      </c>
      <c r="P150" s="68">
        <v>9064.0</v>
      </c>
      <c r="Q150" s="68">
        <v>12318.0</v>
      </c>
      <c r="R150" s="68">
        <v>2999.0</v>
      </c>
      <c r="S150" s="68">
        <v>6198.0</v>
      </c>
    </row>
    <row r="151">
      <c r="A151" s="64">
        <v>44482.0</v>
      </c>
      <c r="B151" s="67">
        <v>109195.0</v>
      </c>
      <c r="C151" s="67">
        <v>13222.0</v>
      </c>
      <c r="D151" s="65">
        <v>16254.0</v>
      </c>
      <c r="E151" s="65">
        <v>17357.0</v>
      </c>
      <c r="F151" s="65">
        <v>5222.0</v>
      </c>
      <c r="G151" s="65">
        <v>7374.0</v>
      </c>
      <c r="H151" s="65">
        <v>5334.0</v>
      </c>
      <c r="I151" s="65">
        <v>1324.0</v>
      </c>
      <c r="J151" s="65">
        <v>98188.0</v>
      </c>
      <c r="K151" s="65">
        <v>6834.0</v>
      </c>
      <c r="L151" s="65">
        <v>7107.0</v>
      </c>
      <c r="M151" s="65">
        <v>9751.0</v>
      </c>
      <c r="N151" s="65">
        <v>4794.0</v>
      </c>
      <c r="O151" s="68">
        <v>3297.0</v>
      </c>
      <c r="P151" s="68">
        <v>9019.0</v>
      </c>
      <c r="Q151" s="68">
        <v>12283.0</v>
      </c>
      <c r="R151" s="68">
        <v>2990.0</v>
      </c>
      <c r="S151" s="68">
        <v>6197.0</v>
      </c>
    </row>
    <row r="152">
      <c r="A152" s="64">
        <v>44481.0</v>
      </c>
      <c r="B152" s="67">
        <v>108617.0</v>
      </c>
      <c r="C152" s="67">
        <v>13182.0</v>
      </c>
      <c r="D152" s="65">
        <v>16188.0</v>
      </c>
      <c r="E152" s="65">
        <v>17271.0</v>
      </c>
      <c r="F152" s="65">
        <v>5208.0</v>
      </c>
      <c r="G152" s="65">
        <v>7353.0</v>
      </c>
      <c r="H152" s="65">
        <v>5327.0</v>
      </c>
      <c r="I152" s="65">
        <v>1321.0</v>
      </c>
      <c r="J152" s="65">
        <v>97679.0</v>
      </c>
      <c r="K152" s="65">
        <v>6817.0</v>
      </c>
      <c r="L152" s="65">
        <v>7019.0</v>
      </c>
      <c r="M152" s="65">
        <v>9717.0</v>
      </c>
      <c r="N152" s="65">
        <v>4781.0</v>
      </c>
      <c r="O152" s="68">
        <v>3281.0</v>
      </c>
      <c r="P152" s="68">
        <v>8978.0</v>
      </c>
      <c r="Q152" s="68">
        <v>12253.0</v>
      </c>
      <c r="R152" s="68">
        <v>2979.0</v>
      </c>
      <c r="S152" s="68">
        <v>6192.0</v>
      </c>
    </row>
    <row r="153">
      <c r="A153" s="64">
        <v>44480.0</v>
      </c>
      <c r="B153" s="67">
        <v>108135.0</v>
      </c>
      <c r="C153" s="67">
        <v>13157.0</v>
      </c>
      <c r="D153" s="65">
        <v>16138.0</v>
      </c>
      <c r="E153" s="65">
        <v>17190.0</v>
      </c>
      <c r="F153" s="65">
        <v>5201.0</v>
      </c>
      <c r="G153" s="65">
        <v>7330.0</v>
      </c>
      <c r="H153" s="65">
        <v>5310.0</v>
      </c>
      <c r="I153" s="65">
        <v>1315.0</v>
      </c>
      <c r="J153" s="65">
        <v>97268.0</v>
      </c>
      <c r="K153" s="65">
        <v>6789.0</v>
      </c>
      <c r="L153" s="65">
        <v>6950.0</v>
      </c>
      <c r="M153" s="65">
        <v>9660.0</v>
      </c>
      <c r="N153" s="65">
        <v>4758.0</v>
      </c>
      <c r="O153" s="68">
        <v>3264.0</v>
      </c>
      <c r="P153" s="68">
        <v>8954.0</v>
      </c>
      <c r="Q153" s="68">
        <v>12236.0</v>
      </c>
      <c r="R153" s="68">
        <v>2972.0</v>
      </c>
      <c r="S153" s="68">
        <v>6189.0</v>
      </c>
    </row>
    <row r="154">
      <c r="A154" s="64">
        <v>44479.0</v>
      </c>
      <c r="B154" s="67">
        <v>107624.0</v>
      </c>
      <c r="C154" s="67">
        <v>13108.0</v>
      </c>
      <c r="D154" s="65">
        <v>16093.0</v>
      </c>
      <c r="E154" s="65">
        <v>17118.0</v>
      </c>
      <c r="F154" s="65">
        <v>5187.0</v>
      </c>
      <c r="G154" s="65">
        <v>7308.0</v>
      </c>
      <c r="H154" s="65">
        <v>5299.0</v>
      </c>
      <c r="I154" s="65">
        <v>1312.0</v>
      </c>
      <c r="J154" s="65">
        <v>96909.0</v>
      </c>
      <c r="K154" s="65">
        <v>6772.0</v>
      </c>
      <c r="L154" s="65">
        <v>6890.0</v>
      </c>
      <c r="M154" s="65">
        <v>9635.0</v>
      </c>
      <c r="N154" s="65">
        <v>4738.0</v>
      </c>
      <c r="O154" s="68">
        <v>3253.0</v>
      </c>
      <c r="P154" s="68">
        <v>8924.0</v>
      </c>
      <c r="Q154" s="68">
        <v>12202.0</v>
      </c>
      <c r="R154" s="68">
        <v>2964.0</v>
      </c>
      <c r="S154" s="68">
        <v>6183.0</v>
      </c>
    </row>
    <row r="155">
      <c r="A155" s="64">
        <v>44478.0</v>
      </c>
      <c r="B155" s="67">
        <v>107041.0</v>
      </c>
      <c r="C155" s="67">
        <v>13077.0</v>
      </c>
      <c r="D155" s="65">
        <v>16045.0</v>
      </c>
      <c r="E155" s="65">
        <v>17023.0</v>
      </c>
      <c r="F155" s="65">
        <v>5164.0</v>
      </c>
      <c r="G155" s="65">
        <v>7298.0</v>
      </c>
      <c r="H155" s="65">
        <v>5290.0</v>
      </c>
      <c r="I155" s="65">
        <v>1308.0</v>
      </c>
      <c r="J155" s="65">
        <v>96359.0</v>
      </c>
      <c r="K155" s="65">
        <v>6754.0</v>
      </c>
      <c r="L155" s="65">
        <v>6815.0</v>
      </c>
      <c r="M155" s="65">
        <v>9604.0</v>
      </c>
      <c r="N155" s="65">
        <v>4728.0</v>
      </c>
      <c r="O155" s="68">
        <v>3248.0</v>
      </c>
      <c r="P155" s="68">
        <v>8879.0</v>
      </c>
      <c r="Q155" s="68">
        <v>12163.0</v>
      </c>
      <c r="R155" s="68">
        <v>2957.0</v>
      </c>
      <c r="S155" s="68">
        <v>6172.0</v>
      </c>
    </row>
    <row r="156">
      <c r="A156" s="64">
        <v>44477.0</v>
      </c>
      <c r="B156" s="67">
        <v>106332.0</v>
      </c>
      <c r="C156" s="67">
        <v>13047.0</v>
      </c>
      <c r="D156" s="65">
        <v>15995.0</v>
      </c>
      <c r="E156" s="65">
        <v>16892.0</v>
      </c>
      <c r="F156" s="65">
        <v>5146.0</v>
      </c>
      <c r="G156" s="65">
        <v>7268.0</v>
      </c>
      <c r="H156" s="65">
        <v>5277.0</v>
      </c>
      <c r="I156" s="65">
        <v>1304.0</v>
      </c>
      <c r="J156" s="65">
        <v>95722.0</v>
      </c>
      <c r="K156" s="65">
        <v>6726.0</v>
      </c>
      <c r="L156" s="65">
        <v>6751.0</v>
      </c>
      <c r="M156" s="65">
        <v>9546.0</v>
      </c>
      <c r="N156" s="65">
        <v>4709.0</v>
      </c>
      <c r="O156" s="68">
        <v>3234.0</v>
      </c>
      <c r="P156" s="68">
        <v>8840.0</v>
      </c>
      <c r="Q156" s="68">
        <v>12090.0</v>
      </c>
      <c r="R156" s="68">
        <v>2931.0</v>
      </c>
      <c r="S156" s="68">
        <v>6166.0</v>
      </c>
    </row>
    <row r="157">
      <c r="A157" s="64">
        <v>44476.0</v>
      </c>
      <c r="B157" s="67">
        <v>105558.0</v>
      </c>
      <c r="C157" s="67">
        <v>13013.0</v>
      </c>
      <c r="D157" s="65">
        <v>15950.0</v>
      </c>
      <c r="E157" s="65">
        <v>16764.0</v>
      </c>
      <c r="F157" s="65">
        <v>5121.0</v>
      </c>
      <c r="G157" s="65">
        <v>7237.0</v>
      </c>
      <c r="H157" s="65">
        <v>5261.0</v>
      </c>
      <c r="I157" s="65">
        <v>1294.0</v>
      </c>
      <c r="J157" s="65">
        <v>94963.0</v>
      </c>
      <c r="K157" s="65">
        <v>6693.0</v>
      </c>
      <c r="L157" s="65">
        <v>6687.0</v>
      </c>
      <c r="M157" s="65">
        <v>9485.0</v>
      </c>
      <c r="N157" s="65">
        <v>4687.0</v>
      </c>
      <c r="O157" s="68">
        <v>3217.0</v>
      </c>
      <c r="P157" s="68">
        <v>8763.0</v>
      </c>
      <c r="Q157" s="68">
        <v>12035.0</v>
      </c>
      <c r="R157" s="68">
        <v>2924.0</v>
      </c>
      <c r="S157" s="68">
        <v>6152.0</v>
      </c>
    </row>
    <row r="158">
      <c r="A158" s="64">
        <v>44475.0</v>
      </c>
      <c r="B158" s="67">
        <v>104723.0</v>
      </c>
      <c r="C158" s="67">
        <v>12964.0</v>
      </c>
      <c r="D158" s="65">
        <v>15904.0</v>
      </c>
      <c r="E158" s="65">
        <v>16564.0</v>
      </c>
      <c r="F158" s="65">
        <v>5108.0</v>
      </c>
      <c r="G158" s="65">
        <v>7207.0</v>
      </c>
      <c r="H158" s="65">
        <v>5247.0</v>
      </c>
      <c r="I158" s="65">
        <v>1283.0</v>
      </c>
      <c r="J158" s="65">
        <v>94107.0</v>
      </c>
      <c r="K158" s="65">
        <v>6664.0</v>
      </c>
      <c r="L158" s="65">
        <v>6613.0</v>
      </c>
      <c r="M158" s="65">
        <v>9433.0</v>
      </c>
      <c r="N158" s="65">
        <v>4663.0</v>
      </c>
      <c r="O158" s="68">
        <v>3199.0</v>
      </c>
      <c r="P158" s="68">
        <v>8708.0</v>
      </c>
      <c r="Q158" s="68">
        <v>11939.0</v>
      </c>
      <c r="R158" s="68">
        <v>2914.0</v>
      </c>
      <c r="S158" s="68">
        <v>6139.0</v>
      </c>
    </row>
    <row r="159">
      <c r="A159" s="64">
        <v>44474.0</v>
      </c>
      <c r="B159" s="67">
        <v>104033.0</v>
      </c>
      <c r="C159" s="67">
        <v>12926.0</v>
      </c>
      <c r="D159" s="65">
        <v>15840.0</v>
      </c>
      <c r="E159" s="65">
        <v>16431.0</v>
      </c>
      <c r="F159" s="65">
        <v>5092.0</v>
      </c>
      <c r="G159" s="65">
        <v>7176.0</v>
      </c>
      <c r="H159" s="65">
        <v>5243.0</v>
      </c>
      <c r="I159" s="65">
        <v>1278.0</v>
      </c>
      <c r="J159" s="65">
        <v>93422.0</v>
      </c>
      <c r="K159" s="65">
        <v>6633.0</v>
      </c>
      <c r="L159" s="65">
        <v>6576.0</v>
      </c>
      <c r="M159" s="65">
        <v>9364.0</v>
      </c>
      <c r="N159" s="65">
        <v>4643.0</v>
      </c>
      <c r="O159" s="68">
        <v>3186.0</v>
      </c>
      <c r="P159" s="68">
        <v>8653.0</v>
      </c>
      <c r="Q159" s="68">
        <v>11819.0</v>
      </c>
      <c r="R159" s="68">
        <v>2909.0</v>
      </c>
      <c r="S159" s="68">
        <v>6128.0</v>
      </c>
    </row>
    <row r="160">
      <c r="A160" s="64">
        <v>44473.0</v>
      </c>
      <c r="B160" s="67">
        <v>103512.0</v>
      </c>
      <c r="C160" s="67">
        <v>12879.0</v>
      </c>
      <c r="D160" s="65">
        <v>15790.0</v>
      </c>
      <c r="E160" s="65">
        <v>16325.0</v>
      </c>
      <c r="F160" s="65">
        <v>5077.0</v>
      </c>
      <c r="G160" s="65">
        <v>7137.0</v>
      </c>
      <c r="H160" s="65">
        <v>5231.0</v>
      </c>
      <c r="I160" s="65">
        <v>1268.0</v>
      </c>
      <c r="J160" s="65">
        <v>92925.0</v>
      </c>
      <c r="K160" s="65">
        <v>6609.0</v>
      </c>
      <c r="L160" s="65">
        <v>6532.0</v>
      </c>
      <c r="M160" s="65">
        <v>9330.0</v>
      </c>
      <c r="N160" s="65">
        <v>4620.0</v>
      </c>
      <c r="O160" s="68">
        <v>3173.0</v>
      </c>
      <c r="P160" s="68">
        <v>8596.0</v>
      </c>
      <c r="Q160" s="68">
        <v>11749.0</v>
      </c>
      <c r="R160" s="68">
        <v>2904.0</v>
      </c>
      <c r="S160" s="68">
        <v>6120.0</v>
      </c>
    </row>
    <row r="161">
      <c r="A161" s="64">
        <v>44472.0</v>
      </c>
      <c r="B161" s="67">
        <v>102939.0</v>
      </c>
      <c r="C161" s="67">
        <v>12842.0</v>
      </c>
      <c r="D161" s="65">
        <v>15722.0</v>
      </c>
      <c r="E161" s="65">
        <v>16205.0</v>
      </c>
      <c r="F161" s="65">
        <v>5064.0</v>
      </c>
      <c r="G161" s="65">
        <v>7099.0</v>
      </c>
      <c r="H161" s="65">
        <v>5226.0</v>
      </c>
      <c r="I161" s="65">
        <v>1265.0</v>
      </c>
      <c r="J161" s="65">
        <v>92391.0</v>
      </c>
      <c r="K161" s="65">
        <v>6572.0</v>
      </c>
      <c r="L161" s="65">
        <v>6487.0</v>
      </c>
      <c r="M161" s="65">
        <v>9288.0</v>
      </c>
      <c r="N161" s="65">
        <v>4599.0</v>
      </c>
      <c r="O161" s="68">
        <v>3160.0</v>
      </c>
      <c r="P161" s="68">
        <v>8536.0</v>
      </c>
      <c r="Q161" s="68">
        <v>11702.0</v>
      </c>
      <c r="R161" s="68">
        <v>2897.0</v>
      </c>
      <c r="S161" s="68">
        <v>6111.0</v>
      </c>
    </row>
    <row r="162">
      <c r="A162" s="64">
        <v>44471.0</v>
      </c>
      <c r="B162" s="67">
        <v>102204.0</v>
      </c>
      <c r="C162" s="67">
        <v>12809.0</v>
      </c>
      <c r="D162" s="65">
        <v>15664.0</v>
      </c>
      <c r="E162" s="65">
        <v>16077.0</v>
      </c>
      <c r="F162" s="65">
        <v>5042.0</v>
      </c>
      <c r="G162" s="65">
        <v>7058.0</v>
      </c>
      <c r="H162" s="65">
        <v>5208.0</v>
      </c>
      <c r="I162" s="65">
        <v>1258.0</v>
      </c>
      <c r="J162" s="65">
        <v>91713.0</v>
      </c>
      <c r="K162" s="65">
        <v>6522.0</v>
      </c>
      <c r="L162" s="65">
        <v>6443.0</v>
      </c>
      <c r="M162" s="65">
        <v>9244.0</v>
      </c>
      <c r="N162" s="65">
        <v>4570.0</v>
      </c>
      <c r="O162" s="68">
        <v>3135.0</v>
      </c>
      <c r="P162" s="68">
        <v>8439.0</v>
      </c>
      <c r="Q162" s="68">
        <v>11637.0</v>
      </c>
      <c r="R162" s="68">
        <v>2892.0</v>
      </c>
      <c r="S162" s="68">
        <v>6105.0</v>
      </c>
    </row>
    <row r="163">
      <c r="A163" s="64">
        <v>44470.0</v>
      </c>
      <c r="B163" s="67">
        <v>101411.0</v>
      </c>
      <c r="C163" s="67">
        <v>12767.0</v>
      </c>
      <c r="D163" s="65">
        <v>15584.0</v>
      </c>
      <c r="E163" s="65">
        <v>15961.0</v>
      </c>
      <c r="F163" s="65">
        <v>5017.0</v>
      </c>
      <c r="G163" s="65">
        <v>7023.0</v>
      </c>
      <c r="H163" s="65">
        <v>5189.0</v>
      </c>
      <c r="I163" s="65">
        <v>1247.0</v>
      </c>
      <c r="J163" s="65">
        <v>90954.0</v>
      </c>
      <c r="K163" s="65">
        <v>6489.0</v>
      </c>
      <c r="L163" s="65">
        <v>6384.0</v>
      </c>
      <c r="M163" s="65">
        <v>9193.0</v>
      </c>
      <c r="N163" s="65">
        <v>4547.0</v>
      </c>
      <c r="O163" s="68">
        <v>3113.0</v>
      </c>
      <c r="P163" s="68">
        <v>8383.0</v>
      </c>
      <c r="Q163" s="68">
        <v>11529.0</v>
      </c>
      <c r="R163" s="68">
        <v>2884.0</v>
      </c>
      <c r="S163" s="68">
        <v>6098.0</v>
      </c>
    </row>
    <row r="164">
      <c r="A164" s="64">
        <v>44469.0</v>
      </c>
      <c r="B164" s="67">
        <v>100495.0</v>
      </c>
      <c r="C164" s="67">
        <v>12721.0</v>
      </c>
      <c r="D164" s="65">
        <v>15499.0</v>
      </c>
      <c r="E164" s="65">
        <v>15802.0</v>
      </c>
      <c r="F164" s="65">
        <v>4989.0</v>
      </c>
      <c r="G164" s="65">
        <v>6985.0</v>
      </c>
      <c r="H164" s="65">
        <v>5165.0</v>
      </c>
      <c r="I164" s="65">
        <v>1239.0</v>
      </c>
      <c r="J164" s="65">
        <v>90130.0</v>
      </c>
      <c r="K164" s="65">
        <v>6437.0</v>
      </c>
      <c r="L164" s="65">
        <v>6345.0</v>
      </c>
      <c r="M164" s="65">
        <v>9133.0</v>
      </c>
      <c r="N164" s="65">
        <v>4515.0</v>
      </c>
      <c r="O164" s="68">
        <v>3084.0</v>
      </c>
      <c r="P164" s="68">
        <v>8323.0</v>
      </c>
      <c r="Q164" s="68">
        <v>11461.0</v>
      </c>
      <c r="R164" s="68">
        <v>2875.0</v>
      </c>
      <c r="S164" s="68">
        <v>6091.0</v>
      </c>
    </row>
    <row r="165">
      <c r="A165" s="64">
        <v>44468.0</v>
      </c>
      <c r="B165" s="67">
        <v>99550.0</v>
      </c>
      <c r="C165" s="67">
        <v>12672.0</v>
      </c>
      <c r="D165" s="65">
        <v>15426.0</v>
      </c>
      <c r="E165" s="65">
        <v>15654.0</v>
      </c>
      <c r="F165" s="65">
        <v>4957.0</v>
      </c>
      <c r="G165" s="65">
        <v>6949.0</v>
      </c>
      <c r="H165" s="65">
        <v>5138.0</v>
      </c>
      <c r="I165" s="65">
        <v>1225.0</v>
      </c>
      <c r="J165" s="65">
        <v>89246.0</v>
      </c>
      <c r="K165" s="65">
        <v>6405.0</v>
      </c>
      <c r="L165" s="65">
        <v>6284.0</v>
      </c>
      <c r="M165" s="65">
        <v>9073.0</v>
      </c>
      <c r="N165" s="65">
        <v>4480.0</v>
      </c>
      <c r="O165" s="68">
        <v>3060.0</v>
      </c>
      <c r="P165" s="68">
        <v>8271.0</v>
      </c>
      <c r="Q165" s="68">
        <v>11393.0</v>
      </c>
      <c r="R165" s="68">
        <v>2860.0</v>
      </c>
      <c r="S165" s="68">
        <v>6082.0</v>
      </c>
    </row>
    <row r="166">
      <c r="A166" s="64">
        <v>44467.0</v>
      </c>
      <c r="B166" s="67">
        <v>98497.0</v>
      </c>
      <c r="C166" s="67">
        <v>12620.0</v>
      </c>
      <c r="D166" s="65">
        <v>15317.0</v>
      </c>
      <c r="E166" s="65">
        <v>15500.0</v>
      </c>
      <c r="F166" s="65">
        <v>4929.0</v>
      </c>
      <c r="G166" s="65">
        <v>6920.0</v>
      </c>
      <c r="H166" s="65">
        <v>5111.0</v>
      </c>
      <c r="I166" s="65">
        <v>1215.0</v>
      </c>
      <c r="J166" s="65">
        <v>88255.0</v>
      </c>
      <c r="K166" s="65">
        <v>6385.0</v>
      </c>
      <c r="L166" s="65">
        <v>6200.0</v>
      </c>
      <c r="M166" s="65">
        <v>8996.0</v>
      </c>
      <c r="N166" s="65">
        <v>4439.0</v>
      </c>
      <c r="O166" s="68">
        <v>3037.0</v>
      </c>
      <c r="P166" s="68">
        <v>8183.0</v>
      </c>
      <c r="Q166" s="68">
        <v>11309.0</v>
      </c>
      <c r="R166" s="68">
        <v>2855.0</v>
      </c>
      <c r="S166" s="68">
        <v>6074.0</v>
      </c>
    </row>
    <row r="167">
      <c r="A167" s="64">
        <v>44466.0</v>
      </c>
      <c r="B167" s="67">
        <v>97655.0</v>
      </c>
      <c r="C167" s="67">
        <v>12591.0</v>
      </c>
      <c r="D167" s="65">
        <v>15191.0</v>
      </c>
      <c r="E167" s="65">
        <v>15377.0</v>
      </c>
      <c r="F167" s="65">
        <v>4901.0</v>
      </c>
      <c r="G167" s="65">
        <v>6866.0</v>
      </c>
      <c r="H167" s="65">
        <v>5094.0</v>
      </c>
      <c r="I167" s="65">
        <v>1211.0</v>
      </c>
      <c r="J167" s="65">
        <v>87534.0</v>
      </c>
      <c r="K167" s="65">
        <v>6359.0</v>
      </c>
      <c r="L167" s="65">
        <v>6141.0</v>
      </c>
      <c r="M167" s="65">
        <v>8948.0</v>
      </c>
      <c r="N167" s="65">
        <v>4397.0</v>
      </c>
      <c r="O167" s="68">
        <v>3019.0</v>
      </c>
      <c r="P167" s="68">
        <v>8108.0</v>
      </c>
      <c r="Q167" s="68">
        <v>11242.0</v>
      </c>
      <c r="R167" s="68">
        <v>2848.0</v>
      </c>
      <c r="S167" s="68">
        <v>6071.0</v>
      </c>
    </row>
    <row r="168">
      <c r="A168" s="64">
        <v>44465.0</v>
      </c>
      <c r="B168" s="67">
        <v>96877.0</v>
      </c>
      <c r="C168" s="67">
        <v>12548.0</v>
      </c>
      <c r="D168" s="65">
        <v>15076.0</v>
      </c>
      <c r="E168" s="65">
        <v>15233.0</v>
      </c>
      <c r="F168" s="65">
        <v>4873.0</v>
      </c>
      <c r="G168" s="65">
        <v>6815.0</v>
      </c>
      <c r="H168" s="65">
        <v>5074.0</v>
      </c>
      <c r="I168" s="65">
        <v>1197.0</v>
      </c>
      <c r="J168" s="65">
        <v>86779.0</v>
      </c>
      <c r="K168" s="65">
        <v>6319.0</v>
      </c>
      <c r="L168" s="65">
        <v>6077.0</v>
      </c>
      <c r="M168" s="65">
        <v>8870.0</v>
      </c>
      <c r="N168" s="65">
        <v>4355.0</v>
      </c>
      <c r="O168" s="68">
        <v>3003.0</v>
      </c>
      <c r="P168" s="68">
        <v>8037.0</v>
      </c>
      <c r="Q168" s="68">
        <v>11141.0</v>
      </c>
      <c r="R168" s="68">
        <v>2839.0</v>
      </c>
      <c r="S168" s="68">
        <v>6059.0</v>
      </c>
    </row>
    <row r="169">
      <c r="A169" s="64">
        <v>44464.0</v>
      </c>
      <c r="B169" s="67">
        <v>95949.0</v>
      </c>
      <c r="C169" s="67">
        <v>12502.0</v>
      </c>
      <c r="D169" s="65">
        <v>14933.0</v>
      </c>
      <c r="E169" s="65">
        <v>15059.0</v>
      </c>
      <c r="F169" s="65">
        <v>4833.0</v>
      </c>
      <c r="G169" s="65">
        <v>6762.0</v>
      </c>
      <c r="H169" s="65">
        <v>5047.0</v>
      </c>
      <c r="I169" s="65">
        <v>1189.0</v>
      </c>
      <c r="J169" s="65">
        <v>85848.0</v>
      </c>
      <c r="K169" s="65">
        <v>6272.0</v>
      </c>
      <c r="L169" s="65">
        <v>6026.0</v>
      </c>
      <c r="M169" s="65">
        <v>8795.0</v>
      </c>
      <c r="N169" s="65">
        <v>4308.0</v>
      </c>
      <c r="O169" s="68">
        <v>2978.0</v>
      </c>
      <c r="P169" s="68">
        <v>7952.0</v>
      </c>
      <c r="Q169" s="68">
        <v>11068.0</v>
      </c>
      <c r="R169" s="68">
        <v>2832.0</v>
      </c>
      <c r="S169" s="68">
        <v>6049.0</v>
      </c>
    </row>
    <row r="170">
      <c r="A170" s="64">
        <v>44463.0</v>
      </c>
      <c r="B170" s="67">
        <v>94728.0</v>
      </c>
      <c r="C170" s="67">
        <v>12451.0</v>
      </c>
      <c r="D170" s="65">
        <v>14815.0</v>
      </c>
      <c r="E170" s="65">
        <v>14858.0</v>
      </c>
      <c r="F170" s="65">
        <v>4803.0</v>
      </c>
      <c r="G170" s="65">
        <v>6682.0</v>
      </c>
      <c r="H170" s="65">
        <v>5021.0</v>
      </c>
      <c r="I170" s="65">
        <v>1181.0</v>
      </c>
      <c r="J170" s="65">
        <v>84746.0</v>
      </c>
      <c r="K170" s="65">
        <v>6215.0</v>
      </c>
      <c r="L170" s="65">
        <v>5966.0</v>
      </c>
      <c r="M170" s="65">
        <v>8702.0</v>
      </c>
      <c r="N170" s="65">
        <v>4241.0</v>
      </c>
      <c r="O170" s="68">
        <v>2950.0</v>
      </c>
      <c r="P170" s="68">
        <v>7894.0</v>
      </c>
      <c r="Q170" s="68">
        <v>11021.0</v>
      </c>
      <c r="R170" s="68">
        <v>2817.0</v>
      </c>
      <c r="S170" s="68">
        <v>6041.0</v>
      </c>
    </row>
    <row r="171">
      <c r="A171" s="64">
        <v>44462.0</v>
      </c>
      <c r="B171" s="67">
        <v>93821.0</v>
      </c>
      <c r="C171" s="67">
        <v>12421.0</v>
      </c>
      <c r="D171" s="65">
        <v>14687.0</v>
      </c>
      <c r="E171" s="65">
        <v>14719.0</v>
      </c>
      <c r="F171" s="65">
        <v>4761.0</v>
      </c>
      <c r="G171" s="65">
        <v>6611.0</v>
      </c>
      <c r="H171" s="65">
        <v>4991.0</v>
      </c>
      <c r="I171" s="65">
        <v>1165.0</v>
      </c>
      <c r="J171" s="65">
        <v>84038.0</v>
      </c>
      <c r="K171" s="65">
        <v>6172.0</v>
      </c>
      <c r="L171" s="65">
        <v>5906.0</v>
      </c>
      <c r="M171" s="65">
        <v>8627.0</v>
      </c>
      <c r="N171" s="65">
        <v>4179.0</v>
      </c>
      <c r="O171" s="68">
        <v>2933.0</v>
      </c>
      <c r="P171" s="68">
        <v>7848.0</v>
      </c>
      <c r="Q171" s="68">
        <v>10983.0</v>
      </c>
      <c r="R171" s="68">
        <v>2803.0</v>
      </c>
      <c r="S171" s="68">
        <v>6034.0</v>
      </c>
    </row>
    <row r="172">
      <c r="A172" s="64">
        <v>44461.0</v>
      </c>
      <c r="B172" s="67">
        <v>93176.0</v>
      </c>
      <c r="C172" s="67">
        <v>12397.0</v>
      </c>
      <c r="D172" s="65">
        <v>14634.0</v>
      </c>
      <c r="E172" s="65">
        <v>14611.0</v>
      </c>
      <c r="F172" s="65">
        <v>4725.0</v>
      </c>
      <c r="G172" s="65">
        <v>6568.0</v>
      </c>
      <c r="H172" s="65">
        <v>4968.0</v>
      </c>
      <c r="I172" s="65">
        <v>1155.0</v>
      </c>
      <c r="J172" s="65">
        <v>83490.0</v>
      </c>
      <c r="K172" s="65">
        <v>6141.0</v>
      </c>
      <c r="L172" s="65">
        <v>5881.0</v>
      </c>
      <c r="M172" s="65">
        <v>8573.0</v>
      </c>
      <c r="N172" s="65">
        <v>4139.0</v>
      </c>
      <c r="O172" s="68">
        <v>2918.0</v>
      </c>
      <c r="P172" s="68">
        <v>7827.0</v>
      </c>
      <c r="Q172" s="68">
        <v>10955.0</v>
      </c>
      <c r="R172" s="68">
        <v>2794.0</v>
      </c>
      <c r="S172" s="68">
        <v>6031.0</v>
      </c>
    </row>
    <row r="173">
      <c r="A173" s="64">
        <v>44460.0</v>
      </c>
      <c r="B173" s="67">
        <v>92532.0</v>
      </c>
      <c r="C173" s="67">
        <v>12359.0</v>
      </c>
      <c r="D173" s="65">
        <v>14593.0</v>
      </c>
      <c r="E173" s="65">
        <v>14463.0</v>
      </c>
      <c r="F173" s="65">
        <v>4685.0</v>
      </c>
      <c r="G173" s="65">
        <v>6552.0</v>
      </c>
      <c r="H173" s="65">
        <v>4948.0</v>
      </c>
      <c r="I173" s="65">
        <v>1151.0</v>
      </c>
      <c r="J173" s="65">
        <v>82961.0</v>
      </c>
      <c r="K173" s="65">
        <v>6108.0</v>
      </c>
      <c r="L173" s="65">
        <v>5854.0</v>
      </c>
      <c r="M173" s="65">
        <v>8511.0</v>
      </c>
      <c r="N173" s="65">
        <v>4112.0</v>
      </c>
      <c r="O173" s="68">
        <v>2895.0</v>
      </c>
      <c r="P173" s="68">
        <v>7799.0</v>
      </c>
      <c r="Q173" s="68">
        <v>10926.0</v>
      </c>
      <c r="R173" s="68">
        <v>2789.0</v>
      </c>
      <c r="S173" s="68">
        <v>6025.0</v>
      </c>
    </row>
    <row r="174">
      <c r="A174" s="64">
        <v>44459.0</v>
      </c>
      <c r="B174" s="67">
        <v>91856.0</v>
      </c>
      <c r="C174" s="67">
        <v>12314.0</v>
      </c>
      <c r="D174" s="65">
        <v>14547.0</v>
      </c>
      <c r="E174" s="65">
        <v>14330.0</v>
      </c>
      <c r="F174" s="65">
        <v>4645.0</v>
      </c>
      <c r="G174" s="65">
        <v>6508.0</v>
      </c>
      <c r="H174" s="65">
        <v>4932.0</v>
      </c>
      <c r="I174" s="65">
        <v>1147.0</v>
      </c>
      <c r="J174" s="65">
        <v>82459.0</v>
      </c>
      <c r="K174" s="65">
        <v>6070.0</v>
      </c>
      <c r="L174" s="65">
        <v>5827.0</v>
      </c>
      <c r="M174" s="65">
        <v>8466.0</v>
      </c>
      <c r="N174" s="65">
        <v>4082.0</v>
      </c>
      <c r="O174" s="68">
        <v>2888.0</v>
      </c>
      <c r="P174" s="68">
        <v>7772.0</v>
      </c>
      <c r="Q174" s="68">
        <v>10900.0</v>
      </c>
      <c r="R174" s="68">
        <v>2782.0</v>
      </c>
      <c r="S174" s="68">
        <v>6011.0</v>
      </c>
    </row>
    <row r="175">
      <c r="A175" s="64">
        <v>44458.0</v>
      </c>
      <c r="B175" s="67">
        <v>91273.0</v>
      </c>
      <c r="C175" s="67">
        <v>12267.0</v>
      </c>
      <c r="D175" s="65">
        <v>14512.0</v>
      </c>
      <c r="E175" s="65">
        <v>14234.0</v>
      </c>
      <c r="F175" s="65">
        <v>4610.0</v>
      </c>
      <c r="G175" s="65">
        <v>6459.0</v>
      </c>
      <c r="H175" s="65">
        <v>4917.0</v>
      </c>
      <c r="I175" s="65">
        <v>1138.0</v>
      </c>
      <c r="J175" s="65">
        <v>81952.0</v>
      </c>
      <c r="K175" s="65">
        <v>6041.0</v>
      </c>
      <c r="L175" s="65">
        <v>5791.0</v>
      </c>
      <c r="M175" s="65">
        <v>8432.0</v>
      </c>
      <c r="N175" s="65">
        <v>4044.0</v>
      </c>
      <c r="O175" s="68">
        <v>2882.0</v>
      </c>
      <c r="P175" s="68">
        <v>7735.0</v>
      </c>
      <c r="Q175" s="68">
        <v>10868.0</v>
      </c>
      <c r="R175" s="68">
        <v>2772.0</v>
      </c>
      <c r="S175" s="68">
        <v>6004.0</v>
      </c>
    </row>
    <row r="176">
      <c r="A176" s="64">
        <v>44457.0</v>
      </c>
      <c r="B176" s="67">
        <v>90532.0</v>
      </c>
      <c r="C176" s="67">
        <v>12221.0</v>
      </c>
      <c r="D176" s="65">
        <v>14465.0</v>
      </c>
      <c r="E176" s="65">
        <v>14051.0</v>
      </c>
      <c r="F176" s="65">
        <v>4588.0</v>
      </c>
      <c r="G176" s="65">
        <v>6411.0</v>
      </c>
      <c r="H176" s="65">
        <v>4887.0</v>
      </c>
      <c r="I176" s="65">
        <v>1130.0</v>
      </c>
      <c r="J176" s="65">
        <v>81405.0</v>
      </c>
      <c r="K176" s="65">
        <v>5995.0</v>
      </c>
      <c r="L176" s="65">
        <v>5756.0</v>
      </c>
      <c r="M176" s="65">
        <v>8385.0</v>
      </c>
      <c r="N176" s="65">
        <v>4023.0</v>
      </c>
      <c r="O176" s="68">
        <v>2870.0</v>
      </c>
      <c r="P176" s="68">
        <v>7694.0</v>
      </c>
      <c r="Q176" s="68">
        <v>10846.0</v>
      </c>
      <c r="R176" s="68">
        <v>2766.0</v>
      </c>
      <c r="S176" s="68">
        <v>5997.0</v>
      </c>
    </row>
    <row r="177">
      <c r="A177" s="64">
        <v>44456.0</v>
      </c>
      <c r="B177" s="67">
        <v>89829.0</v>
      </c>
      <c r="C177" s="67">
        <v>12169.0</v>
      </c>
      <c r="D177" s="65">
        <v>14394.0</v>
      </c>
      <c r="E177" s="65">
        <v>13904.0</v>
      </c>
      <c r="F177" s="65">
        <v>4561.0</v>
      </c>
      <c r="G177" s="65">
        <v>6367.0</v>
      </c>
      <c r="H177" s="65">
        <v>4853.0</v>
      </c>
      <c r="I177" s="65">
        <v>1118.0</v>
      </c>
      <c r="J177" s="65">
        <v>80734.0</v>
      </c>
      <c r="K177" s="65">
        <v>5947.0</v>
      </c>
      <c r="L177" s="65">
        <v>5715.0</v>
      </c>
      <c r="M177" s="65">
        <v>8312.0</v>
      </c>
      <c r="N177" s="65">
        <v>3950.0</v>
      </c>
      <c r="O177" s="68">
        <v>2863.0</v>
      </c>
      <c r="P177" s="68">
        <v>7670.0</v>
      </c>
      <c r="Q177" s="68">
        <v>10803.0</v>
      </c>
      <c r="R177" s="68">
        <v>2763.0</v>
      </c>
      <c r="S177" s="68">
        <v>5986.0</v>
      </c>
    </row>
    <row r="178">
      <c r="A178" s="64">
        <v>44455.0</v>
      </c>
      <c r="B178" s="67">
        <v>89083.0</v>
      </c>
      <c r="C178" s="67">
        <v>12117.0</v>
      </c>
      <c r="D178" s="65">
        <v>14356.0</v>
      </c>
      <c r="E178" s="65">
        <v>13763.0</v>
      </c>
      <c r="F178" s="65">
        <v>4540.0</v>
      </c>
      <c r="G178" s="65">
        <v>6324.0</v>
      </c>
      <c r="H178" s="65">
        <v>4836.0</v>
      </c>
      <c r="I178" s="65">
        <v>1106.0</v>
      </c>
      <c r="J178" s="65">
        <v>80075.0</v>
      </c>
      <c r="K178" s="65">
        <v>5908.0</v>
      </c>
      <c r="L178" s="65">
        <v>5678.0</v>
      </c>
      <c r="M178" s="65">
        <v>8256.0</v>
      </c>
      <c r="N178" s="65">
        <v>3914.0</v>
      </c>
      <c r="O178" s="68">
        <v>2850.0</v>
      </c>
      <c r="P178" s="68">
        <v>7632.0</v>
      </c>
      <c r="Q178" s="68">
        <v>10768.0</v>
      </c>
      <c r="R178" s="68">
        <v>2754.0</v>
      </c>
      <c r="S178" s="68">
        <v>5970.0</v>
      </c>
    </row>
    <row r="179">
      <c r="A179" s="64">
        <v>44454.0</v>
      </c>
      <c r="B179" s="67">
        <v>88364.0</v>
      </c>
      <c r="C179" s="67">
        <v>12059.0</v>
      </c>
      <c r="D179" s="65">
        <v>14309.0</v>
      </c>
      <c r="E179" s="65">
        <v>13626.0</v>
      </c>
      <c r="F179" s="65">
        <v>4527.0</v>
      </c>
      <c r="G179" s="65">
        <v>6288.0</v>
      </c>
      <c r="H179" s="65">
        <v>4805.0</v>
      </c>
      <c r="I179" s="65">
        <v>1099.0</v>
      </c>
      <c r="J179" s="65">
        <v>79421.0</v>
      </c>
      <c r="K179" s="65">
        <v>5872.0</v>
      </c>
      <c r="L179" s="65">
        <v>5637.0</v>
      </c>
      <c r="M179" s="65">
        <v>8206.0</v>
      </c>
      <c r="N179" s="65">
        <v>3894.0</v>
      </c>
      <c r="O179" s="68">
        <v>2842.0</v>
      </c>
      <c r="P179" s="68">
        <v>7599.0</v>
      </c>
      <c r="Q179" s="68">
        <v>10735.0</v>
      </c>
      <c r="R179" s="68">
        <v>2743.0</v>
      </c>
      <c r="S179" s="68">
        <v>5963.0</v>
      </c>
    </row>
    <row r="180">
      <c r="A180" s="64">
        <v>44453.0</v>
      </c>
      <c r="B180" s="67">
        <v>87556.0</v>
      </c>
      <c r="C180" s="67">
        <v>12016.0</v>
      </c>
      <c r="D180" s="65">
        <v>14282.0</v>
      </c>
      <c r="E180" s="65">
        <v>13462.0</v>
      </c>
      <c r="F180" s="65">
        <v>4489.0</v>
      </c>
      <c r="G180" s="65">
        <v>6251.0</v>
      </c>
      <c r="H180" s="65">
        <v>4774.0</v>
      </c>
      <c r="I180" s="65">
        <v>1091.0</v>
      </c>
      <c r="J180" s="65">
        <v>78731.0</v>
      </c>
      <c r="K180" s="65">
        <v>5843.0</v>
      </c>
      <c r="L180" s="65">
        <v>5600.0</v>
      </c>
      <c r="M180" s="65">
        <v>8121.0</v>
      </c>
      <c r="N180" s="65">
        <v>3878.0</v>
      </c>
      <c r="O180" s="68">
        <v>2837.0</v>
      </c>
      <c r="P180" s="68">
        <v>7577.0</v>
      </c>
      <c r="Q180" s="68">
        <v>10707.0</v>
      </c>
      <c r="R180" s="68">
        <v>2737.0</v>
      </c>
      <c r="S180" s="68">
        <v>5958.0</v>
      </c>
    </row>
    <row r="181">
      <c r="A181" s="64">
        <v>44452.0</v>
      </c>
      <c r="B181" s="67">
        <v>87018.0</v>
      </c>
      <c r="C181" s="67">
        <v>11978.0</v>
      </c>
      <c r="D181" s="65">
        <v>14255.0</v>
      </c>
      <c r="E181" s="65">
        <v>13338.0</v>
      </c>
      <c r="F181" s="65">
        <v>4454.0</v>
      </c>
      <c r="G181" s="65">
        <v>6210.0</v>
      </c>
      <c r="H181" s="65">
        <v>4739.0</v>
      </c>
      <c r="I181" s="65">
        <v>1070.0</v>
      </c>
      <c r="J181" s="65">
        <v>78269.0</v>
      </c>
      <c r="K181" s="65">
        <v>5822.0</v>
      </c>
      <c r="L181" s="65">
        <v>5579.0</v>
      </c>
      <c r="M181" s="65">
        <v>8062.0</v>
      </c>
      <c r="N181" s="65">
        <v>3861.0</v>
      </c>
      <c r="O181" s="68">
        <v>2836.0</v>
      </c>
      <c r="P181" s="68">
        <v>7562.0</v>
      </c>
      <c r="Q181" s="68">
        <v>10685.0</v>
      </c>
      <c r="R181" s="68">
        <v>2725.0</v>
      </c>
      <c r="S181" s="68">
        <v>5952.0</v>
      </c>
    </row>
    <row r="182">
      <c r="A182" s="64">
        <v>44451.0</v>
      </c>
      <c r="B182" s="67">
        <v>86462.0</v>
      </c>
      <c r="C182" s="67">
        <v>11943.0</v>
      </c>
      <c r="D182" s="65">
        <v>14224.0</v>
      </c>
      <c r="E182" s="65">
        <v>13187.0</v>
      </c>
      <c r="F182" s="65">
        <v>4440.0</v>
      </c>
      <c r="G182" s="65">
        <v>6171.0</v>
      </c>
      <c r="H182" s="65">
        <v>4722.0</v>
      </c>
      <c r="I182" s="65">
        <v>1066.0</v>
      </c>
      <c r="J182" s="65">
        <v>77867.0</v>
      </c>
      <c r="K182" s="65">
        <v>5808.0</v>
      </c>
      <c r="L182" s="65">
        <v>5544.0</v>
      </c>
      <c r="M182" s="65">
        <v>8004.0</v>
      </c>
      <c r="N182" s="65">
        <v>3851.0</v>
      </c>
      <c r="O182" s="68">
        <v>2831.0</v>
      </c>
      <c r="P182" s="68">
        <v>7537.0</v>
      </c>
      <c r="Q182" s="68">
        <v>10662.0</v>
      </c>
      <c r="R182" s="68">
        <v>2721.0</v>
      </c>
      <c r="S182" s="68">
        <v>5942.0</v>
      </c>
    </row>
    <row r="183">
      <c r="A183" s="64">
        <v>44450.0</v>
      </c>
      <c r="B183" s="67">
        <v>85804.0</v>
      </c>
      <c r="C183" s="67">
        <v>11900.0</v>
      </c>
      <c r="D183" s="65">
        <v>14162.0</v>
      </c>
      <c r="E183" s="65">
        <v>13039.0</v>
      </c>
      <c r="F183" s="65">
        <v>4413.0</v>
      </c>
      <c r="G183" s="65">
        <v>6126.0</v>
      </c>
      <c r="H183" s="65">
        <v>4688.0</v>
      </c>
      <c r="I183" s="65">
        <v>1062.0</v>
      </c>
      <c r="J183" s="65">
        <v>77379.0</v>
      </c>
      <c r="K183" s="65">
        <v>5789.0</v>
      </c>
      <c r="L183" s="65">
        <v>5499.0</v>
      </c>
      <c r="M183" s="65">
        <v>7925.0</v>
      </c>
      <c r="N183" s="65">
        <v>3837.0</v>
      </c>
      <c r="O183" s="68">
        <v>2820.0</v>
      </c>
      <c r="P183" s="68">
        <v>7517.0</v>
      </c>
      <c r="Q183" s="68">
        <v>10616.0</v>
      </c>
      <c r="R183" s="68">
        <v>2717.0</v>
      </c>
      <c r="S183" s="68">
        <v>5934.0</v>
      </c>
    </row>
    <row r="184">
      <c r="A184" s="64">
        <v>44449.0</v>
      </c>
      <c r="B184" s="67">
        <v>85145.0</v>
      </c>
      <c r="C184" s="67">
        <v>11865.0</v>
      </c>
      <c r="D184" s="65">
        <v>14117.0</v>
      </c>
      <c r="E184" s="65">
        <v>12907.0</v>
      </c>
      <c r="F184" s="65">
        <v>4392.0</v>
      </c>
      <c r="G184" s="65">
        <v>6061.0</v>
      </c>
      <c r="H184" s="65">
        <v>4657.0</v>
      </c>
      <c r="I184" s="65">
        <v>1053.0</v>
      </c>
      <c r="J184" s="65">
        <v>76806.0</v>
      </c>
      <c r="K184" s="65">
        <v>5755.0</v>
      </c>
      <c r="L184" s="65">
        <v>5469.0</v>
      </c>
      <c r="M184" s="65">
        <v>7833.0</v>
      </c>
      <c r="N184" s="65">
        <v>3820.0</v>
      </c>
      <c r="O184" s="68">
        <v>2795.0</v>
      </c>
      <c r="P184" s="68">
        <v>7483.0</v>
      </c>
      <c r="Q184" s="68">
        <v>10578.0</v>
      </c>
      <c r="R184" s="68">
        <v>2711.0</v>
      </c>
      <c r="S184" s="68">
        <v>5915.0</v>
      </c>
    </row>
    <row r="185">
      <c r="A185" s="64">
        <v>44448.0</v>
      </c>
      <c r="B185" s="67">
        <v>84475.0</v>
      </c>
      <c r="C185" s="67">
        <v>11827.0</v>
      </c>
      <c r="D185" s="65">
        <v>14073.0</v>
      </c>
      <c r="E185" s="65">
        <v>12787.0</v>
      </c>
      <c r="F185" s="65">
        <v>4367.0</v>
      </c>
      <c r="G185" s="65">
        <v>6013.0</v>
      </c>
      <c r="H185" s="65">
        <v>4616.0</v>
      </c>
      <c r="I185" s="65">
        <v>1048.0</v>
      </c>
      <c r="J185" s="65">
        <v>76193.0</v>
      </c>
      <c r="K185" s="65">
        <v>5722.0</v>
      </c>
      <c r="L185" s="65">
        <v>5437.0</v>
      </c>
      <c r="M185" s="65">
        <v>7754.0</v>
      </c>
      <c r="N185" s="65">
        <v>3795.0</v>
      </c>
      <c r="O185" s="68">
        <v>2774.0</v>
      </c>
      <c r="P185" s="68">
        <v>7455.0</v>
      </c>
      <c r="Q185" s="68">
        <v>10533.0</v>
      </c>
      <c r="R185" s="68">
        <v>2694.0</v>
      </c>
      <c r="S185" s="68">
        <v>5907.0</v>
      </c>
    </row>
    <row r="186">
      <c r="A186" s="64">
        <v>44447.0</v>
      </c>
      <c r="B186" s="67">
        <v>83808.0</v>
      </c>
      <c r="C186" s="67">
        <v>11792.0</v>
      </c>
      <c r="D186" s="65">
        <v>14023.0</v>
      </c>
      <c r="E186" s="65">
        <v>12679.0</v>
      </c>
      <c r="F186" s="65">
        <v>4345.0</v>
      </c>
      <c r="G186" s="65">
        <v>5975.0</v>
      </c>
      <c r="H186" s="65">
        <v>4546.0</v>
      </c>
      <c r="I186" s="65">
        <v>1042.0</v>
      </c>
      <c r="J186" s="65">
        <v>75550.0</v>
      </c>
      <c r="K186" s="65">
        <v>5689.0</v>
      </c>
      <c r="L186" s="65">
        <v>5406.0</v>
      </c>
      <c r="M186" s="65">
        <v>7602.0</v>
      </c>
      <c r="N186" s="65">
        <v>3769.0</v>
      </c>
      <c r="O186" s="68">
        <v>2752.0</v>
      </c>
      <c r="P186" s="68">
        <v>7422.0</v>
      </c>
      <c r="Q186" s="68">
        <v>10456.0</v>
      </c>
      <c r="R186" s="68">
        <v>2671.0</v>
      </c>
      <c r="S186" s="68">
        <v>5896.0</v>
      </c>
    </row>
    <row r="187">
      <c r="A187" s="64">
        <v>44446.0</v>
      </c>
      <c r="B187" s="67">
        <v>83138.0</v>
      </c>
      <c r="C187" s="67">
        <v>11761.0</v>
      </c>
      <c r="D187" s="65">
        <v>13962.0</v>
      </c>
      <c r="E187" s="65">
        <v>12559.0</v>
      </c>
      <c r="F187" s="65">
        <v>4302.0</v>
      </c>
      <c r="G187" s="65">
        <v>5936.0</v>
      </c>
      <c r="H187" s="65">
        <v>4497.0</v>
      </c>
      <c r="I187" s="65">
        <v>1034.0</v>
      </c>
      <c r="J187" s="65">
        <v>74847.0</v>
      </c>
      <c r="K187" s="65">
        <v>5656.0</v>
      </c>
      <c r="L187" s="65">
        <v>5365.0</v>
      </c>
      <c r="M187" s="65">
        <v>7518.0</v>
      </c>
      <c r="N187" s="65">
        <v>3737.0</v>
      </c>
      <c r="O187" s="68">
        <v>2730.0</v>
      </c>
      <c r="P187" s="68">
        <v>7397.0</v>
      </c>
      <c r="Q187" s="68">
        <v>10386.0</v>
      </c>
      <c r="R187" s="68">
        <v>2662.0</v>
      </c>
      <c r="S187" s="68">
        <v>5887.0</v>
      </c>
    </row>
    <row r="188">
      <c r="A188" s="64">
        <v>44445.0</v>
      </c>
      <c r="B188" s="67">
        <v>82657.0</v>
      </c>
      <c r="C188" s="67">
        <v>11726.0</v>
      </c>
      <c r="D188" s="65">
        <v>13924.0</v>
      </c>
      <c r="E188" s="65">
        <v>12472.0</v>
      </c>
      <c r="F188" s="65">
        <v>4268.0</v>
      </c>
      <c r="G188" s="65">
        <v>5902.0</v>
      </c>
      <c r="H188" s="65">
        <v>4450.0</v>
      </c>
      <c r="I188" s="65">
        <v>1029.0</v>
      </c>
      <c r="J188" s="65">
        <v>74366.0</v>
      </c>
      <c r="K188" s="65">
        <v>5634.0</v>
      </c>
      <c r="L188" s="65">
        <v>5329.0</v>
      </c>
      <c r="M188" s="65">
        <v>7433.0</v>
      </c>
      <c r="N188" s="65">
        <v>3707.0</v>
      </c>
      <c r="O188" s="68">
        <v>2695.0</v>
      </c>
      <c r="P188" s="68">
        <v>7352.0</v>
      </c>
      <c r="Q188" s="68">
        <v>10299.0</v>
      </c>
      <c r="R188" s="68">
        <v>2657.0</v>
      </c>
      <c r="S188" s="68">
        <v>5878.0</v>
      </c>
    </row>
    <row r="189">
      <c r="A189" s="64">
        <v>44444.0</v>
      </c>
      <c r="B189" s="67">
        <v>82193.0</v>
      </c>
      <c r="C189" s="67">
        <v>11674.0</v>
      </c>
      <c r="D189" s="65">
        <v>13881.0</v>
      </c>
      <c r="E189" s="65">
        <v>12389.0</v>
      </c>
      <c r="F189" s="65">
        <v>4240.0</v>
      </c>
      <c r="G189" s="65">
        <v>5872.0</v>
      </c>
      <c r="H189" s="65">
        <v>4411.0</v>
      </c>
      <c r="I189" s="65">
        <v>1025.0</v>
      </c>
      <c r="J189" s="65">
        <v>73966.0</v>
      </c>
      <c r="K189" s="65">
        <v>5609.0</v>
      </c>
      <c r="L189" s="65">
        <v>5305.0</v>
      </c>
      <c r="M189" s="65">
        <v>7371.0</v>
      </c>
      <c r="N189" s="65">
        <v>3700.0</v>
      </c>
      <c r="O189" s="68">
        <v>2691.0</v>
      </c>
      <c r="P189" s="68">
        <v>7314.0</v>
      </c>
      <c r="Q189" s="68">
        <v>10242.0</v>
      </c>
      <c r="R189" s="68">
        <v>2648.0</v>
      </c>
      <c r="S189" s="68">
        <v>5872.0</v>
      </c>
    </row>
    <row r="190">
      <c r="A190" s="64">
        <v>44443.0</v>
      </c>
      <c r="B190" s="67">
        <v>81685.0</v>
      </c>
      <c r="C190" s="67">
        <v>11635.0</v>
      </c>
      <c r="D190" s="65">
        <v>13861.0</v>
      </c>
      <c r="E190" s="65">
        <v>12289.0</v>
      </c>
      <c r="F190" s="65">
        <v>4201.0</v>
      </c>
      <c r="G190" s="65">
        <v>5834.0</v>
      </c>
      <c r="H190" s="65">
        <v>4370.0</v>
      </c>
      <c r="I190" s="65">
        <v>1022.0</v>
      </c>
      <c r="J190" s="65">
        <v>73518.0</v>
      </c>
      <c r="K190" s="65">
        <v>5585.0</v>
      </c>
      <c r="L190" s="65">
        <v>5288.0</v>
      </c>
      <c r="M190" s="65">
        <v>7298.0</v>
      </c>
      <c r="N190" s="65">
        <v>3686.0</v>
      </c>
      <c r="O190" s="68">
        <v>2675.0</v>
      </c>
      <c r="P190" s="68">
        <v>7272.0</v>
      </c>
      <c r="Q190" s="68">
        <v>10190.0</v>
      </c>
      <c r="R190" s="68">
        <v>2641.0</v>
      </c>
      <c r="S190" s="68">
        <v>5863.0</v>
      </c>
    </row>
    <row r="191">
      <c r="A191" s="64">
        <v>44442.0</v>
      </c>
      <c r="B191" s="67">
        <v>81119.0</v>
      </c>
      <c r="C191" s="67">
        <v>11584.0</v>
      </c>
      <c r="D191" s="65">
        <v>13819.0</v>
      </c>
      <c r="E191" s="65">
        <v>12191.0</v>
      </c>
      <c r="F191" s="65">
        <v>4175.0</v>
      </c>
      <c r="G191" s="65">
        <v>5784.0</v>
      </c>
      <c r="H191" s="65">
        <v>4323.0</v>
      </c>
      <c r="I191" s="65">
        <v>1014.0</v>
      </c>
      <c r="J191" s="65">
        <v>72939.0</v>
      </c>
      <c r="K191" s="65">
        <v>5540.0</v>
      </c>
      <c r="L191" s="65">
        <v>5258.0</v>
      </c>
      <c r="M191" s="65">
        <v>7199.0</v>
      </c>
      <c r="N191" s="65">
        <v>3660.0</v>
      </c>
      <c r="O191" s="68">
        <v>2645.0</v>
      </c>
      <c r="P191" s="68">
        <v>7232.0</v>
      </c>
      <c r="Q191" s="68">
        <v>10138.0</v>
      </c>
      <c r="R191" s="68">
        <v>2633.0</v>
      </c>
      <c r="S191" s="68">
        <v>5857.0</v>
      </c>
    </row>
    <row r="192">
      <c r="A192" s="64">
        <v>44441.0</v>
      </c>
      <c r="B192" s="67">
        <v>80577.0</v>
      </c>
      <c r="C192" s="67">
        <v>11526.0</v>
      </c>
      <c r="D192" s="65">
        <v>13767.0</v>
      </c>
      <c r="E192" s="65">
        <v>12073.0</v>
      </c>
      <c r="F192" s="65">
        <v>4132.0</v>
      </c>
      <c r="G192" s="65">
        <v>5738.0</v>
      </c>
      <c r="H192" s="65">
        <v>4288.0</v>
      </c>
      <c r="I192" s="65">
        <v>1010.0</v>
      </c>
      <c r="J192" s="65">
        <v>72418.0</v>
      </c>
      <c r="K192" s="65">
        <v>5522.0</v>
      </c>
      <c r="L192" s="65">
        <v>5228.0</v>
      </c>
      <c r="M192" s="65">
        <v>7118.0</v>
      </c>
      <c r="N192" s="65">
        <v>3632.0</v>
      </c>
      <c r="O192" s="68">
        <v>2630.0</v>
      </c>
      <c r="P192" s="68">
        <v>7186.0</v>
      </c>
      <c r="Q192" s="68">
        <v>10087.0</v>
      </c>
      <c r="R192" s="68">
        <v>2623.0</v>
      </c>
      <c r="S192" s="68">
        <v>5846.0</v>
      </c>
    </row>
    <row r="193">
      <c r="A193" s="64">
        <v>44440.0</v>
      </c>
      <c r="B193" s="67">
        <v>80019.0</v>
      </c>
      <c r="C193" s="67">
        <v>11455.0</v>
      </c>
      <c r="D193" s="65">
        <v>13701.0</v>
      </c>
      <c r="E193" s="65">
        <v>11950.0</v>
      </c>
      <c r="F193" s="65">
        <v>4090.0</v>
      </c>
      <c r="G193" s="65">
        <v>5677.0</v>
      </c>
      <c r="H193" s="65">
        <v>4246.0</v>
      </c>
      <c r="I193" s="65">
        <v>1003.0</v>
      </c>
      <c r="J193" s="65">
        <v>71723.0</v>
      </c>
      <c r="K193" s="65">
        <v>5496.0</v>
      </c>
      <c r="L193" s="65">
        <v>5201.0</v>
      </c>
      <c r="M193" s="65">
        <v>7023.0</v>
      </c>
      <c r="N193" s="65">
        <v>3614.0</v>
      </c>
      <c r="O193" s="68">
        <v>2617.0</v>
      </c>
      <c r="P193" s="68">
        <v>7144.0</v>
      </c>
      <c r="Q193" s="68">
        <v>10033.0</v>
      </c>
      <c r="R193" s="68">
        <v>2612.0</v>
      </c>
      <c r="S193" s="68">
        <v>5841.0</v>
      </c>
    </row>
    <row r="194">
      <c r="A194" s="64">
        <v>44439.0</v>
      </c>
      <c r="B194" s="67">
        <v>79354.0</v>
      </c>
      <c r="C194" s="67">
        <v>11386.0</v>
      </c>
      <c r="D194" s="65">
        <v>13646.0</v>
      </c>
      <c r="E194" s="65">
        <v>11827.0</v>
      </c>
      <c r="F194" s="65">
        <v>4053.0</v>
      </c>
      <c r="G194" s="65">
        <v>5647.0</v>
      </c>
      <c r="H194" s="65">
        <v>4175.0</v>
      </c>
      <c r="I194" s="65">
        <v>993.0</v>
      </c>
      <c r="J194" s="65">
        <v>71084.0</v>
      </c>
      <c r="K194" s="65">
        <v>5460.0</v>
      </c>
      <c r="L194" s="65">
        <v>5152.0</v>
      </c>
      <c r="M194" s="65">
        <v>6938.0</v>
      </c>
      <c r="N194" s="65">
        <v>3588.0</v>
      </c>
      <c r="O194" s="68">
        <v>2600.0</v>
      </c>
      <c r="P194" s="68">
        <v>7100.0</v>
      </c>
      <c r="Q194" s="68">
        <v>9980.0</v>
      </c>
      <c r="R194" s="68">
        <v>2602.0</v>
      </c>
      <c r="S194" s="68">
        <v>5836.0</v>
      </c>
    </row>
    <row r="195">
      <c r="A195" s="64">
        <v>44438.0</v>
      </c>
      <c r="B195" s="67">
        <v>78899.0</v>
      </c>
      <c r="C195" s="67">
        <v>11342.0</v>
      </c>
      <c r="D195" s="65">
        <v>13595.0</v>
      </c>
      <c r="E195" s="65">
        <v>11755.0</v>
      </c>
      <c r="F195" s="65">
        <v>4034.0</v>
      </c>
      <c r="G195" s="65">
        <v>5613.0</v>
      </c>
      <c r="H195" s="65">
        <v>4151.0</v>
      </c>
      <c r="I195" s="65">
        <v>985.0</v>
      </c>
      <c r="J195" s="65">
        <v>70650.0</v>
      </c>
      <c r="K195" s="65">
        <v>5430.0</v>
      </c>
      <c r="L195" s="65">
        <v>5137.0</v>
      </c>
      <c r="M195" s="65">
        <v>6899.0</v>
      </c>
      <c r="N195" s="65">
        <v>3562.0</v>
      </c>
      <c r="O195" s="68">
        <v>2586.0</v>
      </c>
      <c r="P195" s="68">
        <v>7073.0</v>
      </c>
      <c r="Q195" s="68">
        <v>9924.0</v>
      </c>
      <c r="R195" s="68">
        <v>2593.0</v>
      </c>
      <c r="S195" s="68">
        <v>5823.0</v>
      </c>
    </row>
    <row r="196">
      <c r="A196" s="64">
        <v>44437.0</v>
      </c>
      <c r="B196" s="67">
        <v>78455.0</v>
      </c>
      <c r="C196" s="67">
        <v>11285.0</v>
      </c>
      <c r="D196" s="65">
        <v>13510.0</v>
      </c>
      <c r="E196" s="65">
        <v>11691.0</v>
      </c>
      <c r="F196" s="65">
        <v>4004.0</v>
      </c>
      <c r="G196" s="65">
        <v>5586.0</v>
      </c>
      <c r="H196" s="65">
        <v>4115.0</v>
      </c>
      <c r="I196" s="65">
        <v>977.0</v>
      </c>
      <c r="J196" s="65">
        <v>70242.0</v>
      </c>
      <c r="K196" s="65">
        <v>5401.0</v>
      </c>
      <c r="L196" s="65">
        <v>5099.0</v>
      </c>
      <c r="M196" s="65">
        <v>6839.0</v>
      </c>
      <c r="N196" s="65">
        <v>3536.0</v>
      </c>
      <c r="O196" s="68">
        <v>2557.0</v>
      </c>
      <c r="P196" s="68">
        <v>7034.0</v>
      </c>
      <c r="Q196" s="68">
        <v>9862.0</v>
      </c>
      <c r="R196" s="68">
        <v>2581.0</v>
      </c>
      <c r="S196" s="68">
        <v>5794.0</v>
      </c>
    </row>
    <row r="197">
      <c r="A197" s="64">
        <v>44436.0</v>
      </c>
      <c r="B197" s="67">
        <v>77940.0</v>
      </c>
      <c r="C197" s="67">
        <v>11221.0</v>
      </c>
      <c r="D197" s="65">
        <v>13453.0</v>
      </c>
      <c r="E197" s="65">
        <v>11598.0</v>
      </c>
      <c r="F197" s="65">
        <v>3982.0</v>
      </c>
      <c r="G197" s="65">
        <v>5568.0</v>
      </c>
      <c r="H197" s="65">
        <v>4079.0</v>
      </c>
      <c r="I197" s="65">
        <v>975.0</v>
      </c>
      <c r="J197" s="65">
        <v>69762.0</v>
      </c>
      <c r="K197" s="65">
        <v>5366.0</v>
      </c>
      <c r="L197" s="65">
        <v>5069.0</v>
      </c>
      <c r="M197" s="65">
        <v>6762.0</v>
      </c>
      <c r="N197" s="65">
        <v>3508.0</v>
      </c>
      <c r="O197" s="68">
        <v>2529.0</v>
      </c>
      <c r="P197" s="68">
        <v>6980.0</v>
      </c>
      <c r="Q197" s="68">
        <v>9809.0</v>
      </c>
      <c r="R197" s="68">
        <v>2568.0</v>
      </c>
      <c r="S197" s="68">
        <v>5782.0</v>
      </c>
    </row>
    <row r="198">
      <c r="A198" s="64">
        <v>44435.0</v>
      </c>
      <c r="B198" s="67">
        <v>77371.0</v>
      </c>
      <c r="C198" s="67">
        <v>11145.0</v>
      </c>
      <c r="D198" s="65">
        <v>13377.0</v>
      </c>
      <c r="E198" s="65">
        <v>11503.0</v>
      </c>
      <c r="F198" s="65">
        <v>3962.0</v>
      </c>
      <c r="G198" s="65">
        <v>5520.0</v>
      </c>
      <c r="H198" s="65">
        <v>4057.0</v>
      </c>
      <c r="I198" s="65">
        <v>963.0</v>
      </c>
      <c r="J198" s="65">
        <v>69220.0</v>
      </c>
      <c r="K198" s="65">
        <v>5325.0</v>
      </c>
      <c r="L198" s="65">
        <v>5024.0</v>
      </c>
      <c r="M198" s="65">
        <v>6699.0</v>
      </c>
      <c r="N198" s="65">
        <v>3482.0</v>
      </c>
      <c r="O198" s="68">
        <v>2503.0</v>
      </c>
      <c r="P198" s="68">
        <v>6933.0</v>
      </c>
      <c r="Q198" s="68">
        <v>9756.0</v>
      </c>
      <c r="R198" s="68">
        <v>2547.0</v>
      </c>
      <c r="S198" s="68">
        <v>5771.0</v>
      </c>
    </row>
    <row r="199">
      <c r="A199" s="64">
        <v>44434.0</v>
      </c>
      <c r="B199" s="67">
        <v>76814.0</v>
      </c>
      <c r="C199" s="67">
        <v>11077.0</v>
      </c>
      <c r="D199" s="65">
        <v>13287.0</v>
      </c>
      <c r="E199" s="65">
        <v>11406.0</v>
      </c>
      <c r="F199" s="65">
        <v>3948.0</v>
      </c>
      <c r="G199" s="65">
        <v>5463.0</v>
      </c>
      <c r="H199" s="65">
        <v>4037.0</v>
      </c>
      <c r="I199" s="65">
        <v>954.0</v>
      </c>
      <c r="J199" s="65">
        <v>68671.0</v>
      </c>
      <c r="K199" s="65">
        <v>5268.0</v>
      </c>
      <c r="L199" s="65">
        <v>4991.0</v>
      </c>
      <c r="M199" s="65">
        <v>6639.0</v>
      </c>
      <c r="N199" s="65">
        <v>3441.0</v>
      </c>
      <c r="O199" s="68">
        <v>2487.0</v>
      </c>
      <c r="P199" s="68">
        <v>6866.0</v>
      </c>
      <c r="Q199" s="68">
        <v>9683.0</v>
      </c>
      <c r="R199" s="68">
        <v>2524.0</v>
      </c>
      <c r="S199" s="68">
        <v>5761.0</v>
      </c>
    </row>
    <row r="200">
      <c r="A200" s="64">
        <v>44433.0</v>
      </c>
      <c r="B200" s="67">
        <v>76245.0</v>
      </c>
      <c r="C200" s="67">
        <v>10999.0</v>
      </c>
      <c r="D200" s="65">
        <v>13192.0</v>
      </c>
      <c r="E200" s="65">
        <v>11305.0</v>
      </c>
      <c r="F200" s="65">
        <v>3920.0</v>
      </c>
      <c r="G200" s="65">
        <v>5413.0</v>
      </c>
      <c r="H200" s="65">
        <v>3997.0</v>
      </c>
      <c r="I200" s="65">
        <v>944.0</v>
      </c>
      <c r="J200" s="65">
        <v>68158.0</v>
      </c>
      <c r="K200" s="65">
        <v>5242.0</v>
      </c>
      <c r="L200" s="65">
        <v>4953.0</v>
      </c>
      <c r="M200" s="65">
        <v>6547.0</v>
      </c>
      <c r="N200" s="65">
        <v>3396.0</v>
      </c>
      <c r="O200" s="68">
        <v>2479.0</v>
      </c>
      <c r="P200" s="68">
        <v>6802.0</v>
      </c>
      <c r="Q200" s="68">
        <v>9615.0</v>
      </c>
      <c r="R200" s="68">
        <v>2494.0</v>
      </c>
      <c r="S200" s="68">
        <v>5738.0</v>
      </c>
    </row>
    <row r="201">
      <c r="A201" s="64">
        <v>44432.0</v>
      </c>
      <c r="B201" s="67">
        <v>75570.0</v>
      </c>
      <c r="C201" s="67">
        <v>10913.0</v>
      </c>
      <c r="D201" s="65">
        <v>13091.0</v>
      </c>
      <c r="E201" s="65">
        <v>11185.0</v>
      </c>
      <c r="F201" s="65">
        <v>3897.0</v>
      </c>
      <c r="G201" s="65">
        <v>5349.0</v>
      </c>
      <c r="H201" s="65">
        <v>3959.0</v>
      </c>
      <c r="I201" s="65">
        <v>928.0</v>
      </c>
      <c r="J201" s="65">
        <v>67572.0</v>
      </c>
      <c r="K201" s="65">
        <v>5196.0</v>
      </c>
      <c r="L201" s="65">
        <v>4894.0</v>
      </c>
      <c r="M201" s="65">
        <v>6471.0</v>
      </c>
      <c r="N201" s="65">
        <v>3356.0</v>
      </c>
      <c r="O201" s="68">
        <v>2471.0</v>
      </c>
      <c r="P201" s="68">
        <v>6731.0</v>
      </c>
      <c r="Q201" s="68">
        <v>9511.0</v>
      </c>
      <c r="R201" s="68">
        <v>2467.0</v>
      </c>
      <c r="S201" s="68">
        <v>5726.0</v>
      </c>
    </row>
    <row r="202">
      <c r="A202" s="64">
        <v>44431.0</v>
      </c>
      <c r="B202" s="67">
        <v>75136.0</v>
      </c>
      <c r="C202" s="67">
        <v>10852.0</v>
      </c>
      <c r="D202" s="65">
        <v>13018.0</v>
      </c>
      <c r="E202" s="65">
        <v>11122.0</v>
      </c>
      <c r="F202" s="65">
        <v>3885.0</v>
      </c>
      <c r="G202" s="65">
        <v>5286.0</v>
      </c>
      <c r="H202" s="65">
        <v>3933.0</v>
      </c>
      <c r="I202" s="65">
        <v>921.0</v>
      </c>
      <c r="J202" s="65">
        <v>67098.0</v>
      </c>
      <c r="K202" s="65">
        <v>5179.0</v>
      </c>
      <c r="L202" s="65">
        <v>4864.0</v>
      </c>
      <c r="M202" s="65">
        <v>6411.0</v>
      </c>
      <c r="N202" s="65">
        <v>3322.0</v>
      </c>
      <c r="O202" s="68">
        <v>2462.0</v>
      </c>
      <c r="P202" s="68">
        <v>6700.0</v>
      </c>
      <c r="Q202" s="68">
        <v>9442.0</v>
      </c>
      <c r="R202" s="68">
        <v>2437.0</v>
      </c>
      <c r="S202" s="68">
        <v>5714.0</v>
      </c>
    </row>
    <row r="203">
      <c r="A203" s="64">
        <v>44430.0</v>
      </c>
      <c r="B203" s="67">
        <v>74749.0</v>
      </c>
      <c r="C203" s="67">
        <v>10789.0</v>
      </c>
      <c r="D203" s="65">
        <v>12961.0</v>
      </c>
      <c r="E203" s="65">
        <v>11044.0</v>
      </c>
      <c r="F203" s="65">
        <v>3852.0</v>
      </c>
      <c r="G203" s="65">
        <v>5256.0</v>
      </c>
      <c r="H203" s="65">
        <v>3896.0</v>
      </c>
      <c r="I203" s="65">
        <v>910.0</v>
      </c>
      <c r="J203" s="65">
        <v>66701.0</v>
      </c>
      <c r="K203" s="65">
        <v>5153.0</v>
      </c>
      <c r="L203" s="65">
        <v>4821.0</v>
      </c>
      <c r="M203" s="65">
        <v>6343.0</v>
      </c>
      <c r="N203" s="65">
        <v>3286.0</v>
      </c>
      <c r="O203" s="68">
        <v>2452.0</v>
      </c>
      <c r="P203" s="68">
        <v>6665.0</v>
      </c>
      <c r="Q203" s="68">
        <v>9388.0</v>
      </c>
      <c r="R203" s="68">
        <v>2405.0</v>
      </c>
      <c r="S203" s="68">
        <v>5695.0</v>
      </c>
    </row>
    <row r="204">
      <c r="A204" s="64">
        <v>44429.0</v>
      </c>
      <c r="B204" s="67">
        <v>74251.0</v>
      </c>
      <c r="C204" s="67">
        <v>10676.0</v>
      </c>
      <c r="D204" s="65">
        <v>12910.0</v>
      </c>
      <c r="E204" s="65">
        <v>10978.0</v>
      </c>
      <c r="F204" s="65">
        <v>3830.0</v>
      </c>
      <c r="G204" s="65">
        <v>5233.0</v>
      </c>
      <c r="H204" s="65">
        <v>3860.0</v>
      </c>
      <c r="I204" s="65">
        <v>909.0</v>
      </c>
      <c r="J204" s="65">
        <v>66177.0</v>
      </c>
      <c r="K204" s="65">
        <v>5138.0</v>
      </c>
      <c r="L204" s="65">
        <v>4775.0</v>
      </c>
      <c r="M204" s="65">
        <v>6292.0</v>
      </c>
      <c r="N204" s="65">
        <v>3265.0</v>
      </c>
      <c r="O204" s="68">
        <v>2443.0</v>
      </c>
      <c r="P204" s="68">
        <v>6615.0</v>
      </c>
      <c r="Q204" s="68">
        <v>9331.0</v>
      </c>
      <c r="R204" s="68">
        <v>2370.0</v>
      </c>
      <c r="S204" s="68">
        <v>5686.0</v>
      </c>
    </row>
    <row r="205">
      <c r="A205" s="64">
        <v>44428.0</v>
      </c>
      <c r="B205" s="67">
        <v>73725.0</v>
      </c>
      <c r="C205" s="67">
        <v>10590.0</v>
      </c>
      <c r="D205" s="65">
        <v>12876.0</v>
      </c>
      <c r="E205" s="65">
        <v>10886.0</v>
      </c>
      <c r="F205" s="65">
        <v>3802.0</v>
      </c>
      <c r="G205" s="65">
        <v>5205.0</v>
      </c>
      <c r="H205" s="65">
        <v>3833.0</v>
      </c>
      <c r="I205" s="65">
        <v>907.0</v>
      </c>
      <c r="J205" s="65">
        <v>65577.0</v>
      </c>
      <c r="K205" s="65">
        <v>5098.0</v>
      </c>
      <c r="L205" s="65">
        <v>4734.0</v>
      </c>
      <c r="M205" s="65">
        <v>6217.0</v>
      </c>
      <c r="N205" s="65">
        <v>3241.0</v>
      </c>
      <c r="O205" s="68">
        <v>2428.0</v>
      </c>
      <c r="P205" s="68">
        <v>6504.0</v>
      </c>
      <c r="Q205" s="68">
        <v>9252.0</v>
      </c>
      <c r="R205" s="68">
        <v>2318.0</v>
      </c>
      <c r="S205" s="68">
        <v>5666.0</v>
      </c>
    </row>
    <row r="206">
      <c r="A206" s="64">
        <v>44427.0</v>
      </c>
      <c r="B206" s="67">
        <v>73169.0</v>
      </c>
      <c r="C206" s="67">
        <v>10458.0</v>
      </c>
      <c r="D206" s="65">
        <v>12837.0</v>
      </c>
      <c r="E206" s="65">
        <v>10767.0</v>
      </c>
      <c r="F206" s="65">
        <v>3780.0</v>
      </c>
      <c r="G206" s="65">
        <v>5147.0</v>
      </c>
      <c r="H206" s="65">
        <v>3803.0</v>
      </c>
      <c r="I206" s="65">
        <v>894.0</v>
      </c>
      <c r="J206" s="65">
        <v>64932.0</v>
      </c>
      <c r="K206" s="65">
        <v>5070.0</v>
      </c>
      <c r="L206" s="65">
        <v>4690.0</v>
      </c>
      <c r="M206" s="65">
        <v>6141.0</v>
      </c>
      <c r="N206" s="65">
        <v>3201.0</v>
      </c>
      <c r="O206" s="68">
        <v>2405.0</v>
      </c>
      <c r="P206" s="68">
        <v>6437.0</v>
      </c>
      <c r="Q206" s="68">
        <v>9162.0</v>
      </c>
      <c r="R206" s="68">
        <v>2262.0</v>
      </c>
      <c r="S206" s="68">
        <v>5653.0</v>
      </c>
    </row>
    <row r="207">
      <c r="A207" s="64">
        <v>44426.0</v>
      </c>
      <c r="B207" s="67">
        <v>72594.0</v>
      </c>
      <c r="C207" s="67">
        <v>10320.0</v>
      </c>
      <c r="D207" s="65">
        <v>12785.0</v>
      </c>
      <c r="E207" s="65">
        <v>10614.0</v>
      </c>
      <c r="F207" s="65">
        <v>3758.0</v>
      </c>
      <c r="G207" s="65">
        <v>5098.0</v>
      </c>
      <c r="H207" s="65">
        <v>3735.0</v>
      </c>
      <c r="I207" s="65">
        <v>881.0</v>
      </c>
      <c r="J207" s="65">
        <v>64283.0</v>
      </c>
      <c r="K207" s="65">
        <v>5041.0</v>
      </c>
      <c r="L207" s="65">
        <v>4631.0</v>
      </c>
      <c r="M207" s="65">
        <v>6058.0</v>
      </c>
      <c r="N207" s="65">
        <v>3163.0</v>
      </c>
      <c r="O207" s="68">
        <v>2388.0</v>
      </c>
      <c r="P207" s="68">
        <v>6390.0</v>
      </c>
      <c r="Q207" s="68">
        <v>9053.0</v>
      </c>
      <c r="R207" s="68">
        <v>2225.0</v>
      </c>
      <c r="S207" s="68">
        <v>5640.0</v>
      </c>
    </row>
    <row r="208">
      <c r="A208" s="64">
        <v>44425.0</v>
      </c>
      <c r="B208" s="67">
        <v>72086.0</v>
      </c>
      <c r="C208" s="67">
        <v>10196.0</v>
      </c>
      <c r="D208" s="65">
        <v>12724.0</v>
      </c>
      <c r="E208" s="65">
        <v>10522.0</v>
      </c>
      <c r="F208" s="65">
        <v>3727.0</v>
      </c>
      <c r="G208" s="65">
        <v>5064.0</v>
      </c>
      <c r="H208" s="65">
        <v>3703.0</v>
      </c>
      <c r="I208" s="65">
        <v>875.0</v>
      </c>
      <c r="J208" s="65">
        <v>63768.0</v>
      </c>
      <c r="K208" s="65">
        <v>5001.0</v>
      </c>
      <c r="L208" s="65">
        <v>4598.0</v>
      </c>
      <c r="M208" s="65">
        <v>5988.0</v>
      </c>
      <c r="N208" s="65">
        <v>3143.0</v>
      </c>
      <c r="O208" s="68">
        <v>2354.0</v>
      </c>
      <c r="P208" s="68">
        <v>6353.0</v>
      </c>
      <c r="Q208" s="68">
        <v>8948.0</v>
      </c>
      <c r="R208" s="68">
        <v>2179.0</v>
      </c>
      <c r="S208" s="68">
        <v>5625.0</v>
      </c>
    </row>
    <row r="209">
      <c r="A209" s="64">
        <v>44424.0</v>
      </c>
      <c r="B209" s="67">
        <v>71720.0</v>
      </c>
      <c r="C209" s="67">
        <v>10130.0</v>
      </c>
      <c r="D209" s="65">
        <v>12678.0</v>
      </c>
      <c r="E209" s="65">
        <v>10444.0</v>
      </c>
      <c r="F209" s="65">
        <v>3709.0</v>
      </c>
      <c r="G209" s="65">
        <v>5031.0</v>
      </c>
      <c r="H209" s="65">
        <v>3681.0</v>
      </c>
      <c r="I209" s="65">
        <v>872.0</v>
      </c>
      <c r="J209" s="65">
        <v>63383.0</v>
      </c>
      <c r="K209" s="65">
        <v>4975.0</v>
      </c>
      <c r="L209" s="65">
        <v>4555.0</v>
      </c>
      <c r="M209" s="65">
        <v>5946.0</v>
      </c>
      <c r="N209" s="65">
        <v>3118.0</v>
      </c>
      <c r="O209" s="68">
        <v>2329.0</v>
      </c>
      <c r="P209" s="68">
        <v>6315.0</v>
      </c>
      <c r="Q209" s="68">
        <v>8842.0</v>
      </c>
      <c r="R209" s="68">
        <v>2142.0</v>
      </c>
      <c r="S209" s="68">
        <v>5611.0</v>
      </c>
    </row>
    <row r="210">
      <c r="A210" s="64">
        <v>44423.0</v>
      </c>
      <c r="B210" s="67">
        <v>71358.0</v>
      </c>
      <c r="C210" s="67">
        <v>10003.0</v>
      </c>
      <c r="D210" s="65">
        <v>12633.0</v>
      </c>
      <c r="E210" s="65">
        <v>10334.0</v>
      </c>
      <c r="F210" s="65">
        <v>3680.0</v>
      </c>
      <c r="G210" s="65">
        <v>5000.0</v>
      </c>
      <c r="H210" s="65">
        <v>3651.0</v>
      </c>
      <c r="I210" s="65">
        <v>869.0</v>
      </c>
      <c r="J210" s="65">
        <v>62987.0</v>
      </c>
      <c r="K210" s="65">
        <v>4934.0</v>
      </c>
      <c r="L210" s="65">
        <v>4518.0</v>
      </c>
      <c r="M210" s="65">
        <v>5903.0</v>
      </c>
      <c r="N210" s="65">
        <v>3103.0</v>
      </c>
      <c r="O210" s="68">
        <v>2302.0</v>
      </c>
      <c r="P210" s="68">
        <v>6240.0</v>
      </c>
      <c r="Q210" s="68">
        <v>8756.0</v>
      </c>
      <c r="R210" s="68">
        <v>2078.0</v>
      </c>
      <c r="S210" s="68">
        <v>5579.0</v>
      </c>
    </row>
    <row r="211">
      <c r="A211" s="64">
        <v>44422.0</v>
      </c>
      <c r="B211" s="67">
        <v>70870.0</v>
      </c>
      <c r="C211" s="67">
        <v>9847.0</v>
      </c>
      <c r="D211" s="65">
        <v>12576.0</v>
      </c>
      <c r="E211" s="65">
        <v>10234.0</v>
      </c>
      <c r="F211" s="65">
        <v>3651.0</v>
      </c>
      <c r="G211" s="65">
        <v>4956.0</v>
      </c>
      <c r="H211" s="65">
        <v>3622.0</v>
      </c>
      <c r="I211" s="65">
        <v>864.0</v>
      </c>
      <c r="J211" s="65">
        <v>62477.0</v>
      </c>
      <c r="K211" s="65">
        <v>4903.0</v>
      </c>
      <c r="L211" s="65">
        <v>4474.0</v>
      </c>
      <c r="M211" s="65">
        <v>5841.0</v>
      </c>
      <c r="N211" s="65">
        <v>3091.0</v>
      </c>
      <c r="O211" s="68">
        <v>2284.0</v>
      </c>
      <c r="P211" s="68">
        <v>6164.0</v>
      </c>
      <c r="Q211" s="68">
        <v>8663.0</v>
      </c>
      <c r="R211" s="68">
        <v>2039.0</v>
      </c>
      <c r="S211" s="68">
        <v>5555.0</v>
      </c>
    </row>
    <row r="212">
      <c r="A212" s="64">
        <v>44421.0</v>
      </c>
      <c r="B212" s="67">
        <v>70355.0</v>
      </c>
      <c r="C212" s="67">
        <v>9694.0</v>
      </c>
      <c r="D212" s="65">
        <v>12494.0</v>
      </c>
      <c r="E212" s="65">
        <v>10155.0</v>
      </c>
      <c r="F212" s="65">
        <v>3634.0</v>
      </c>
      <c r="G212" s="65">
        <v>4914.0</v>
      </c>
      <c r="H212" s="65">
        <v>3596.0</v>
      </c>
      <c r="I212" s="65">
        <v>854.0</v>
      </c>
      <c r="J212" s="65">
        <v>61904.0</v>
      </c>
      <c r="K212" s="65">
        <v>4864.0</v>
      </c>
      <c r="L212" s="65">
        <v>4430.0</v>
      </c>
      <c r="M212" s="65">
        <v>5777.0</v>
      </c>
      <c r="N212" s="65">
        <v>3070.0</v>
      </c>
      <c r="O212" s="68">
        <v>2256.0</v>
      </c>
      <c r="P212" s="68">
        <v>6110.0</v>
      </c>
      <c r="Q212" s="68">
        <v>8560.0</v>
      </c>
      <c r="R212" s="68">
        <v>1984.0</v>
      </c>
      <c r="S212" s="68">
        <v>5531.0</v>
      </c>
    </row>
    <row r="213">
      <c r="A213" s="64">
        <v>44420.0</v>
      </c>
      <c r="B213" s="67">
        <v>69831.0</v>
      </c>
      <c r="C213" s="67">
        <v>9514.0</v>
      </c>
      <c r="D213" s="65">
        <v>12437.0</v>
      </c>
      <c r="E213" s="65">
        <v>10057.0</v>
      </c>
      <c r="F213" s="65">
        <v>3619.0</v>
      </c>
      <c r="G213" s="65">
        <v>4856.0</v>
      </c>
      <c r="H213" s="65">
        <v>3556.0</v>
      </c>
      <c r="I213" s="65">
        <v>847.0</v>
      </c>
      <c r="J213" s="65">
        <v>61364.0</v>
      </c>
      <c r="K213" s="65">
        <v>4831.0</v>
      </c>
      <c r="L213" s="65">
        <v>4378.0</v>
      </c>
      <c r="M213" s="65">
        <v>5705.0</v>
      </c>
      <c r="N213" s="65">
        <v>3043.0</v>
      </c>
      <c r="O213" s="68">
        <v>2238.0</v>
      </c>
      <c r="P213" s="68">
        <v>6028.0</v>
      </c>
      <c r="Q213" s="68">
        <v>8435.0</v>
      </c>
      <c r="R213" s="68">
        <v>1940.0</v>
      </c>
      <c r="S213" s="68">
        <v>5513.0</v>
      </c>
    </row>
    <row r="214">
      <c r="A214" s="64">
        <v>44419.0</v>
      </c>
      <c r="B214" s="67">
        <v>69306.0</v>
      </c>
      <c r="C214" s="67">
        <v>9382.0</v>
      </c>
      <c r="D214" s="65">
        <v>12398.0</v>
      </c>
      <c r="E214" s="65">
        <v>9943.0</v>
      </c>
      <c r="F214" s="65">
        <v>3599.0</v>
      </c>
      <c r="G214" s="65">
        <v>4805.0</v>
      </c>
      <c r="H214" s="65">
        <v>3502.0</v>
      </c>
      <c r="I214" s="65">
        <v>836.0</v>
      </c>
      <c r="J214" s="65">
        <v>60789.0</v>
      </c>
      <c r="K214" s="65">
        <v>4789.0</v>
      </c>
      <c r="L214" s="65">
        <v>4303.0</v>
      </c>
      <c r="M214" s="65">
        <v>5620.0</v>
      </c>
      <c r="N214" s="65">
        <v>3019.0</v>
      </c>
      <c r="O214" s="68">
        <v>2211.0</v>
      </c>
      <c r="P214" s="68">
        <v>5965.0</v>
      </c>
      <c r="Q214" s="68">
        <v>8325.0</v>
      </c>
      <c r="R214" s="68">
        <v>1917.0</v>
      </c>
      <c r="S214" s="68">
        <v>5497.0</v>
      </c>
    </row>
    <row r="215">
      <c r="A215" s="64">
        <v>44418.0</v>
      </c>
      <c r="B215" s="67">
        <v>68646.0</v>
      </c>
      <c r="C215" s="67">
        <v>9256.0</v>
      </c>
      <c r="D215" s="65">
        <v>12332.0</v>
      </c>
      <c r="E215" s="65">
        <v>9831.0</v>
      </c>
      <c r="F215" s="65">
        <v>3579.0</v>
      </c>
      <c r="G215" s="65">
        <v>4763.0</v>
      </c>
      <c r="H215" s="65">
        <v>3454.0</v>
      </c>
      <c r="I215" s="65">
        <v>828.0</v>
      </c>
      <c r="J215" s="65">
        <v>60124.0</v>
      </c>
      <c r="K215" s="65">
        <v>4770.0</v>
      </c>
      <c r="L215" s="65">
        <v>4248.0</v>
      </c>
      <c r="M215" s="65">
        <v>5534.0</v>
      </c>
      <c r="N215" s="65">
        <v>2988.0</v>
      </c>
      <c r="O215" s="68">
        <v>2193.0</v>
      </c>
      <c r="P215" s="68">
        <v>5898.0</v>
      </c>
      <c r="Q215" s="68">
        <v>8184.0</v>
      </c>
      <c r="R215" s="68">
        <v>1889.0</v>
      </c>
      <c r="S215" s="68">
        <v>5470.0</v>
      </c>
    </row>
    <row r="216">
      <c r="A216" s="64">
        <v>44417.0</v>
      </c>
      <c r="B216" s="67">
        <v>68287.0</v>
      </c>
      <c r="C216" s="67">
        <v>9151.0</v>
      </c>
      <c r="D216" s="65">
        <v>12252.0</v>
      </c>
      <c r="E216" s="65">
        <v>9765.0</v>
      </c>
      <c r="F216" s="65">
        <v>3564.0</v>
      </c>
      <c r="G216" s="65">
        <v>4711.0</v>
      </c>
      <c r="H216" s="65">
        <v>3403.0</v>
      </c>
      <c r="I216" s="65">
        <v>824.0</v>
      </c>
      <c r="J216" s="65">
        <v>59704.0</v>
      </c>
      <c r="K216" s="65">
        <v>4748.0</v>
      </c>
      <c r="L216" s="65">
        <v>4200.0</v>
      </c>
      <c r="M216" s="65">
        <v>5468.0</v>
      </c>
      <c r="N216" s="65">
        <v>2957.0</v>
      </c>
      <c r="O216" s="68">
        <v>2167.0</v>
      </c>
      <c r="P216" s="68">
        <v>5839.0</v>
      </c>
      <c r="Q216" s="68">
        <v>8074.0</v>
      </c>
      <c r="R216" s="68">
        <v>1877.0</v>
      </c>
      <c r="S216" s="68">
        <v>5457.0</v>
      </c>
    </row>
    <row r="217">
      <c r="A217" s="64">
        <v>44416.0</v>
      </c>
      <c r="B217" s="67">
        <v>67872.0</v>
      </c>
      <c r="C217" s="67">
        <v>9028.0</v>
      </c>
      <c r="D217" s="65">
        <v>12166.0</v>
      </c>
      <c r="E217" s="65">
        <v>9700.0</v>
      </c>
      <c r="F217" s="65">
        <v>3545.0</v>
      </c>
      <c r="G217" s="65">
        <v>4669.0</v>
      </c>
      <c r="H217" s="65">
        <v>3378.0</v>
      </c>
      <c r="I217" s="65">
        <v>823.0</v>
      </c>
      <c r="J217" s="65">
        <v>59296.0</v>
      </c>
      <c r="K217" s="65">
        <v>4724.0</v>
      </c>
      <c r="L217" s="65">
        <v>4161.0</v>
      </c>
      <c r="M217" s="65">
        <v>5400.0</v>
      </c>
      <c r="N217" s="65">
        <v>2936.0</v>
      </c>
      <c r="O217" s="68">
        <v>2153.0</v>
      </c>
      <c r="P217" s="68">
        <v>5809.0</v>
      </c>
      <c r="Q217" s="68">
        <v>7986.0</v>
      </c>
      <c r="R217" s="68">
        <v>1866.0</v>
      </c>
      <c r="S217" s="68">
        <v>5444.0</v>
      </c>
    </row>
    <row r="218">
      <c r="A218" s="64">
        <v>44415.0</v>
      </c>
      <c r="B218" s="67">
        <v>67422.0</v>
      </c>
      <c r="C218" s="67">
        <v>8881.0</v>
      </c>
      <c r="D218" s="65">
        <v>12103.0</v>
      </c>
      <c r="E218" s="65">
        <v>9625.0</v>
      </c>
      <c r="F218" s="65">
        <v>3513.0</v>
      </c>
      <c r="G218" s="65">
        <v>4636.0</v>
      </c>
      <c r="H218" s="65">
        <v>3320.0</v>
      </c>
      <c r="I218" s="65">
        <v>816.0</v>
      </c>
      <c r="J218" s="65">
        <v>58833.0</v>
      </c>
      <c r="K218" s="65">
        <v>4699.0</v>
      </c>
      <c r="L218" s="65">
        <v>4106.0</v>
      </c>
      <c r="M218" s="65">
        <v>5314.0</v>
      </c>
      <c r="N218" s="65">
        <v>2916.0</v>
      </c>
      <c r="O218" s="68">
        <v>2133.0</v>
      </c>
      <c r="P218" s="68">
        <v>5753.0</v>
      </c>
      <c r="Q218" s="68">
        <v>7869.0</v>
      </c>
      <c r="R218" s="68">
        <v>1861.0</v>
      </c>
      <c r="S218" s="68">
        <v>5428.0</v>
      </c>
    </row>
    <row r="219">
      <c r="A219" s="64">
        <v>44414.0</v>
      </c>
      <c r="B219" s="67">
        <v>66919.0</v>
      </c>
      <c r="C219" s="67">
        <v>8735.0</v>
      </c>
      <c r="D219" s="65">
        <v>12035.0</v>
      </c>
      <c r="E219" s="65">
        <v>9535.0</v>
      </c>
      <c r="F219" s="65">
        <v>3495.0</v>
      </c>
      <c r="G219" s="65">
        <v>4579.0</v>
      </c>
      <c r="H219" s="65">
        <v>3299.0</v>
      </c>
      <c r="I219" s="65">
        <v>798.0</v>
      </c>
      <c r="J219" s="65">
        <v>58320.0</v>
      </c>
      <c r="K219" s="65">
        <v>4666.0</v>
      </c>
      <c r="L219" s="65">
        <v>4063.0</v>
      </c>
      <c r="M219" s="65">
        <v>5260.0</v>
      </c>
      <c r="N219" s="65">
        <v>2896.0</v>
      </c>
      <c r="O219" s="68">
        <v>2113.0</v>
      </c>
      <c r="P219" s="68">
        <v>5704.0</v>
      </c>
      <c r="Q219" s="68">
        <v>7738.0</v>
      </c>
      <c r="R219" s="68">
        <v>1848.0</v>
      </c>
      <c r="S219" s="68">
        <v>5403.0</v>
      </c>
    </row>
    <row r="220">
      <c r="A220" s="64">
        <v>44413.0</v>
      </c>
      <c r="B220" s="67">
        <v>66455.0</v>
      </c>
      <c r="C220" s="67">
        <v>8628.0</v>
      </c>
      <c r="D220" s="65">
        <v>11951.0</v>
      </c>
      <c r="E220" s="65">
        <v>9432.0</v>
      </c>
      <c r="F220" s="65">
        <v>3481.0</v>
      </c>
      <c r="G220" s="65">
        <v>4529.0</v>
      </c>
      <c r="H220" s="65">
        <v>3275.0</v>
      </c>
      <c r="I220" s="65">
        <v>778.0</v>
      </c>
      <c r="J220" s="65">
        <v>57858.0</v>
      </c>
      <c r="K220" s="65">
        <v>4640.0</v>
      </c>
      <c r="L220" s="65">
        <v>4022.0</v>
      </c>
      <c r="M220" s="65">
        <v>5207.0</v>
      </c>
      <c r="N220" s="65">
        <v>2862.0</v>
      </c>
      <c r="O220" s="68">
        <v>2089.0</v>
      </c>
      <c r="P220" s="68">
        <v>5648.0</v>
      </c>
      <c r="Q220" s="68">
        <v>7640.0</v>
      </c>
      <c r="R220" s="68">
        <v>1832.0</v>
      </c>
      <c r="S220" s="68">
        <v>5375.0</v>
      </c>
    </row>
    <row r="221">
      <c r="A221" s="64">
        <v>44412.0</v>
      </c>
      <c r="B221" s="67">
        <v>65989.0</v>
      </c>
      <c r="C221" s="67">
        <v>8516.0</v>
      </c>
      <c r="D221" s="65">
        <v>11830.0</v>
      </c>
      <c r="E221" s="65">
        <v>9342.0</v>
      </c>
      <c r="F221" s="65">
        <v>3464.0</v>
      </c>
      <c r="G221" s="65">
        <v>4459.0</v>
      </c>
      <c r="H221" s="65">
        <v>3262.0</v>
      </c>
      <c r="I221" s="65">
        <v>763.0</v>
      </c>
      <c r="J221" s="65">
        <v>57371.0</v>
      </c>
      <c r="K221" s="65">
        <v>4609.0</v>
      </c>
      <c r="L221" s="65">
        <v>3977.0</v>
      </c>
      <c r="M221" s="65">
        <v>5136.0</v>
      </c>
      <c r="N221" s="65">
        <v>2843.0</v>
      </c>
      <c r="O221" s="68">
        <v>2069.0</v>
      </c>
      <c r="P221" s="68">
        <v>5588.0</v>
      </c>
      <c r="Q221" s="68">
        <v>7558.0</v>
      </c>
      <c r="R221" s="68">
        <v>1808.0</v>
      </c>
      <c r="S221" s="68">
        <v>5342.0</v>
      </c>
    </row>
    <row r="222">
      <c r="A222" s="64">
        <v>44411.0</v>
      </c>
      <c r="B222" s="67">
        <v>65503.0</v>
      </c>
      <c r="C222" s="67">
        <v>8405.0</v>
      </c>
      <c r="D222" s="65">
        <v>11755.0</v>
      </c>
      <c r="E222" s="65">
        <v>9288.0</v>
      </c>
      <c r="F222" s="65">
        <v>3448.0</v>
      </c>
      <c r="G222" s="65">
        <v>4400.0</v>
      </c>
      <c r="H222" s="65">
        <v>3247.0</v>
      </c>
      <c r="I222" s="65">
        <v>755.0</v>
      </c>
      <c r="J222" s="65">
        <v>56884.0</v>
      </c>
      <c r="K222" s="65">
        <v>4587.0</v>
      </c>
      <c r="L222" s="65">
        <v>3932.0</v>
      </c>
      <c r="M222" s="65">
        <v>5083.0</v>
      </c>
      <c r="N222" s="65">
        <v>2810.0</v>
      </c>
      <c r="O222" s="68">
        <v>2054.0</v>
      </c>
      <c r="P222" s="68">
        <v>5540.0</v>
      </c>
      <c r="Q222" s="68">
        <v>7444.0</v>
      </c>
      <c r="R222" s="68">
        <v>1785.0</v>
      </c>
      <c r="S222" s="68">
        <v>5312.0</v>
      </c>
    </row>
    <row r="223">
      <c r="A223" s="64">
        <v>44410.0</v>
      </c>
      <c r="B223" s="67">
        <v>65193.0</v>
      </c>
      <c r="C223" s="67">
        <v>8336.0</v>
      </c>
      <c r="D223" s="65">
        <v>11718.0</v>
      </c>
      <c r="E223" s="65">
        <v>9211.0</v>
      </c>
      <c r="F223" s="65">
        <v>3430.0</v>
      </c>
      <c r="G223" s="65">
        <v>4322.0</v>
      </c>
      <c r="H223" s="65">
        <v>3239.0</v>
      </c>
      <c r="I223" s="65">
        <v>748.0</v>
      </c>
      <c r="J223" s="65">
        <v>56524.0</v>
      </c>
      <c r="K223" s="65">
        <v>4562.0</v>
      </c>
      <c r="L223" s="65">
        <v>3893.0</v>
      </c>
      <c r="M223" s="65">
        <v>5030.0</v>
      </c>
      <c r="N223" s="65">
        <v>2794.0</v>
      </c>
      <c r="O223" s="68">
        <v>2050.0</v>
      </c>
      <c r="P223" s="68">
        <v>5515.0</v>
      </c>
      <c r="Q223" s="68">
        <v>7372.0</v>
      </c>
      <c r="R223" s="68">
        <v>1764.0</v>
      </c>
      <c r="S223" s="68">
        <v>5301.0</v>
      </c>
    </row>
    <row r="224">
      <c r="A224" s="64">
        <v>44409.0</v>
      </c>
      <c r="B224" s="67">
        <v>64832.0</v>
      </c>
      <c r="C224" s="67">
        <v>8264.0</v>
      </c>
      <c r="D224" s="65">
        <v>11692.0</v>
      </c>
      <c r="E224" s="65">
        <v>9149.0</v>
      </c>
      <c r="F224" s="65">
        <v>3413.0</v>
      </c>
      <c r="G224" s="65">
        <v>4258.0</v>
      </c>
      <c r="H224" s="65">
        <v>3226.0</v>
      </c>
      <c r="I224" s="65">
        <v>745.0</v>
      </c>
      <c r="J224" s="65">
        <v>56187.0</v>
      </c>
      <c r="K224" s="65">
        <v>4537.0</v>
      </c>
      <c r="L224" s="65">
        <v>3867.0</v>
      </c>
      <c r="M224" s="65">
        <v>4992.0</v>
      </c>
      <c r="N224" s="65">
        <v>2781.0</v>
      </c>
      <c r="O224" s="68">
        <v>2044.0</v>
      </c>
      <c r="P224" s="68">
        <v>5484.0</v>
      </c>
      <c r="Q224" s="68">
        <v>7288.0</v>
      </c>
      <c r="R224" s="68">
        <v>1752.0</v>
      </c>
      <c r="S224" s="68">
        <v>5276.0</v>
      </c>
    </row>
    <row r="225">
      <c r="A225" s="64">
        <v>44408.0</v>
      </c>
      <c r="B225" s="67">
        <v>64359.0</v>
      </c>
      <c r="C225" s="67">
        <v>8206.0</v>
      </c>
      <c r="D225" s="65">
        <v>11669.0</v>
      </c>
      <c r="E225" s="65">
        <v>9060.0</v>
      </c>
      <c r="F225" s="65">
        <v>3399.0</v>
      </c>
      <c r="G225" s="65">
        <v>4189.0</v>
      </c>
      <c r="H225" s="65">
        <v>3206.0</v>
      </c>
      <c r="I225" s="65">
        <v>736.0</v>
      </c>
      <c r="J225" s="65">
        <v>55781.0</v>
      </c>
      <c r="K225" s="65">
        <v>4493.0</v>
      </c>
      <c r="L225" s="65">
        <v>3850.0</v>
      </c>
      <c r="M225" s="65">
        <v>4946.0</v>
      </c>
      <c r="N225" s="65">
        <v>2767.0</v>
      </c>
      <c r="O225" s="68">
        <v>2035.0</v>
      </c>
      <c r="P225" s="68">
        <v>5456.0</v>
      </c>
      <c r="Q225" s="68">
        <v>7204.0</v>
      </c>
      <c r="R225" s="68">
        <v>1732.0</v>
      </c>
      <c r="S225" s="68">
        <v>5257.0</v>
      </c>
    </row>
    <row r="226">
      <c r="A226" s="64">
        <v>44407.0</v>
      </c>
      <c r="B226" s="67">
        <v>63883.0</v>
      </c>
      <c r="C226" s="67">
        <v>8134.0</v>
      </c>
      <c r="D226" s="65">
        <v>11623.0</v>
      </c>
      <c r="E226" s="65">
        <v>8964.0</v>
      </c>
      <c r="F226" s="65">
        <v>3378.0</v>
      </c>
      <c r="G226" s="65">
        <v>4103.0</v>
      </c>
      <c r="H226" s="65">
        <v>3189.0</v>
      </c>
      <c r="I226" s="65">
        <v>724.0</v>
      </c>
      <c r="J226" s="65">
        <v>55386.0</v>
      </c>
      <c r="K226" s="65">
        <v>4454.0</v>
      </c>
      <c r="L226" s="65">
        <v>3831.0</v>
      </c>
      <c r="M226" s="65">
        <v>4883.0</v>
      </c>
      <c r="N226" s="65">
        <v>2753.0</v>
      </c>
      <c r="O226" s="68">
        <v>2022.0</v>
      </c>
      <c r="P226" s="68">
        <v>5437.0</v>
      </c>
      <c r="Q226" s="68">
        <v>7105.0</v>
      </c>
      <c r="R226" s="68">
        <v>1706.0</v>
      </c>
      <c r="S226" s="68">
        <v>5231.0</v>
      </c>
    </row>
    <row r="227">
      <c r="A227" s="64">
        <v>44406.0</v>
      </c>
      <c r="B227" s="67">
        <v>63396.0</v>
      </c>
      <c r="C227" s="67">
        <v>8056.0</v>
      </c>
      <c r="D227" s="65">
        <v>11561.0</v>
      </c>
      <c r="E227" s="65">
        <v>8845.0</v>
      </c>
      <c r="F227" s="65">
        <v>3353.0</v>
      </c>
      <c r="G227" s="65">
        <v>4018.0</v>
      </c>
      <c r="H227" s="65">
        <v>3171.0</v>
      </c>
      <c r="I227" s="65">
        <v>720.0</v>
      </c>
      <c r="J227" s="65">
        <v>54864.0</v>
      </c>
      <c r="K227" s="65">
        <v>4434.0</v>
      </c>
      <c r="L227" s="65">
        <v>3794.0</v>
      </c>
      <c r="M227" s="65">
        <v>4846.0</v>
      </c>
      <c r="N227" s="65">
        <v>2730.0</v>
      </c>
      <c r="O227" s="68">
        <v>2003.0</v>
      </c>
      <c r="P227" s="68">
        <v>5400.0</v>
      </c>
      <c r="Q227" s="68">
        <v>7006.0</v>
      </c>
      <c r="R227" s="68">
        <v>1688.0</v>
      </c>
      <c r="S227" s="68">
        <v>5214.0</v>
      </c>
    </row>
    <row r="228">
      <c r="A228" s="64">
        <v>44405.0</v>
      </c>
      <c r="B228" s="67">
        <v>62881.0</v>
      </c>
      <c r="C228" s="67">
        <v>7975.0</v>
      </c>
      <c r="D228" s="65">
        <v>11505.0</v>
      </c>
      <c r="E228" s="65">
        <v>8749.0</v>
      </c>
      <c r="F228" s="65">
        <v>3314.0</v>
      </c>
      <c r="G228" s="65">
        <v>3949.0</v>
      </c>
      <c r="H228" s="65">
        <v>3157.0</v>
      </c>
      <c r="I228" s="65">
        <v>715.0</v>
      </c>
      <c r="J228" s="65">
        <v>54396.0</v>
      </c>
      <c r="K228" s="65">
        <v>4387.0</v>
      </c>
      <c r="L228" s="65">
        <v>3764.0</v>
      </c>
      <c r="M228" s="65">
        <v>4799.0</v>
      </c>
      <c r="N228" s="65">
        <v>2699.0</v>
      </c>
      <c r="O228" s="68">
        <v>1983.0</v>
      </c>
      <c r="P228" s="68">
        <v>5378.0</v>
      </c>
      <c r="Q228" s="68">
        <v>6916.0</v>
      </c>
      <c r="R228" s="68">
        <v>1664.0</v>
      </c>
      <c r="S228" s="68">
        <v>5196.0</v>
      </c>
    </row>
    <row r="229">
      <c r="A229" s="64">
        <v>44404.0</v>
      </c>
      <c r="B229" s="67">
        <v>62308.0</v>
      </c>
      <c r="C229" s="67">
        <v>7873.0</v>
      </c>
      <c r="D229" s="65">
        <v>11450.0</v>
      </c>
      <c r="E229" s="65">
        <v>8647.0</v>
      </c>
      <c r="F229" s="65">
        <v>3286.0</v>
      </c>
      <c r="G229" s="65">
        <v>3874.0</v>
      </c>
      <c r="H229" s="65">
        <v>3139.0</v>
      </c>
      <c r="I229" s="65">
        <v>704.0</v>
      </c>
      <c r="J229" s="65">
        <v>53839.0</v>
      </c>
      <c r="K229" s="65">
        <v>4313.0</v>
      </c>
      <c r="L229" s="65">
        <v>3724.0</v>
      </c>
      <c r="M229" s="65">
        <v>4768.0</v>
      </c>
      <c r="N229" s="65">
        <v>2676.0</v>
      </c>
      <c r="O229" s="68">
        <v>1963.0</v>
      </c>
      <c r="P229" s="68">
        <v>5345.0</v>
      </c>
      <c r="Q229" s="68">
        <v>6818.0</v>
      </c>
      <c r="R229" s="68">
        <v>1641.0</v>
      </c>
      <c r="S229" s="68">
        <v>5163.0</v>
      </c>
    </row>
    <row r="230">
      <c r="A230" s="64">
        <v>44403.0</v>
      </c>
      <c r="B230" s="67">
        <v>61957.0</v>
      </c>
      <c r="C230" s="67">
        <v>7807.0</v>
      </c>
      <c r="D230" s="65">
        <v>11381.0</v>
      </c>
      <c r="E230" s="65">
        <v>8582.0</v>
      </c>
      <c r="F230" s="65">
        <v>3263.0</v>
      </c>
      <c r="G230" s="65">
        <v>3803.0</v>
      </c>
      <c r="H230" s="65">
        <v>3134.0</v>
      </c>
      <c r="I230" s="65">
        <v>698.0</v>
      </c>
      <c r="J230" s="65">
        <v>53464.0</v>
      </c>
      <c r="K230" s="65">
        <v>4252.0</v>
      </c>
      <c r="L230" s="65">
        <v>3711.0</v>
      </c>
      <c r="M230" s="65">
        <v>4730.0</v>
      </c>
      <c r="N230" s="65">
        <v>2644.0</v>
      </c>
      <c r="O230" s="68">
        <v>1948.0</v>
      </c>
      <c r="P230" s="68">
        <v>5320.0</v>
      </c>
      <c r="Q230" s="68">
        <v>6730.0</v>
      </c>
      <c r="R230" s="68">
        <v>1624.0</v>
      </c>
      <c r="S230" s="68">
        <v>5118.0</v>
      </c>
    </row>
    <row r="231">
      <c r="A231" s="64">
        <v>44402.0</v>
      </c>
      <c r="B231" s="67">
        <v>61616.0</v>
      </c>
      <c r="C231" s="67">
        <v>7718.0</v>
      </c>
      <c r="D231" s="65">
        <v>11321.0</v>
      </c>
      <c r="E231" s="65">
        <v>8511.0</v>
      </c>
      <c r="F231" s="65">
        <v>3245.0</v>
      </c>
      <c r="G231" s="65">
        <v>3732.0</v>
      </c>
      <c r="H231" s="65">
        <v>3131.0</v>
      </c>
      <c r="I231" s="65">
        <v>693.0</v>
      </c>
      <c r="J231" s="65">
        <v>53114.0</v>
      </c>
      <c r="K231" s="65">
        <v>4223.0</v>
      </c>
      <c r="L231" s="65">
        <v>3680.0</v>
      </c>
      <c r="M231" s="65">
        <v>4665.0</v>
      </c>
      <c r="N231" s="65">
        <v>2620.0</v>
      </c>
      <c r="O231" s="68">
        <v>1920.0</v>
      </c>
      <c r="P231" s="68">
        <v>5298.0</v>
      </c>
      <c r="Q231" s="68">
        <v>6652.0</v>
      </c>
      <c r="R231" s="68">
        <v>1612.0</v>
      </c>
      <c r="S231" s="68">
        <v>5097.0</v>
      </c>
    </row>
    <row r="232">
      <c r="A232" s="64">
        <v>44401.0</v>
      </c>
      <c r="B232" s="67">
        <v>61128.0</v>
      </c>
      <c r="C232" s="67">
        <v>7610.0</v>
      </c>
      <c r="D232" s="65">
        <v>11252.0</v>
      </c>
      <c r="E232" s="65">
        <v>8423.0</v>
      </c>
      <c r="F232" s="65">
        <v>3232.0</v>
      </c>
      <c r="G232" s="65">
        <v>3678.0</v>
      </c>
      <c r="H232" s="65">
        <v>3122.0</v>
      </c>
      <c r="I232" s="65">
        <v>684.0</v>
      </c>
      <c r="J232" s="65">
        <v>52794.0</v>
      </c>
      <c r="K232" s="65">
        <v>4198.0</v>
      </c>
      <c r="L232" s="65">
        <v>3639.0</v>
      </c>
      <c r="M232" s="65">
        <v>4618.0</v>
      </c>
      <c r="N232" s="65">
        <v>2613.0</v>
      </c>
      <c r="O232" s="68">
        <v>1904.0</v>
      </c>
      <c r="P232" s="68">
        <v>5270.0</v>
      </c>
      <c r="Q232" s="68">
        <v>6533.0</v>
      </c>
      <c r="R232" s="68">
        <v>1598.0</v>
      </c>
      <c r="S232" s="68">
        <v>5066.0</v>
      </c>
    </row>
    <row r="233">
      <c r="A233" s="64">
        <v>44400.0</v>
      </c>
      <c r="B233" s="67">
        <v>60663.0</v>
      </c>
      <c r="C233" s="67">
        <v>7494.0</v>
      </c>
      <c r="D233" s="65">
        <v>11200.0</v>
      </c>
      <c r="E233" s="65">
        <v>8339.0</v>
      </c>
      <c r="F233" s="65">
        <v>3223.0</v>
      </c>
      <c r="G233" s="65">
        <v>3610.0</v>
      </c>
      <c r="H233" s="65">
        <v>3103.0</v>
      </c>
      <c r="I233" s="65">
        <v>678.0</v>
      </c>
      <c r="J233" s="65">
        <v>52329.0</v>
      </c>
      <c r="K233" s="65">
        <v>4152.0</v>
      </c>
      <c r="L233" s="65">
        <v>3608.0</v>
      </c>
      <c r="M233" s="65">
        <v>4579.0</v>
      </c>
      <c r="N233" s="65">
        <v>2571.0</v>
      </c>
      <c r="O233" s="68">
        <v>1884.0</v>
      </c>
      <c r="P233" s="68">
        <v>5249.0</v>
      </c>
      <c r="Q233" s="68">
        <v>6421.0</v>
      </c>
      <c r="R233" s="68">
        <v>1583.0</v>
      </c>
      <c r="S233" s="68">
        <v>5047.0</v>
      </c>
    </row>
    <row r="234">
      <c r="A234" s="64">
        <v>44399.0</v>
      </c>
      <c r="B234" s="67">
        <v>60143.0</v>
      </c>
      <c r="C234" s="67">
        <v>7378.0</v>
      </c>
      <c r="D234" s="65">
        <v>11140.0</v>
      </c>
      <c r="E234" s="65">
        <v>8242.0</v>
      </c>
      <c r="F234" s="65">
        <v>3214.0</v>
      </c>
      <c r="G234" s="65">
        <v>3543.0</v>
      </c>
      <c r="H234" s="65">
        <v>3081.0</v>
      </c>
      <c r="I234" s="65">
        <v>670.0</v>
      </c>
      <c r="J234" s="65">
        <v>51914.0</v>
      </c>
      <c r="K234" s="65">
        <v>4090.0</v>
      </c>
      <c r="L234" s="65">
        <v>3573.0</v>
      </c>
      <c r="M234" s="65">
        <v>4551.0</v>
      </c>
      <c r="N234" s="65">
        <v>2561.0</v>
      </c>
      <c r="O234" s="68">
        <v>1861.0</v>
      </c>
      <c r="P234" s="68">
        <v>5233.0</v>
      </c>
      <c r="Q234" s="68">
        <v>6328.0</v>
      </c>
      <c r="R234" s="68">
        <v>1554.0</v>
      </c>
      <c r="S234" s="68">
        <v>5027.0</v>
      </c>
    </row>
    <row r="235">
      <c r="A235" s="64">
        <v>44398.0</v>
      </c>
      <c r="B235" s="67">
        <v>59644.0</v>
      </c>
      <c r="C235" s="67">
        <v>7273.0</v>
      </c>
      <c r="D235" s="65">
        <v>11103.0</v>
      </c>
      <c r="E235" s="65">
        <v>8112.0</v>
      </c>
      <c r="F235" s="65">
        <v>3203.0</v>
      </c>
      <c r="G235" s="65">
        <v>3462.0</v>
      </c>
      <c r="H235" s="65">
        <v>3056.0</v>
      </c>
      <c r="I235" s="65">
        <v>660.0</v>
      </c>
      <c r="J235" s="65">
        <v>51542.0</v>
      </c>
      <c r="K235" s="65">
        <v>4043.0</v>
      </c>
      <c r="L235" s="65">
        <v>3545.0</v>
      </c>
      <c r="M235" s="65">
        <v>4512.0</v>
      </c>
      <c r="N235" s="65">
        <v>2557.0</v>
      </c>
      <c r="O235" s="68">
        <v>1843.0</v>
      </c>
      <c r="P235" s="68">
        <v>5204.0</v>
      </c>
      <c r="Q235" s="68">
        <v>6237.0</v>
      </c>
      <c r="R235" s="68">
        <v>1530.0</v>
      </c>
      <c r="S235" s="68">
        <v>4739.0</v>
      </c>
    </row>
    <row r="236">
      <c r="A236" s="64">
        <v>44397.0</v>
      </c>
      <c r="B236" s="67">
        <v>59040.0</v>
      </c>
      <c r="C236" s="67">
        <v>7171.0</v>
      </c>
      <c r="D236" s="65">
        <v>11067.0</v>
      </c>
      <c r="E236" s="65">
        <v>7984.0</v>
      </c>
      <c r="F236" s="65">
        <v>3180.0</v>
      </c>
      <c r="G236" s="65">
        <v>3389.0</v>
      </c>
      <c r="H236" s="65">
        <v>3038.0</v>
      </c>
      <c r="I236" s="65">
        <v>654.0</v>
      </c>
      <c r="J236" s="65">
        <v>51077.0</v>
      </c>
      <c r="K236" s="65">
        <v>3989.0</v>
      </c>
      <c r="L236" s="65">
        <v>3530.0</v>
      </c>
      <c r="M236" s="65">
        <v>4463.0</v>
      </c>
      <c r="N236" s="65">
        <v>2538.0</v>
      </c>
      <c r="O236" s="68">
        <v>1822.0</v>
      </c>
      <c r="P236" s="68">
        <v>5179.0</v>
      </c>
      <c r="Q236" s="68">
        <v>6148.0</v>
      </c>
      <c r="R236" s="68">
        <v>1496.0</v>
      </c>
      <c r="S236" s="68">
        <v>4716.0</v>
      </c>
    </row>
    <row r="237">
      <c r="A237" s="64">
        <v>44396.0</v>
      </c>
      <c r="B237" s="67">
        <v>58646.0</v>
      </c>
      <c r="C237" s="67">
        <v>7122.0</v>
      </c>
      <c r="D237" s="65">
        <v>11037.0</v>
      </c>
      <c r="E237" s="65">
        <v>7913.0</v>
      </c>
      <c r="F237" s="65">
        <v>3155.0</v>
      </c>
      <c r="G237" s="65">
        <v>3316.0</v>
      </c>
      <c r="H237" s="65">
        <v>3029.0</v>
      </c>
      <c r="I237" s="65">
        <v>641.0</v>
      </c>
      <c r="J237" s="65">
        <v>50694.0</v>
      </c>
      <c r="K237" s="65">
        <v>3947.0</v>
      </c>
      <c r="L237" s="65">
        <v>3486.0</v>
      </c>
      <c r="M237" s="65">
        <v>4433.0</v>
      </c>
      <c r="N237" s="65">
        <v>2523.0</v>
      </c>
      <c r="O237" s="68">
        <v>1813.0</v>
      </c>
      <c r="P237" s="68">
        <v>5160.0</v>
      </c>
      <c r="Q237" s="68">
        <v>6091.0</v>
      </c>
      <c r="R237" s="68">
        <v>1488.0</v>
      </c>
      <c r="S237" s="68">
        <v>4709.0</v>
      </c>
    </row>
    <row r="238">
      <c r="A238" s="64">
        <v>44395.0</v>
      </c>
      <c r="B238" s="67">
        <v>58227.0</v>
      </c>
      <c r="C238" s="67">
        <v>7057.0</v>
      </c>
      <c r="D238" s="65">
        <v>11004.0</v>
      </c>
      <c r="E238" s="65">
        <v>7846.0</v>
      </c>
      <c r="F238" s="65">
        <v>3141.0</v>
      </c>
      <c r="G238" s="65">
        <v>3233.0</v>
      </c>
      <c r="H238" s="65">
        <v>3015.0</v>
      </c>
      <c r="I238" s="65">
        <v>633.0</v>
      </c>
      <c r="J238" s="65">
        <v>50353.0</v>
      </c>
      <c r="K238" s="65">
        <v>3920.0</v>
      </c>
      <c r="L238" s="65">
        <v>3482.0</v>
      </c>
      <c r="M238" s="65">
        <v>4400.0</v>
      </c>
      <c r="N238" s="65">
        <v>2513.0</v>
      </c>
      <c r="O238" s="68">
        <v>1797.0</v>
      </c>
      <c r="P238" s="68">
        <v>5141.0</v>
      </c>
      <c r="Q238" s="68">
        <v>6017.0</v>
      </c>
      <c r="R238" s="68">
        <v>1477.0</v>
      </c>
      <c r="S238" s="68">
        <v>4695.0</v>
      </c>
    </row>
    <row r="239">
      <c r="A239" s="64">
        <v>44394.0</v>
      </c>
      <c r="B239" s="67">
        <v>57704.0</v>
      </c>
      <c r="C239" s="67">
        <v>6987.0</v>
      </c>
      <c r="D239" s="65">
        <v>10962.0</v>
      </c>
      <c r="E239" s="65">
        <v>7763.0</v>
      </c>
      <c r="F239" s="65">
        <v>3118.0</v>
      </c>
      <c r="G239" s="65">
        <v>3188.0</v>
      </c>
      <c r="H239" s="65">
        <v>3003.0</v>
      </c>
      <c r="I239" s="65">
        <v>628.0</v>
      </c>
      <c r="J239" s="65">
        <v>49982.0</v>
      </c>
      <c r="K239" s="65">
        <v>3868.0</v>
      </c>
      <c r="L239" s="65">
        <v>3453.0</v>
      </c>
      <c r="M239" s="65">
        <v>4360.0</v>
      </c>
      <c r="N239" s="65">
        <v>2508.0</v>
      </c>
      <c r="O239" s="68">
        <v>1787.0</v>
      </c>
      <c r="P239" s="68">
        <v>5126.0</v>
      </c>
      <c r="Q239" s="68">
        <v>5918.0</v>
      </c>
      <c r="R239" s="68">
        <v>1466.0</v>
      </c>
      <c r="S239" s="68">
        <v>4679.0</v>
      </c>
    </row>
    <row r="240">
      <c r="A240" s="64">
        <v>44393.0</v>
      </c>
      <c r="B240" s="67">
        <v>57142.0</v>
      </c>
      <c r="C240" s="67">
        <v>6925.0</v>
      </c>
      <c r="D240" s="65">
        <v>10933.0</v>
      </c>
      <c r="E240" s="65">
        <v>7682.0</v>
      </c>
      <c r="F240" s="65">
        <v>3106.0</v>
      </c>
      <c r="G240" s="65">
        <v>3155.0</v>
      </c>
      <c r="H240" s="65">
        <v>2992.0</v>
      </c>
      <c r="I240" s="65">
        <v>626.0</v>
      </c>
      <c r="J240" s="65">
        <v>49588.0</v>
      </c>
      <c r="K240" s="65">
        <v>3823.0</v>
      </c>
      <c r="L240" s="65">
        <v>3442.0</v>
      </c>
      <c r="M240" s="65">
        <v>4308.0</v>
      </c>
      <c r="N240" s="65">
        <v>2500.0</v>
      </c>
      <c r="O240" s="68">
        <v>1778.0</v>
      </c>
      <c r="P240" s="68">
        <v>5110.0</v>
      </c>
      <c r="Q240" s="68">
        <v>5829.0</v>
      </c>
      <c r="R240" s="68">
        <v>1452.0</v>
      </c>
      <c r="S240" s="68">
        <v>4655.0</v>
      </c>
    </row>
    <row r="241">
      <c r="A241" s="64">
        <v>44392.0</v>
      </c>
      <c r="B241" s="67">
        <v>56573.0</v>
      </c>
      <c r="C241" s="67">
        <v>6875.0</v>
      </c>
      <c r="D241" s="65">
        <v>10901.0</v>
      </c>
      <c r="E241" s="65">
        <v>7585.0</v>
      </c>
      <c r="F241" s="65">
        <v>3083.0</v>
      </c>
      <c r="G241" s="65">
        <v>3106.0</v>
      </c>
      <c r="H241" s="65">
        <v>2978.0</v>
      </c>
      <c r="I241" s="65">
        <v>619.0</v>
      </c>
      <c r="J241" s="65">
        <v>49132.0</v>
      </c>
      <c r="K241" s="65">
        <v>3795.0</v>
      </c>
      <c r="L241" s="65">
        <v>3428.0</v>
      </c>
      <c r="M241" s="65">
        <v>4269.0</v>
      </c>
      <c r="N241" s="65">
        <v>2487.0</v>
      </c>
      <c r="O241" s="68">
        <v>1770.0</v>
      </c>
      <c r="P241" s="68">
        <v>5098.0</v>
      </c>
      <c r="Q241" s="68">
        <v>5749.0</v>
      </c>
      <c r="R241" s="68">
        <v>1442.0</v>
      </c>
      <c r="S241" s="68">
        <v>4621.0</v>
      </c>
    </row>
    <row r="242">
      <c r="A242" s="64">
        <v>44391.0</v>
      </c>
      <c r="B242" s="67">
        <v>56053.0</v>
      </c>
      <c r="C242" s="67">
        <v>6810.0</v>
      </c>
      <c r="D242" s="65">
        <v>10850.0</v>
      </c>
      <c r="E242" s="65">
        <v>7495.0</v>
      </c>
      <c r="F242" s="65">
        <v>3062.0</v>
      </c>
      <c r="G242" s="65">
        <v>3046.0</v>
      </c>
      <c r="H242" s="65">
        <v>2959.0</v>
      </c>
      <c r="I242" s="65">
        <v>617.0</v>
      </c>
      <c r="J242" s="65">
        <v>48636.0</v>
      </c>
      <c r="K242" s="65">
        <v>3770.0</v>
      </c>
      <c r="L242" s="65">
        <v>3416.0</v>
      </c>
      <c r="M242" s="65">
        <v>4218.0</v>
      </c>
      <c r="N242" s="65">
        <v>2463.0</v>
      </c>
      <c r="O242" s="68">
        <v>1744.0</v>
      </c>
      <c r="P242" s="68">
        <v>5085.0</v>
      </c>
      <c r="Q242" s="68">
        <v>5661.0</v>
      </c>
      <c r="R242" s="68">
        <v>1433.0</v>
      </c>
      <c r="S242" s="68">
        <v>4593.0</v>
      </c>
    </row>
    <row r="243">
      <c r="A243" s="64">
        <v>44390.0</v>
      </c>
      <c r="B243" s="67">
        <v>55415.0</v>
      </c>
      <c r="C243" s="67">
        <v>6747.0</v>
      </c>
      <c r="D243" s="65">
        <v>10798.0</v>
      </c>
      <c r="E243" s="65">
        <v>7399.0</v>
      </c>
      <c r="F243" s="65">
        <v>3047.0</v>
      </c>
      <c r="G243" s="65">
        <v>3005.0</v>
      </c>
      <c r="H243" s="65">
        <v>2948.0</v>
      </c>
      <c r="I243" s="65">
        <v>611.0</v>
      </c>
      <c r="J243" s="65">
        <v>48171.0</v>
      </c>
      <c r="K243" s="65">
        <v>3754.0</v>
      </c>
      <c r="L243" s="65">
        <v>3406.0</v>
      </c>
      <c r="M243" s="65">
        <v>4182.0</v>
      </c>
      <c r="N243" s="65">
        <v>2454.0</v>
      </c>
      <c r="O243" s="68">
        <v>1738.0</v>
      </c>
      <c r="P243" s="68">
        <v>5063.0</v>
      </c>
      <c r="Q243" s="68">
        <v>5572.0</v>
      </c>
      <c r="R243" s="68">
        <v>1412.0</v>
      </c>
      <c r="S243" s="68">
        <v>4574.0</v>
      </c>
    </row>
    <row r="244">
      <c r="A244" s="64">
        <v>44389.0</v>
      </c>
      <c r="B244" s="67">
        <v>54998.0</v>
      </c>
      <c r="C244" s="67">
        <v>6697.0</v>
      </c>
      <c r="D244" s="65">
        <v>10760.0</v>
      </c>
      <c r="E244" s="65">
        <v>7328.0</v>
      </c>
      <c r="F244" s="65">
        <v>3038.0</v>
      </c>
      <c r="G244" s="65">
        <v>2974.0</v>
      </c>
      <c r="H244" s="65">
        <v>2941.0</v>
      </c>
      <c r="I244" s="65">
        <v>603.0</v>
      </c>
      <c r="J244" s="65">
        <v>47853.0</v>
      </c>
      <c r="K244" s="65">
        <v>3735.0</v>
      </c>
      <c r="L244" s="65">
        <v>3398.0</v>
      </c>
      <c r="M244" s="65">
        <v>4146.0</v>
      </c>
      <c r="N244" s="65">
        <v>2436.0</v>
      </c>
      <c r="O244" s="68">
        <v>1725.0</v>
      </c>
      <c r="P244" s="68">
        <v>5055.0</v>
      </c>
      <c r="Q244" s="68">
        <v>5521.0</v>
      </c>
      <c r="R244" s="68">
        <v>1393.0</v>
      </c>
      <c r="S244" s="68">
        <v>4545.0</v>
      </c>
    </row>
    <row r="245">
      <c r="A245" s="64">
        <v>44388.0</v>
      </c>
      <c r="B245" s="67">
        <v>54595.0</v>
      </c>
      <c r="C245" s="67">
        <v>6653.0</v>
      </c>
      <c r="D245" s="65">
        <v>10723.0</v>
      </c>
      <c r="E245" s="65">
        <v>7272.0</v>
      </c>
      <c r="F245" s="65">
        <v>3024.0</v>
      </c>
      <c r="G245" s="65">
        <v>2949.0</v>
      </c>
      <c r="H245" s="65">
        <v>2933.0</v>
      </c>
      <c r="I245" s="65">
        <v>597.0</v>
      </c>
      <c r="J245" s="65">
        <v>47526.0</v>
      </c>
      <c r="K245" s="65">
        <v>3717.0</v>
      </c>
      <c r="L245" s="65">
        <v>3384.0</v>
      </c>
      <c r="M245" s="65">
        <v>4101.0</v>
      </c>
      <c r="N245" s="65">
        <v>2432.0</v>
      </c>
      <c r="O245" s="68">
        <v>1706.0</v>
      </c>
      <c r="P245" s="68">
        <v>5042.0</v>
      </c>
      <c r="Q245" s="68">
        <v>5481.0</v>
      </c>
      <c r="R245" s="68">
        <v>1386.0</v>
      </c>
      <c r="S245" s="68">
        <v>4525.0</v>
      </c>
    </row>
    <row r="246">
      <c r="A246" s="64">
        <v>44387.0</v>
      </c>
      <c r="B246" s="67">
        <v>54086.0</v>
      </c>
      <c r="C246" s="67">
        <v>6597.0</v>
      </c>
      <c r="D246" s="65">
        <v>10700.0</v>
      </c>
      <c r="E246" s="65">
        <v>7206.0</v>
      </c>
      <c r="F246" s="65">
        <v>3001.0</v>
      </c>
      <c r="G246" s="65">
        <v>2917.0</v>
      </c>
      <c r="H246" s="65">
        <v>2911.0</v>
      </c>
      <c r="I246" s="65">
        <v>594.0</v>
      </c>
      <c r="J246" s="65">
        <v>47119.0</v>
      </c>
      <c r="K246" s="65">
        <v>3697.0</v>
      </c>
      <c r="L246" s="65">
        <v>3376.0</v>
      </c>
      <c r="M246" s="65">
        <v>4069.0</v>
      </c>
      <c r="N246" s="65">
        <v>2430.0</v>
      </c>
      <c r="O246" s="68">
        <v>1700.0</v>
      </c>
      <c r="P246" s="68">
        <v>5030.0</v>
      </c>
      <c r="Q246" s="68">
        <v>5414.0</v>
      </c>
      <c r="R246" s="68">
        <v>1362.0</v>
      </c>
      <c r="S246" s="68">
        <v>4513.0</v>
      </c>
    </row>
    <row r="247">
      <c r="A247" s="64">
        <v>44386.0</v>
      </c>
      <c r="B247" s="67">
        <v>53577.0</v>
      </c>
      <c r="C247" s="67">
        <v>6536.0</v>
      </c>
      <c r="D247" s="65">
        <v>10686.0</v>
      </c>
      <c r="E247" s="65">
        <v>7122.0</v>
      </c>
      <c r="F247" s="65">
        <v>2980.0</v>
      </c>
      <c r="G247" s="65">
        <v>2869.0</v>
      </c>
      <c r="H247" s="65">
        <v>2881.0</v>
      </c>
      <c r="I247" s="65">
        <v>594.0</v>
      </c>
      <c r="J247" s="65">
        <v>46668.0</v>
      </c>
      <c r="K247" s="65">
        <v>3681.0</v>
      </c>
      <c r="L247" s="65">
        <v>3357.0</v>
      </c>
      <c r="M247" s="65">
        <v>4040.0</v>
      </c>
      <c r="N247" s="65">
        <v>2416.0</v>
      </c>
      <c r="O247" s="68">
        <v>1698.0</v>
      </c>
      <c r="P247" s="68">
        <v>5017.0</v>
      </c>
      <c r="Q247" s="68">
        <v>5378.0</v>
      </c>
      <c r="R247" s="68">
        <v>1352.0</v>
      </c>
      <c r="S247" s="68">
        <v>4492.0</v>
      </c>
    </row>
    <row r="248">
      <c r="A248" s="64">
        <v>44385.0</v>
      </c>
      <c r="B248" s="67">
        <v>53074.0</v>
      </c>
      <c r="C248" s="67">
        <v>6478.0</v>
      </c>
      <c r="D248" s="65">
        <v>10667.0</v>
      </c>
      <c r="E248" s="65">
        <v>7040.0</v>
      </c>
      <c r="F248" s="65">
        <v>2976.0</v>
      </c>
      <c r="G248" s="65">
        <v>2840.0</v>
      </c>
      <c r="H248" s="65">
        <v>2865.0</v>
      </c>
      <c r="I248" s="65">
        <v>593.0</v>
      </c>
      <c r="J248" s="65">
        <v>46263.0</v>
      </c>
      <c r="K248" s="65">
        <v>3657.0</v>
      </c>
      <c r="L248" s="65">
        <v>3343.0</v>
      </c>
      <c r="M248" s="65">
        <v>3988.0</v>
      </c>
      <c r="N248" s="65">
        <v>2408.0</v>
      </c>
      <c r="O248" s="68">
        <v>1693.0</v>
      </c>
      <c r="P248" s="68">
        <v>5008.0</v>
      </c>
      <c r="Q248" s="68">
        <v>5361.0</v>
      </c>
      <c r="R248" s="68">
        <v>1321.0</v>
      </c>
      <c r="S248" s="68">
        <v>4453.0</v>
      </c>
    </row>
    <row r="249">
      <c r="A249" s="64">
        <v>44384.0</v>
      </c>
      <c r="B249" s="67">
        <v>52524.0</v>
      </c>
      <c r="C249" s="67">
        <v>6423.0</v>
      </c>
      <c r="D249" s="65">
        <v>10652.0</v>
      </c>
      <c r="E249" s="65">
        <v>6976.0</v>
      </c>
      <c r="F249" s="65">
        <v>2974.0</v>
      </c>
      <c r="G249" s="65">
        <v>2827.0</v>
      </c>
      <c r="H249" s="65">
        <v>2856.0</v>
      </c>
      <c r="I249" s="65">
        <v>588.0</v>
      </c>
      <c r="J249" s="65">
        <v>45871.0</v>
      </c>
      <c r="K249" s="65">
        <v>3641.0</v>
      </c>
      <c r="L249" s="65">
        <v>3335.0</v>
      </c>
      <c r="M249" s="65">
        <v>3910.0</v>
      </c>
      <c r="N249" s="65">
        <v>2405.0</v>
      </c>
      <c r="O249" s="68">
        <v>1684.0</v>
      </c>
      <c r="P249" s="68">
        <v>5004.0</v>
      </c>
      <c r="Q249" s="68">
        <v>5351.0</v>
      </c>
      <c r="R249" s="68">
        <v>1304.0</v>
      </c>
      <c r="S249" s="68">
        <v>4428.0</v>
      </c>
    </row>
    <row r="250">
      <c r="A250" s="64">
        <v>44383.0</v>
      </c>
      <c r="B250" s="67">
        <v>51941.0</v>
      </c>
      <c r="C250" s="67">
        <v>6389.0</v>
      </c>
      <c r="D250" s="65">
        <v>10639.0</v>
      </c>
      <c r="E250" s="65">
        <v>6919.0</v>
      </c>
      <c r="F250" s="65">
        <v>2963.0</v>
      </c>
      <c r="G250" s="65">
        <v>2797.0</v>
      </c>
      <c r="H250" s="65">
        <v>2855.0</v>
      </c>
      <c r="I250" s="65">
        <v>583.0</v>
      </c>
      <c r="J250" s="65">
        <v>45504.0</v>
      </c>
      <c r="K250" s="65">
        <v>3629.0</v>
      </c>
      <c r="L250" s="65">
        <v>3330.0</v>
      </c>
      <c r="M250" s="65">
        <v>3894.0</v>
      </c>
      <c r="N250" s="65">
        <v>2397.0</v>
      </c>
      <c r="O250" s="68">
        <v>1674.0</v>
      </c>
      <c r="P250" s="68">
        <v>4998.0</v>
      </c>
      <c r="Q250" s="68">
        <v>5336.0</v>
      </c>
      <c r="R250" s="68">
        <v>1285.0</v>
      </c>
      <c r="S250" s="68">
        <v>4408.0</v>
      </c>
    </row>
    <row r="251">
      <c r="A251" s="64">
        <v>44382.0</v>
      </c>
      <c r="B251" s="67">
        <v>51621.0</v>
      </c>
      <c r="C251" s="67">
        <v>6360.0</v>
      </c>
      <c r="D251" s="65">
        <v>10631.0</v>
      </c>
      <c r="E251" s="65">
        <v>6896.0</v>
      </c>
      <c r="F251" s="65">
        <v>2959.0</v>
      </c>
      <c r="G251" s="65">
        <v>2771.0</v>
      </c>
      <c r="H251" s="65">
        <v>2852.0</v>
      </c>
      <c r="I251" s="65">
        <v>578.0</v>
      </c>
      <c r="J251" s="65">
        <v>45275.0</v>
      </c>
      <c r="K251" s="65">
        <v>3620.0</v>
      </c>
      <c r="L251" s="65">
        <v>3328.0</v>
      </c>
      <c r="M251" s="65">
        <v>3881.0</v>
      </c>
      <c r="N251" s="65">
        <v>2391.0</v>
      </c>
      <c r="O251" s="68">
        <v>1670.0</v>
      </c>
      <c r="P251" s="68">
        <v>4987.0</v>
      </c>
      <c r="Q251" s="68">
        <v>5317.0</v>
      </c>
      <c r="R251" s="68">
        <v>1280.0</v>
      </c>
      <c r="S251" s="68">
        <v>4378.0</v>
      </c>
    </row>
    <row r="252">
      <c r="A252" s="64">
        <v>44381.0</v>
      </c>
      <c r="B252" s="67">
        <v>51314.0</v>
      </c>
      <c r="C252" s="67">
        <v>6335.0</v>
      </c>
      <c r="D252" s="65">
        <v>10625.0</v>
      </c>
      <c r="E252" s="65">
        <v>6874.0</v>
      </c>
      <c r="F252" s="65">
        <v>2952.0</v>
      </c>
      <c r="G252" s="65">
        <v>2752.0</v>
      </c>
      <c r="H252" s="65">
        <v>2851.0</v>
      </c>
      <c r="I252" s="65">
        <v>574.0</v>
      </c>
      <c r="J252" s="65">
        <v>45055.0</v>
      </c>
      <c r="K252" s="65">
        <v>3613.0</v>
      </c>
      <c r="L252" s="65">
        <v>3325.0</v>
      </c>
      <c r="M252" s="65">
        <v>3869.0</v>
      </c>
      <c r="N252" s="65">
        <v>2385.0</v>
      </c>
      <c r="O252" s="68">
        <v>1664.0</v>
      </c>
      <c r="P252" s="68">
        <v>4974.0</v>
      </c>
      <c r="Q252" s="68">
        <v>5295.0</v>
      </c>
      <c r="R252" s="68">
        <v>1274.0</v>
      </c>
      <c r="S252" s="68">
        <v>4353.0</v>
      </c>
    </row>
    <row r="253">
      <c r="A253" s="64">
        <v>44380.0</v>
      </c>
      <c r="B253" s="67">
        <v>51026.0</v>
      </c>
      <c r="C253" s="67">
        <v>6307.0</v>
      </c>
      <c r="D253" s="65">
        <v>10622.0</v>
      </c>
      <c r="E253" s="65">
        <v>6841.0</v>
      </c>
      <c r="F253" s="65">
        <v>2949.0</v>
      </c>
      <c r="G253" s="65">
        <v>2720.0</v>
      </c>
      <c r="H253" s="65">
        <v>2838.0</v>
      </c>
      <c r="I253" s="65">
        <v>570.0</v>
      </c>
      <c r="J253" s="65">
        <v>44824.0</v>
      </c>
      <c r="K253" s="65">
        <v>3594.0</v>
      </c>
      <c r="L253" s="65">
        <v>3323.0</v>
      </c>
      <c r="M253" s="65">
        <v>3862.0</v>
      </c>
      <c r="N253" s="65">
        <v>2382.0</v>
      </c>
      <c r="O253" s="68">
        <v>1664.0</v>
      </c>
      <c r="P253" s="68">
        <v>4965.0</v>
      </c>
      <c r="Q253" s="68">
        <v>5280.0</v>
      </c>
      <c r="R253" s="68">
        <v>1272.0</v>
      </c>
      <c r="S253" s="68">
        <v>4303.0</v>
      </c>
    </row>
    <row r="254">
      <c r="A254" s="64">
        <v>44379.0</v>
      </c>
      <c r="B254" s="67">
        <v>50668.0</v>
      </c>
      <c r="C254" s="67">
        <v>6268.0</v>
      </c>
      <c r="D254" s="65">
        <v>10614.0</v>
      </c>
      <c r="E254" s="65">
        <v>6825.0</v>
      </c>
      <c r="F254" s="65">
        <v>2946.0</v>
      </c>
      <c r="G254" s="65">
        <v>2692.0</v>
      </c>
      <c r="H254" s="65">
        <v>2837.0</v>
      </c>
      <c r="I254" s="65">
        <v>567.0</v>
      </c>
      <c r="J254" s="65">
        <v>44572.0</v>
      </c>
      <c r="K254" s="65">
        <v>3583.0</v>
      </c>
      <c r="L254" s="65">
        <v>3317.0</v>
      </c>
      <c r="M254" s="65">
        <v>3846.0</v>
      </c>
      <c r="N254" s="65">
        <v>2378.0</v>
      </c>
      <c r="O254" s="68">
        <v>1657.0</v>
      </c>
      <c r="P254" s="68">
        <v>4961.0</v>
      </c>
      <c r="Q254" s="68">
        <v>5270.0</v>
      </c>
      <c r="R254" s="68">
        <v>1268.0</v>
      </c>
      <c r="S254" s="68">
        <v>4280.0</v>
      </c>
    </row>
    <row r="255">
      <c r="A255" s="64">
        <v>44378.0</v>
      </c>
      <c r="B255" s="67">
        <v>50321.0</v>
      </c>
      <c r="C255" s="67">
        <v>6239.0</v>
      </c>
      <c r="D255" s="65">
        <v>10605.0</v>
      </c>
      <c r="E255" s="65">
        <v>6803.0</v>
      </c>
      <c r="F255" s="65">
        <v>2944.0</v>
      </c>
      <c r="G255" s="65">
        <v>2667.0</v>
      </c>
      <c r="H255" s="65">
        <v>2826.0</v>
      </c>
      <c r="I255" s="65">
        <v>565.0</v>
      </c>
      <c r="J255" s="65">
        <v>44308.0</v>
      </c>
      <c r="K255" s="65">
        <v>3569.0</v>
      </c>
      <c r="L255" s="65">
        <v>3310.0</v>
      </c>
      <c r="M255" s="65">
        <v>3819.0</v>
      </c>
      <c r="N255" s="65">
        <v>2371.0</v>
      </c>
      <c r="O255" s="68">
        <v>1653.0</v>
      </c>
      <c r="P255" s="68">
        <v>4954.0</v>
      </c>
      <c r="Q255" s="68">
        <v>5257.0</v>
      </c>
      <c r="R255" s="68">
        <v>1265.0</v>
      </c>
      <c r="S255" s="68">
        <v>4247.0</v>
      </c>
    </row>
    <row r="256">
      <c r="A256" s="64">
        <v>44377.0</v>
      </c>
      <c r="B256" s="67">
        <v>49987.0</v>
      </c>
      <c r="C256" s="67">
        <v>6221.0</v>
      </c>
      <c r="D256" s="65">
        <v>10598.0</v>
      </c>
      <c r="E256" s="65">
        <v>6767.0</v>
      </c>
      <c r="F256" s="65">
        <v>2937.0</v>
      </c>
      <c r="G256" s="65">
        <v>2651.0</v>
      </c>
      <c r="H256" s="65">
        <v>2824.0</v>
      </c>
      <c r="I256" s="65">
        <v>560.0</v>
      </c>
      <c r="J256" s="65">
        <v>44059.0</v>
      </c>
      <c r="K256" s="65">
        <v>3559.0</v>
      </c>
      <c r="L256" s="65">
        <v>3306.0</v>
      </c>
      <c r="M256" s="65">
        <v>3804.0</v>
      </c>
      <c r="N256" s="65">
        <v>2364.0</v>
      </c>
      <c r="O256" s="68">
        <v>1648.0</v>
      </c>
      <c r="P256" s="68">
        <v>4949.0</v>
      </c>
      <c r="Q256" s="68">
        <v>5247.0</v>
      </c>
      <c r="R256" s="68">
        <v>1264.0</v>
      </c>
      <c r="S256" s="68">
        <v>4216.0</v>
      </c>
    </row>
    <row r="257">
      <c r="A257" s="64">
        <v>44376.0</v>
      </c>
      <c r="B257" s="67">
        <v>49612.0</v>
      </c>
      <c r="C257" s="67">
        <v>6207.0</v>
      </c>
      <c r="D257" s="65">
        <v>10587.0</v>
      </c>
      <c r="E257" s="65">
        <v>6737.0</v>
      </c>
      <c r="F257" s="65">
        <v>2931.0</v>
      </c>
      <c r="G257" s="65">
        <v>2625.0</v>
      </c>
      <c r="H257" s="65">
        <v>2820.0</v>
      </c>
      <c r="I257" s="65">
        <v>557.0</v>
      </c>
      <c r="J257" s="65">
        <v>43819.0</v>
      </c>
      <c r="K257" s="65">
        <v>3544.0</v>
      </c>
      <c r="L257" s="65">
        <v>3301.0</v>
      </c>
      <c r="M257" s="65">
        <v>3796.0</v>
      </c>
      <c r="N257" s="65">
        <v>2354.0</v>
      </c>
      <c r="O257" s="68">
        <v>1641.0</v>
      </c>
      <c r="P257" s="68">
        <v>4945.0</v>
      </c>
      <c r="Q257" s="68">
        <v>5230.0</v>
      </c>
      <c r="R257" s="68">
        <v>1262.0</v>
      </c>
      <c r="S257" s="68">
        <v>4199.0</v>
      </c>
    </row>
    <row r="258">
      <c r="A258" s="64">
        <v>44375.0</v>
      </c>
      <c r="B258" s="67">
        <v>49407.0</v>
      </c>
      <c r="C258" s="67">
        <v>6198.0</v>
      </c>
      <c r="D258" s="65">
        <v>10579.0</v>
      </c>
      <c r="E258" s="65">
        <v>6720.0</v>
      </c>
      <c r="F258" s="65">
        <v>2929.0</v>
      </c>
      <c r="G258" s="65">
        <v>2600.0</v>
      </c>
      <c r="H258" s="65">
        <v>2807.0</v>
      </c>
      <c r="I258" s="65">
        <v>554.0</v>
      </c>
      <c r="J258" s="65">
        <v>43589.0</v>
      </c>
      <c r="K258" s="65">
        <v>3536.0</v>
      </c>
      <c r="L258" s="65">
        <v>3291.0</v>
      </c>
      <c r="M258" s="65">
        <v>3785.0</v>
      </c>
      <c r="N258" s="65">
        <v>2347.0</v>
      </c>
      <c r="O258" s="68">
        <v>1637.0</v>
      </c>
      <c r="P258" s="68">
        <v>4939.0</v>
      </c>
      <c r="Q258" s="68">
        <v>5215.0</v>
      </c>
      <c r="R258" s="68">
        <v>1256.0</v>
      </c>
      <c r="S258" s="68">
        <v>4183.0</v>
      </c>
    </row>
    <row r="259">
      <c r="A259" s="64">
        <v>44374.0</v>
      </c>
      <c r="B259" s="67">
        <v>49222.0</v>
      </c>
      <c r="C259" s="67">
        <v>6160.0</v>
      </c>
      <c r="D259" s="65">
        <v>10574.0</v>
      </c>
      <c r="E259" s="65">
        <v>6689.0</v>
      </c>
      <c r="F259" s="65">
        <v>2922.0</v>
      </c>
      <c r="G259" s="65">
        <v>2593.0</v>
      </c>
      <c r="H259" s="65">
        <v>2799.0</v>
      </c>
      <c r="I259" s="65">
        <v>554.0</v>
      </c>
      <c r="J259" s="65">
        <v>43427.0</v>
      </c>
      <c r="K259" s="65">
        <v>3519.0</v>
      </c>
      <c r="L259" s="65">
        <v>3286.0</v>
      </c>
      <c r="M259" s="65">
        <v>3777.0</v>
      </c>
      <c r="N259" s="65">
        <v>2345.0</v>
      </c>
      <c r="O259" s="68">
        <v>1635.0</v>
      </c>
      <c r="P259" s="68">
        <v>4938.0</v>
      </c>
      <c r="Q259" s="68">
        <v>5205.0</v>
      </c>
      <c r="R259" s="68">
        <v>1254.0</v>
      </c>
      <c r="S259" s="68">
        <v>4172.0</v>
      </c>
    </row>
    <row r="260">
      <c r="A260" s="64">
        <v>44373.0</v>
      </c>
      <c r="B260" s="67">
        <v>48980.0</v>
      </c>
      <c r="C260" s="67">
        <v>6148.0</v>
      </c>
      <c r="D260" s="65">
        <v>10566.0</v>
      </c>
      <c r="E260" s="65">
        <v>6664.0</v>
      </c>
      <c r="F260" s="65">
        <v>2910.0</v>
      </c>
      <c r="G260" s="65">
        <v>2578.0</v>
      </c>
      <c r="H260" s="65">
        <v>2793.0</v>
      </c>
      <c r="I260" s="65">
        <v>546.0</v>
      </c>
      <c r="J260" s="65">
        <v>43254.0</v>
      </c>
      <c r="K260" s="65">
        <v>3500.0</v>
      </c>
      <c r="L260" s="65">
        <v>3282.0</v>
      </c>
      <c r="M260" s="65">
        <v>3753.0</v>
      </c>
      <c r="N260" s="65">
        <v>2339.0</v>
      </c>
      <c r="O260" s="68">
        <v>1629.0</v>
      </c>
      <c r="P260" s="68">
        <v>4934.0</v>
      </c>
      <c r="Q260" s="68">
        <v>5191.0</v>
      </c>
      <c r="R260" s="68">
        <v>1252.0</v>
      </c>
      <c r="S260" s="68">
        <v>4138.0</v>
      </c>
    </row>
    <row r="261">
      <c r="A261" s="64">
        <v>44372.0</v>
      </c>
      <c r="B261" s="67">
        <v>48717.0</v>
      </c>
      <c r="C261" s="67">
        <v>6117.0</v>
      </c>
      <c r="D261" s="65">
        <v>10553.0</v>
      </c>
      <c r="E261" s="65">
        <v>6652.0</v>
      </c>
      <c r="F261" s="65">
        <v>2902.0</v>
      </c>
      <c r="G261" s="65">
        <v>2565.0</v>
      </c>
      <c r="H261" s="65">
        <v>2771.0</v>
      </c>
      <c r="I261" s="65">
        <v>544.0</v>
      </c>
      <c r="J261" s="65">
        <v>43066.0</v>
      </c>
      <c r="K261" s="65">
        <v>3465.0</v>
      </c>
      <c r="L261" s="65">
        <v>3277.0</v>
      </c>
      <c r="M261" s="65">
        <v>3746.0</v>
      </c>
      <c r="N261" s="65">
        <v>2334.0</v>
      </c>
      <c r="O261" s="68">
        <v>1626.0</v>
      </c>
      <c r="P261" s="68">
        <v>4925.0</v>
      </c>
      <c r="Q261" s="68">
        <v>5179.0</v>
      </c>
      <c r="R261" s="68">
        <v>1243.0</v>
      </c>
      <c r="S261" s="68">
        <v>4107.0</v>
      </c>
    </row>
    <row r="262">
      <c r="A262" s="64">
        <v>44371.0</v>
      </c>
      <c r="B262" s="67">
        <v>48448.0</v>
      </c>
      <c r="C262" s="67">
        <v>6090.0</v>
      </c>
      <c r="D262" s="65">
        <v>10548.0</v>
      </c>
      <c r="E262" s="65">
        <v>6623.0</v>
      </c>
      <c r="F262" s="65">
        <v>2897.0</v>
      </c>
      <c r="G262" s="65">
        <v>2556.0</v>
      </c>
      <c r="H262" s="21">
        <v>2755.0</v>
      </c>
      <c r="I262" s="65">
        <v>542.0</v>
      </c>
      <c r="J262" s="65">
        <v>42883.0</v>
      </c>
      <c r="K262" s="65">
        <v>3452.0</v>
      </c>
      <c r="L262" s="65">
        <v>3267.0</v>
      </c>
      <c r="M262" s="65">
        <v>3742.0</v>
      </c>
      <c r="N262" s="65">
        <v>2332.0</v>
      </c>
      <c r="O262" s="68">
        <v>1608.0</v>
      </c>
      <c r="P262" s="68">
        <v>4918.0</v>
      </c>
      <c r="Q262" s="68">
        <v>5162.0</v>
      </c>
      <c r="R262" s="68">
        <v>1238.0</v>
      </c>
      <c r="S262" s="68">
        <v>4094.0</v>
      </c>
    </row>
    <row r="263">
      <c r="A263" s="64">
        <v>44370.0</v>
      </c>
      <c r="B263" s="67">
        <v>48196.0</v>
      </c>
      <c r="C263" s="67">
        <v>6070.0</v>
      </c>
      <c r="D263" s="65">
        <v>10545.0</v>
      </c>
      <c r="E263" s="65">
        <v>6608.0</v>
      </c>
      <c r="F263" s="65">
        <v>2896.0</v>
      </c>
      <c r="G263" s="65">
        <v>2541.0</v>
      </c>
      <c r="H263" s="65">
        <v>2742.0</v>
      </c>
      <c r="I263" s="65">
        <v>541.0</v>
      </c>
      <c r="J263" s="65">
        <v>42698.0</v>
      </c>
      <c r="K263" s="65">
        <v>3447.0</v>
      </c>
      <c r="L263" s="65">
        <v>3261.0</v>
      </c>
      <c r="M263" s="65">
        <v>3735.0</v>
      </c>
      <c r="N263" s="65">
        <v>2326.0</v>
      </c>
      <c r="O263" s="68">
        <v>1602.0</v>
      </c>
      <c r="P263" s="68">
        <v>4889.0</v>
      </c>
      <c r="Q263" s="68">
        <v>5139.0</v>
      </c>
      <c r="R263" s="68">
        <v>1234.0</v>
      </c>
      <c r="S263" s="68">
        <v>4075.0</v>
      </c>
    </row>
    <row r="264">
      <c r="A264" s="64">
        <v>44369.0</v>
      </c>
      <c r="B264" s="67">
        <v>47961.0</v>
      </c>
      <c r="C264" s="67">
        <v>6054.0</v>
      </c>
      <c r="D264" s="65">
        <v>10538.0</v>
      </c>
      <c r="E264" s="65">
        <v>6580.0</v>
      </c>
      <c r="F264" s="65">
        <v>2892.0</v>
      </c>
      <c r="G264" s="65">
        <v>2483.0</v>
      </c>
      <c r="H264" s="65">
        <v>2737.0</v>
      </c>
      <c r="I264" s="65">
        <v>533.0</v>
      </c>
      <c r="J264" s="65">
        <v>42507.0</v>
      </c>
      <c r="K264" s="65">
        <v>3430.0</v>
      </c>
      <c r="L264" s="65">
        <v>3251.0</v>
      </c>
      <c r="M264" s="65">
        <v>3726.0</v>
      </c>
      <c r="N264" s="65">
        <v>2324.0</v>
      </c>
      <c r="O264" s="68">
        <v>1600.0</v>
      </c>
      <c r="P264" s="68">
        <v>4868.0</v>
      </c>
      <c r="Q264" s="68">
        <v>5121.0</v>
      </c>
      <c r="R264" s="68">
        <v>1234.0</v>
      </c>
      <c r="S264" s="68">
        <v>4062.0</v>
      </c>
    </row>
    <row r="265">
      <c r="A265" s="64">
        <v>44368.0</v>
      </c>
      <c r="B265" s="67">
        <v>47829.0</v>
      </c>
      <c r="C265" s="67">
        <v>6048.0</v>
      </c>
      <c r="D265" s="65">
        <v>10535.0</v>
      </c>
      <c r="E265" s="65">
        <v>6562.0</v>
      </c>
      <c r="F265" s="65">
        <v>2890.0</v>
      </c>
      <c r="G265" s="65">
        <v>2452.0</v>
      </c>
      <c r="H265" s="65">
        <v>2732.0</v>
      </c>
      <c r="I265" s="65">
        <v>527.0</v>
      </c>
      <c r="J265" s="65">
        <v>42415.0</v>
      </c>
      <c r="K265" s="65">
        <v>3420.0</v>
      </c>
      <c r="L265" s="65">
        <v>3235.0</v>
      </c>
      <c r="M265" s="65">
        <v>3714.0</v>
      </c>
      <c r="N265" s="65">
        <v>2322.0</v>
      </c>
      <c r="O265" s="68">
        <v>1592.0</v>
      </c>
      <c r="P265" s="68">
        <v>4857.0</v>
      </c>
      <c r="Q265" s="68">
        <v>5110.0</v>
      </c>
      <c r="R265" s="68">
        <v>1233.0</v>
      </c>
      <c r="S265" s="68">
        <v>4033.0</v>
      </c>
    </row>
    <row r="266">
      <c r="A266" s="64">
        <v>44367.0</v>
      </c>
      <c r="B266" s="67">
        <v>47695.0</v>
      </c>
      <c r="C266" s="67">
        <v>6034.0</v>
      </c>
      <c r="D266" s="65">
        <v>10517.0</v>
      </c>
      <c r="E266" s="65">
        <v>6553.0</v>
      </c>
      <c r="F266" s="65">
        <v>2888.0</v>
      </c>
      <c r="G266" s="65">
        <v>2437.0</v>
      </c>
      <c r="H266" s="65">
        <v>2732.0</v>
      </c>
      <c r="I266" s="65">
        <v>525.0</v>
      </c>
      <c r="J266" s="65">
        <v>42324.0</v>
      </c>
      <c r="K266" s="65">
        <v>3411.0</v>
      </c>
      <c r="L266" s="65">
        <v>3232.0</v>
      </c>
      <c r="M266" s="65">
        <v>3703.0</v>
      </c>
      <c r="N266" s="65">
        <v>2319.0</v>
      </c>
      <c r="O266" s="68">
        <v>1582.0</v>
      </c>
      <c r="P266" s="68">
        <v>4849.0</v>
      </c>
      <c r="Q266" s="68">
        <v>5097.0</v>
      </c>
      <c r="R266" s="68">
        <v>1230.0</v>
      </c>
      <c r="S266" s="68">
        <v>4021.0</v>
      </c>
    </row>
    <row r="267">
      <c r="A267" s="64">
        <v>44366.0</v>
      </c>
      <c r="B267" s="67">
        <v>47530.0</v>
      </c>
      <c r="C267" s="67">
        <v>6013.0</v>
      </c>
      <c r="D267" s="65">
        <v>10501.0</v>
      </c>
      <c r="E267" s="65">
        <v>6531.0</v>
      </c>
      <c r="F267" s="65">
        <v>2885.0</v>
      </c>
      <c r="G267" s="65">
        <v>2429.0</v>
      </c>
      <c r="H267" s="65">
        <v>2727.0</v>
      </c>
      <c r="I267" s="65">
        <v>522.0</v>
      </c>
      <c r="J267" s="65">
        <v>42211.0</v>
      </c>
      <c r="K267" s="65">
        <v>3398.0</v>
      </c>
      <c r="L267" s="65">
        <v>3226.0</v>
      </c>
      <c r="M267" s="65">
        <v>3693.0</v>
      </c>
      <c r="N267" s="65">
        <v>2316.0</v>
      </c>
      <c r="O267" s="68">
        <v>1579.0</v>
      </c>
      <c r="P267" s="68">
        <v>4843.0</v>
      </c>
      <c r="Q267" s="68">
        <v>5086.0</v>
      </c>
      <c r="R267" s="68">
        <v>1228.0</v>
      </c>
      <c r="S267" s="68">
        <v>4002.0</v>
      </c>
    </row>
    <row r="268">
      <c r="A268" s="64">
        <v>44365.0</v>
      </c>
      <c r="B268" s="67">
        <v>47333.0</v>
      </c>
      <c r="C268" s="67">
        <v>5995.0</v>
      </c>
      <c r="D268" s="65">
        <v>10488.0</v>
      </c>
      <c r="E268" s="65">
        <v>6509.0</v>
      </c>
      <c r="F268" s="65">
        <v>2881.0</v>
      </c>
      <c r="G268" s="65">
        <v>2424.0</v>
      </c>
      <c r="H268" s="65">
        <v>2722.0</v>
      </c>
      <c r="I268" s="65">
        <v>520.0</v>
      </c>
      <c r="J268" s="65">
        <v>42066.0</v>
      </c>
      <c r="K268" s="65">
        <v>3393.0</v>
      </c>
      <c r="L268" s="65">
        <v>3216.0</v>
      </c>
      <c r="M268" s="65">
        <v>3681.0</v>
      </c>
      <c r="N268" s="65">
        <v>2311.0</v>
      </c>
      <c r="O268" s="68">
        <v>1574.0</v>
      </c>
      <c r="P268" s="68">
        <v>4839.0</v>
      </c>
      <c r="Q268" s="68">
        <v>5075.0</v>
      </c>
      <c r="R268" s="68">
        <v>1221.0</v>
      </c>
      <c r="S268" s="68">
        <v>3990.0</v>
      </c>
    </row>
    <row r="269">
      <c r="A269" s="64">
        <v>44364.0</v>
      </c>
      <c r="B269" s="67">
        <v>47133.0</v>
      </c>
      <c r="C269" s="67">
        <v>5985.0</v>
      </c>
      <c r="D269" s="65">
        <v>10477.0</v>
      </c>
      <c r="E269" s="65">
        <v>6487.0</v>
      </c>
      <c r="F269" s="65">
        <v>2879.0</v>
      </c>
      <c r="G269" s="65">
        <v>2411.0</v>
      </c>
      <c r="H269" s="65">
        <v>2711.0</v>
      </c>
      <c r="I269" s="65">
        <v>519.0</v>
      </c>
      <c r="J269" s="65">
        <v>41913.0</v>
      </c>
      <c r="K269" s="65">
        <v>3384.0</v>
      </c>
      <c r="L269" s="65">
        <v>3197.0</v>
      </c>
      <c r="M269" s="65">
        <v>3674.0</v>
      </c>
      <c r="N269" s="65">
        <v>2307.0</v>
      </c>
      <c r="O269" s="68">
        <v>1570.0</v>
      </c>
      <c r="P269" s="68">
        <v>4828.0</v>
      </c>
      <c r="Q269" s="68">
        <v>5061.0</v>
      </c>
      <c r="R269" s="68">
        <v>1215.0</v>
      </c>
      <c r="S269" s="68">
        <v>3980.0</v>
      </c>
    </row>
    <row r="270">
      <c r="A270" s="64">
        <v>44363.0</v>
      </c>
      <c r="B270" s="67">
        <v>46932.0</v>
      </c>
      <c r="C270" s="67">
        <v>5968.0</v>
      </c>
      <c r="D270" s="65">
        <v>10470.0</v>
      </c>
      <c r="E270" s="65">
        <v>6470.0</v>
      </c>
      <c r="F270" s="65">
        <v>2873.0</v>
      </c>
      <c r="G270" s="65">
        <v>2393.0</v>
      </c>
      <c r="H270" s="65">
        <v>2689.0</v>
      </c>
      <c r="I270" s="65">
        <v>517.0</v>
      </c>
      <c r="J270" s="65">
        <v>41730.0</v>
      </c>
      <c r="K270" s="65">
        <v>3377.0</v>
      </c>
      <c r="L270" s="65">
        <v>3179.0</v>
      </c>
      <c r="M270" s="65">
        <v>3669.0</v>
      </c>
      <c r="N270" s="65">
        <v>2300.0</v>
      </c>
      <c r="O270" s="68">
        <v>1564.0</v>
      </c>
      <c r="P270" s="68">
        <v>4825.0</v>
      </c>
      <c r="Q270" s="68">
        <v>5056.0</v>
      </c>
      <c r="R270" s="68">
        <v>1207.0</v>
      </c>
      <c r="S270" s="68">
        <v>3972.0</v>
      </c>
    </row>
    <row r="271">
      <c r="A271" s="64">
        <v>44362.0</v>
      </c>
      <c r="B271" s="67">
        <v>46732.0</v>
      </c>
      <c r="C271" s="67">
        <v>5952.0</v>
      </c>
      <c r="D271" s="65">
        <v>10454.0</v>
      </c>
      <c r="E271" s="65">
        <v>6458.0</v>
      </c>
      <c r="F271" s="65">
        <v>2872.0</v>
      </c>
      <c r="G271" s="65">
        <v>2364.0</v>
      </c>
      <c r="H271" s="65">
        <v>2682.0</v>
      </c>
      <c r="I271" s="65">
        <v>513.0</v>
      </c>
      <c r="J271" s="65">
        <v>41540.0</v>
      </c>
      <c r="K271" s="65">
        <v>3370.0</v>
      </c>
      <c r="L271" s="65">
        <v>3162.0</v>
      </c>
      <c r="M271" s="65">
        <v>3661.0</v>
      </c>
      <c r="N271" s="65">
        <v>2298.0</v>
      </c>
      <c r="O271" s="68">
        <v>1556.0</v>
      </c>
      <c r="P271" s="68">
        <v>4822.0</v>
      </c>
      <c r="Q271" s="68">
        <v>5049.0</v>
      </c>
      <c r="R271" s="68">
        <v>1198.0</v>
      </c>
      <c r="S271" s="68">
        <v>3964.0</v>
      </c>
    </row>
    <row r="272">
      <c r="A272" s="64">
        <v>44361.0</v>
      </c>
      <c r="B272" s="67">
        <v>46600.0</v>
      </c>
      <c r="C272" s="67">
        <v>5943.0</v>
      </c>
      <c r="D272" s="65">
        <v>10438.0</v>
      </c>
      <c r="E272" s="65">
        <v>6446.0</v>
      </c>
      <c r="F272" s="65">
        <v>2868.0</v>
      </c>
      <c r="G272" s="65">
        <v>2349.0</v>
      </c>
      <c r="H272" s="65">
        <v>2678.0</v>
      </c>
      <c r="I272" s="65">
        <v>505.0</v>
      </c>
      <c r="J272" s="65">
        <v>41420.0</v>
      </c>
      <c r="K272" s="65">
        <v>3367.0</v>
      </c>
      <c r="L272" s="65">
        <v>3148.0</v>
      </c>
      <c r="M272" s="65">
        <v>3654.0</v>
      </c>
      <c r="N272" s="65">
        <v>2294.0</v>
      </c>
      <c r="O272" s="68">
        <v>1553.0</v>
      </c>
      <c r="P272" s="68">
        <v>4817.0</v>
      </c>
      <c r="Q272" s="68">
        <v>5046.0</v>
      </c>
      <c r="R272" s="68">
        <v>1192.0</v>
      </c>
      <c r="S272" s="68">
        <v>3955.0</v>
      </c>
    </row>
    <row r="273">
      <c r="A273" s="64">
        <v>44360.0</v>
      </c>
      <c r="B273" s="67">
        <v>46478.0</v>
      </c>
      <c r="C273" s="67">
        <v>5926.0</v>
      </c>
      <c r="D273" s="65">
        <v>10418.0</v>
      </c>
      <c r="E273" s="65">
        <v>6432.0</v>
      </c>
      <c r="F273" s="65">
        <v>2864.0</v>
      </c>
      <c r="G273" s="65">
        <v>2339.0</v>
      </c>
      <c r="H273" s="65">
        <v>2678.0</v>
      </c>
      <c r="I273" s="65">
        <v>504.0</v>
      </c>
      <c r="J273" s="65">
        <v>41298.0</v>
      </c>
      <c r="K273" s="65">
        <v>3356.0</v>
      </c>
      <c r="L273" s="65">
        <v>3125.0</v>
      </c>
      <c r="M273" s="65">
        <v>3647.0</v>
      </c>
      <c r="N273" s="65">
        <v>2292.0</v>
      </c>
      <c r="O273" s="68">
        <v>1549.0</v>
      </c>
      <c r="P273" s="68">
        <v>4813.0</v>
      </c>
      <c r="Q273" s="68">
        <v>5033.0</v>
      </c>
      <c r="R273" s="68">
        <v>1183.0</v>
      </c>
      <c r="S273" s="68">
        <v>3939.0</v>
      </c>
    </row>
    <row r="274">
      <c r="A274" s="64">
        <v>44359.0</v>
      </c>
      <c r="B274" s="67">
        <v>46302.0</v>
      </c>
      <c r="C274" s="67">
        <v>5913.0</v>
      </c>
      <c r="D274" s="65">
        <v>10403.0</v>
      </c>
      <c r="E274" s="65">
        <v>6417.0</v>
      </c>
      <c r="F274" s="65">
        <v>2861.0</v>
      </c>
      <c r="G274" s="65">
        <v>2328.0</v>
      </c>
      <c r="H274" s="65">
        <v>2676.0</v>
      </c>
      <c r="I274" s="65">
        <v>503.0</v>
      </c>
      <c r="J274" s="65">
        <v>41149.0</v>
      </c>
      <c r="K274" s="65">
        <v>3346.0</v>
      </c>
      <c r="L274" s="65">
        <v>3119.0</v>
      </c>
      <c r="M274" s="65">
        <v>3637.0</v>
      </c>
      <c r="N274" s="65">
        <v>2291.0</v>
      </c>
      <c r="O274" s="68">
        <v>1546.0</v>
      </c>
      <c r="P274" s="68">
        <v>4806.0</v>
      </c>
      <c r="Q274" s="68">
        <v>5025.0</v>
      </c>
      <c r="R274" s="68">
        <v>1178.0</v>
      </c>
      <c r="S274" s="68">
        <v>3922.0</v>
      </c>
    </row>
    <row r="275">
      <c r="A275" s="64">
        <v>44358.0</v>
      </c>
      <c r="B275" s="67">
        <v>46096.0</v>
      </c>
      <c r="C275" s="67">
        <v>5887.0</v>
      </c>
      <c r="D275" s="65">
        <v>10380.0</v>
      </c>
      <c r="E275" s="65">
        <v>6397.0</v>
      </c>
      <c r="F275" s="65">
        <v>2854.0</v>
      </c>
      <c r="G275" s="65">
        <v>2306.0</v>
      </c>
      <c r="H275" s="65">
        <v>2670.0</v>
      </c>
      <c r="I275" s="65">
        <v>502.0</v>
      </c>
      <c r="J275" s="65">
        <v>40975.0</v>
      </c>
      <c r="K275" s="65">
        <v>3335.0</v>
      </c>
      <c r="L275" s="65">
        <v>3107.0</v>
      </c>
      <c r="M275" s="65">
        <v>3632.0</v>
      </c>
      <c r="N275" s="65">
        <v>2289.0</v>
      </c>
      <c r="O275" s="68">
        <v>1542.0</v>
      </c>
      <c r="P275" s="68">
        <v>4801.0</v>
      </c>
      <c r="Q275" s="68">
        <v>5000.0</v>
      </c>
      <c r="R275" s="68">
        <v>1173.0</v>
      </c>
      <c r="S275" s="68">
        <v>3913.0</v>
      </c>
    </row>
    <row r="276">
      <c r="A276" s="64">
        <v>44357.0</v>
      </c>
      <c r="B276" s="67">
        <v>45892.0</v>
      </c>
      <c r="C276" s="67">
        <v>5859.0</v>
      </c>
      <c r="D276" s="65">
        <v>10356.0</v>
      </c>
      <c r="E276" s="65">
        <v>6379.0</v>
      </c>
      <c r="F276" s="65">
        <v>2853.0</v>
      </c>
      <c r="G276" s="65">
        <v>2291.0</v>
      </c>
      <c r="H276" s="65">
        <v>2655.0</v>
      </c>
      <c r="I276" s="65">
        <v>500.0</v>
      </c>
      <c r="J276" s="65">
        <v>40802.0</v>
      </c>
      <c r="K276" s="65">
        <v>3324.0</v>
      </c>
      <c r="L276" s="65">
        <v>3091.0</v>
      </c>
      <c r="M276" s="65">
        <v>3627.0</v>
      </c>
      <c r="N276" s="65">
        <v>2285.0</v>
      </c>
      <c r="O276" s="68">
        <v>1537.0</v>
      </c>
      <c r="P276" s="68">
        <v>4795.0</v>
      </c>
      <c r="Q276" s="68">
        <v>4980.0</v>
      </c>
      <c r="R276" s="68">
        <v>1168.0</v>
      </c>
      <c r="S276" s="68">
        <v>3909.0</v>
      </c>
    </row>
    <row r="277">
      <c r="A277" s="64">
        <v>44356.0</v>
      </c>
      <c r="B277" s="67">
        <v>45679.0</v>
      </c>
      <c r="C277" s="67">
        <v>5844.0</v>
      </c>
      <c r="D277" s="65">
        <v>10326.0</v>
      </c>
      <c r="E277" s="65">
        <v>6357.0</v>
      </c>
      <c r="F277" s="65">
        <v>2849.0</v>
      </c>
      <c r="G277" s="65">
        <v>2269.0</v>
      </c>
      <c r="H277" s="65">
        <v>2648.0</v>
      </c>
      <c r="I277" s="65">
        <v>497.0</v>
      </c>
      <c r="J277" s="65">
        <v>40622.0</v>
      </c>
      <c r="K277" s="65">
        <v>3308.0</v>
      </c>
      <c r="L277" s="65">
        <v>3067.0</v>
      </c>
      <c r="M277" s="65">
        <v>3620.0</v>
      </c>
      <c r="N277" s="65">
        <v>2283.0</v>
      </c>
      <c r="O277" s="68">
        <v>1533.0</v>
      </c>
      <c r="P277" s="68">
        <v>4784.0</v>
      </c>
      <c r="Q277" s="68">
        <v>4947.0</v>
      </c>
      <c r="R277" s="68">
        <v>1158.0</v>
      </c>
      <c r="S277" s="68">
        <v>3901.0</v>
      </c>
    </row>
    <row r="278">
      <c r="A278" s="64">
        <v>44355.0</v>
      </c>
      <c r="B278" s="67">
        <v>45497.0</v>
      </c>
      <c r="C278" s="67">
        <v>5828.0</v>
      </c>
      <c r="D278" s="65">
        <v>10282.0</v>
      </c>
      <c r="E278" s="65">
        <v>6334.0</v>
      </c>
      <c r="F278" s="65">
        <v>2842.0</v>
      </c>
      <c r="G278" s="65">
        <v>2244.0</v>
      </c>
      <c r="H278" s="65">
        <v>2642.0</v>
      </c>
      <c r="I278" s="65">
        <v>494.0</v>
      </c>
      <c r="J278" s="65">
        <v>40461.0</v>
      </c>
      <c r="K278" s="65">
        <v>3278.0</v>
      </c>
      <c r="L278" s="65">
        <v>3044.0</v>
      </c>
      <c r="M278" s="65">
        <v>3615.0</v>
      </c>
      <c r="N278" s="65">
        <v>2277.0</v>
      </c>
      <c r="O278" s="68">
        <v>1527.0</v>
      </c>
      <c r="P278" s="68">
        <v>4771.0</v>
      </c>
      <c r="Q278" s="68">
        <v>4908.0</v>
      </c>
      <c r="R278" s="68">
        <v>1151.0</v>
      </c>
      <c r="S278" s="68">
        <v>3896.0</v>
      </c>
    </row>
    <row r="279">
      <c r="A279" s="64">
        <v>44354.0</v>
      </c>
      <c r="B279" s="67">
        <v>45358.0</v>
      </c>
      <c r="C279" s="67">
        <v>5813.0</v>
      </c>
      <c r="D279" s="65">
        <v>10249.0</v>
      </c>
      <c r="E279" s="65">
        <v>6321.0</v>
      </c>
      <c r="F279" s="65">
        <v>2841.0</v>
      </c>
      <c r="G279" s="65">
        <v>2222.0</v>
      </c>
      <c r="H279" s="65">
        <v>2639.0</v>
      </c>
      <c r="I279" s="65">
        <v>494.0</v>
      </c>
      <c r="J279" s="65">
        <v>40331.0</v>
      </c>
      <c r="K279" s="65">
        <v>3273.0</v>
      </c>
      <c r="L279" s="65">
        <v>3038.0</v>
      </c>
      <c r="M279" s="65">
        <v>3611.0</v>
      </c>
      <c r="N279" s="65">
        <v>2273.0</v>
      </c>
      <c r="O279" s="68">
        <v>1519.0</v>
      </c>
      <c r="P279" s="68">
        <v>4764.0</v>
      </c>
      <c r="Q279" s="68">
        <v>4860.0</v>
      </c>
      <c r="R279" s="68">
        <v>1143.0</v>
      </c>
      <c r="S279" s="68">
        <v>3888.0</v>
      </c>
    </row>
    <row r="280">
      <c r="A280" s="64">
        <v>44353.0</v>
      </c>
      <c r="B280" s="67">
        <v>45199.0</v>
      </c>
      <c r="C280" s="67">
        <v>5801.0</v>
      </c>
      <c r="D280" s="65">
        <v>10223.0</v>
      </c>
      <c r="E280" s="65">
        <v>6306.0</v>
      </c>
      <c r="F280" s="65">
        <v>2837.0</v>
      </c>
      <c r="G280" s="65">
        <v>2202.0</v>
      </c>
      <c r="H280" s="65">
        <v>2629.0</v>
      </c>
      <c r="I280" s="65">
        <v>494.0</v>
      </c>
      <c r="J280" s="65">
        <v>40180.0</v>
      </c>
      <c r="K280" s="65">
        <v>3271.0</v>
      </c>
      <c r="L280" s="65">
        <v>3027.0</v>
      </c>
      <c r="M280" s="65">
        <v>3602.0</v>
      </c>
      <c r="N280" s="65">
        <v>2270.0</v>
      </c>
      <c r="O280" s="68">
        <v>1516.0</v>
      </c>
      <c r="P280" s="68">
        <v>4755.0</v>
      </c>
      <c r="Q280" s="68">
        <v>4832.0</v>
      </c>
      <c r="R280" s="68">
        <v>1130.0</v>
      </c>
      <c r="S280" s="68">
        <v>3878.0</v>
      </c>
    </row>
    <row r="281">
      <c r="A281" s="64">
        <v>44352.0</v>
      </c>
      <c r="B281" s="67">
        <v>45020.0</v>
      </c>
      <c r="C281" s="67">
        <v>5780.0</v>
      </c>
      <c r="D281" s="65">
        <v>10177.0</v>
      </c>
      <c r="E281" s="65">
        <v>6283.0</v>
      </c>
      <c r="F281" s="65">
        <v>2835.0</v>
      </c>
      <c r="G281" s="65">
        <v>2184.0</v>
      </c>
      <c r="H281" s="65">
        <v>2622.0</v>
      </c>
      <c r="I281" s="65">
        <v>494.0</v>
      </c>
      <c r="J281" s="65">
        <v>40020.0</v>
      </c>
      <c r="K281" s="65">
        <v>3261.0</v>
      </c>
      <c r="L281" s="65">
        <v>3010.0</v>
      </c>
      <c r="M281" s="65">
        <v>3589.0</v>
      </c>
      <c r="N281" s="65">
        <v>2270.0</v>
      </c>
      <c r="O281" s="68">
        <v>1507.0</v>
      </c>
      <c r="P281" s="68">
        <v>4745.0</v>
      </c>
      <c r="Q281" s="68">
        <v>4815.0</v>
      </c>
      <c r="R281" s="68">
        <v>1111.0</v>
      </c>
      <c r="S281" s="68">
        <v>3873.0</v>
      </c>
    </row>
    <row r="282">
      <c r="A282" s="64">
        <v>44351.0</v>
      </c>
      <c r="B282" s="65">
        <v>44743.0</v>
      </c>
      <c r="C282" s="65">
        <v>5763.0</v>
      </c>
      <c r="D282" s="65">
        <v>10136.0</v>
      </c>
      <c r="E282" s="65">
        <v>6267.0</v>
      </c>
      <c r="F282" s="65">
        <v>2826.0</v>
      </c>
      <c r="G282" s="65">
        <v>2153.0</v>
      </c>
      <c r="H282" s="65">
        <v>2617.0</v>
      </c>
      <c r="I282" s="65">
        <v>490.0</v>
      </c>
      <c r="J282" s="65">
        <v>39809.0</v>
      </c>
      <c r="K282" s="65">
        <v>3247.0</v>
      </c>
      <c r="L282" s="65">
        <v>2986.0</v>
      </c>
      <c r="M282" s="65">
        <v>3579.0</v>
      </c>
      <c r="N282" s="65">
        <v>2256.0</v>
      </c>
      <c r="O282" s="68">
        <v>1493.0</v>
      </c>
      <c r="P282" s="68">
        <v>4735.0</v>
      </c>
      <c r="Q282" s="68">
        <v>4795.0</v>
      </c>
      <c r="R282" s="68">
        <v>1089.0</v>
      </c>
      <c r="S282" s="68">
        <v>3868.0</v>
      </c>
    </row>
    <row r="283">
      <c r="A283" s="64">
        <v>44350.0</v>
      </c>
      <c r="B283" s="65">
        <v>44537.0</v>
      </c>
      <c r="C283" s="65">
        <v>5749.0</v>
      </c>
      <c r="D283" s="65">
        <v>10071.0</v>
      </c>
      <c r="E283" s="65">
        <v>6257.0</v>
      </c>
      <c r="F283" s="65">
        <v>2819.0</v>
      </c>
      <c r="G283" s="65">
        <v>2135.0</v>
      </c>
      <c r="H283" s="65">
        <v>2602.0</v>
      </c>
      <c r="I283" s="65">
        <v>487.0</v>
      </c>
      <c r="J283" s="65">
        <v>39600.0</v>
      </c>
      <c r="K283" s="65">
        <v>3229.0</v>
      </c>
      <c r="L283" s="65">
        <v>2964.0</v>
      </c>
      <c r="M283" s="65">
        <v>2570.0</v>
      </c>
      <c r="N283" s="65">
        <v>2253.0</v>
      </c>
      <c r="O283" s="68">
        <v>1481.0</v>
      </c>
      <c r="P283" s="68">
        <v>4724.0</v>
      </c>
      <c r="Q283" s="68">
        <v>4751.0</v>
      </c>
      <c r="R283" s="68">
        <v>1068.0</v>
      </c>
      <c r="S283" s="68">
        <v>3860.0</v>
      </c>
    </row>
    <row r="284">
      <c r="A284" s="64">
        <v>44349.0</v>
      </c>
      <c r="B284" s="65">
        <v>44322.0</v>
      </c>
      <c r="C284" s="65">
        <v>5717.0</v>
      </c>
      <c r="D284" s="65">
        <v>9997.0</v>
      </c>
      <c r="E284" s="65">
        <v>6235.0</v>
      </c>
      <c r="F284" s="65">
        <v>2815.0</v>
      </c>
      <c r="G284" s="65">
        <v>2120.0</v>
      </c>
      <c r="H284" s="65">
        <v>2594.0</v>
      </c>
      <c r="I284" s="65">
        <v>486.0</v>
      </c>
      <c r="J284" s="65">
        <v>39389.0</v>
      </c>
      <c r="K284" s="65">
        <v>3212.0</v>
      </c>
      <c r="L284" s="65">
        <v>2959.0</v>
      </c>
      <c r="M284" s="65">
        <v>3557.0</v>
      </c>
      <c r="N284" s="65">
        <v>2241.0</v>
      </c>
      <c r="O284" s="68">
        <v>1478.0</v>
      </c>
      <c r="P284" s="68">
        <v>4713.0</v>
      </c>
      <c r="Q284" s="68">
        <v>4728.0</v>
      </c>
      <c r="R284" s="68">
        <v>1056.0</v>
      </c>
      <c r="S284" s="68">
        <v>3857.0</v>
      </c>
    </row>
    <row r="285">
      <c r="A285" s="64">
        <v>44348.0</v>
      </c>
      <c r="B285" s="65">
        <v>44064.0</v>
      </c>
      <c r="C285" s="65">
        <v>5696.0</v>
      </c>
      <c r="D285" s="65">
        <v>9958.0</v>
      </c>
      <c r="E285" s="65">
        <v>6215.0</v>
      </c>
      <c r="F285" s="65">
        <v>2810.0</v>
      </c>
      <c r="G285" s="65">
        <v>2097.0</v>
      </c>
      <c r="H285" s="65">
        <v>2580.0</v>
      </c>
      <c r="I285" s="65">
        <v>483.0</v>
      </c>
      <c r="J285" s="65">
        <v>39197.0</v>
      </c>
      <c r="K285" s="65">
        <v>3198.0</v>
      </c>
      <c r="L285" s="65">
        <v>2954.0</v>
      </c>
      <c r="M285" s="65">
        <v>3550.0</v>
      </c>
      <c r="N285" s="65">
        <v>2231.0</v>
      </c>
      <c r="O285" s="68">
        <v>1468.0</v>
      </c>
      <c r="P285" s="68">
        <v>4701.0</v>
      </c>
      <c r="Q285" s="68">
        <v>4707.0</v>
      </c>
      <c r="R285" s="68">
        <v>1042.0</v>
      </c>
      <c r="S285" s="68">
        <v>3848.0</v>
      </c>
    </row>
    <row r="286">
      <c r="A286" s="64">
        <v>44347.0</v>
      </c>
      <c r="B286" s="65">
        <v>43917.0</v>
      </c>
      <c r="C286" s="65">
        <v>5668.0</v>
      </c>
      <c r="D286" s="65">
        <v>9916.0</v>
      </c>
      <c r="E286" s="65">
        <v>6198.0</v>
      </c>
      <c r="F286" s="65">
        <v>2805.0</v>
      </c>
      <c r="G286" s="65">
        <v>2078.0</v>
      </c>
      <c r="H286" s="65">
        <v>2578.0</v>
      </c>
      <c r="I286" s="65">
        <v>480.0</v>
      </c>
      <c r="J286" s="65">
        <v>39081.0</v>
      </c>
      <c r="K286" s="65">
        <v>3185.0</v>
      </c>
      <c r="L286" s="65">
        <v>2943.0</v>
      </c>
      <c r="M286" s="65">
        <v>3538.0</v>
      </c>
      <c r="N286" s="65">
        <v>2225.0</v>
      </c>
      <c r="O286" s="68">
        <v>1463.0</v>
      </c>
      <c r="P286" s="68">
        <v>4692.0</v>
      </c>
      <c r="Q286" s="68">
        <v>4699.0</v>
      </c>
      <c r="R286" s="68">
        <v>1030.0</v>
      </c>
      <c r="S286" s="68">
        <v>3844.0</v>
      </c>
    </row>
    <row r="287">
      <c r="A287" s="64">
        <v>44346.0</v>
      </c>
      <c r="B287" s="65">
        <v>43787.0</v>
      </c>
      <c r="C287" s="65">
        <v>5651.0</v>
      </c>
      <c r="D287" s="65">
        <v>9885.0</v>
      </c>
      <c r="E287" s="65">
        <v>6186.0</v>
      </c>
      <c r="F287" s="65">
        <v>2792.0</v>
      </c>
      <c r="G287" s="65">
        <v>2072.0</v>
      </c>
      <c r="H287" s="65">
        <v>2575.0</v>
      </c>
      <c r="I287" s="65">
        <v>477.0</v>
      </c>
      <c r="J287" s="65">
        <v>38951.0</v>
      </c>
      <c r="K287" s="65">
        <v>3174.0</v>
      </c>
      <c r="L287" s="65">
        <v>2936.0</v>
      </c>
      <c r="M287" s="65">
        <v>3534.0</v>
      </c>
      <c r="N287" s="65">
        <v>2216.0</v>
      </c>
      <c r="O287" s="68">
        <v>1457.0</v>
      </c>
      <c r="P287" s="68">
        <v>4674.0</v>
      </c>
      <c r="Q287" s="68">
        <v>4683.0</v>
      </c>
      <c r="R287" s="68">
        <v>1023.0</v>
      </c>
      <c r="S287" s="68">
        <v>3837.0</v>
      </c>
    </row>
    <row r="288">
      <c r="A288" s="64">
        <v>44345.0</v>
      </c>
      <c r="B288" s="65">
        <v>43627.0</v>
      </c>
      <c r="C288" s="65">
        <v>5638.0</v>
      </c>
      <c r="D288" s="65">
        <v>9865.0</v>
      </c>
      <c r="E288" s="65">
        <v>6168.0</v>
      </c>
      <c r="F288" s="65">
        <v>2783.0</v>
      </c>
      <c r="G288" s="65">
        <v>2065.0</v>
      </c>
      <c r="H288" s="65">
        <v>2568.0</v>
      </c>
      <c r="I288" s="65">
        <v>471.0</v>
      </c>
      <c r="J288" s="65">
        <v>38792.0</v>
      </c>
      <c r="K288" s="65">
        <v>3157.0</v>
      </c>
      <c r="L288" s="65">
        <v>2930.0</v>
      </c>
      <c r="M288" s="65">
        <v>3527.0</v>
      </c>
      <c r="N288" s="65">
        <v>2209.0</v>
      </c>
      <c r="O288" s="68">
        <v>1448.0</v>
      </c>
      <c r="P288" s="68">
        <v>4665.0</v>
      </c>
      <c r="Q288" s="68">
        <v>4673.0</v>
      </c>
      <c r="R288" s="68">
        <v>1015.0</v>
      </c>
      <c r="S288" s="68">
        <v>3830.0</v>
      </c>
    </row>
    <row r="289">
      <c r="A289" s="64">
        <v>44344.0</v>
      </c>
      <c r="B289" s="65">
        <v>43433.0</v>
      </c>
      <c r="C289" s="65">
        <v>5624.0</v>
      </c>
      <c r="D289" s="65">
        <v>9843.0</v>
      </c>
      <c r="E289" s="65">
        <v>6150.0</v>
      </c>
      <c r="F289" s="65">
        <v>2774.0</v>
      </c>
      <c r="G289" s="65">
        <v>2054.0</v>
      </c>
      <c r="H289" s="65">
        <v>2560.0</v>
      </c>
      <c r="I289" s="65">
        <v>470.0</v>
      </c>
      <c r="J289" s="65">
        <v>38653.0</v>
      </c>
      <c r="K289" s="65">
        <v>3147.0</v>
      </c>
      <c r="L289" s="65">
        <v>2908.0</v>
      </c>
      <c r="M289" s="65">
        <v>3515.0</v>
      </c>
      <c r="N289" s="65">
        <v>2203.0</v>
      </c>
      <c r="O289" s="68">
        <v>1443.0</v>
      </c>
      <c r="P289" s="68">
        <v>4652.0</v>
      </c>
      <c r="Q289" s="68">
        <v>4653.0</v>
      </c>
      <c r="R289" s="68">
        <v>1002.0</v>
      </c>
      <c r="S289" s="68">
        <v>3814.0</v>
      </c>
    </row>
    <row r="290">
      <c r="A290" s="64">
        <v>44343.0</v>
      </c>
      <c r="B290" s="65">
        <v>43219.0</v>
      </c>
      <c r="C290" s="65">
        <v>5611.0</v>
      </c>
      <c r="D290" s="65">
        <v>9819.0</v>
      </c>
      <c r="E290" s="65">
        <v>6124.0</v>
      </c>
      <c r="F290" s="65">
        <v>2766.0</v>
      </c>
      <c r="G290" s="65">
        <v>2036.0</v>
      </c>
      <c r="H290" s="65">
        <v>2548.0</v>
      </c>
      <c r="I290" s="65">
        <v>462.0</v>
      </c>
      <c r="J290" s="65">
        <v>38504.0</v>
      </c>
      <c r="K290" s="65">
        <v>3131.0</v>
      </c>
      <c r="L290" s="65">
        <v>2894.0</v>
      </c>
      <c r="M290" s="65">
        <v>3494.0</v>
      </c>
      <c r="N290" s="65">
        <v>2199.0</v>
      </c>
      <c r="O290" s="68">
        <v>1436.0</v>
      </c>
      <c r="P290" s="68">
        <v>4638.0</v>
      </c>
      <c r="Q290" s="68">
        <v>4632.0</v>
      </c>
      <c r="R290" s="68">
        <v>995.0</v>
      </c>
      <c r="S290" s="68">
        <v>3803.0</v>
      </c>
    </row>
    <row r="291">
      <c r="A291" s="64">
        <v>44342.0</v>
      </c>
      <c r="B291" s="65">
        <v>43001.0</v>
      </c>
      <c r="C291" s="65">
        <v>5593.0</v>
      </c>
      <c r="D291" s="65">
        <v>9792.0</v>
      </c>
      <c r="E291" s="65">
        <v>6094.0</v>
      </c>
      <c r="F291" s="65">
        <v>2751.0</v>
      </c>
      <c r="G291" s="65">
        <v>2013.0</v>
      </c>
      <c r="H291" s="65">
        <v>2542.0</v>
      </c>
      <c r="I291" s="65">
        <v>454.0</v>
      </c>
      <c r="J291" s="65">
        <v>38334.0</v>
      </c>
      <c r="K291" s="65">
        <v>3124.0</v>
      </c>
      <c r="L291" s="65">
        <v>2885.0</v>
      </c>
      <c r="M291" s="65">
        <v>3477.0</v>
      </c>
      <c r="N291" s="65">
        <v>2193.0</v>
      </c>
      <c r="O291" s="68">
        <v>1420.0</v>
      </c>
      <c r="P291" s="68">
        <v>4626.0</v>
      </c>
      <c r="Q291" s="68">
        <v>4614.0</v>
      </c>
      <c r="R291" s="68">
        <v>969.0</v>
      </c>
      <c r="S291" s="68">
        <v>3800.0</v>
      </c>
    </row>
    <row r="292">
      <c r="A292" s="64">
        <v>44341.0</v>
      </c>
      <c r="B292" s="65">
        <v>42739.0</v>
      </c>
      <c r="C292" s="65">
        <v>5571.0</v>
      </c>
      <c r="D292" s="65">
        <v>9762.0</v>
      </c>
      <c r="E292" s="65">
        <v>6075.0</v>
      </c>
      <c r="F292" s="65">
        <v>2730.0</v>
      </c>
      <c r="G292" s="65">
        <v>1996.0</v>
      </c>
      <c r="H292" s="65">
        <v>2527.0</v>
      </c>
      <c r="I292" s="65">
        <v>445.0</v>
      </c>
      <c r="J292" s="65">
        <v>38144.0</v>
      </c>
      <c r="K292" s="65">
        <v>3099.0</v>
      </c>
      <c r="L292" s="65">
        <v>2872.0</v>
      </c>
      <c r="M292" s="65">
        <v>3458.0</v>
      </c>
      <c r="N292" s="65">
        <v>2195.0</v>
      </c>
      <c r="O292" s="68">
        <v>1409.0</v>
      </c>
      <c r="P292" s="68">
        <v>4617.0</v>
      </c>
      <c r="Q292" s="68">
        <v>4594.0</v>
      </c>
      <c r="R292" s="68">
        <v>963.0</v>
      </c>
      <c r="S292" s="68">
        <v>3787.0</v>
      </c>
    </row>
    <row r="293">
      <c r="A293" s="64">
        <v>44340.0</v>
      </c>
      <c r="B293" s="65">
        <v>42601.0</v>
      </c>
      <c r="C293" s="65">
        <v>5555.0</v>
      </c>
      <c r="D293" s="65">
        <v>9733.0</v>
      </c>
      <c r="E293" s="65">
        <v>6064.0</v>
      </c>
      <c r="F293" s="65">
        <v>2709.0</v>
      </c>
      <c r="G293" s="65">
        <v>1981.0</v>
      </c>
      <c r="H293" s="65">
        <v>2520.0</v>
      </c>
      <c r="I293" s="65">
        <v>431.0</v>
      </c>
      <c r="J293" s="65">
        <v>38008.0</v>
      </c>
      <c r="K293" s="65">
        <v>3078.0</v>
      </c>
      <c r="L293" s="65">
        <v>2863.0</v>
      </c>
      <c r="M293" s="65">
        <v>3436.0</v>
      </c>
      <c r="N293" s="65">
        <v>2190.0</v>
      </c>
      <c r="O293" s="68">
        <v>1402.0</v>
      </c>
      <c r="P293" s="68">
        <v>4605.0</v>
      </c>
      <c r="Q293" s="68">
        <v>4580.0</v>
      </c>
      <c r="R293" s="68">
        <v>946.0</v>
      </c>
      <c r="S293" s="68">
        <v>3765.0</v>
      </c>
    </row>
    <row r="294">
      <c r="A294" s="64">
        <v>44339.0</v>
      </c>
      <c r="B294" s="65">
        <v>42462.0</v>
      </c>
      <c r="C294" s="65">
        <v>5540.0</v>
      </c>
      <c r="D294" s="65">
        <v>9685.0</v>
      </c>
      <c r="E294" s="65">
        <v>6046.0</v>
      </c>
      <c r="F294" s="65">
        <v>2693.0</v>
      </c>
      <c r="G294" s="65">
        <v>1970.0</v>
      </c>
      <c r="H294" s="65">
        <v>2508.0</v>
      </c>
      <c r="I294" s="65">
        <v>417.0</v>
      </c>
      <c r="J294" s="65">
        <v>37886.0</v>
      </c>
      <c r="K294" s="65">
        <v>3058.0</v>
      </c>
      <c r="L294" s="65">
        <v>2856.0</v>
      </c>
      <c r="M294" s="65">
        <v>3405.0</v>
      </c>
      <c r="N294" s="65">
        <v>2178.0</v>
      </c>
      <c r="O294" s="68">
        <v>1388.0</v>
      </c>
      <c r="P294" s="68">
        <v>4593.0</v>
      </c>
      <c r="Q294" s="68">
        <v>4563.0</v>
      </c>
      <c r="R294" s="68">
        <v>927.0</v>
      </c>
      <c r="S294" s="68">
        <v>3754.0</v>
      </c>
    </row>
    <row r="295">
      <c r="A295" s="64">
        <v>44338.0</v>
      </c>
      <c r="B295" s="65">
        <v>42281.0</v>
      </c>
      <c r="C295" s="65">
        <v>5525.0</v>
      </c>
      <c r="D295" s="65">
        <v>9628.0</v>
      </c>
      <c r="E295" s="65">
        <v>6034.0</v>
      </c>
      <c r="F295" s="65">
        <v>2684.0</v>
      </c>
      <c r="G295" s="65">
        <v>1958.0</v>
      </c>
      <c r="H295" s="65">
        <v>2484.0</v>
      </c>
      <c r="I295" s="65">
        <v>416.0</v>
      </c>
      <c r="J295" s="65">
        <v>37735.0</v>
      </c>
      <c r="K295" s="65">
        <v>3039.0</v>
      </c>
      <c r="L295" s="65">
        <v>2847.0</v>
      </c>
      <c r="M295" s="65">
        <v>3381.0</v>
      </c>
      <c r="N295" s="65">
        <v>2164.0</v>
      </c>
      <c r="O295" s="68">
        <v>1378.0</v>
      </c>
      <c r="P295" s="68">
        <v>4581.0</v>
      </c>
      <c r="Q295" s="68">
        <v>4546.0</v>
      </c>
      <c r="R295" s="68">
        <v>919.0</v>
      </c>
      <c r="S295" s="68">
        <v>3744.0</v>
      </c>
    </row>
    <row r="296">
      <c r="A296" s="64">
        <v>44337.0</v>
      </c>
      <c r="B296" s="65">
        <v>42073.0</v>
      </c>
      <c r="C296" s="65">
        <v>5497.0</v>
      </c>
      <c r="D296" s="65">
        <v>9572.0</v>
      </c>
      <c r="E296" s="65">
        <v>6019.0</v>
      </c>
      <c r="F296" s="65">
        <v>2669.0</v>
      </c>
      <c r="G296" s="65">
        <v>1953.0</v>
      </c>
      <c r="H296" s="65">
        <v>2455.0</v>
      </c>
      <c r="I296" s="65">
        <v>416.0</v>
      </c>
      <c r="J296" s="65">
        <v>37570.0</v>
      </c>
      <c r="K296" s="65">
        <v>3010.0</v>
      </c>
      <c r="L296" s="65">
        <v>2841.0</v>
      </c>
      <c r="M296" s="65">
        <v>3364.0</v>
      </c>
      <c r="N296" s="65">
        <v>2152.0</v>
      </c>
      <c r="O296" s="68">
        <v>1362.0</v>
      </c>
      <c r="P296" s="68">
        <v>4565.0</v>
      </c>
      <c r="Q296" s="68">
        <v>4525.0</v>
      </c>
      <c r="R296" s="68">
        <v>912.0</v>
      </c>
      <c r="S296" s="68">
        <v>3723.0</v>
      </c>
    </row>
    <row r="297">
      <c r="A297" s="64">
        <v>44336.0</v>
      </c>
      <c r="B297" s="65">
        <v>41901.0</v>
      </c>
      <c r="C297" s="65">
        <v>5482.0</v>
      </c>
      <c r="D297" s="65">
        <v>9553.0</v>
      </c>
      <c r="E297" s="65">
        <v>6007.0</v>
      </c>
      <c r="F297" s="65">
        <v>2656.0</v>
      </c>
      <c r="G297" s="65">
        <v>1938.0</v>
      </c>
      <c r="H297" s="65">
        <v>2442.0</v>
      </c>
      <c r="I297" s="65">
        <v>415.0</v>
      </c>
      <c r="J297" s="65">
        <v>37406.0</v>
      </c>
      <c r="K297" s="65">
        <v>3003.0</v>
      </c>
      <c r="L297" s="65">
        <v>2829.0</v>
      </c>
      <c r="M297" s="65">
        <v>3323.0</v>
      </c>
      <c r="N297" s="65">
        <v>2136.0</v>
      </c>
      <c r="O297" s="68">
        <v>1345.0</v>
      </c>
      <c r="P297" s="68">
        <v>4554.0</v>
      </c>
      <c r="Q297" s="68">
        <v>4507.0</v>
      </c>
      <c r="R297" s="68">
        <v>907.0</v>
      </c>
      <c r="S297" s="68">
        <v>3713.0</v>
      </c>
    </row>
    <row r="298">
      <c r="A298" s="64">
        <v>44335.0</v>
      </c>
      <c r="B298" s="65">
        <v>41659.0</v>
      </c>
      <c r="C298" s="65">
        <v>5465.0</v>
      </c>
      <c r="D298" s="65">
        <v>9544.0</v>
      </c>
      <c r="E298" s="65">
        <v>5994.0</v>
      </c>
      <c r="F298" s="65">
        <v>2641.0</v>
      </c>
      <c r="G298" s="65">
        <v>1930.0</v>
      </c>
      <c r="H298" s="65">
        <v>2417.0</v>
      </c>
      <c r="I298" s="65">
        <v>406.0</v>
      </c>
      <c r="J298" s="65">
        <v>37219.0</v>
      </c>
      <c r="K298" s="65">
        <v>2995.0</v>
      </c>
      <c r="L298" s="65">
        <v>2816.0</v>
      </c>
      <c r="M298" s="65">
        <v>3304.0</v>
      </c>
      <c r="N298" s="65">
        <v>2129.0</v>
      </c>
      <c r="O298" s="68">
        <v>1338.0</v>
      </c>
      <c r="P298" s="68">
        <v>4521.0</v>
      </c>
      <c r="Q298" s="68">
        <v>4495.0</v>
      </c>
      <c r="R298" s="68">
        <v>901.0</v>
      </c>
      <c r="S298" s="68">
        <v>3697.0</v>
      </c>
    </row>
    <row r="299">
      <c r="A299" s="64">
        <v>44334.0</v>
      </c>
      <c r="B299" s="65">
        <v>41410.0</v>
      </c>
      <c r="C299" s="65">
        <v>5438.0</v>
      </c>
      <c r="D299" s="65">
        <v>9521.0</v>
      </c>
      <c r="E299" s="65">
        <v>5971.0</v>
      </c>
      <c r="F299" s="65">
        <v>2637.0</v>
      </c>
      <c r="G299" s="65">
        <v>1920.0</v>
      </c>
      <c r="H299" s="65">
        <v>2390.0</v>
      </c>
      <c r="I299" s="65">
        <v>403.0</v>
      </c>
      <c r="J299" s="65">
        <v>37056.0</v>
      </c>
      <c r="K299" s="65">
        <v>2979.0</v>
      </c>
      <c r="L299" s="65">
        <v>2795.0</v>
      </c>
      <c r="M299" s="65">
        <v>3287.0</v>
      </c>
      <c r="N299" s="65">
        <v>2120.0</v>
      </c>
      <c r="O299" s="68">
        <v>1328.0</v>
      </c>
      <c r="P299" s="68">
        <v>4497.0</v>
      </c>
      <c r="Q299" s="68">
        <v>4479.0</v>
      </c>
      <c r="R299" s="68">
        <v>897.0</v>
      </c>
      <c r="S299" s="68">
        <v>3690.0</v>
      </c>
    </row>
    <row r="300">
      <c r="A300" s="64">
        <v>44333.0</v>
      </c>
      <c r="B300" s="65">
        <v>41238.0</v>
      </c>
      <c r="C300" s="65">
        <v>5425.0</v>
      </c>
      <c r="D300" s="65">
        <v>9498.0</v>
      </c>
      <c r="E300" s="65">
        <v>5955.0</v>
      </c>
      <c r="F300" s="65">
        <v>2626.0</v>
      </c>
      <c r="G300" s="65">
        <v>1908.0</v>
      </c>
      <c r="H300" s="65">
        <v>2384.0</v>
      </c>
      <c r="I300" s="65">
        <v>399.0</v>
      </c>
      <c r="J300" s="65">
        <v>36919.0</v>
      </c>
      <c r="K300" s="65">
        <v>2954.0</v>
      </c>
      <c r="L300" s="65">
        <v>2782.0</v>
      </c>
      <c r="M300" s="65">
        <v>3272.0</v>
      </c>
      <c r="N300" s="65">
        <v>2113.0</v>
      </c>
      <c r="O300" s="68">
        <v>1316.0</v>
      </c>
      <c r="P300" s="68">
        <v>4474.0</v>
      </c>
      <c r="Q300" s="68">
        <v>4463.0</v>
      </c>
      <c r="R300" s="68">
        <v>886.0</v>
      </c>
      <c r="S300" s="68">
        <v>3678.0</v>
      </c>
    </row>
    <row r="301">
      <c r="A301" s="64">
        <v>44332.0</v>
      </c>
      <c r="B301" s="65">
        <v>41043.0</v>
      </c>
      <c r="C301" s="65">
        <v>5413.0</v>
      </c>
      <c r="D301" s="65">
        <v>9479.0</v>
      </c>
      <c r="E301" s="65">
        <v>5941.0</v>
      </c>
      <c r="F301" s="65">
        <v>2599.0</v>
      </c>
      <c r="G301" s="65">
        <v>1906.0</v>
      </c>
      <c r="H301" s="65">
        <v>2368.0</v>
      </c>
      <c r="I301" s="65">
        <v>399.0</v>
      </c>
      <c r="J301" s="65">
        <v>36769.0</v>
      </c>
      <c r="K301" s="65">
        <v>2919.0</v>
      </c>
      <c r="L301" s="65">
        <v>2759.0</v>
      </c>
      <c r="M301" s="65">
        <v>3256.0</v>
      </c>
      <c r="N301" s="65">
        <v>2104.0</v>
      </c>
      <c r="O301" s="68">
        <v>1296.0</v>
      </c>
      <c r="P301" s="68">
        <v>4447.0</v>
      </c>
      <c r="Q301" s="68">
        <v>4433.0</v>
      </c>
      <c r="R301" s="68">
        <v>871.0</v>
      </c>
      <c r="S301" s="68">
        <v>3669.0</v>
      </c>
    </row>
    <row r="302">
      <c r="A302" s="64">
        <v>44331.0</v>
      </c>
      <c r="B302" s="65">
        <v>40830.0</v>
      </c>
      <c r="C302" s="65">
        <v>5382.0</v>
      </c>
      <c r="D302" s="65">
        <v>9473.0</v>
      </c>
      <c r="E302" s="65">
        <v>5926.0</v>
      </c>
      <c r="F302" s="65">
        <v>2585.0</v>
      </c>
      <c r="G302" s="65">
        <v>1902.0</v>
      </c>
      <c r="H302" s="65">
        <v>2357.0</v>
      </c>
      <c r="I302" s="65">
        <v>399.0</v>
      </c>
      <c r="J302" s="65">
        <v>36608.0</v>
      </c>
      <c r="K302" s="65">
        <v>2914.0</v>
      </c>
      <c r="L302" s="65">
        <v>2739.0</v>
      </c>
      <c r="M302" s="65">
        <v>3238.0</v>
      </c>
      <c r="N302" s="65">
        <v>2090.0</v>
      </c>
      <c r="O302" s="68">
        <v>1283.0</v>
      </c>
      <c r="P302" s="68">
        <v>4436.0</v>
      </c>
      <c r="Q302" s="68">
        <v>4388.0</v>
      </c>
      <c r="R302" s="68">
        <v>862.0</v>
      </c>
      <c r="S302" s="68">
        <v>3649.0</v>
      </c>
    </row>
    <row r="303">
      <c r="A303" s="64">
        <v>44330.0</v>
      </c>
      <c r="B303" s="65">
        <v>40576.0</v>
      </c>
      <c r="C303" s="65">
        <v>5340.0</v>
      </c>
      <c r="D303" s="65">
        <v>9468.0</v>
      </c>
      <c r="E303" s="65">
        <v>5910.0</v>
      </c>
      <c r="F303" s="65">
        <v>2574.0</v>
      </c>
      <c r="G303" s="65">
        <v>1892.0</v>
      </c>
      <c r="H303" s="65">
        <v>2335.0</v>
      </c>
      <c r="I303" s="65">
        <v>396.0</v>
      </c>
      <c r="J303" s="65">
        <v>36438.0</v>
      </c>
      <c r="K303" s="65">
        <v>2902.0</v>
      </c>
      <c r="L303" s="65">
        <v>2734.0</v>
      </c>
      <c r="M303" s="65">
        <v>3226.0</v>
      </c>
      <c r="N303" s="65">
        <v>2079.0</v>
      </c>
      <c r="O303" s="68">
        <v>1257.0</v>
      </c>
      <c r="P303" s="68">
        <v>4417.0</v>
      </c>
      <c r="Q303" s="68">
        <v>4348.0</v>
      </c>
      <c r="R303" s="68">
        <v>848.0</v>
      </c>
      <c r="S303" s="68">
        <v>3640.0</v>
      </c>
    </row>
    <row r="304">
      <c r="A304" s="64">
        <v>44329.0</v>
      </c>
      <c r="B304" s="65">
        <v>40345.0</v>
      </c>
      <c r="C304" s="65">
        <v>5316.0</v>
      </c>
      <c r="D304" s="65">
        <v>9459.0</v>
      </c>
      <c r="E304" s="65">
        <v>5876.0</v>
      </c>
      <c r="F304" s="65">
        <v>2563.0</v>
      </c>
      <c r="G304" s="65">
        <v>1861.0</v>
      </c>
      <c r="H304" s="65">
        <v>2309.0</v>
      </c>
      <c r="I304" s="65">
        <v>389.0</v>
      </c>
      <c r="J304" s="65">
        <v>36265.0</v>
      </c>
      <c r="K304" s="65">
        <v>2877.0</v>
      </c>
      <c r="L304" s="65">
        <v>2730.0</v>
      </c>
      <c r="M304" s="65">
        <v>3204.0</v>
      </c>
      <c r="N304" s="65">
        <v>2065.0</v>
      </c>
      <c r="O304" s="68">
        <v>1207.0</v>
      </c>
      <c r="P304" s="68">
        <v>4382.0</v>
      </c>
      <c r="Q304" s="68">
        <v>4316.0</v>
      </c>
      <c r="R304" s="68">
        <v>838.0</v>
      </c>
      <c r="S304" s="68">
        <v>3631.0</v>
      </c>
    </row>
    <row r="305">
      <c r="A305" s="64">
        <v>44328.0</v>
      </c>
      <c r="B305" s="65">
        <v>40118.0</v>
      </c>
      <c r="C305" s="65">
        <v>5296.0</v>
      </c>
      <c r="D305" s="65">
        <v>9454.0</v>
      </c>
      <c r="E305" s="65">
        <v>5859.0</v>
      </c>
      <c r="F305" s="65">
        <v>2540.0</v>
      </c>
      <c r="G305" s="65">
        <v>1843.0</v>
      </c>
      <c r="H305" s="65">
        <v>2278.0</v>
      </c>
      <c r="I305" s="65">
        <v>387.0</v>
      </c>
      <c r="J305" s="65">
        <v>36039.0</v>
      </c>
      <c r="K305" s="65">
        <v>2860.0</v>
      </c>
      <c r="L305" s="65">
        <v>2720.0</v>
      </c>
      <c r="M305" s="65">
        <v>3185.0</v>
      </c>
      <c r="N305" s="65">
        <v>2055.0</v>
      </c>
      <c r="O305" s="68">
        <v>1195.0</v>
      </c>
      <c r="P305" s="68">
        <v>4359.0</v>
      </c>
      <c r="Q305" s="68">
        <v>4284.0</v>
      </c>
      <c r="R305" s="68">
        <v>829.0</v>
      </c>
      <c r="S305" s="68">
        <v>3617.0</v>
      </c>
    </row>
    <row r="306">
      <c r="A306" s="64">
        <v>44327.0</v>
      </c>
      <c r="B306" s="65">
        <v>39895.0</v>
      </c>
      <c r="C306" s="65">
        <v>5286.0</v>
      </c>
      <c r="D306" s="65">
        <v>9448.0</v>
      </c>
      <c r="E306" s="65">
        <v>5839.0</v>
      </c>
      <c r="F306" s="65">
        <v>2518.0</v>
      </c>
      <c r="G306" s="65">
        <v>1835.0</v>
      </c>
      <c r="H306" s="65">
        <v>2247.0</v>
      </c>
      <c r="I306" s="65">
        <v>386.0</v>
      </c>
      <c r="J306" s="65">
        <v>35852.0</v>
      </c>
      <c r="K306" s="65">
        <v>2843.0</v>
      </c>
      <c r="L306" s="65">
        <v>2708.0</v>
      </c>
      <c r="M306" s="65">
        <v>3175.0</v>
      </c>
      <c r="N306" s="65">
        <v>2033.0</v>
      </c>
      <c r="O306" s="68">
        <v>1178.0</v>
      </c>
      <c r="P306" s="68">
        <v>4352.0</v>
      </c>
      <c r="Q306" s="68">
        <v>4268.0</v>
      </c>
      <c r="R306" s="68">
        <v>816.0</v>
      </c>
      <c r="S306" s="68">
        <v>3604.0</v>
      </c>
    </row>
    <row r="307">
      <c r="A307" s="64">
        <v>44326.0</v>
      </c>
      <c r="B307" s="65">
        <v>39732.0</v>
      </c>
      <c r="C307" s="65">
        <v>5272.0</v>
      </c>
      <c r="D307" s="65">
        <v>9440.0</v>
      </c>
      <c r="E307" s="65">
        <v>5818.0</v>
      </c>
      <c r="F307" s="65">
        <v>2494.0</v>
      </c>
      <c r="G307" s="65">
        <v>1828.0</v>
      </c>
      <c r="H307" s="65">
        <v>2228.0</v>
      </c>
      <c r="I307" s="65">
        <v>386.0</v>
      </c>
      <c r="J307" s="65">
        <v>35714.0</v>
      </c>
      <c r="K307" s="65">
        <v>2831.0</v>
      </c>
      <c r="L307" s="65">
        <v>2704.0</v>
      </c>
      <c r="M307" s="65">
        <v>3157.0</v>
      </c>
      <c r="N307" s="65">
        <v>2021.0</v>
      </c>
      <c r="O307" s="68">
        <v>1168.0</v>
      </c>
      <c r="P307" s="68">
        <v>4337.0</v>
      </c>
      <c r="Q307" s="68">
        <v>4258.0</v>
      </c>
      <c r="R307" s="68">
        <v>792.0</v>
      </c>
      <c r="S307" s="68">
        <v>3592.0</v>
      </c>
    </row>
    <row r="308">
      <c r="A308" s="64">
        <v>44325.0</v>
      </c>
      <c r="B308" s="65">
        <v>39591.0</v>
      </c>
      <c r="C308" s="65">
        <v>5252.0</v>
      </c>
      <c r="D308" s="65">
        <v>9436.0</v>
      </c>
      <c r="E308" s="65">
        <v>5805.0</v>
      </c>
      <c r="F308" s="65">
        <v>2485.0</v>
      </c>
      <c r="G308" s="65">
        <v>1824.0</v>
      </c>
      <c r="H308" s="65">
        <v>2204.0</v>
      </c>
      <c r="I308" s="65">
        <v>379.0</v>
      </c>
      <c r="J308" s="65">
        <v>35577.0</v>
      </c>
      <c r="K308" s="65">
        <v>2826.0</v>
      </c>
      <c r="L308" s="65">
        <v>2700.0</v>
      </c>
      <c r="M308" s="65">
        <v>3142.0</v>
      </c>
      <c r="N308" s="65">
        <v>2012.0</v>
      </c>
      <c r="O308" s="68">
        <v>1159.0</v>
      </c>
      <c r="P308" s="68">
        <v>4318.0</v>
      </c>
      <c r="Q308" s="68">
        <v>4242.0</v>
      </c>
      <c r="R308" s="68">
        <v>778.0</v>
      </c>
      <c r="S308" s="68">
        <v>3579.0</v>
      </c>
    </row>
    <row r="309">
      <c r="A309" s="64">
        <v>44324.0</v>
      </c>
      <c r="B309" s="65">
        <v>39396.0</v>
      </c>
      <c r="C309" s="65">
        <v>5242.0</v>
      </c>
      <c r="D309" s="65">
        <v>9430.0</v>
      </c>
      <c r="E309" s="65">
        <v>5794.0</v>
      </c>
      <c r="F309" s="65">
        <v>2479.0</v>
      </c>
      <c r="G309" s="65">
        <v>1822.0</v>
      </c>
      <c r="H309" s="65">
        <v>2176.0</v>
      </c>
      <c r="I309" s="65">
        <v>378.0</v>
      </c>
      <c r="J309" s="65">
        <v>35428.0</v>
      </c>
      <c r="K309" s="65">
        <v>2819.0</v>
      </c>
      <c r="L309" s="65">
        <v>2691.0</v>
      </c>
      <c r="M309" s="65">
        <v>3132.0</v>
      </c>
      <c r="N309" s="65">
        <v>2004.0</v>
      </c>
      <c r="O309" s="68">
        <v>1135.0</v>
      </c>
      <c r="P309" s="68">
        <v>4299.0</v>
      </c>
      <c r="Q309" s="68">
        <v>4212.0</v>
      </c>
      <c r="R309" s="68">
        <v>760.0</v>
      </c>
      <c r="S309" s="68">
        <v>3548.0</v>
      </c>
    </row>
    <row r="310">
      <c r="A310" s="64">
        <v>44323.0</v>
      </c>
      <c r="B310" s="65">
        <v>39154.0</v>
      </c>
      <c r="C310" s="65">
        <v>5215.0</v>
      </c>
      <c r="D310" s="65">
        <v>9417.0</v>
      </c>
      <c r="E310" s="65">
        <v>5772.0</v>
      </c>
      <c r="F310" s="65">
        <v>2474.0</v>
      </c>
      <c r="G310" s="65">
        <v>1813.0</v>
      </c>
      <c r="H310" s="65">
        <v>2128.0</v>
      </c>
      <c r="I310" s="65">
        <v>373.0</v>
      </c>
      <c r="J310" s="65">
        <v>35234.0</v>
      </c>
      <c r="K310" s="65">
        <v>2792.0</v>
      </c>
      <c r="L310" s="65">
        <v>2682.0</v>
      </c>
      <c r="M310" s="65">
        <v>3129.0</v>
      </c>
      <c r="N310" s="65">
        <v>1999.0</v>
      </c>
      <c r="O310" s="68">
        <v>1123.0</v>
      </c>
      <c r="P310" s="68">
        <v>4278.0</v>
      </c>
      <c r="Q310" s="68">
        <v>4175.0</v>
      </c>
      <c r="R310" s="68">
        <v>755.0</v>
      </c>
      <c r="S310" s="68">
        <v>3531.0</v>
      </c>
    </row>
    <row r="311">
      <c r="A311" s="64">
        <v>44322.0</v>
      </c>
      <c r="B311" s="65">
        <v>38975.0</v>
      </c>
      <c r="C311" s="65">
        <v>5194.0</v>
      </c>
      <c r="D311" s="65">
        <v>9408.0</v>
      </c>
      <c r="E311" s="65">
        <v>5758.0</v>
      </c>
      <c r="F311" s="65">
        <v>2453.0</v>
      </c>
      <c r="G311" s="65">
        <v>1806.0</v>
      </c>
      <c r="H311" s="65">
        <v>2093.0</v>
      </c>
      <c r="I311" s="65">
        <v>373.0</v>
      </c>
      <c r="J311" s="65">
        <v>35095.0</v>
      </c>
      <c r="K311" s="65">
        <v>2784.0</v>
      </c>
      <c r="L311" s="65">
        <v>2677.0</v>
      </c>
      <c r="M311" s="65">
        <v>3120.0</v>
      </c>
      <c r="N311" s="65">
        <v>1993.0</v>
      </c>
      <c r="O311" s="68">
        <v>1111.0</v>
      </c>
      <c r="P311" s="68">
        <v>4266.0</v>
      </c>
      <c r="Q311" s="68">
        <v>4143.0</v>
      </c>
      <c r="R311" s="68">
        <v>743.0</v>
      </c>
      <c r="S311" s="68">
        <v>3527.0</v>
      </c>
    </row>
    <row r="312">
      <c r="A312" s="64">
        <v>44321.0</v>
      </c>
      <c r="B312" s="65">
        <v>38763.0</v>
      </c>
      <c r="C312" s="65">
        <v>5166.0</v>
      </c>
      <c r="D312" s="65">
        <v>9401.0</v>
      </c>
      <c r="E312" s="65">
        <v>5739.0</v>
      </c>
      <c r="F312" s="65">
        <v>2445.0</v>
      </c>
      <c r="G312" s="65">
        <v>1788.0</v>
      </c>
      <c r="H312" s="65">
        <v>2055.0</v>
      </c>
      <c r="I312" s="65">
        <v>372.0</v>
      </c>
      <c r="J312" s="65">
        <v>34953.0</v>
      </c>
      <c r="K312" s="65">
        <v>2772.0</v>
      </c>
      <c r="L312" s="65">
        <v>2671.0</v>
      </c>
      <c r="M312" s="65">
        <v>3105.0</v>
      </c>
      <c r="N312" s="65">
        <v>1988.0</v>
      </c>
      <c r="O312" s="68">
        <v>1101.0</v>
      </c>
      <c r="P312" s="68">
        <v>4244.0</v>
      </c>
      <c r="Q312" s="68">
        <v>4126.0</v>
      </c>
      <c r="R312" s="68">
        <v>737.0</v>
      </c>
      <c r="S312" s="68">
        <v>3519.0</v>
      </c>
    </row>
    <row r="313">
      <c r="A313" s="64">
        <v>44320.0</v>
      </c>
      <c r="B313" s="65">
        <v>38525.0</v>
      </c>
      <c r="C313" s="65">
        <v>5143.0</v>
      </c>
      <c r="D313" s="65">
        <v>9395.0</v>
      </c>
      <c r="E313" s="65">
        <v>5723.0</v>
      </c>
      <c r="F313" s="65">
        <v>2437.0</v>
      </c>
      <c r="G313" s="65">
        <v>1770.0</v>
      </c>
      <c r="H313" s="65">
        <v>2033.0</v>
      </c>
      <c r="I313" s="65">
        <v>372.0</v>
      </c>
      <c r="J313" s="65">
        <v>34785.0</v>
      </c>
      <c r="K313" s="65">
        <v>2724.0</v>
      </c>
      <c r="L313" s="65">
        <v>2660.0</v>
      </c>
      <c r="M313" s="65">
        <v>3095.0</v>
      </c>
      <c r="N313" s="65">
        <v>1982.0</v>
      </c>
      <c r="O313" s="68">
        <v>1089.0</v>
      </c>
      <c r="P313" s="68">
        <v>4206.0</v>
      </c>
      <c r="Q313" s="68">
        <v>4099.0</v>
      </c>
      <c r="R313" s="68">
        <v>724.0</v>
      </c>
      <c r="S313" s="68">
        <v>3507.0</v>
      </c>
    </row>
    <row r="314">
      <c r="A314" s="64">
        <v>44319.0</v>
      </c>
      <c r="B314" s="65">
        <v>38341.0</v>
      </c>
      <c r="C314" s="65">
        <v>5127.0</v>
      </c>
      <c r="D314" s="65">
        <v>9385.0</v>
      </c>
      <c r="E314" s="65">
        <v>5710.0</v>
      </c>
      <c r="F314" s="65">
        <v>2433.0</v>
      </c>
      <c r="G314" s="65">
        <v>1757.0</v>
      </c>
      <c r="H314" s="65">
        <v>2004.0</v>
      </c>
      <c r="I314" s="65">
        <v>366.0</v>
      </c>
      <c r="J314" s="65">
        <v>34661.0</v>
      </c>
      <c r="K314" s="65">
        <v>2702.0</v>
      </c>
      <c r="L314" s="65">
        <v>2653.0</v>
      </c>
      <c r="M314" s="65">
        <v>3076.0</v>
      </c>
      <c r="N314" s="65">
        <v>1970.0</v>
      </c>
      <c r="O314" s="68">
        <v>1080.0</v>
      </c>
      <c r="P314" s="68">
        <v>4184.0</v>
      </c>
      <c r="Q314" s="68">
        <v>4063.0</v>
      </c>
      <c r="R314" s="68">
        <v>716.0</v>
      </c>
      <c r="S314" s="68">
        <v>3500.0</v>
      </c>
    </row>
    <row r="315">
      <c r="A315" s="64">
        <v>44318.0</v>
      </c>
      <c r="B315" s="65">
        <v>38214.0</v>
      </c>
      <c r="C315" s="65">
        <v>5111.0</v>
      </c>
      <c r="D315" s="65">
        <v>9373.0</v>
      </c>
      <c r="E315" s="65">
        <v>5695.0</v>
      </c>
      <c r="F315" s="65">
        <v>2428.0</v>
      </c>
      <c r="G315" s="65">
        <v>1752.0</v>
      </c>
      <c r="H315" s="65">
        <v>1983.0</v>
      </c>
      <c r="I315" s="65">
        <v>362.0</v>
      </c>
      <c r="J315" s="65">
        <v>34531.0</v>
      </c>
      <c r="K315" s="65">
        <v>2692.0</v>
      </c>
      <c r="L315" s="65">
        <v>2644.0</v>
      </c>
      <c r="M315" s="65">
        <v>3066.0</v>
      </c>
      <c r="N315" s="65">
        <v>1958.0</v>
      </c>
      <c r="O315" s="68">
        <v>1056.0</v>
      </c>
      <c r="P315" s="68">
        <v>4152.0</v>
      </c>
      <c r="Q315" s="68">
        <v>4019.0</v>
      </c>
      <c r="R315" s="68">
        <v>715.0</v>
      </c>
      <c r="S315" s="68">
        <v>3489.0</v>
      </c>
    </row>
    <row r="316">
      <c r="A316" s="64">
        <v>44317.0</v>
      </c>
      <c r="B316" s="65">
        <v>38032.0</v>
      </c>
      <c r="C316" s="65">
        <v>5078.0</v>
      </c>
      <c r="D316" s="65">
        <v>9363.0</v>
      </c>
      <c r="E316" s="65">
        <v>5678.0</v>
      </c>
      <c r="F316" s="65">
        <v>2413.0</v>
      </c>
      <c r="G316" s="65">
        <v>1743.0</v>
      </c>
      <c r="H316" s="65">
        <v>1931.0</v>
      </c>
      <c r="I316" s="65">
        <v>361.0</v>
      </c>
      <c r="J316" s="65">
        <v>34386.0</v>
      </c>
      <c r="K316" s="65">
        <v>2688.0</v>
      </c>
      <c r="L316" s="65">
        <v>2633.0</v>
      </c>
      <c r="M316" s="65">
        <v>3050.0</v>
      </c>
      <c r="N316" s="65">
        <v>1946.0</v>
      </c>
      <c r="O316" s="68">
        <v>1055.0</v>
      </c>
      <c r="P316" s="68">
        <v>4122.0</v>
      </c>
      <c r="Q316" s="68">
        <v>3958.0</v>
      </c>
      <c r="R316" s="68">
        <v>714.0</v>
      </c>
      <c r="S316" s="68">
        <v>3483.0</v>
      </c>
    </row>
    <row r="317">
      <c r="A317" s="64">
        <v>44316.0</v>
      </c>
      <c r="B317" s="65">
        <v>37837.0</v>
      </c>
      <c r="C317" s="65">
        <v>5049.0</v>
      </c>
      <c r="D317" s="65">
        <v>9351.0</v>
      </c>
      <c r="E317" s="65">
        <v>5665.0</v>
      </c>
      <c r="F317" s="65">
        <v>2409.0</v>
      </c>
      <c r="G317" s="65">
        <v>1730.0</v>
      </c>
      <c r="H317" s="65">
        <v>1879.0</v>
      </c>
      <c r="I317" s="65">
        <v>357.0</v>
      </c>
      <c r="J317" s="65">
        <v>34196.0</v>
      </c>
      <c r="K317" s="65">
        <v>2684.0</v>
      </c>
      <c r="L317" s="65">
        <v>2628.0</v>
      </c>
      <c r="M317" s="65">
        <v>3033.0</v>
      </c>
      <c r="N317" s="65">
        <v>1936.0</v>
      </c>
      <c r="O317" s="68">
        <v>1053.0</v>
      </c>
      <c r="P317" s="68">
        <v>4110.0</v>
      </c>
      <c r="Q317" s="68">
        <v>3915.0</v>
      </c>
      <c r="R317" s="68">
        <v>707.0</v>
      </c>
      <c r="S317" s="68">
        <v>3468.0</v>
      </c>
    </row>
    <row r="318">
      <c r="A318" s="64">
        <v>44315.0</v>
      </c>
      <c r="B318" s="65">
        <v>37610.0</v>
      </c>
      <c r="C318" s="65">
        <v>5017.0</v>
      </c>
      <c r="D318" s="65">
        <v>9337.0</v>
      </c>
      <c r="E318" s="65">
        <v>5651.0</v>
      </c>
      <c r="F318" s="65">
        <v>2405.0</v>
      </c>
      <c r="G318" s="65">
        <v>1699.0</v>
      </c>
      <c r="H318" s="65">
        <v>1818.0</v>
      </c>
      <c r="I318" s="65">
        <v>356.0</v>
      </c>
      <c r="J318" s="65">
        <v>34045.0</v>
      </c>
      <c r="K318" s="65">
        <v>2680.0</v>
      </c>
      <c r="L318" s="65">
        <v>2616.0</v>
      </c>
      <c r="M318" s="65">
        <v>3021.0</v>
      </c>
      <c r="N318" s="65">
        <v>1915.0</v>
      </c>
      <c r="O318" s="68">
        <v>1048.0</v>
      </c>
      <c r="P318" s="68">
        <v>4086.0</v>
      </c>
      <c r="Q318" s="68">
        <v>3878.0</v>
      </c>
      <c r="R318" s="68">
        <v>706.0</v>
      </c>
      <c r="S318" s="68">
        <v>3463.0</v>
      </c>
    </row>
    <row r="319">
      <c r="A319" s="64">
        <v>44314.0</v>
      </c>
      <c r="B319" s="65">
        <v>37385.0</v>
      </c>
      <c r="C319" s="65">
        <v>4977.0</v>
      </c>
      <c r="D319" s="65">
        <v>9318.0</v>
      </c>
      <c r="E319" s="65">
        <v>5626.0</v>
      </c>
      <c r="F319" s="65">
        <v>2397.0</v>
      </c>
      <c r="G319" s="65">
        <v>1695.0</v>
      </c>
      <c r="H319" s="65">
        <v>1772.0</v>
      </c>
      <c r="I319" s="65">
        <v>356.0</v>
      </c>
      <c r="J319" s="65">
        <v>33863.0</v>
      </c>
      <c r="K319" s="65">
        <v>2667.0</v>
      </c>
      <c r="L319" s="65">
        <v>2606.0</v>
      </c>
      <c r="M319" s="65">
        <v>3005.0</v>
      </c>
      <c r="N319" s="65">
        <v>1906.0</v>
      </c>
      <c r="O319" s="68">
        <v>1046.0</v>
      </c>
      <c r="P319" s="68">
        <v>4057.0</v>
      </c>
      <c r="Q319" s="68">
        <v>3840.0</v>
      </c>
      <c r="R319" s="68">
        <v>705.0</v>
      </c>
      <c r="S319" s="68">
        <v>3452.0</v>
      </c>
    </row>
    <row r="320">
      <c r="A320" s="64">
        <v>44313.0</v>
      </c>
      <c r="B320" s="65">
        <v>37126.0</v>
      </c>
      <c r="C320" s="65">
        <v>4944.0</v>
      </c>
      <c r="D320" s="65">
        <v>9289.0</v>
      </c>
      <c r="E320" s="65">
        <v>5606.0</v>
      </c>
      <c r="F320" s="65">
        <v>2385.0</v>
      </c>
      <c r="G320" s="65">
        <v>1685.0</v>
      </c>
      <c r="H320" s="65">
        <v>1739.0</v>
      </c>
      <c r="I320" s="65">
        <v>354.0</v>
      </c>
      <c r="J320" s="65">
        <v>33669.0</v>
      </c>
      <c r="K320" s="65">
        <v>2656.0</v>
      </c>
      <c r="L320" s="65">
        <v>2584.0</v>
      </c>
      <c r="M320" s="65">
        <v>2967.0</v>
      </c>
      <c r="N320" s="65">
        <v>1893.0</v>
      </c>
      <c r="O320" s="68">
        <v>1041.0</v>
      </c>
      <c r="P320" s="68">
        <v>4028.0</v>
      </c>
      <c r="Q320" s="68">
        <v>3785.0</v>
      </c>
      <c r="R320" s="68">
        <v>702.0</v>
      </c>
      <c r="S320" s="68">
        <v>3445.0</v>
      </c>
    </row>
    <row r="321">
      <c r="A321" s="64">
        <v>44312.0</v>
      </c>
      <c r="B321" s="65">
        <v>37010.0</v>
      </c>
      <c r="C321" s="65">
        <v>4914.0</v>
      </c>
      <c r="D321" s="65">
        <v>9277.0</v>
      </c>
      <c r="E321" s="65">
        <v>5592.0</v>
      </c>
      <c r="F321" s="65">
        <v>2379.0</v>
      </c>
      <c r="G321" s="65">
        <v>1677.0</v>
      </c>
      <c r="H321" s="65">
        <v>1721.0</v>
      </c>
      <c r="I321" s="65">
        <v>352.0</v>
      </c>
      <c r="J321" s="65">
        <v>33474.0</v>
      </c>
      <c r="K321" s="65">
        <v>2654.0</v>
      </c>
      <c r="L321" s="65">
        <v>2574.0</v>
      </c>
      <c r="M321" s="65">
        <v>2953.0</v>
      </c>
      <c r="N321" s="65">
        <v>1888.0</v>
      </c>
      <c r="O321" s="68">
        <v>1039.0</v>
      </c>
      <c r="P321" s="68">
        <v>4006.0</v>
      </c>
      <c r="Q321" s="68">
        <v>3757.0</v>
      </c>
      <c r="R321" s="68">
        <v>697.0</v>
      </c>
      <c r="S321" s="68">
        <v>3423.0</v>
      </c>
    </row>
    <row r="322">
      <c r="A322" s="64">
        <v>44311.0</v>
      </c>
      <c r="B322" s="65">
        <v>36856.0</v>
      </c>
      <c r="C322" s="65">
        <v>4889.0</v>
      </c>
      <c r="D322" s="65">
        <v>9270.0</v>
      </c>
      <c r="E322" s="65">
        <v>5578.0</v>
      </c>
      <c r="F322" s="65">
        <v>2364.0</v>
      </c>
      <c r="G322" s="65">
        <v>1673.0</v>
      </c>
      <c r="H322" s="65">
        <v>1708.0</v>
      </c>
      <c r="I322" s="65">
        <v>351.0</v>
      </c>
      <c r="J322" s="65">
        <v>33324.0</v>
      </c>
      <c r="K322" s="65">
        <v>2642.0</v>
      </c>
      <c r="L322" s="65">
        <v>2558.0</v>
      </c>
      <c r="M322" s="65">
        <v>2946.0</v>
      </c>
      <c r="N322" s="65">
        <v>1882.0</v>
      </c>
      <c r="O322" s="68">
        <v>1039.0</v>
      </c>
      <c r="P322" s="68">
        <v>3981.0</v>
      </c>
      <c r="Q322" s="68">
        <v>3728.0</v>
      </c>
      <c r="R322" s="68">
        <v>696.0</v>
      </c>
      <c r="S322" s="68">
        <v>3402.0</v>
      </c>
    </row>
    <row r="323">
      <c r="A323" s="64">
        <v>44310.0</v>
      </c>
      <c r="B323" s="65">
        <v>36681.0</v>
      </c>
      <c r="C323" s="65">
        <v>4846.0</v>
      </c>
      <c r="D323" s="65">
        <v>9256.0</v>
      </c>
      <c r="E323" s="65">
        <v>5563.0</v>
      </c>
      <c r="F323" s="65">
        <v>2356.0</v>
      </c>
      <c r="G323" s="65">
        <v>1667.0</v>
      </c>
      <c r="H323" s="65">
        <v>1665.0</v>
      </c>
      <c r="I323" s="65">
        <v>351.0</v>
      </c>
      <c r="J323" s="65">
        <v>33133.0</v>
      </c>
      <c r="K323" s="65">
        <v>2632.0</v>
      </c>
      <c r="L323" s="65">
        <v>2543.0</v>
      </c>
      <c r="M323" s="65">
        <v>2940.0</v>
      </c>
      <c r="N323" s="65">
        <v>1875.0</v>
      </c>
      <c r="O323" s="68">
        <v>1030.0</v>
      </c>
      <c r="P323" s="68">
        <v>3957.0</v>
      </c>
      <c r="Q323" s="68">
        <v>3683.0</v>
      </c>
      <c r="R323" s="68">
        <v>693.0</v>
      </c>
      <c r="S323" s="68">
        <v>3372.0</v>
      </c>
    </row>
    <row r="324">
      <c r="A324" s="64">
        <v>44309.0</v>
      </c>
      <c r="B324" s="65">
        <v>36428.0</v>
      </c>
      <c r="C324" s="65">
        <v>4802.0</v>
      </c>
      <c r="D324" s="65">
        <v>9252.0</v>
      </c>
      <c r="E324" s="65">
        <v>5545.0</v>
      </c>
      <c r="F324" s="65">
        <v>2341.0</v>
      </c>
      <c r="G324" s="65">
        <v>1657.0</v>
      </c>
      <c r="H324" s="65">
        <v>1615.0</v>
      </c>
      <c r="I324" s="65">
        <v>350.0</v>
      </c>
      <c r="J324" s="65">
        <v>32889.0</v>
      </c>
      <c r="K324" s="65">
        <v>2623.0</v>
      </c>
      <c r="L324" s="65">
        <v>2528.0</v>
      </c>
      <c r="M324" s="65">
        <v>2926.0</v>
      </c>
      <c r="N324" s="65">
        <v>1866.0</v>
      </c>
      <c r="O324" s="68">
        <v>1029.0</v>
      </c>
      <c r="P324" s="68">
        <v>3925.0</v>
      </c>
      <c r="Q324" s="68">
        <v>3631.0</v>
      </c>
      <c r="R324" s="68">
        <v>690.0</v>
      </c>
      <c r="S324" s="68">
        <v>3361.0</v>
      </c>
    </row>
    <row r="325">
      <c r="A325" s="64">
        <v>44308.0</v>
      </c>
      <c r="B325" s="65">
        <v>36224.0</v>
      </c>
      <c r="C325" s="65">
        <v>4769.0</v>
      </c>
      <c r="D325" s="65">
        <v>9240.0</v>
      </c>
      <c r="E325" s="65">
        <v>5535.0</v>
      </c>
      <c r="F325" s="65">
        <v>2325.0</v>
      </c>
      <c r="G325" s="65">
        <v>1655.0</v>
      </c>
      <c r="H325" s="65">
        <v>1577.0</v>
      </c>
      <c r="I325" s="65">
        <v>347.0</v>
      </c>
      <c r="J325" s="65">
        <v>32591.0</v>
      </c>
      <c r="K325" s="65">
        <v>2608.0</v>
      </c>
      <c r="L325" s="65">
        <v>2498.0</v>
      </c>
      <c r="M325" s="65">
        <v>2916.0</v>
      </c>
      <c r="N325" s="65">
        <v>1857.0</v>
      </c>
      <c r="O325" s="68">
        <v>1023.0</v>
      </c>
      <c r="P325" s="68">
        <v>3903.0</v>
      </c>
      <c r="Q325" s="68">
        <v>3568.0</v>
      </c>
      <c r="R325" s="68">
        <v>687.0</v>
      </c>
      <c r="S325" s="68">
        <v>3338.0</v>
      </c>
    </row>
    <row r="326">
      <c r="A326" s="64">
        <v>44307.0</v>
      </c>
      <c r="B326" s="65">
        <v>35994.0</v>
      </c>
      <c r="C326" s="65">
        <v>4732.0</v>
      </c>
      <c r="D326" s="65">
        <v>9216.0</v>
      </c>
      <c r="E326" s="65">
        <v>5521.0</v>
      </c>
      <c r="F326" s="65">
        <v>2316.0</v>
      </c>
      <c r="G326" s="65">
        <v>1642.0</v>
      </c>
      <c r="H326" s="65">
        <v>1545.0</v>
      </c>
      <c r="I326" s="65">
        <v>346.0</v>
      </c>
      <c r="J326" s="65">
        <v>32369.0</v>
      </c>
      <c r="K326" s="65">
        <v>2584.0</v>
      </c>
      <c r="L326" s="65">
        <v>2479.0</v>
      </c>
      <c r="M326" s="65">
        <v>2910.0</v>
      </c>
      <c r="N326" s="65">
        <v>1851.0</v>
      </c>
      <c r="O326" s="68">
        <v>1015.0</v>
      </c>
      <c r="P326" s="68">
        <v>3880.0</v>
      </c>
      <c r="Q326" s="68">
        <v>3510.0</v>
      </c>
      <c r="R326" s="68">
        <v>683.0</v>
      </c>
      <c r="S326" s="68">
        <v>3333.0</v>
      </c>
    </row>
    <row r="327">
      <c r="A327" s="64">
        <v>44306.0</v>
      </c>
      <c r="B327" s="65">
        <v>35776.0</v>
      </c>
      <c r="C327" s="65">
        <v>4699.0</v>
      </c>
      <c r="D327" s="65">
        <v>9191.0</v>
      </c>
      <c r="E327" s="65">
        <v>5506.0</v>
      </c>
      <c r="F327" s="65">
        <v>2299.0</v>
      </c>
      <c r="G327" s="65">
        <v>1625.0</v>
      </c>
      <c r="H327" s="65">
        <v>1506.0</v>
      </c>
      <c r="I327" s="65">
        <v>345.0</v>
      </c>
      <c r="J327" s="65">
        <v>32135.0</v>
      </c>
      <c r="K327" s="65">
        <v>2569.0</v>
      </c>
      <c r="L327" s="65">
        <v>2459.0</v>
      </c>
      <c r="M327" s="65">
        <v>2902.0</v>
      </c>
      <c r="N327" s="68">
        <v>1843.0</v>
      </c>
      <c r="O327" s="68">
        <v>1011.0</v>
      </c>
      <c r="P327" s="68">
        <v>3864.0</v>
      </c>
      <c r="Q327" s="68">
        <v>3469.0</v>
      </c>
      <c r="R327" s="68">
        <v>676.0</v>
      </c>
      <c r="S327" s="68">
        <v>3320.0</v>
      </c>
    </row>
    <row r="328">
      <c r="A328" s="64">
        <v>44305.0</v>
      </c>
      <c r="B328" s="65">
        <v>35628.0</v>
      </c>
      <c r="C328" s="65">
        <v>4670.0</v>
      </c>
      <c r="D328" s="65">
        <v>9176.0</v>
      </c>
      <c r="E328" s="65">
        <v>5488.0</v>
      </c>
      <c r="F328" s="65">
        <v>2295.0</v>
      </c>
      <c r="G328" s="65">
        <v>1617.0</v>
      </c>
      <c r="H328" s="65">
        <v>1485.0</v>
      </c>
      <c r="I328" s="65">
        <v>344.0</v>
      </c>
      <c r="J328" s="65">
        <v>31946.0</v>
      </c>
      <c r="K328" s="65">
        <v>2551.0</v>
      </c>
      <c r="L328" s="65">
        <v>2445.0</v>
      </c>
      <c r="M328" s="65">
        <v>2886.0</v>
      </c>
      <c r="N328" s="68">
        <v>1840.0</v>
      </c>
      <c r="O328" s="68">
        <v>1007.0</v>
      </c>
      <c r="P328" s="68">
        <v>3843.0</v>
      </c>
      <c r="Q328" s="68">
        <v>3440.0</v>
      </c>
      <c r="R328" s="68">
        <v>675.0</v>
      </c>
      <c r="S328" s="68">
        <v>3310.0</v>
      </c>
    </row>
    <row r="329">
      <c r="A329" s="64">
        <v>44304.0</v>
      </c>
      <c r="B329" s="65">
        <v>35492.0</v>
      </c>
      <c r="C329" s="65">
        <v>4644.0</v>
      </c>
      <c r="D329" s="65">
        <v>9152.0</v>
      </c>
      <c r="E329" s="65">
        <v>5477.0</v>
      </c>
      <c r="F329" s="65">
        <v>2284.0</v>
      </c>
      <c r="G329" s="65">
        <v>1596.0</v>
      </c>
      <c r="H329" s="65">
        <v>1457.0</v>
      </c>
      <c r="I329" s="65">
        <v>343.0</v>
      </c>
      <c r="J329" s="65">
        <v>31800.0</v>
      </c>
      <c r="K329" s="65">
        <v>2530.0</v>
      </c>
      <c r="L329" s="65">
        <v>2435.0</v>
      </c>
      <c r="M329" s="65">
        <v>2873.0</v>
      </c>
      <c r="N329" s="68">
        <v>1824.0</v>
      </c>
      <c r="O329" s="68">
        <v>1004.0</v>
      </c>
      <c r="P329" s="68">
        <v>3824.0</v>
      </c>
      <c r="Q329" s="68">
        <v>3405.0</v>
      </c>
      <c r="R329" s="68">
        <v>673.0</v>
      </c>
      <c r="S329" s="68">
        <v>3302.0</v>
      </c>
    </row>
    <row r="330">
      <c r="A330" s="64">
        <v>44303.0</v>
      </c>
      <c r="B330" s="65">
        <v>35287.0</v>
      </c>
      <c r="C330" s="65">
        <v>4614.0</v>
      </c>
      <c r="D330" s="65">
        <v>9139.0</v>
      </c>
      <c r="E330" s="65">
        <v>5458.0</v>
      </c>
      <c r="F330" s="65">
        <v>2271.0</v>
      </c>
      <c r="G330" s="65">
        <v>1591.0</v>
      </c>
      <c r="H330" s="65">
        <v>1436.0</v>
      </c>
      <c r="I330" s="65">
        <v>341.0</v>
      </c>
      <c r="J330" s="65">
        <v>31616.0</v>
      </c>
      <c r="K330" s="65">
        <v>2511.0</v>
      </c>
      <c r="L330" s="65">
        <v>2425.0</v>
      </c>
      <c r="M330" s="65">
        <v>2851.0</v>
      </c>
      <c r="N330" s="68">
        <v>1803.0</v>
      </c>
      <c r="O330" s="68">
        <v>1002.0</v>
      </c>
      <c r="P330" s="68">
        <v>3796.0</v>
      </c>
      <c r="Q330" s="68">
        <v>3338.0</v>
      </c>
      <c r="R330" s="68">
        <v>672.0</v>
      </c>
      <c r="S330" s="68">
        <v>3293.0</v>
      </c>
    </row>
    <row r="331">
      <c r="A331" s="64">
        <v>44302.0</v>
      </c>
      <c r="B331" s="65">
        <v>35070.0</v>
      </c>
      <c r="C331" s="65">
        <v>4579.0</v>
      </c>
      <c r="D331" s="65">
        <v>9127.0</v>
      </c>
      <c r="E331" s="65">
        <v>5435.0</v>
      </c>
      <c r="F331" s="65">
        <v>2267.0</v>
      </c>
      <c r="G331" s="65">
        <v>1587.0</v>
      </c>
      <c r="H331" s="65">
        <v>1410.0</v>
      </c>
      <c r="I331" s="65">
        <v>341.0</v>
      </c>
      <c r="J331" s="65">
        <v>31410.0</v>
      </c>
      <c r="K331" s="65">
        <v>2499.0</v>
      </c>
      <c r="L331" s="65">
        <v>2413.0</v>
      </c>
      <c r="M331" s="65">
        <v>2844.0</v>
      </c>
      <c r="N331" s="68">
        <v>1787.0</v>
      </c>
      <c r="O331" s="68">
        <v>996.0</v>
      </c>
      <c r="P331" s="68">
        <v>3767.0</v>
      </c>
      <c r="Q331" s="68">
        <v>3300.0</v>
      </c>
      <c r="R331" s="68">
        <v>671.0</v>
      </c>
      <c r="S331" s="68">
        <v>3286.0</v>
      </c>
    </row>
    <row r="332">
      <c r="A332" s="64">
        <v>44301.0</v>
      </c>
      <c r="B332" s="65">
        <v>34855.0</v>
      </c>
      <c r="C332" s="65">
        <v>4535.0</v>
      </c>
      <c r="D332" s="65">
        <v>9123.0</v>
      </c>
      <c r="E332" s="65">
        <v>5423.0</v>
      </c>
      <c r="F332" s="65">
        <v>2256.0</v>
      </c>
      <c r="G332" s="65">
        <v>1581.0</v>
      </c>
      <c r="H332" s="65">
        <v>1386.0</v>
      </c>
      <c r="I332" s="65">
        <v>338.0</v>
      </c>
      <c r="J332" s="65">
        <v>31189.0</v>
      </c>
      <c r="K332" s="65">
        <v>2492.0</v>
      </c>
      <c r="L332" s="65">
        <v>2404.0</v>
      </c>
      <c r="M332" s="65">
        <v>2831.0</v>
      </c>
      <c r="N332" s="68">
        <v>1772.0</v>
      </c>
      <c r="O332" s="68">
        <v>990.0</v>
      </c>
      <c r="P332" s="68">
        <v>3743.0</v>
      </c>
      <c r="Q332" s="68">
        <v>3256.0</v>
      </c>
      <c r="R332" s="68">
        <v>668.0</v>
      </c>
      <c r="S332" s="68">
        <v>3275.0</v>
      </c>
    </row>
    <row r="333">
      <c r="A333" s="64">
        <v>44300.0</v>
      </c>
      <c r="B333" s="65">
        <v>34638.0</v>
      </c>
      <c r="C333" s="65">
        <v>4481.0</v>
      </c>
      <c r="D333" s="65">
        <v>9105.0</v>
      </c>
      <c r="E333" s="65">
        <v>5406.0</v>
      </c>
      <c r="F333" s="65">
        <v>2252.0</v>
      </c>
      <c r="G333" s="65">
        <v>1571.0</v>
      </c>
      <c r="H333" s="65">
        <v>1365.0</v>
      </c>
      <c r="I333" s="65">
        <v>335.0</v>
      </c>
      <c r="J333" s="65">
        <v>30965.0</v>
      </c>
      <c r="K333" s="65">
        <v>2474.0</v>
      </c>
      <c r="L333" s="65">
        <v>2384.0</v>
      </c>
      <c r="M333" s="65">
        <v>2827.0</v>
      </c>
      <c r="N333" s="68">
        <v>1756.0</v>
      </c>
      <c r="O333" s="68">
        <v>979.0</v>
      </c>
      <c r="P333" s="68">
        <v>3724.0</v>
      </c>
      <c r="Q333" s="68">
        <v>3232.0</v>
      </c>
      <c r="R333" s="68">
        <v>665.0</v>
      </c>
      <c r="S333" s="68">
        <v>3260.0</v>
      </c>
    </row>
    <row r="334">
      <c r="A334" s="64">
        <v>44299.0</v>
      </c>
      <c r="B334" s="65">
        <v>34391.0</v>
      </c>
      <c r="C334" s="65">
        <v>4432.0</v>
      </c>
      <c r="D334" s="65">
        <v>9094.0</v>
      </c>
      <c r="E334" s="65">
        <v>5380.0</v>
      </c>
      <c r="F334" s="65">
        <v>2247.0</v>
      </c>
      <c r="G334" s="65">
        <v>1560.0</v>
      </c>
      <c r="H334" s="65">
        <v>1335.0</v>
      </c>
      <c r="I334" s="65">
        <v>333.0</v>
      </c>
      <c r="J334" s="65">
        <v>30727.0</v>
      </c>
      <c r="K334" s="65">
        <v>2468.0</v>
      </c>
      <c r="L334" s="65">
        <v>2355.0</v>
      </c>
      <c r="M334" s="65">
        <v>2817.0</v>
      </c>
      <c r="N334" s="68">
        <v>1745.0</v>
      </c>
      <c r="O334" s="68">
        <v>978.0</v>
      </c>
      <c r="P334" s="68">
        <v>3710.0</v>
      </c>
      <c r="Q334" s="68">
        <v>3205.0</v>
      </c>
      <c r="R334" s="68">
        <v>663.0</v>
      </c>
      <c r="S334" s="68">
        <v>3248.0</v>
      </c>
    </row>
    <row r="335">
      <c r="A335" s="64">
        <v>44298.0</v>
      </c>
      <c r="B335" s="65">
        <v>34233.0</v>
      </c>
      <c r="C335" s="65">
        <v>4393.0</v>
      </c>
      <c r="D335" s="65">
        <v>9085.0</v>
      </c>
      <c r="E335" s="65">
        <v>5364.0</v>
      </c>
      <c r="F335" s="65">
        <v>2238.0</v>
      </c>
      <c r="G335" s="65">
        <v>1547.0</v>
      </c>
      <c r="H335" s="65">
        <v>1303.0</v>
      </c>
      <c r="I335" s="65">
        <v>331.0</v>
      </c>
      <c r="J335" s="65">
        <v>30559.0</v>
      </c>
      <c r="K335" s="65">
        <v>2455.0</v>
      </c>
      <c r="L335" s="65">
        <v>2347.0</v>
      </c>
      <c r="M335" s="65">
        <v>2803.0</v>
      </c>
      <c r="N335" s="68">
        <v>1720.0</v>
      </c>
      <c r="O335" s="68">
        <v>972.0</v>
      </c>
      <c r="P335" s="68">
        <v>3700.0</v>
      </c>
      <c r="Q335" s="68">
        <v>3190.0</v>
      </c>
      <c r="R335" s="68">
        <v>663.0</v>
      </c>
      <c r="S335" s="68">
        <v>3243.0</v>
      </c>
    </row>
    <row r="336">
      <c r="A336" s="64">
        <v>44297.0</v>
      </c>
      <c r="B336" s="65">
        <v>34071.0</v>
      </c>
      <c r="C336" s="65">
        <v>4346.0</v>
      </c>
      <c r="D336" s="65">
        <v>9069.0</v>
      </c>
      <c r="E336" s="65">
        <v>5352.0</v>
      </c>
      <c r="F336" s="65">
        <v>2234.0</v>
      </c>
      <c r="G336" s="65">
        <v>1530.0</v>
      </c>
      <c r="H336" s="65">
        <v>1269.0</v>
      </c>
      <c r="I336" s="65">
        <v>326.0</v>
      </c>
      <c r="J336" s="65">
        <v>30383.0</v>
      </c>
      <c r="K336" s="65">
        <v>2449.0</v>
      </c>
      <c r="L336" s="65">
        <v>2327.0</v>
      </c>
      <c r="M336" s="65">
        <v>2785.0</v>
      </c>
      <c r="N336" s="68">
        <v>1696.0</v>
      </c>
      <c r="O336" s="68">
        <v>969.0</v>
      </c>
      <c r="P336" s="68">
        <v>3685.0</v>
      </c>
      <c r="Q336" s="68">
        <v>3173.0</v>
      </c>
      <c r="R336" s="68">
        <v>660.0</v>
      </c>
      <c r="S336" s="68">
        <v>3235.0</v>
      </c>
    </row>
    <row r="337">
      <c r="A337" s="64">
        <v>44296.0</v>
      </c>
      <c r="B337" s="65">
        <v>33857.0</v>
      </c>
      <c r="C337" s="65">
        <v>4301.0</v>
      </c>
      <c r="D337" s="65">
        <v>9063.0</v>
      </c>
      <c r="E337" s="65">
        <v>5335.0</v>
      </c>
      <c r="F337" s="65">
        <v>2234.0</v>
      </c>
      <c r="G337" s="65">
        <v>1523.0</v>
      </c>
      <c r="H337" s="65">
        <v>1258.0</v>
      </c>
      <c r="I337" s="65">
        <v>325.0</v>
      </c>
      <c r="J337" s="65">
        <v>30197.0</v>
      </c>
      <c r="K337" s="65">
        <v>2444.0</v>
      </c>
      <c r="L337" s="65">
        <v>2317.0</v>
      </c>
      <c r="M337" s="65">
        <v>2763.0</v>
      </c>
      <c r="N337" s="68">
        <v>1656.0</v>
      </c>
      <c r="O337" s="68">
        <v>963.0</v>
      </c>
      <c r="P337" s="68">
        <v>3672.0</v>
      </c>
      <c r="Q337" s="68">
        <v>3157.0</v>
      </c>
      <c r="R337" s="68">
        <v>653.0</v>
      </c>
      <c r="S337" s="68">
        <v>3227.0</v>
      </c>
    </row>
    <row r="338">
      <c r="A338" s="64">
        <v>44295.0</v>
      </c>
      <c r="B338" s="65">
        <v>33656.0</v>
      </c>
      <c r="C338" s="65">
        <v>4245.0</v>
      </c>
      <c r="D338" s="65">
        <v>9059.0</v>
      </c>
      <c r="E338" s="65">
        <v>5311.0</v>
      </c>
      <c r="F338" s="65">
        <v>2233.0</v>
      </c>
      <c r="G338" s="65">
        <v>1510.0</v>
      </c>
      <c r="H338" s="65">
        <v>1233.0</v>
      </c>
      <c r="I338" s="65">
        <v>321.0</v>
      </c>
      <c r="J338" s="65">
        <v>29995.0</v>
      </c>
      <c r="K338" s="65">
        <v>2438.0</v>
      </c>
      <c r="L338" s="65">
        <v>2305.0</v>
      </c>
      <c r="M338" s="65">
        <v>2748.0</v>
      </c>
      <c r="N338" s="68">
        <v>1633.0</v>
      </c>
      <c r="O338" s="68">
        <v>956.0</v>
      </c>
      <c r="P338" s="68">
        <v>3646.0</v>
      </c>
      <c r="Q338" s="68">
        <v>3111.0</v>
      </c>
      <c r="R338" s="68">
        <v>646.0</v>
      </c>
      <c r="S338" s="68">
        <v>3223.0</v>
      </c>
    </row>
    <row r="339">
      <c r="A339" s="64">
        <v>44294.0</v>
      </c>
      <c r="B339" s="65">
        <v>33441.0</v>
      </c>
      <c r="C339" s="65">
        <v>4192.0</v>
      </c>
      <c r="D339" s="65">
        <v>9041.0</v>
      </c>
      <c r="E339" s="65">
        <v>5266.0</v>
      </c>
      <c r="F339" s="65">
        <v>2228.0</v>
      </c>
      <c r="G339" s="65">
        <v>1484.0</v>
      </c>
      <c r="H339" s="65">
        <v>1224.0</v>
      </c>
      <c r="I339" s="65">
        <v>316.0</v>
      </c>
      <c r="J339" s="65">
        <v>29792.0</v>
      </c>
      <c r="K339" s="65">
        <v>2435.0</v>
      </c>
      <c r="L339" s="65">
        <v>2298.0</v>
      </c>
      <c r="M339" s="65">
        <v>2730.0</v>
      </c>
      <c r="N339" s="68">
        <v>1611.0</v>
      </c>
      <c r="O339" s="68">
        <v>945.0</v>
      </c>
      <c r="P339" s="68">
        <v>3639.0</v>
      </c>
      <c r="Q339" s="68">
        <v>3096.0</v>
      </c>
      <c r="R339" s="68">
        <v>644.0</v>
      </c>
      <c r="S339" s="68">
        <v>3216.0</v>
      </c>
    </row>
    <row r="340">
      <c r="A340" s="64">
        <v>44293.0</v>
      </c>
      <c r="B340" s="65">
        <v>33197.0</v>
      </c>
      <c r="C340" s="65">
        <v>4140.0</v>
      </c>
      <c r="D340" s="65">
        <v>9031.0</v>
      </c>
      <c r="E340" s="65">
        <v>5241.0</v>
      </c>
      <c r="F340" s="65">
        <v>2228.0</v>
      </c>
      <c r="G340" s="65">
        <v>1459.0</v>
      </c>
      <c r="H340" s="65">
        <v>1211.0</v>
      </c>
      <c r="I340" s="65">
        <v>309.0</v>
      </c>
      <c r="J340" s="65">
        <v>29562.0</v>
      </c>
      <c r="K340" s="65">
        <v>2428.0</v>
      </c>
      <c r="L340" s="65">
        <v>2290.0</v>
      </c>
      <c r="M340" s="65">
        <v>2710.0</v>
      </c>
      <c r="N340" s="68">
        <v>1587.0</v>
      </c>
      <c r="O340" s="68">
        <v>944.0</v>
      </c>
      <c r="P340" s="68">
        <v>3628.0</v>
      </c>
      <c r="Q340" s="68">
        <v>3085.0</v>
      </c>
      <c r="R340" s="68">
        <v>639.0</v>
      </c>
      <c r="S340" s="68">
        <v>3209.0</v>
      </c>
    </row>
    <row r="341">
      <c r="A341" s="64">
        <v>44292.0</v>
      </c>
      <c r="B341" s="65">
        <v>32999.0</v>
      </c>
      <c r="C341" s="65">
        <v>4102.0</v>
      </c>
      <c r="D341" s="65">
        <v>9015.0</v>
      </c>
      <c r="E341" s="65">
        <v>5193.0</v>
      </c>
      <c r="F341" s="65">
        <v>2226.0</v>
      </c>
      <c r="G341" s="65">
        <v>1398.0</v>
      </c>
      <c r="H341" s="65">
        <v>1185.0</v>
      </c>
      <c r="I341" s="65">
        <v>308.0</v>
      </c>
      <c r="J341" s="65">
        <v>29387.0</v>
      </c>
      <c r="K341" s="65">
        <v>2412.0</v>
      </c>
      <c r="L341" s="65">
        <v>2273.0</v>
      </c>
      <c r="M341" s="65">
        <v>2698.0</v>
      </c>
      <c r="N341" s="68">
        <v>1577.0</v>
      </c>
      <c r="O341" s="68">
        <v>937.0</v>
      </c>
      <c r="P341" s="68">
        <v>3619.0</v>
      </c>
      <c r="Q341" s="68">
        <v>3060.0</v>
      </c>
      <c r="R341" s="68">
        <v>636.0</v>
      </c>
      <c r="S341" s="68">
        <v>3205.0</v>
      </c>
    </row>
    <row r="342">
      <c r="A342" s="64">
        <v>44291.0</v>
      </c>
      <c r="B342" s="65">
        <v>32852.0</v>
      </c>
      <c r="C342" s="65">
        <v>4068.0</v>
      </c>
      <c r="D342" s="65">
        <v>8998.0</v>
      </c>
      <c r="E342" s="65">
        <v>5166.0</v>
      </c>
      <c r="F342" s="65">
        <v>2220.0</v>
      </c>
      <c r="G342" s="65">
        <v>1376.0</v>
      </c>
      <c r="H342" s="65">
        <v>1181.0</v>
      </c>
      <c r="I342" s="65">
        <v>308.0</v>
      </c>
      <c r="J342" s="65">
        <v>29280.0</v>
      </c>
      <c r="K342" s="65">
        <v>2397.0</v>
      </c>
      <c r="L342" s="65">
        <v>2261.0</v>
      </c>
      <c r="M342" s="65">
        <v>2692.0</v>
      </c>
      <c r="N342" s="68">
        <v>1548.0</v>
      </c>
      <c r="O342" s="68">
        <v>922.0</v>
      </c>
      <c r="P342" s="68">
        <v>3594.0</v>
      </c>
      <c r="Q342" s="68">
        <v>3053.0</v>
      </c>
      <c r="R342" s="68">
        <v>636.0</v>
      </c>
      <c r="S342" s="68">
        <v>3200.0</v>
      </c>
    </row>
    <row r="343">
      <c r="A343" s="64">
        <v>44290.0</v>
      </c>
      <c r="B343" s="65">
        <v>32700.0</v>
      </c>
      <c r="C343" s="65">
        <v>4020.0</v>
      </c>
      <c r="D343" s="65">
        <v>8976.0</v>
      </c>
      <c r="E343" s="65">
        <v>5144.0</v>
      </c>
      <c r="F343" s="65">
        <v>2220.0</v>
      </c>
      <c r="G343" s="65">
        <v>1363.0</v>
      </c>
      <c r="H343" s="65">
        <v>1180.0</v>
      </c>
      <c r="I343" s="65">
        <v>304.0</v>
      </c>
      <c r="J343" s="65">
        <v>29169.0</v>
      </c>
      <c r="K343" s="65">
        <v>2383.0</v>
      </c>
      <c r="L343" s="65">
        <v>2254.0</v>
      </c>
      <c r="M343" s="65">
        <v>2678.0</v>
      </c>
      <c r="N343" s="68">
        <v>1532.0</v>
      </c>
      <c r="O343" s="68">
        <v>917.0</v>
      </c>
      <c r="P343" s="68">
        <v>3574.0</v>
      </c>
      <c r="Q343" s="68">
        <v>3041.0</v>
      </c>
      <c r="R343" s="68">
        <v>634.0</v>
      </c>
      <c r="S343" s="68">
        <v>3190.0</v>
      </c>
    </row>
    <row r="344">
      <c r="A344" s="64">
        <v>44289.0</v>
      </c>
      <c r="B344" s="65">
        <v>32551.0</v>
      </c>
      <c r="C344" s="65">
        <v>3959.0</v>
      </c>
      <c r="D344" s="65">
        <v>8961.0</v>
      </c>
      <c r="E344" s="65">
        <v>5122.0</v>
      </c>
      <c r="F344" s="65">
        <v>2216.0</v>
      </c>
      <c r="G344" s="65">
        <v>1334.0</v>
      </c>
      <c r="H344" s="65">
        <v>1169.0</v>
      </c>
      <c r="I344" s="65">
        <v>301.0</v>
      </c>
      <c r="J344" s="65">
        <v>29019.0</v>
      </c>
      <c r="K344" s="65">
        <v>2377.0</v>
      </c>
      <c r="L344" s="65">
        <v>2240.0</v>
      </c>
      <c r="M344" s="65">
        <v>2666.0</v>
      </c>
      <c r="N344" s="68">
        <v>1508.0</v>
      </c>
      <c r="O344" s="68">
        <v>916.0</v>
      </c>
      <c r="P344" s="68">
        <v>3558.0</v>
      </c>
      <c r="Q344" s="68">
        <v>3027.0</v>
      </c>
      <c r="R344" s="68">
        <v>632.0</v>
      </c>
      <c r="S344" s="68">
        <v>3180.0</v>
      </c>
    </row>
    <row r="345">
      <c r="A345" s="64">
        <v>44288.0</v>
      </c>
      <c r="B345" s="65">
        <v>32397.0</v>
      </c>
      <c r="C345" s="65">
        <v>3898.0</v>
      </c>
      <c r="D345" s="65">
        <v>8951.0</v>
      </c>
      <c r="E345" s="65">
        <v>5101.0</v>
      </c>
      <c r="F345" s="65">
        <v>2213.0</v>
      </c>
      <c r="G345" s="65">
        <v>1315.0</v>
      </c>
      <c r="H345" s="65">
        <v>1166.0</v>
      </c>
      <c r="I345" s="65">
        <v>291.0</v>
      </c>
      <c r="J345" s="65">
        <v>28872.0</v>
      </c>
      <c r="K345" s="65">
        <v>2360.0</v>
      </c>
      <c r="L345" s="65">
        <v>2229.0</v>
      </c>
      <c r="M345" s="65">
        <v>2656.0</v>
      </c>
      <c r="N345" s="68">
        <v>1488.0</v>
      </c>
      <c r="O345" s="68">
        <v>915.0</v>
      </c>
      <c r="P345" s="68">
        <v>3541.0</v>
      </c>
      <c r="Q345" s="68">
        <v>2999.0</v>
      </c>
      <c r="R345" s="68">
        <v>631.0</v>
      </c>
      <c r="S345" s="68">
        <v>3171.0</v>
      </c>
    </row>
    <row r="346">
      <c r="A346" s="64">
        <v>44287.0</v>
      </c>
      <c r="B346" s="65">
        <v>32233.0</v>
      </c>
      <c r="C346" s="65">
        <v>3860.0</v>
      </c>
      <c r="D346" s="65">
        <v>8934.0</v>
      </c>
      <c r="E346" s="65">
        <v>5078.0</v>
      </c>
      <c r="F346" s="65">
        <v>2212.0</v>
      </c>
      <c r="G346" s="65">
        <v>1296.0</v>
      </c>
      <c r="H346" s="65">
        <v>1159.0</v>
      </c>
      <c r="I346" s="65">
        <v>283.0</v>
      </c>
      <c r="J346" s="65">
        <v>28712.0</v>
      </c>
      <c r="K346" s="65">
        <v>2350.0</v>
      </c>
      <c r="L346" s="65">
        <v>2210.0</v>
      </c>
      <c r="M346" s="65">
        <v>2646.0</v>
      </c>
      <c r="N346" s="68">
        <v>1473.0</v>
      </c>
      <c r="O346" s="68">
        <v>914.0</v>
      </c>
      <c r="P346" s="68">
        <v>3511.0</v>
      </c>
      <c r="Q346" s="68">
        <v>2981.0</v>
      </c>
      <c r="R346" s="68">
        <v>627.0</v>
      </c>
      <c r="S346" s="68">
        <v>3160.0</v>
      </c>
    </row>
    <row r="347">
      <c r="A347" s="64">
        <v>44286.0</v>
      </c>
      <c r="B347" s="65">
        <v>32034.0</v>
      </c>
      <c r="C347" s="65">
        <v>3806.0</v>
      </c>
      <c r="D347" s="65">
        <v>8927.0</v>
      </c>
      <c r="E347" s="65">
        <v>5058.0</v>
      </c>
      <c r="F347" s="65">
        <v>2209.0</v>
      </c>
      <c r="G347" s="65">
        <v>1286.0</v>
      </c>
      <c r="H347" s="65">
        <v>1154.0</v>
      </c>
      <c r="I347" s="65">
        <v>270.0</v>
      </c>
      <c r="J347" s="65">
        <v>28582.0</v>
      </c>
      <c r="K347" s="65">
        <v>2330.0</v>
      </c>
      <c r="L347" s="65">
        <v>2190.0</v>
      </c>
      <c r="M347" s="65">
        <v>2631.0</v>
      </c>
      <c r="N347" s="68">
        <v>1451.0</v>
      </c>
      <c r="O347" s="68">
        <v>913.0</v>
      </c>
      <c r="P347" s="68">
        <v>3504.0</v>
      </c>
      <c r="Q347" s="68">
        <v>2960.0</v>
      </c>
      <c r="R347" s="68">
        <v>625.0</v>
      </c>
      <c r="S347" s="68">
        <v>3158.0</v>
      </c>
    </row>
    <row r="348">
      <c r="A348" s="64">
        <v>44285.0</v>
      </c>
      <c r="B348" s="65">
        <v>31876.0</v>
      </c>
      <c r="C348" s="65">
        <v>3748.0</v>
      </c>
      <c r="D348" s="65">
        <v>8912.0</v>
      </c>
      <c r="E348" s="65">
        <v>5033.0</v>
      </c>
      <c r="F348" s="65">
        <v>2207.0</v>
      </c>
      <c r="G348" s="65">
        <v>1279.0</v>
      </c>
      <c r="H348" s="65">
        <v>1143.0</v>
      </c>
      <c r="I348" s="65">
        <v>253.0</v>
      </c>
      <c r="J348" s="65">
        <v>28471.0</v>
      </c>
      <c r="K348" s="65">
        <v>2314.0</v>
      </c>
      <c r="L348" s="65">
        <v>2169.0</v>
      </c>
      <c r="M348" s="65">
        <v>2623.0</v>
      </c>
      <c r="N348" s="68">
        <v>1431.0</v>
      </c>
      <c r="O348" s="68">
        <v>913.0</v>
      </c>
      <c r="P348" s="68">
        <v>3498.0</v>
      </c>
      <c r="Q348" s="68">
        <v>2938.0</v>
      </c>
      <c r="R348" s="68">
        <v>623.0</v>
      </c>
      <c r="S348" s="68">
        <v>3151.0</v>
      </c>
    </row>
    <row r="349">
      <c r="A349" s="64">
        <v>44284.0</v>
      </c>
      <c r="B349" s="65">
        <v>31731.0</v>
      </c>
      <c r="C349" s="65">
        <v>3705.0</v>
      </c>
      <c r="D349" s="65">
        <v>8904.0</v>
      </c>
      <c r="E349" s="65">
        <v>5015.0</v>
      </c>
      <c r="F349" s="65">
        <v>2206.0</v>
      </c>
      <c r="G349" s="65">
        <v>1268.0</v>
      </c>
      <c r="H349" s="65">
        <v>1140.0</v>
      </c>
      <c r="I349" s="65">
        <v>251.0</v>
      </c>
      <c r="J349" s="65">
        <v>28354.0</v>
      </c>
      <c r="K349" s="65">
        <v>2301.0</v>
      </c>
      <c r="L349" s="65">
        <v>2142.0</v>
      </c>
      <c r="M349" s="65">
        <v>2618.0</v>
      </c>
      <c r="N349" s="68">
        <v>1406.0</v>
      </c>
      <c r="O349" s="68">
        <v>913.0</v>
      </c>
      <c r="P349" s="68">
        <v>3493.0</v>
      </c>
      <c r="Q349" s="68">
        <v>2922.0</v>
      </c>
      <c r="R349" s="68">
        <v>623.0</v>
      </c>
      <c r="S349" s="68">
        <v>3149.0</v>
      </c>
    </row>
    <row r="350">
      <c r="A350" s="64">
        <v>44283.0</v>
      </c>
      <c r="B350" s="65">
        <v>31624.0</v>
      </c>
      <c r="C350" s="65">
        <v>3652.0</v>
      </c>
      <c r="D350" s="65">
        <v>8894.0</v>
      </c>
      <c r="E350" s="65">
        <v>4997.0</v>
      </c>
      <c r="F350" s="65">
        <v>2204.0</v>
      </c>
      <c r="G350" s="65">
        <v>1266.0</v>
      </c>
      <c r="H350" s="65">
        <v>1137.0</v>
      </c>
      <c r="I350" s="65">
        <v>251.0</v>
      </c>
      <c r="J350" s="65">
        <v>28223.0</v>
      </c>
      <c r="K350" s="65">
        <v>2295.0</v>
      </c>
      <c r="L350" s="65">
        <v>2129.0</v>
      </c>
      <c r="M350" s="65">
        <v>2617.0</v>
      </c>
      <c r="N350" s="68">
        <v>1398.0</v>
      </c>
      <c r="O350" s="68">
        <v>912.0</v>
      </c>
      <c r="P350" s="68">
        <v>3490.0</v>
      </c>
      <c r="Q350" s="68">
        <v>2902.0</v>
      </c>
      <c r="R350" s="68">
        <v>622.0</v>
      </c>
      <c r="S350" s="68">
        <v>3144.0</v>
      </c>
    </row>
    <row r="351">
      <c r="A351" s="64">
        <v>44282.0</v>
      </c>
      <c r="B351" s="65">
        <v>31486.0</v>
      </c>
      <c r="C351" s="65">
        <v>3596.0</v>
      </c>
      <c r="D351" s="65">
        <v>8884.0</v>
      </c>
      <c r="E351" s="65">
        <v>4964.0</v>
      </c>
      <c r="F351" s="65">
        <v>2202.0</v>
      </c>
      <c r="G351" s="65">
        <v>1258.0</v>
      </c>
      <c r="H351" s="65">
        <v>1133.0</v>
      </c>
      <c r="I351" s="65">
        <v>251.0</v>
      </c>
      <c r="J351" s="65">
        <v>28070.0</v>
      </c>
      <c r="K351" s="65">
        <v>2276.0</v>
      </c>
      <c r="L351" s="65">
        <v>2113.0</v>
      </c>
      <c r="M351" s="65">
        <v>2609.0</v>
      </c>
      <c r="N351" s="68">
        <v>1393.0</v>
      </c>
      <c r="O351" s="68">
        <v>911.0</v>
      </c>
      <c r="P351" s="68">
        <v>3483.0</v>
      </c>
      <c r="Q351" s="68">
        <v>2889.0</v>
      </c>
      <c r="R351" s="68">
        <v>622.0</v>
      </c>
      <c r="S351" s="68">
        <v>3135.0</v>
      </c>
    </row>
    <row r="352">
      <c r="A352" s="64">
        <v>44281.0</v>
      </c>
      <c r="B352" s="65">
        <v>31359.0</v>
      </c>
      <c r="C352" s="65">
        <v>3563.0</v>
      </c>
      <c r="D352" s="65">
        <v>8861.0</v>
      </c>
      <c r="E352" s="65">
        <v>4925.0</v>
      </c>
      <c r="F352" s="65">
        <v>2197.0</v>
      </c>
      <c r="G352" s="65">
        <v>1248.0</v>
      </c>
      <c r="H352" s="65">
        <v>1128.0</v>
      </c>
      <c r="I352" s="65">
        <v>250.0</v>
      </c>
      <c r="J352" s="65">
        <v>27925.0</v>
      </c>
      <c r="K352" s="65">
        <v>2240.0</v>
      </c>
      <c r="L352" s="65">
        <v>2074.0</v>
      </c>
      <c r="M352" s="65">
        <v>2607.0</v>
      </c>
      <c r="N352" s="68">
        <v>1388.0</v>
      </c>
      <c r="O352" s="68">
        <v>911.0</v>
      </c>
      <c r="P352" s="68">
        <v>3472.0</v>
      </c>
      <c r="Q352" s="68">
        <v>2870.0</v>
      </c>
      <c r="R352" s="68">
        <v>620.0</v>
      </c>
      <c r="S352" s="68">
        <v>3132.0</v>
      </c>
    </row>
    <row r="353">
      <c r="A353" s="64">
        <v>44280.0</v>
      </c>
      <c r="B353" s="65">
        <v>31237.0</v>
      </c>
      <c r="C353" s="65">
        <v>3552.0</v>
      </c>
      <c r="D353" s="65">
        <v>8843.0</v>
      </c>
      <c r="E353" s="65">
        <v>4896.0</v>
      </c>
      <c r="F353" s="65">
        <v>2194.0</v>
      </c>
      <c r="G353" s="65">
        <v>1234.0</v>
      </c>
      <c r="H353" s="65">
        <v>1128.0</v>
      </c>
      <c r="I353" s="65">
        <v>250.0</v>
      </c>
      <c r="J353" s="65">
        <v>27729.0</v>
      </c>
      <c r="K353" s="65">
        <v>2216.0</v>
      </c>
      <c r="L353" s="65">
        <v>2061.0</v>
      </c>
      <c r="M353" s="65">
        <v>2604.0</v>
      </c>
      <c r="N353" s="68">
        <v>1385.0</v>
      </c>
      <c r="O353" s="68">
        <v>909.0</v>
      </c>
      <c r="P353" s="68">
        <v>3459.0</v>
      </c>
      <c r="Q353" s="68">
        <v>2833.0</v>
      </c>
      <c r="R353" s="68">
        <v>617.0</v>
      </c>
      <c r="S353" s="68">
        <v>3129.0</v>
      </c>
    </row>
    <row r="354">
      <c r="A354" s="64">
        <v>44279.0</v>
      </c>
      <c r="B354" s="65">
        <v>31110.0</v>
      </c>
      <c r="C354" s="65">
        <v>3532.0</v>
      </c>
      <c r="D354" s="65">
        <v>8826.0</v>
      </c>
      <c r="E354" s="65">
        <v>4884.0</v>
      </c>
      <c r="F354" s="65">
        <v>2189.0</v>
      </c>
      <c r="G354" s="65">
        <v>1231.0</v>
      </c>
      <c r="H354" s="65">
        <v>1128.0</v>
      </c>
      <c r="I354" s="65">
        <v>250.0</v>
      </c>
      <c r="J354" s="65">
        <v>27582.0</v>
      </c>
      <c r="K354" s="65">
        <v>2189.0</v>
      </c>
      <c r="L354" s="65">
        <v>2044.0</v>
      </c>
      <c r="M354" s="65">
        <v>2600.0</v>
      </c>
      <c r="N354" s="68">
        <v>1380.0</v>
      </c>
      <c r="O354" s="68">
        <v>908.0</v>
      </c>
      <c r="P354" s="68">
        <v>3449.0</v>
      </c>
      <c r="Q354" s="68">
        <v>2803.0</v>
      </c>
      <c r="R354" s="68">
        <v>617.0</v>
      </c>
      <c r="S354" s="68">
        <v>3124.0</v>
      </c>
    </row>
    <row r="355">
      <c r="A355" s="64">
        <v>44278.0</v>
      </c>
      <c r="B355" s="65">
        <v>30976.0</v>
      </c>
      <c r="C355" s="65">
        <v>3515.0</v>
      </c>
      <c r="D355" s="65">
        <v>8809.0</v>
      </c>
      <c r="E355" s="65">
        <v>4863.0</v>
      </c>
      <c r="F355" s="65">
        <v>2187.0</v>
      </c>
      <c r="G355" s="65">
        <v>1229.0</v>
      </c>
      <c r="H355" s="65">
        <v>1126.0</v>
      </c>
      <c r="I355" s="65">
        <v>250.0</v>
      </c>
      <c r="J355" s="65">
        <v>27428.0</v>
      </c>
      <c r="K355" s="65">
        <v>2171.0</v>
      </c>
      <c r="L355" s="65">
        <v>2038.0</v>
      </c>
      <c r="M355" s="65">
        <v>2600.0</v>
      </c>
      <c r="N355" s="68">
        <v>1375.0</v>
      </c>
      <c r="O355" s="68">
        <v>908.0</v>
      </c>
      <c r="P355" s="68">
        <v>3437.0</v>
      </c>
      <c r="Q355" s="68">
        <v>2776.0</v>
      </c>
      <c r="R355" s="68">
        <v>617.0</v>
      </c>
      <c r="S355" s="68">
        <v>3116.0</v>
      </c>
    </row>
    <row r="356">
      <c r="A356" s="64">
        <v>44277.0</v>
      </c>
      <c r="B356" s="65">
        <v>30879.0</v>
      </c>
      <c r="C356" s="65">
        <v>3507.0</v>
      </c>
      <c r="D356" s="65">
        <v>8806.0</v>
      </c>
      <c r="E356" s="65">
        <v>4850.0</v>
      </c>
      <c r="F356" s="65">
        <v>2186.0</v>
      </c>
      <c r="G356" s="65">
        <v>1225.0</v>
      </c>
      <c r="H356" s="65">
        <v>1118.0</v>
      </c>
      <c r="I356" s="65">
        <v>250.0</v>
      </c>
      <c r="J356" s="65">
        <v>27304.0</v>
      </c>
      <c r="K356" s="65">
        <v>2162.0</v>
      </c>
      <c r="L356" s="65">
        <v>2032.0</v>
      </c>
      <c r="M356" s="65">
        <v>2592.0</v>
      </c>
      <c r="N356" s="68">
        <v>1368.0</v>
      </c>
      <c r="O356" s="68">
        <v>907.0</v>
      </c>
      <c r="P356" s="68">
        <v>3417.0</v>
      </c>
      <c r="Q356" s="68">
        <v>2747.0</v>
      </c>
      <c r="R356" s="68">
        <v>617.0</v>
      </c>
      <c r="S356" s="68">
        <v>3108.0</v>
      </c>
    </row>
    <row r="357">
      <c r="A357" s="64">
        <v>44276.0</v>
      </c>
      <c r="B357" s="65">
        <v>30775.0</v>
      </c>
      <c r="C357" s="65">
        <v>3481.0</v>
      </c>
      <c r="D357" s="65">
        <v>8792.0</v>
      </c>
      <c r="E357" s="65">
        <v>4840.0</v>
      </c>
      <c r="F357" s="65">
        <v>2184.0</v>
      </c>
      <c r="G357" s="65">
        <v>1225.0</v>
      </c>
      <c r="H357" s="65">
        <v>1117.0</v>
      </c>
      <c r="I357" s="65">
        <v>250.0</v>
      </c>
      <c r="J357" s="65">
        <v>27153.0</v>
      </c>
      <c r="K357" s="65">
        <v>2141.0</v>
      </c>
      <c r="L357" s="65">
        <v>2027.0</v>
      </c>
      <c r="M357" s="65">
        <v>2581.0</v>
      </c>
      <c r="N357" s="68">
        <v>1361.0</v>
      </c>
      <c r="O357" s="68">
        <v>905.0</v>
      </c>
      <c r="P357" s="68">
        <v>3406.0</v>
      </c>
      <c r="Q357" s="68">
        <v>2710.0</v>
      </c>
      <c r="R357" s="68">
        <v>616.0</v>
      </c>
      <c r="S357" s="68">
        <v>3101.0</v>
      </c>
    </row>
    <row r="358">
      <c r="A358" s="64">
        <v>44275.0</v>
      </c>
      <c r="B358" s="65">
        <v>30650.0</v>
      </c>
      <c r="C358" s="65">
        <v>3462.0</v>
      </c>
      <c r="D358" s="65">
        <v>8778.0</v>
      </c>
      <c r="E358" s="65">
        <v>4818.0</v>
      </c>
      <c r="F358" s="65">
        <v>2182.0</v>
      </c>
      <c r="G358" s="65">
        <v>1224.0</v>
      </c>
      <c r="H358" s="65">
        <v>1110.0</v>
      </c>
      <c r="I358" s="65">
        <v>250.0</v>
      </c>
      <c r="J358" s="65">
        <v>26996.0</v>
      </c>
      <c r="K358" s="65">
        <v>2127.0</v>
      </c>
      <c r="L358" s="65">
        <v>2017.0</v>
      </c>
      <c r="M358" s="65">
        <v>2576.0</v>
      </c>
      <c r="N358" s="68">
        <v>1350.0</v>
      </c>
      <c r="O358" s="68">
        <v>905.0</v>
      </c>
      <c r="P358" s="68">
        <v>3401.0</v>
      </c>
      <c r="Q358" s="68">
        <v>2656.0</v>
      </c>
      <c r="R358" s="68">
        <v>612.0</v>
      </c>
      <c r="S358" s="68">
        <v>3092.0</v>
      </c>
    </row>
    <row r="359">
      <c r="A359" s="64">
        <v>44274.0</v>
      </c>
      <c r="B359" s="65">
        <v>30530.0</v>
      </c>
      <c r="C359" s="65">
        <v>3453.0</v>
      </c>
      <c r="D359" s="65">
        <v>8762.0</v>
      </c>
      <c r="E359" s="65">
        <v>4806.0</v>
      </c>
      <c r="F359" s="65">
        <v>2181.0</v>
      </c>
      <c r="G359" s="65">
        <v>1216.0</v>
      </c>
      <c r="H359" s="65">
        <v>1107.0</v>
      </c>
      <c r="I359" s="65">
        <v>250.0</v>
      </c>
      <c r="J359" s="65">
        <v>26807.0</v>
      </c>
      <c r="K359" s="65">
        <v>2110.0</v>
      </c>
      <c r="L359" s="65">
        <v>2009.0</v>
      </c>
      <c r="M359" s="65">
        <v>2570.0</v>
      </c>
      <c r="N359" s="68">
        <v>1334.0</v>
      </c>
      <c r="O359" s="68">
        <v>905.0</v>
      </c>
      <c r="P359" s="68">
        <v>3390.0</v>
      </c>
      <c r="Q359" s="68">
        <v>2625.0</v>
      </c>
      <c r="R359" s="68">
        <v>614.0</v>
      </c>
      <c r="S359" s="68">
        <v>3088.0</v>
      </c>
    </row>
    <row r="360">
      <c r="A360" s="64">
        <v>44273.0</v>
      </c>
      <c r="B360" s="65">
        <v>30384.0</v>
      </c>
      <c r="C360" s="65">
        <v>3446.0</v>
      </c>
      <c r="D360" s="65">
        <v>8757.0</v>
      </c>
      <c r="E360" s="65">
        <v>4782.0</v>
      </c>
      <c r="F360" s="65">
        <v>2179.0</v>
      </c>
      <c r="G360" s="65">
        <v>1209.0</v>
      </c>
      <c r="H360" s="65">
        <v>1104.0</v>
      </c>
      <c r="I360" s="65">
        <v>250.0</v>
      </c>
      <c r="J360" s="65">
        <v>26650.0</v>
      </c>
      <c r="K360" s="65">
        <v>2079.0</v>
      </c>
      <c r="L360" s="65">
        <v>2001.0</v>
      </c>
      <c r="M360" s="65">
        <v>2565.0</v>
      </c>
      <c r="N360" s="68">
        <v>1319.0</v>
      </c>
      <c r="O360" s="68">
        <v>905.0</v>
      </c>
      <c r="P360" s="68">
        <v>3386.0</v>
      </c>
      <c r="Q360" s="68">
        <v>2583.0</v>
      </c>
      <c r="R360" s="68">
        <v>614.0</v>
      </c>
      <c r="S360" s="68">
        <v>3081.0</v>
      </c>
    </row>
    <row r="361">
      <c r="A361" s="64">
        <v>44272.0</v>
      </c>
      <c r="B361" s="65">
        <v>30260.0</v>
      </c>
      <c r="C361" s="65">
        <v>3439.0</v>
      </c>
      <c r="D361" s="65">
        <v>8743.0</v>
      </c>
      <c r="E361" s="65">
        <v>4761.0</v>
      </c>
      <c r="F361" s="65">
        <v>2178.0</v>
      </c>
      <c r="G361" s="65">
        <v>1207.0</v>
      </c>
      <c r="H361" s="65">
        <v>1099.0</v>
      </c>
      <c r="I361" s="65">
        <v>249.0</v>
      </c>
      <c r="J361" s="65">
        <v>26491.0</v>
      </c>
      <c r="K361" s="65">
        <v>2056.0</v>
      </c>
      <c r="L361" s="65">
        <v>1993.0</v>
      </c>
      <c r="M361" s="65">
        <v>2551.0</v>
      </c>
      <c r="N361" s="68">
        <v>1304.0</v>
      </c>
      <c r="O361" s="68">
        <v>905.0</v>
      </c>
      <c r="P361" s="68">
        <v>3381.0</v>
      </c>
      <c r="Q361" s="68">
        <v>2548.0</v>
      </c>
      <c r="R361" s="68">
        <v>612.0</v>
      </c>
      <c r="S361" s="68">
        <v>3072.0</v>
      </c>
    </row>
    <row r="362">
      <c r="A362" s="64">
        <v>44271.0</v>
      </c>
      <c r="B362" s="65">
        <v>30140.0</v>
      </c>
      <c r="C362" s="65">
        <v>3428.0</v>
      </c>
      <c r="D362" s="65">
        <v>8729.0</v>
      </c>
      <c r="E362" s="65">
        <v>4740.0</v>
      </c>
      <c r="F362" s="65">
        <v>2177.0</v>
      </c>
      <c r="G362" s="65">
        <v>1206.0</v>
      </c>
      <c r="H362" s="65">
        <v>1095.0</v>
      </c>
      <c r="I362" s="65">
        <v>246.0</v>
      </c>
      <c r="J362" s="65">
        <v>26305.0</v>
      </c>
      <c r="K362" s="65">
        <v>2046.0</v>
      </c>
      <c r="L362" s="65">
        <v>1981.0</v>
      </c>
      <c r="M362" s="65">
        <v>2545.0</v>
      </c>
      <c r="N362" s="68">
        <v>1283.0</v>
      </c>
      <c r="O362" s="68">
        <v>905.0</v>
      </c>
      <c r="P362" s="68">
        <v>3377.0</v>
      </c>
      <c r="Q362" s="68">
        <v>2503.0</v>
      </c>
      <c r="R362" s="68">
        <v>611.0</v>
      </c>
      <c r="S362" s="68">
        <v>3063.0</v>
      </c>
    </row>
    <row r="363">
      <c r="A363" s="64">
        <v>44270.0</v>
      </c>
      <c r="B363" s="65">
        <v>30061.0</v>
      </c>
      <c r="C363" s="65">
        <v>3421.0</v>
      </c>
      <c r="D363" s="65">
        <v>8726.0</v>
      </c>
      <c r="E363" s="65">
        <v>4726.0</v>
      </c>
      <c r="F363" s="65">
        <v>2175.0</v>
      </c>
      <c r="G363" s="65">
        <v>1205.0</v>
      </c>
      <c r="H363" s="65">
        <v>1092.0</v>
      </c>
      <c r="I363" s="65">
        <v>246.0</v>
      </c>
      <c r="J363" s="65">
        <v>26157.0</v>
      </c>
      <c r="K363" s="65">
        <v>2033.0</v>
      </c>
      <c r="L363" s="65">
        <v>1978.0</v>
      </c>
      <c r="M363" s="65">
        <v>2541.0</v>
      </c>
      <c r="N363" s="68">
        <v>1276.0</v>
      </c>
      <c r="O363" s="68">
        <v>904.0</v>
      </c>
      <c r="P363" s="68">
        <v>3373.0</v>
      </c>
      <c r="Q363" s="68">
        <v>2438.0</v>
      </c>
      <c r="R363" s="68">
        <v>609.0</v>
      </c>
      <c r="S363" s="68">
        <v>3056.0</v>
      </c>
    </row>
    <row r="364">
      <c r="A364" s="64">
        <v>44269.0</v>
      </c>
      <c r="B364" s="65">
        <v>29949.0</v>
      </c>
      <c r="C364" s="65">
        <v>3417.0</v>
      </c>
      <c r="D364" s="65">
        <v>8721.0</v>
      </c>
      <c r="E364" s="65">
        <v>4708.0</v>
      </c>
      <c r="F364" s="65">
        <v>2174.0</v>
      </c>
      <c r="G364" s="65">
        <v>1203.0</v>
      </c>
      <c r="H364" s="65">
        <v>1090.0</v>
      </c>
      <c r="I364" s="65">
        <v>244.0</v>
      </c>
      <c r="J364" s="65">
        <v>25996.0</v>
      </c>
      <c r="K364" s="65">
        <v>2023.0</v>
      </c>
      <c r="L364" s="65">
        <v>1969.0</v>
      </c>
      <c r="M364" s="65">
        <v>2535.0</v>
      </c>
      <c r="N364" s="68">
        <v>1271.0</v>
      </c>
      <c r="O364" s="68">
        <v>903.0</v>
      </c>
      <c r="P364" s="68">
        <v>3370.0</v>
      </c>
      <c r="Q364" s="68">
        <v>2407.0</v>
      </c>
      <c r="R364" s="68">
        <v>606.0</v>
      </c>
      <c r="S364" s="68">
        <v>3049.0</v>
      </c>
    </row>
    <row r="365">
      <c r="A365" s="64">
        <v>44268.0</v>
      </c>
      <c r="B365" s="65">
        <v>29837.0</v>
      </c>
      <c r="C365" s="65">
        <v>3404.0</v>
      </c>
      <c r="D365" s="65">
        <v>8715.0</v>
      </c>
      <c r="E365" s="65">
        <v>4688.0</v>
      </c>
      <c r="F365" s="65">
        <v>2173.0</v>
      </c>
      <c r="G365" s="65">
        <v>1203.0</v>
      </c>
      <c r="H365" s="65">
        <v>1089.0</v>
      </c>
      <c r="I365" s="65">
        <v>244.0</v>
      </c>
      <c r="J365" s="65">
        <v>25793.0</v>
      </c>
      <c r="K365" s="65">
        <v>2007.0</v>
      </c>
      <c r="L365" s="65">
        <v>1962.0</v>
      </c>
      <c r="M365" s="65">
        <v>2533.0</v>
      </c>
      <c r="N365" s="68">
        <v>1264.0</v>
      </c>
      <c r="O365" s="68">
        <v>901.0</v>
      </c>
      <c r="P365" s="68">
        <v>3361.0</v>
      </c>
      <c r="Q365" s="68">
        <v>2354.0</v>
      </c>
      <c r="R365" s="68">
        <v>605.0</v>
      </c>
      <c r="S365" s="68">
        <v>3043.0</v>
      </c>
    </row>
    <row r="366">
      <c r="A366" s="64">
        <v>44267.0</v>
      </c>
      <c r="B366" s="65">
        <v>29697.0</v>
      </c>
      <c r="C366" s="65">
        <v>3387.0</v>
      </c>
      <c r="D366" s="65">
        <v>8706.0</v>
      </c>
      <c r="E366" s="65">
        <v>4662.0</v>
      </c>
      <c r="F366" s="65">
        <v>2170.0</v>
      </c>
      <c r="G366" s="65">
        <v>1202.0</v>
      </c>
      <c r="H366" s="65">
        <v>1088.0</v>
      </c>
      <c r="I366" s="65">
        <v>244.0</v>
      </c>
      <c r="J366" s="65">
        <v>25629.0</v>
      </c>
      <c r="K366" s="65">
        <v>1989.0</v>
      </c>
      <c r="L366" s="65">
        <v>1946.0</v>
      </c>
      <c r="M366" s="65">
        <v>2524.0</v>
      </c>
      <c r="N366" s="68">
        <v>1262.0</v>
      </c>
      <c r="O366" s="68">
        <v>900.0</v>
      </c>
      <c r="P366" s="68">
        <v>3347.0</v>
      </c>
      <c r="Q366" s="68">
        <v>2292.0</v>
      </c>
      <c r="R366" s="68">
        <v>604.0</v>
      </c>
      <c r="S366" s="68">
        <v>3037.0</v>
      </c>
    </row>
    <row r="367">
      <c r="A367" s="64">
        <v>44266.0</v>
      </c>
      <c r="B367" s="65">
        <v>29557.0</v>
      </c>
      <c r="C367" s="65">
        <v>3372.0</v>
      </c>
      <c r="D367" s="65">
        <v>8702.0</v>
      </c>
      <c r="E367" s="65">
        <v>4631.0</v>
      </c>
      <c r="F367" s="65">
        <v>2168.0</v>
      </c>
      <c r="G367" s="65">
        <v>1202.0</v>
      </c>
      <c r="H367" s="65">
        <v>1083.0</v>
      </c>
      <c r="I367" s="65">
        <v>242.0</v>
      </c>
      <c r="J367" s="65">
        <v>25463.0</v>
      </c>
      <c r="K367" s="65">
        <v>1977.0</v>
      </c>
      <c r="L367" s="65">
        <v>1919.0</v>
      </c>
      <c r="M367" s="65">
        <v>2521.0</v>
      </c>
      <c r="N367" s="68">
        <v>1258.0</v>
      </c>
      <c r="O367" s="68">
        <v>896.0</v>
      </c>
      <c r="P367" s="68">
        <v>3338.0</v>
      </c>
      <c r="Q367" s="68">
        <v>2236.0</v>
      </c>
      <c r="R367" s="68">
        <v>602.0</v>
      </c>
      <c r="S367" s="68">
        <v>3031.0</v>
      </c>
    </row>
    <row r="368">
      <c r="A368" s="64">
        <v>44265.0</v>
      </c>
      <c r="B368" s="65">
        <v>29419.0</v>
      </c>
      <c r="C368" s="65">
        <v>3358.0</v>
      </c>
      <c r="D368" s="65">
        <v>8698.0</v>
      </c>
      <c r="E368" s="65">
        <v>4613.0</v>
      </c>
      <c r="F368" s="65">
        <v>2167.0</v>
      </c>
      <c r="G368" s="65">
        <v>1201.0</v>
      </c>
      <c r="H368" s="65">
        <v>1060.0</v>
      </c>
      <c r="I368" s="65">
        <v>242.0</v>
      </c>
      <c r="J368" s="65">
        <v>25279.0</v>
      </c>
      <c r="K368" s="65">
        <v>1947.0</v>
      </c>
      <c r="L368" s="65">
        <v>1913.0</v>
      </c>
      <c r="M368" s="65">
        <v>2517.0</v>
      </c>
      <c r="N368" s="68">
        <v>1250.0</v>
      </c>
      <c r="O368" s="68">
        <v>893.0</v>
      </c>
      <c r="P368" s="68">
        <v>3327.0</v>
      </c>
      <c r="Q368" s="68">
        <v>2228.0</v>
      </c>
      <c r="R368" s="68">
        <v>600.0</v>
      </c>
      <c r="S368" s="68">
        <v>3021.0</v>
      </c>
    </row>
    <row r="369">
      <c r="A369" s="64">
        <v>44264.0</v>
      </c>
      <c r="B369" s="65">
        <v>29281.0</v>
      </c>
      <c r="C369" s="65">
        <v>3351.0</v>
      </c>
      <c r="D369" s="65">
        <v>8697.0</v>
      </c>
      <c r="E369" s="65">
        <v>4590.0</v>
      </c>
      <c r="F369" s="65">
        <v>2166.0</v>
      </c>
      <c r="G369" s="65">
        <v>1198.0</v>
      </c>
      <c r="H369" s="65">
        <v>1039.0</v>
      </c>
      <c r="I369" s="65">
        <v>242.0</v>
      </c>
      <c r="J369" s="65">
        <v>25076.0</v>
      </c>
      <c r="K369" s="65">
        <v>1927.0</v>
      </c>
      <c r="L369" s="65">
        <v>1892.0</v>
      </c>
      <c r="M369" s="65">
        <v>2511.0</v>
      </c>
      <c r="N369" s="68">
        <v>1245.0</v>
      </c>
      <c r="O369" s="68">
        <v>890.0</v>
      </c>
      <c r="P369" s="68">
        <v>3323.0</v>
      </c>
      <c r="Q369" s="68">
        <v>2221.0</v>
      </c>
      <c r="R369" s="68">
        <v>598.0</v>
      </c>
      <c r="S369" s="68">
        <v>3016.0</v>
      </c>
    </row>
    <row r="370">
      <c r="A370" s="64">
        <v>44263.0</v>
      </c>
      <c r="B370" s="65">
        <v>29179.0</v>
      </c>
      <c r="C370" s="65">
        <v>3332.0</v>
      </c>
      <c r="D370" s="65">
        <v>8694.0</v>
      </c>
      <c r="E370" s="65">
        <v>4570.0</v>
      </c>
      <c r="F370" s="65">
        <v>2133.0</v>
      </c>
      <c r="G370" s="65">
        <v>1197.0</v>
      </c>
      <c r="H370" s="65">
        <v>1028.0</v>
      </c>
      <c r="I370" s="65">
        <v>242.0</v>
      </c>
      <c r="J370" s="65">
        <v>24888.0</v>
      </c>
      <c r="K370" s="65">
        <v>1914.0</v>
      </c>
      <c r="L370" s="65">
        <v>1871.0</v>
      </c>
      <c r="M370" s="65">
        <v>2496.0</v>
      </c>
      <c r="N370" s="68">
        <v>1237.0</v>
      </c>
      <c r="O370" s="68">
        <v>887.0</v>
      </c>
      <c r="P370" s="68">
        <v>3321.0</v>
      </c>
      <c r="Q370" s="68">
        <v>2220.0</v>
      </c>
      <c r="R370" s="68">
        <v>596.0</v>
      </c>
      <c r="S370" s="68">
        <v>3012.0</v>
      </c>
    </row>
    <row r="371">
      <c r="A371" s="64">
        <v>44262.0</v>
      </c>
      <c r="B371" s="65">
        <v>29079.0</v>
      </c>
      <c r="C371" s="65">
        <v>3320.0</v>
      </c>
      <c r="D371" s="65">
        <v>8688.0</v>
      </c>
      <c r="E371" s="65">
        <v>4555.0</v>
      </c>
      <c r="F371" s="65">
        <v>2118.0</v>
      </c>
      <c r="G371" s="65">
        <v>1197.0</v>
      </c>
      <c r="H371" s="65">
        <v>1025.0</v>
      </c>
      <c r="I371" s="65">
        <v>241.0</v>
      </c>
      <c r="J371" s="65">
        <v>24760.0</v>
      </c>
      <c r="K371" s="65">
        <v>1904.0</v>
      </c>
      <c r="L371" s="65">
        <v>1851.0</v>
      </c>
      <c r="M371" s="65">
        <v>2482.0</v>
      </c>
      <c r="N371" s="68">
        <v>1233.0</v>
      </c>
      <c r="O371" s="68">
        <v>881.0</v>
      </c>
      <c r="P371" s="68">
        <v>3318.0</v>
      </c>
      <c r="Q371" s="68">
        <v>2219.0</v>
      </c>
      <c r="R371" s="68">
        <v>593.0</v>
      </c>
      <c r="S371" s="68">
        <v>3007.0</v>
      </c>
    </row>
    <row r="372">
      <c r="A372" s="64">
        <v>44261.0</v>
      </c>
      <c r="B372" s="65">
        <v>28947.0</v>
      </c>
      <c r="C372" s="65">
        <v>3314.0</v>
      </c>
      <c r="D372" s="65">
        <v>8680.0</v>
      </c>
      <c r="E372" s="65">
        <v>4527.0</v>
      </c>
      <c r="F372" s="65">
        <v>2114.0</v>
      </c>
      <c r="G372" s="65">
        <v>1196.0</v>
      </c>
      <c r="H372" s="65">
        <v>1023.0</v>
      </c>
      <c r="I372" s="65">
        <v>239.0</v>
      </c>
      <c r="J372" s="65">
        <v>24588.0</v>
      </c>
      <c r="K372" s="65">
        <v>1894.0</v>
      </c>
      <c r="L372" s="65">
        <v>1842.0</v>
      </c>
      <c r="M372" s="65">
        <v>2476.0</v>
      </c>
      <c r="N372" s="68">
        <v>1228.0</v>
      </c>
      <c r="O372" s="68">
        <v>875.0</v>
      </c>
      <c r="P372" s="68">
        <v>3305.0</v>
      </c>
      <c r="Q372" s="68">
        <v>2216.0</v>
      </c>
      <c r="R372" s="68">
        <v>589.0</v>
      </c>
      <c r="S372" s="68">
        <v>3002.0</v>
      </c>
    </row>
    <row r="373">
      <c r="A373" s="64">
        <v>44260.0</v>
      </c>
      <c r="B373" s="65">
        <v>28820.0</v>
      </c>
      <c r="C373" s="65">
        <v>3302.0</v>
      </c>
      <c r="D373" s="65">
        <v>8676.0</v>
      </c>
      <c r="E373" s="65">
        <v>4507.0</v>
      </c>
      <c r="F373" s="65">
        <v>2111.0</v>
      </c>
      <c r="G373" s="65">
        <v>1196.0</v>
      </c>
      <c r="H373" s="65">
        <v>1019.0</v>
      </c>
      <c r="I373" s="65">
        <v>237.0</v>
      </c>
      <c r="J373" s="65">
        <v>24415.0</v>
      </c>
      <c r="K373" s="65">
        <v>1887.0</v>
      </c>
      <c r="L373" s="65">
        <v>1820.0</v>
      </c>
      <c r="M373" s="65">
        <v>2469.0</v>
      </c>
      <c r="N373" s="68">
        <v>1224.0</v>
      </c>
      <c r="O373" s="68">
        <v>872.0</v>
      </c>
      <c r="P373" s="68">
        <v>3292.0</v>
      </c>
      <c r="Q373" s="68">
        <v>2211.0</v>
      </c>
      <c r="R373" s="68">
        <v>584.0</v>
      </c>
      <c r="S373" s="68">
        <v>2996.0</v>
      </c>
    </row>
    <row r="374">
      <c r="A374" s="64">
        <v>44259.0</v>
      </c>
      <c r="B374" s="65">
        <v>28691.0</v>
      </c>
      <c r="C374" s="65">
        <v>3282.0</v>
      </c>
      <c r="D374" s="65">
        <v>8673.0</v>
      </c>
      <c r="E374" s="65">
        <v>4494.0</v>
      </c>
      <c r="F374" s="65">
        <v>2105.0</v>
      </c>
      <c r="G374" s="65">
        <v>1196.0</v>
      </c>
      <c r="H374" s="65">
        <v>1016.0</v>
      </c>
      <c r="I374" s="65">
        <v>236.0</v>
      </c>
      <c r="J374" s="65">
        <v>24242.0</v>
      </c>
      <c r="K374" s="65">
        <v>1883.0</v>
      </c>
      <c r="L374" s="65">
        <v>1801.0</v>
      </c>
      <c r="M374" s="65">
        <v>2460.0</v>
      </c>
      <c r="N374" s="68">
        <v>1221.0</v>
      </c>
      <c r="O374" s="68">
        <v>872.0</v>
      </c>
      <c r="P374" s="68">
        <v>3286.0</v>
      </c>
      <c r="Q374" s="68">
        <v>2208.0</v>
      </c>
      <c r="R374" s="68">
        <v>582.0</v>
      </c>
      <c r="S374" s="68">
        <v>2992.0</v>
      </c>
    </row>
    <row r="375">
      <c r="A375" s="64">
        <v>44258.0</v>
      </c>
      <c r="B375" s="65">
        <v>28573.0</v>
      </c>
      <c r="C375" s="65">
        <v>3264.0</v>
      </c>
      <c r="D375" s="65">
        <v>8653.0</v>
      </c>
      <c r="E375" s="65">
        <v>4476.0</v>
      </c>
      <c r="F375" s="65">
        <v>2099.0</v>
      </c>
      <c r="G375" s="65">
        <v>1193.0</v>
      </c>
      <c r="H375" s="65">
        <v>1016.0</v>
      </c>
      <c r="I375" s="65">
        <v>236.0</v>
      </c>
      <c r="J375" s="65">
        <v>24056.0</v>
      </c>
      <c r="K375" s="65">
        <v>1877.0</v>
      </c>
      <c r="L375" s="65">
        <v>1789.0</v>
      </c>
      <c r="M375" s="65">
        <v>2456.0</v>
      </c>
      <c r="N375" s="68">
        <v>1215.0</v>
      </c>
      <c r="O375" s="68">
        <v>871.0</v>
      </c>
      <c r="P375" s="68">
        <v>3279.0</v>
      </c>
      <c r="Q375" s="68">
        <v>2198.0</v>
      </c>
      <c r="R375" s="68">
        <v>579.0</v>
      </c>
      <c r="S375" s="68">
        <v>2986.0</v>
      </c>
    </row>
    <row r="376">
      <c r="A376" s="64">
        <v>44257.0</v>
      </c>
      <c r="B376" s="65">
        <v>28454.0</v>
      </c>
      <c r="C376" s="65">
        <v>3256.0</v>
      </c>
      <c r="D376" s="65">
        <v>8647.0</v>
      </c>
      <c r="E376" s="65">
        <v>4456.0</v>
      </c>
      <c r="F376" s="65">
        <v>2096.0</v>
      </c>
      <c r="G376" s="65">
        <v>1191.0</v>
      </c>
      <c r="H376" s="65">
        <v>1015.0</v>
      </c>
      <c r="I376" s="65">
        <v>232.0</v>
      </c>
      <c r="J376" s="65">
        <v>23829.0</v>
      </c>
      <c r="K376" s="65">
        <v>1871.0</v>
      </c>
      <c r="L376" s="65">
        <v>1770.0</v>
      </c>
      <c r="M376" s="65">
        <v>2452.0</v>
      </c>
      <c r="N376" s="68">
        <v>1210.0</v>
      </c>
      <c r="O376" s="68">
        <v>868.0</v>
      </c>
      <c r="P376" s="68">
        <v>3273.0</v>
      </c>
      <c r="Q376" s="68">
        <v>2193.0</v>
      </c>
      <c r="R376" s="68">
        <v>575.0</v>
      </c>
      <c r="S376" s="68">
        <v>2984.0</v>
      </c>
    </row>
    <row r="377">
      <c r="A377" s="64">
        <v>44256.0</v>
      </c>
      <c r="B377" s="65">
        <v>28332.0</v>
      </c>
      <c r="C377" s="65">
        <v>3239.0</v>
      </c>
      <c r="D377" s="65">
        <v>8633.0</v>
      </c>
      <c r="E377" s="65">
        <v>4445.0</v>
      </c>
      <c r="F377" s="65">
        <v>2092.0</v>
      </c>
      <c r="G377" s="65">
        <v>1190.0</v>
      </c>
      <c r="H377" s="65">
        <v>1015.0</v>
      </c>
      <c r="I377" s="65">
        <v>227.0</v>
      </c>
      <c r="J377" s="65">
        <v>23714.0</v>
      </c>
      <c r="K377" s="65">
        <v>1869.0</v>
      </c>
      <c r="L377" s="65">
        <v>1764.0</v>
      </c>
      <c r="M377" s="65">
        <v>2448.0</v>
      </c>
      <c r="N377" s="68">
        <v>1201.0</v>
      </c>
      <c r="O377" s="68">
        <v>861.0</v>
      </c>
      <c r="P377" s="68">
        <v>3266.0</v>
      </c>
      <c r="Q377" s="68">
        <v>2188.0</v>
      </c>
      <c r="R377" s="68">
        <v>570.0</v>
      </c>
      <c r="S377" s="68">
        <v>2975.0</v>
      </c>
    </row>
    <row r="378">
      <c r="A378" s="64">
        <v>44255.0</v>
      </c>
      <c r="B378" s="65">
        <v>28240.0</v>
      </c>
      <c r="C378" s="65">
        <v>3223.0</v>
      </c>
      <c r="D378" s="65">
        <v>8623.0</v>
      </c>
      <c r="E378" s="65">
        <v>4431.0</v>
      </c>
      <c r="F378" s="65">
        <v>2084.0</v>
      </c>
      <c r="G378" s="65">
        <v>1190.0</v>
      </c>
      <c r="H378" s="65">
        <v>1013.0</v>
      </c>
      <c r="I378" s="65">
        <v>226.0</v>
      </c>
      <c r="J378" s="65">
        <v>23554.0</v>
      </c>
      <c r="K378" s="65">
        <v>1864.0</v>
      </c>
      <c r="L378" s="65">
        <v>1756.0</v>
      </c>
      <c r="M378" s="65">
        <v>2444.0</v>
      </c>
      <c r="N378" s="68">
        <v>1191.0</v>
      </c>
      <c r="O378" s="68">
        <v>859.0</v>
      </c>
      <c r="P378" s="68">
        <v>3255.0</v>
      </c>
      <c r="Q378" s="68">
        <v>2183.0</v>
      </c>
      <c r="R378" s="68">
        <v>570.0</v>
      </c>
      <c r="S378" s="68">
        <v>2970.0</v>
      </c>
    </row>
    <row r="379">
      <c r="A379" s="64">
        <v>44254.0</v>
      </c>
      <c r="B379" s="65">
        <v>28120.0</v>
      </c>
      <c r="C379" s="65">
        <v>3218.0</v>
      </c>
      <c r="D379" s="65">
        <v>8618.0</v>
      </c>
      <c r="E379" s="65">
        <v>4418.0</v>
      </c>
      <c r="F379" s="65">
        <v>2070.0</v>
      </c>
      <c r="G379" s="65">
        <v>1189.0</v>
      </c>
      <c r="H379" s="65">
        <v>1008.0</v>
      </c>
      <c r="I379" s="65">
        <v>220.0</v>
      </c>
      <c r="J379" s="65">
        <v>23412.0</v>
      </c>
      <c r="K379" s="65">
        <v>1860.0</v>
      </c>
      <c r="L379" s="65">
        <v>1746.0</v>
      </c>
      <c r="M379" s="65">
        <v>2437.0</v>
      </c>
      <c r="N379" s="68">
        <v>1184.0</v>
      </c>
      <c r="O379" s="68">
        <v>859.0</v>
      </c>
      <c r="P379" s="68">
        <v>3251.0</v>
      </c>
      <c r="Q379" s="68">
        <v>2181.0</v>
      </c>
      <c r="R379" s="68">
        <v>569.0</v>
      </c>
      <c r="S379" s="68">
        <v>2961.0</v>
      </c>
    </row>
    <row r="380">
      <c r="A380" s="64">
        <v>44253.0</v>
      </c>
      <c r="B380" s="65">
        <v>27989.0</v>
      </c>
      <c r="C380" s="65">
        <v>3209.0</v>
      </c>
      <c r="D380" s="65">
        <v>8612.0</v>
      </c>
      <c r="E380" s="65">
        <v>4391.0</v>
      </c>
      <c r="F380" s="65">
        <v>2058.0</v>
      </c>
      <c r="G380" s="65">
        <v>1187.0</v>
      </c>
      <c r="H380" s="65">
        <v>1005.0</v>
      </c>
      <c r="I380" s="65">
        <v>219.0</v>
      </c>
      <c r="J380" s="65">
        <v>23243.0</v>
      </c>
      <c r="K380" s="65">
        <v>1854.0</v>
      </c>
      <c r="L380" s="65">
        <v>1738.0</v>
      </c>
      <c r="M380" s="65">
        <v>2433.0</v>
      </c>
      <c r="N380" s="68">
        <v>1164.0</v>
      </c>
      <c r="O380" s="68">
        <v>854.0</v>
      </c>
      <c r="P380" s="68">
        <v>3260.0</v>
      </c>
      <c r="Q380" s="68">
        <v>2180.0</v>
      </c>
      <c r="R380" s="68">
        <v>568.0</v>
      </c>
      <c r="S380" s="68">
        <v>2958.0</v>
      </c>
    </row>
    <row r="381">
      <c r="A381" s="64">
        <v>44252.0</v>
      </c>
      <c r="B381" s="69">
        <v>27857.0</v>
      </c>
      <c r="C381" s="69">
        <v>3198.0</v>
      </c>
      <c r="D381" s="68">
        <v>8602.0</v>
      </c>
      <c r="E381" s="69">
        <v>4376.0</v>
      </c>
      <c r="F381" s="70">
        <v>2047.0</v>
      </c>
      <c r="G381" s="70">
        <v>1181.0</v>
      </c>
      <c r="H381" s="70">
        <v>1004.0</v>
      </c>
      <c r="I381" s="70">
        <v>218.0</v>
      </c>
      <c r="J381" s="69">
        <v>23102.0</v>
      </c>
      <c r="K381" s="69">
        <v>1848.0</v>
      </c>
      <c r="L381" s="70">
        <v>1728.0</v>
      </c>
      <c r="M381" s="69">
        <v>2430.0</v>
      </c>
      <c r="N381" s="70">
        <v>1148.0</v>
      </c>
      <c r="O381" s="70">
        <v>849.0</v>
      </c>
      <c r="P381" s="69">
        <v>3236.0</v>
      </c>
      <c r="Q381" s="69">
        <v>2174.0</v>
      </c>
      <c r="R381" s="70">
        <v>568.0</v>
      </c>
      <c r="S381" s="69">
        <v>2950.0</v>
      </c>
    </row>
    <row r="382">
      <c r="A382" s="64">
        <v>44251.0</v>
      </c>
      <c r="B382" s="69">
        <v>27735.0</v>
      </c>
      <c r="C382" s="69">
        <v>3180.0</v>
      </c>
      <c r="D382" s="68">
        <v>8587.0</v>
      </c>
      <c r="E382" s="69">
        <v>4354.0</v>
      </c>
      <c r="F382" s="70">
        <v>2032.0</v>
      </c>
      <c r="G382" s="70">
        <v>1181.0</v>
      </c>
      <c r="H382" s="70">
        <v>1002.0</v>
      </c>
      <c r="I382" s="70">
        <v>218.0</v>
      </c>
      <c r="J382" s="69">
        <v>22964.0</v>
      </c>
      <c r="K382" s="69">
        <v>1846.0</v>
      </c>
      <c r="L382" s="70">
        <v>1724.0</v>
      </c>
      <c r="M382" s="69">
        <v>2414.0</v>
      </c>
      <c r="N382" s="70">
        <v>1143.0</v>
      </c>
      <c r="O382" s="70">
        <v>838.0</v>
      </c>
      <c r="P382" s="69">
        <v>3227.0</v>
      </c>
      <c r="Q382" s="69">
        <v>2172.0</v>
      </c>
      <c r="R382" s="70">
        <v>563.0</v>
      </c>
      <c r="S382" s="69">
        <v>2940.0</v>
      </c>
    </row>
    <row r="383">
      <c r="A383" s="64">
        <v>44250.0</v>
      </c>
      <c r="B383" s="69">
        <v>27592.0</v>
      </c>
      <c r="C383" s="69">
        <v>3167.0</v>
      </c>
      <c r="D383" s="68">
        <v>8568.0</v>
      </c>
      <c r="E383" s="69">
        <v>4336.0</v>
      </c>
      <c r="F383" s="70">
        <v>1997.0</v>
      </c>
      <c r="G383" s="70">
        <v>1179.0</v>
      </c>
      <c r="H383" s="70">
        <v>1001.0</v>
      </c>
      <c r="I383" s="70">
        <v>216.0</v>
      </c>
      <c r="J383" s="69">
        <v>22821.0</v>
      </c>
      <c r="K383" s="69">
        <v>1837.0</v>
      </c>
      <c r="L383" s="70">
        <v>1723.0</v>
      </c>
      <c r="M383" s="69">
        <v>2402.0</v>
      </c>
      <c r="N383" s="70">
        <v>1135.0</v>
      </c>
      <c r="O383" s="70">
        <v>837.0</v>
      </c>
      <c r="P383" s="69">
        <v>3209.0</v>
      </c>
      <c r="Q383" s="69">
        <v>2164.0</v>
      </c>
      <c r="R383" s="70">
        <v>561.0</v>
      </c>
      <c r="S383" s="69">
        <v>2936.0</v>
      </c>
    </row>
    <row r="384">
      <c r="A384" s="64">
        <v>44249.0</v>
      </c>
      <c r="B384" s="69">
        <v>27466.0</v>
      </c>
      <c r="C384" s="69">
        <v>3155.0</v>
      </c>
      <c r="D384" s="68">
        <v>8558.0</v>
      </c>
      <c r="E384" s="69">
        <v>4322.0</v>
      </c>
      <c r="F384" s="70">
        <v>1990.0</v>
      </c>
      <c r="G384" s="70">
        <v>1178.0</v>
      </c>
      <c r="H384" s="70">
        <v>999.0</v>
      </c>
      <c r="I384" s="70">
        <v>215.0</v>
      </c>
      <c r="J384" s="69">
        <v>22694.0</v>
      </c>
      <c r="K384" s="69">
        <v>1823.0</v>
      </c>
      <c r="L384" s="70">
        <v>1719.0</v>
      </c>
      <c r="M384" s="69">
        <v>2394.0</v>
      </c>
      <c r="N384" s="70">
        <v>1128.0</v>
      </c>
      <c r="O384" s="70">
        <v>831.0</v>
      </c>
      <c r="P384" s="69">
        <v>3201.0</v>
      </c>
      <c r="Q384" s="69">
        <v>2159.0</v>
      </c>
      <c r="R384" s="70">
        <v>561.0</v>
      </c>
      <c r="S384" s="69">
        <v>2931.0</v>
      </c>
    </row>
    <row r="385">
      <c r="A385" s="64">
        <v>44248.0</v>
      </c>
      <c r="B385" s="69">
        <v>27360.0</v>
      </c>
      <c r="C385" s="69">
        <v>3143.0</v>
      </c>
      <c r="D385" s="68">
        <v>8554.0</v>
      </c>
      <c r="E385" s="69">
        <v>4303.0</v>
      </c>
      <c r="F385" s="70">
        <v>1985.0</v>
      </c>
      <c r="G385" s="70">
        <v>1175.0</v>
      </c>
      <c r="H385" s="70">
        <v>998.0</v>
      </c>
      <c r="I385" s="70">
        <v>215.0</v>
      </c>
      <c r="J385" s="69">
        <v>22573.0</v>
      </c>
      <c r="K385" s="69">
        <v>1803.0</v>
      </c>
      <c r="L385" s="70">
        <v>1712.0</v>
      </c>
      <c r="M385" s="69">
        <v>2388.0</v>
      </c>
      <c r="N385" s="70">
        <v>1124.0</v>
      </c>
      <c r="O385" s="70">
        <v>828.0</v>
      </c>
      <c r="P385" s="69">
        <v>3190.0</v>
      </c>
      <c r="Q385" s="69">
        <v>2153.0</v>
      </c>
      <c r="R385" s="70">
        <v>561.0</v>
      </c>
      <c r="S385" s="69">
        <v>2927.0</v>
      </c>
    </row>
    <row r="386">
      <c r="A386" s="64">
        <v>44247.0</v>
      </c>
      <c r="B386" s="69">
        <v>27230.0</v>
      </c>
      <c r="C386" s="69">
        <v>3131.0</v>
      </c>
      <c r="D386" s="68">
        <v>8546.0</v>
      </c>
      <c r="E386" s="69">
        <v>4282.0</v>
      </c>
      <c r="F386" s="70">
        <v>1979.0</v>
      </c>
      <c r="G386" s="70">
        <v>1175.0</v>
      </c>
      <c r="H386" s="70">
        <v>994.0</v>
      </c>
      <c r="I386" s="70">
        <v>214.0</v>
      </c>
      <c r="J386" s="69">
        <v>22402.0</v>
      </c>
      <c r="K386" s="69">
        <v>1797.0</v>
      </c>
      <c r="L386" s="70">
        <v>1706.0</v>
      </c>
      <c r="M386" s="69">
        <v>2378.0</v>
      </c>
      <c r="N386" s="70">
        <v>1116.0</v>
      </c>
      <c r="O386" s="70">
        <v>820.0</v>
      </c>
      <c r="P386" s="69">
        <v>3183.0</v>
      </c>
      <c r="Q386" s="69">
        <v>2146.0</v>
      </c>
      <c r="R386" s="70">
        <v>558.0</v>
      </c>
      <c r="S386" s="69">
        <v>2919.0</v>
      </c>
    </row>
    <row r="387">
      <c r="A387" s="64">
        <v>44246.0</v>
      </c>
      <c r="B387" s="69">
        <v>27107.0</v>
      </c>
      <c r="C387" s="69">
        <v>3117.0</v>
      </c>
      <c r="D387" s="68">
        <v>8537.0</v>
      </c>
      <c r="E387" s="69">
        <v>4245.0</v>
      </c>
      <c r="F387" s="70">
        <v>1974.0</v>
      </c>
      <c r="G387" s="70">
        <v>1173.0</v>
      </c>
      <c r="H387" s="70">
        <v>993.0</v>
      </c>
      <c r="I387" s="70">
        <v>214.0</v>
      </c>
      <c r="J387" s="69">
        <v>22232.0</v>
      </c>
      <c r="K387" s="69">
        <v>1792.0</v>
      </c>
      <c r="L387" s="70">
        <v>1690.0</v>
      </c>
      <c r="M387" s="69">
        <v>2366.0</v>
      </c>
      <c r="N387" s="70">
        <v>1108.0</v>
      </c>
      <c r="O387" s="70">
        <v>810.0</v>
      </c>
      <c r="P387" s="69">
        <v>3164.0</v>
      </c>
      <c r="Q387" s="69">
        <v>2138.0</v>
      </c>
      <c r="R387" s="70">
        <v>556.0</v>
      </c>
      <c r="S387" s="69">
        <v>2912.0</v>
      </c>
    </row>
    <row r="388">
      <c r="A388" s="64">
        <v>44245.0</v>
      </c>
      <c r="B388" s="69">
        <v>26927.0</v>
      </c>
      <c r="C388" s="69">
        <v>3101.0</v>
      </c>
      <c r="D388" s="68">
        <v>8526.0</v>
      </c>
      <c r="E388" s="69">
        <v>4207.0</v>
      </c>
      <c r="F388" s="70">
        <v>1970.0</v>
      </c>
      <c r="G388" s="70">
        <v>1169.0</v>
      </c>
      <c r="H388" s="70">
        <v>981.0</v>
      </c>
      <c r="I388" s="70">
        <v>213.0</v>
      </c>
      <c r="J388" s="69">
        <v>22043.0</v>
      </c>
      <c r="K388" s="69">
        <v>1785.0</v>
      </c>
      <c r="L388" s="70">
        <v>1672.0</v>
      </c>
      <c r="M388" s="69">
        <v>2342.0</v>
      </c>
      <c r="N388" s="70">
        <v>1105.0</v>
      </c>
      <c r="O388" s="70">
        <v>800.0</v>
      </c>
      <c r="P388" s="69">
        <v>3142.0</v>
      </c>
      <c r="Q388" s="69">
        <v>2129.0</v>
      </c>
      <c r="R388" s="70">
        <v>553.0</v>
      </c>
      <c r="S388" s="69">
        <v>2902.0</v>
      </c>
    </row>
    <row r="389">
      <c r="A389" s="64">
        <v>44244.0</v>
      </c>
      <c r="B389" s="69">
        <v>26742.0</v>
      </c>
      <c r="C389" s="69">
        <v>3073.0</v>
      </c>
      <c r="D389" s="68">
        <v>8517.0</v>
      </c>
      <c r="E389" s="69">
        <v>4190.0</v>
      </c>
      <c r="F389" s="70">
        <v>1954.0</v>
      </c>
      <c r="G389" s="70">
        <v>1157.0</v>
      </c>
      <c r="H389" s="70">
        <v>975.0</v>
      </c>
      <c r="I389" s="70">
        <v>212.0</v>
      </c>
      <c r="J389" s="69">
        <v>21802.0</v>
      </c>
      <c r="K389" s="69">
        <v>1781.0</v>
      </c>
      <c r="L389" s="70">
        <v>1655.0</v>
      </c>
      <c r="M389" s="69">
        <v>2314.0</v>
      </c>
      <c r="N389" s="70">
        <v>1099.0</v>
      </c>
      <c r="O389" s="70">
        <v>796.0</v>
      </c>
      <c r="P389" s="69">
        <v>3119.0</v>
      </c>
      <c r="Q389" s="69">
        <v>2122.0</v>
      </c>
      <c r="R389" s="70">
        <v>548.0</v>
      </c>
      <c r="S389" s="69">
        <v>2890.0</v>
      </c>
    </row>
    <row r="390">
      <c r="A390" s="64">
        <v>44243.0</v>
      </c>
      <c r="B390" s="69">
        <v>26484.0</v>
      </c>
      <c r="C390" s="69">
        <v>3054.0</v>
      </c>
      <c r="D390" s="68">
        <v>8503.0</v>
      </c>
      <c r="E390" s="69">
        <v>4169.0</v>
      </c>
      <c r="F390" s="70">
        <v>1951.0</v>
      </c>
      <c r="G390" s="70">
        <v>1150.0</v>
      </c>
      <c r="H390" s="70">
        <v>966.0</v>
      </c>
      <c r="I390" s="70">
        <v>210.0</v>
      </c>
      <c r="J390" s="69">
        <v>21648.0</v>
      </c>
      <c r="K390" s="69">
        <v>1778.0</v>
      </c>
      <c r="L390" s="70">
        <v>1649.0</v>
      </c>
      <c r="M390" s="69">
        <v>2239.0</v>
      </c>
      <c r="N390" s="70">
        <v>1093.0</v>
      </c>
      <c r="O390" s="70">
        <v>781.0</v>
      </c>
      <c r="P390" s="69">
        <v>3104.0</v>
      </c>
      <c r="Q390" s="69">
        <v>2114.0</v>
      </c>
      <c r="R390" s="70">
        <v>548.0</v>
      </c>
      <c r="S390" s="69">
        <v>2884.0</v>
      </c>
    </row>
    <row r="391">
      <c r="A391" s="64">
        <v>44242.0</v>
      </c>
      <c r="B391" s="69">
        <v>26324.0</v>
      </c>
      <c r="C391" s="69">
        <v>3035.0</v>
      </c>
      <c r="D391" s="68">
        <v>8491.0</v>
      </c>
      <c r="E391" s="69">
        <v>4148.0</v>
      </c>
      <c r="F391" s="70">
        <v>1949.0</v>
      </c>
      <c r="G391" s="70">
        <v>1146.0</v>
      </c>
      <c r="H391" s="70">
        <v>959.0</v>
      </c>
      <c r="I391" s="70">
        <v>210.0</v>
      </c>
      <c r="J391" s="69">
        <v>21514.0</v>
      </c>
      <c r="K391" s="69">
        <v>1773.0</v>
      </c>
      <c r="L391" s="70">
        <v>1642.0</v>
      </c>
      <c r="M391" s="69">
        <v>2181.0</v>
      </c>
      <c r="N391" s="70">
        <v>1088.0</v>
      </c>
      <c r="O391" s="70">
        <v>779.0</v>
      </c>
      <c r="P391" s="69">
        <v>3101.0</v>
      </c>
      <c r="Q391" s="69">
        <v>2106.0</v>
      </c>
      <c r="R391" s="70">
        <v>547.0</v>
      </c>
      <c r="S391" s="69">
        <v>2876.0</v>
      </c>
    </row>
    <row r="392">
      <c r="A392" s="64">
        <v>44241.0</v>
      </c>
      <c r="B392" s="69">
        <v>26173.0</v>
      </c>
      <c r="C392" s="69">
        <v>3020.0</v>
      </c>
      <c r="D392" s="68">
        <v>8478.0</v>
      </c>
      <c r="E392" s="69">
        <v>4136.0</v>
      </c>
      <c r="F392" s="70">
        <v>1946.0</v>
      </c>
      <c r="G392" s="70">
        <v>1138.0</v>
      </c>
      <c r="H392" s="70">
        <v>955.0</v>
      </c>
      <c r="I392" s="70">
        <v>210.0</v>
      </c>
      <c r="J392" s="69">
        <v>21412.0</v>
      </c>
      <c r="K392" s="69">
        <v>1772.0</v>
      </c>
      <c r="L392" s="70">
        <v>1642.0</v>
      </c>
      <c r="M392" s="69">
        <v>2172.0</v>
      </c>
      <c r="N392" s="70">
        <v>1084.0</v>
      </c>
      <c r="O392" s="70">
        <v>774.0</v>
      </c>
      <c r="P392" s="69">
        <v>3083.0</v>
      </c>
      <c r="Q392" s="69">
        <v>2103.0</v>
      </c>
      <c r="R392" s="70">
        <v>547.0</v>
      </c>
      <c r="S392" s="69">
        <v>2870.0</v>
      </c>
    </row>
    <row r="393">
      <c r="A393" s="64">
        <v>44240.0</v>
      </c>
      <c r="B393" s="69">
        <v>26021.0</v>
      </c>
      <c r="C393" s="69">
        <v>3005.0</v>
      </c>
      <c r="D393" s="68">
        <v>8475.0</v>
      </c>
      <c r="E393" s="69">
        <v>4117.0</v>
      </c>
      <c r="F393" s="70">
        <v>1944.0</v>
      </c>
      <c r="G393" s="70">
        <v>1136.0</v>
      </c>
      <c r="H393" s="70">
        <v>952.0</v>
      </c>
      <c r="I393" s="70">
        <v>208.0</v>
      </c>
      <c r="J393" s="69">
        <v>21332.0</v>
      </c>
      <c r="K393" s="69">
        <v>1767.0</v>
      </c>
      <c r="L393" s="70">
        <v>1637.0</v>
      </c>
      <c r="M393" s="69">
        <v>2160.0</v>
      </c>
      <c r="N393" s="70">
        <v>1078.0</v>
      </c>
      <c r="O393" s="70">
        <v>772.0</v>
      </c>
      <c r="P393" s="69">
        <v>3088.0</v>
      </c>
      <c r="Q393" s="69">
        <v>2097.0</v>
      </c>
      <c r="R393" s="70">
        <v>547.0</v>
      </c>
      <c r="S393" s="69">
        <v>2863.0</v>
      </c>
    </row>
    <row r="394">
      <c r="A394" s="64">
        <v>44239.0</v>
      </c>
      <c r="B394" s="69">
        <v>25885.0</v>
      </c>
      <c r="C394" s="69">
        <v>2978.0</v>
      </c>
      <c r="D394" s="68">
        <v>8461.0</v>
      </c>
      <c r="E394" s="69">
        <v>4087.0</v>
      </c>
      <c r="F394" s="70">
        <v>1941.0</v>
      </c>
      <c r="G394" s="70">
        <v>1131.0</v>
      </c>
      <c r="H394" s="70">
        <v>950.0</v>
      </c>
      <c r="I394" s="70">
        <v>203.0</v>
      </c>
      <c r="J394" s="69">
        <v>21233.0</v>
      </c>
      <c r="K394" s="69">
        <v>1765.0</v>
      </c>
      <c r="L394" s="70">
        <v>1632.0</v>
      </c>
      <c r="M394" s="69">
        <v>2145.0</v>
      </c>
      <c r="N394" s="70">
        <v>1073.0</v>
      </c>
      <c r="O394" s="70">
        <v>772.0</v>
      </c>
      <c r="P394" s="69">
        <v>3083.0</v>
      </c>
      <c r="Q394" s="69">
        <v>2093.0</v>
      </c>
      <c r="R394" s="70">
        <v>547.0</v>
      </c>
      <c r="S394" s="69">
        <v>2858.0</v>
      </c>
    </row>
    <row r="395">
      <c r="A395" s="64">
        <v>44238.0</v>
      </c>
      <c r="B395" s="69">
        <v>25727.0</v>
      </c>
      <c r="C395" s="69">
        <v>2951.0</v>
      </c>
      <c r="D395" s="68">
        <v>8449.0</v>
      </c>
      <c r="E395" s="69">
        <v>4044.0</v>
      </c>
      <c r="F395" s="70">
        <v>1935.0</v>
      </c>
      <c r="G395" s="70">
        <v>1130.0</v>
      </c>
      <c r="H395" s="70">
        <v>950.0</v>
      </c>
      <c r="I395" s="70">
        <v>201.0</v>
      </c>
      <c r="J395" s="69">
        <v>21128.0</v>
      </c>
      <c r="K395" s="69">
        <v>1759.0</v>
      </c>
      <c r="L395" s="70">
        <v>1626.0</v>
      </c>
      <c r="M395" s="69">
        <v>2132.0</v>
      </c>
      <c r="N395" s="70">
        <v>1071.0</v>
      </c>
      <c r="O395" s="70">
        <v>768.0</v>
      </c>
      <c r="P395" s="69">
        <v>3079.0</v>
      </c>
      <c r="Q395" s="69">
        <v>2089.0</v>
      </c>
      <c r="R395" s="70">
        <v>543.0</v>
      </c>
      <c r="S395" s="69">
        <v>2852.0</v>
      </c>
    </row>
    <row r="396">
      <c r="A396" s="64">
        <v>44237.0</v>
      </c>
      <c r="B396" s="69">
        <v>25544.0</v>
      </c>
      <c r="C396" s="69">
        <v>2922.0</v>
      </c>
      <c r="D396" s="68">
        <v>8436.0</v>
      </c>
      <c r="E396" s="69">
        <v>4019.0</v>
      </c>
      <c r="F396" s="70">
        <v>1922.0</v>
      </c>
      <c r="G396" s="70">
        <v>1127.0</v>
      </c>
      <c r="H396" s="70">
        <v>948.0</v>
      </c>
      <c r="I396" s="70">
        <v>201.0</v>
      </c>
      <c r="J396" s="69">
        <v>20940.0</v>
      </c>
      <c r="K396" s="69">
        <v>1748.0</v>
      </c>
      <c r="L396" s="70">
        <v>1622.0</v>
      </c>
      <c r="M396" s="69">
        <v>2131.0</v>
      </c>
      <c r="N396" s="70">
        <v>1064.0</v>
      </c>
      <c r="O396" s="70">
        <v>768.0</v>
      </c>
      <c r="P396" s="69">
        <v>3078.0</v>
      </c>
      <c r="Q396" s="69">
        <v>2084.0</v>
      </c>
      <c r="R396" s="70">
        <v>539.0</v>
      </c>
      <c r="S396" s="69">
        <v>2837.0</v>
      </c>
    </row>
    <row r="397">
      <c r="A397" s="64">
        <v>44236.0</v>
      </c>
      <c r="B397" s="69">
        <v>25369.0</v>
      </c>
      <c r="C397" s="69">
        <v>2903.0</v>
      </c>
      <c r="D397" s="68">
        <v>8420.0</v>
      </c>
      <c r="E397" s="69">
        <v>3999.0</v>
      </c>
      <c r="F397" s="70">
        <v>1908.0</v>
      </c>
      <c r="G397" s="70">
        <v>1127.0</v>
      </c>
      <c r="H397" s="70">
        <v>948.0</v>
      </c>
      <c r="I397" s="70">
        <v>200.0</v>
      </c>
      <c r="J397" s="69">
        <v>20771.0</v>
      </c>
      <c r="K397" s="69">
        <v>1743.0</v>
      </c>
      <c r="L397" s="70">
        <v>1620.0</v>
      </c>
      <c r="M397" s="69">
        <v>2129.0</v>
      </c>
      <c r="N397" s="70">
        <v>1062.0</v>
      </c>
      <c r="O397" s="70">
        <v>766.0</v>
      </c>
      <c r="P397" s="69">
        <v>3076.0</v>
      </c>
      <c r="Q397" s="69">
        <v>2075.0</v>
      </c>
      <c r="R397" s="70">
        <v>539.0</v>
      </c>
      <c r="S397" s="69">
        <v>2832.0</v>
      </c>
    </row>
    <row r="398">
      <c r="A398" s="64">
        <v>44235.0</v>
      </c>
      <c r="B398" s="69">
        <v>25279.0</v>
      </c>
      <c r="C398" s="69">
        <v>2894.0</v>
      </c>
      <c r="D398" s="68">
        <v>8411.0</v>
      </c>
      <c r="E398" s="69">
        <v>3983.0</v>
      </c>
      <c r="F398" s="70">
        <v>1900.0</v>
      </c>
      <c r="G398" s="70">
        <v>1125.0</v>
      </c>
      <c r="H398" s="70">
        <v>945.0</v>
      </c>
      <c r="I398" s="70">
        <v>199.0</v>
      </c>
      <c r="J398" s="69">
        <v>20646.0</v>
      </c>
      <c r="K398" s="69">
        <v>1740.0</v>
      </c>
      <c r="L398" s="70">
        <v>1617.0</v>
      </c>
      <c r="M398" s="69">
        <v>2124.0</v>
      </c>
      <c r="N398" s="70">
        <v>1059.0</v>
      </c>
      <c r="O398" s="70">
        <v>766.0</v>
      </c>
      <c r="P398" s="69">
        <v>3071.0</v>
      </c>
      <c r="Q398" s="69">
        <v>2068.0</v>
      </c>
      <c r="R398" s="70">
        <v>537.0</v>
      </c>
      <c r="S398" s="69">
        <v>2821.0</v>
      </c>
    </row>
    <row r="399">
      <c r="A399" s="64">
        <v>44234.0</v>
      </c>
      <c r="B399" s="69">
        <v>25167.0</v>
      </c>
      <c r="C399" s="69">
        <v>2885.0</v>
      </c>
      <c r="D399" s="68">
        <v>8390.0</v>
      </c>
      <c r="E399" s="69">
        <v>3965.0</v>
      </c>
      <c r="F399" s="70">
        <v>1893.0</v>
      </c>
      <c r="G399" s="70">
        <v>1121.0</v>
      </c>
      <c r="H399" s="70">
        <v>944.0</v>
      </c>
      <c r="I399" s="70">
        <v>198.0</v>
      </c>
      <c r="J399" s="69">
        <v>20563.0</v>
      </c>
      <c r="K399" s="69">
        <v>1736.0</v>
      </c>
      <c r="L399" s="70">
        <v>1617.0</v>
      </c>
      <c r="M399" s="69">
        <v>2114.0</v>
      </c>
      <c r="N399" s="70">
        <v>1059.0</v>
      </c>
      <c r="O399" s="70">
        <v>766.0</v>
      </c>
      <c r="P399" s="69">
        <v>3065.0</v>
      </c>
      <c r="Q399" s="69">
        <v>2064.0</v>
      </c>
      <c r="R399" s="70">
        <v>537.0</v>
      </c>
      <c r="S399" s="69">
        <v>2812.0</v>
      </c>
    </row>
    <row r="400">
      <c r="A400" s="64">
        <v>44233.0</v>
      </c>
      <c r="B400" s="69">
        <v>25023.0</v>
      </c>
      <c r="C400" s="69">
        <v>2876.0</v>
      </c>
      <c r="D400" s="68">
        <v>8378.0</v>
      </c>
      <c r="E400" s="69">
        <v>3948.0</v>
      </c>
      <c r="F400" s="70">
        <v>1883.0</v>
      </c>
      <c r="G400" s="70">
        <v>1115.0</v>
      </c>
      <c r="H400" s="70">
        <v>943.0</v>
      </c>
      <c r="I400" s="70">
        <v>197.0</v>
      </c>
      <c r="J400" s="69">
        <v>20450.0</v>
      </c>
      <c r="K400" s="69">
        <v>1730.0</v>
      </c>
      <c r="L400" s="70">
        <v>1616.0</v>
      </c>
      <c r="M400" s="69">
        <v>2100.0</v>
      </c>
      <c r="N400" s="70">
        <v>1059.0</v>
      </c>
      <c r="O400" s="70">
        <v>762.0</v>
      </c>
      <c r="P400" s="69">
        <v>3064.0</v>
      </c>
      <c r="Q400" s="69">
        <v>2060.0</v>
      </c>
      <c r="R400" s="70">
        <v>535.0</v>
      </c>
      <c r="S400" s="69">
        <v>2785.0</v>
      </c>
    </row>
    <row r="401">
      <c r="A401" s="64">
        <v>44232.0</v>
      </c>
      <c r="B401" s="69">
        <v>24880.0</v>
      </c>
      <c r="C401" s="69">
        <v>2862.0</v>
      </c>
      <c r="D401" s="68">
        <v>8360.0</v>
      </c>
      <c r="E401" s="69">
        <v>3923.0</v>
      </c>
      <c r="F401" s="70">
        <v>1871.0</v>
      </c>
      <c r="G401" s="70">
        <v>1107.0</v>
      </c>
      <c r="H401" s="70">
        <v>941.0</v>
      </c>
      <c r="I401" s="70">
        <v>197.0</v>
      </c>
      <c r="J401" s="69">
        <v>20336.0</v>
      </c>
      <c r="K401" s="69">
        <v>1729.0</v>
      </c>
      <c r="L401" s="70">
        <v>1614.0</v>
      </c>
      <c r="M401" s="69">
        <v>2087.0</v>
      </c>
      <c r="N401" s="70">
        <v>1055.0</v>
      </c>
      <c r="O401" s="70">
        <v>761.0</v>
      </c>
      <c r="P401" s="69">
        <v>3057.0</v>
      </c>
      <c r="Q401" s="69">
        <v>2048.0</v>
      </c>
      <c r="R401" s="70">
        <v>529.0</v>
      </c>
      <c r="S401" s="69">
        <v>2774.0</v>
      </c>
    </row>
    <row r="402">
      <c r="A402" s="64">
        <v>44231.0</v>
      </c>
      <c r="B402" s="69">
        <v>24755.0</v>
      </c>
      <c r="C402" s="69">
        <v>2829.0</v>
      </c>
      <c r="D402" s="68">
        <v>8346.0</v>
      </c>
      <c r="E402" s="69">
        <v>3897.0</v>
      </c>
      <c r="F402" s="70">
        <v>1857.0</v>
      </c>
      <c r="G402" s="70">
        <v>1107.0</v>
      </c>
      <c r="H402" s="70">
        <v>941.0</v>
      </c>
      <c r="I402" s="70">
        <v>197.0</v>
      </c>
      <c r="J402" s="69">
        <v>20222.0</v>
      </c>
      <c r="K402" s="69">
        <v>1724.0</v>
      </c>
      <c r="L402" s="70">
        <v>1611.0</v>
      </c>
      <c r="M402" s="69">
        <v>2074.0</v>
      </c>
      <c r="N402" s="70">
        <v>1055.0</v>
      </c>
      <c r="O402" s="70">
        <v>761.0</v>
      </c>
      <c r="P402" s="69">
        <v>3050.0</v>
      </c>
      <c r="Q402" s="69">
        <v>2042.0</v>
      </c>
      <c r="R402" s="70">
        <v>527.0</v>
      </c>
      <c r="S402" s="69">
        <v>2767.0</v>
      </c>
    </row>
    <row r="403">
      <c r="A403" s="64">
        <v>44230.0</v>
      </c>
      <c r="B403" s="69">
        <v>24583.0</v>
      </c>
      <c r="C403" s="69">
        <v>2803.0</v>
      </c>
      <c r="D403" s="68">
        <v>8338.0</v>
      </c>
      <c r="E403" s="69">
        <v>3853.0</v>
      </c>
      <c r="F403" s="70">
        <v>1845.0</v>
      </c>
      <c r="G403" s="70">
        <v>1105.0</v>
      </c>
      <c r="H403" s="70">
        <v>939.0</v>
      </c>
      <c r="I403" s="70">
        <v>197.0</v>
      </c>
      <c r="J403" s="69">
        <v>20088.0</v>
      </c>
      <c r="K403" s="69">
        <v>1716.0</v>
      </c>
      <c r="L403" s="70">
        <v>1607.0</v>
      </c>
      <c r="M403" s="69">
        <v>2061.0</v>
      </c>
      <c r="N403" s="70">
        <v>1054.0</v>
      </c>
      <c r="O403" s="70">
        <v>759.0</v>
      </c>
      <c r="P403" s="69">
        <v>3044.0</v>
      </c>
      <c r="Q403" s="69">
        <v>2034.0</v>
      </c>
      <c r="R403" s="70">
        <v>524.0</v>
      </c>
      <c r="S403" s="69">
        <v>2761.0</v>
      </c>
    </row>
    <row r="404">
      <c r="A404" s="64">
        <v>44229.0</v>
      </c>
      <c r="B404" s="69">
        <v>24395.0</v>
      </c>
      <c r="C404" s="69">
        <v>2784.0</v>
      </c>
      <c r="D404" s="68">
        <v>8329.0</v>
      </c>
      <c r="E404" s="69">
        <v>3832.0</v>
      </c>
      <c r="F404" s="70">
        <v>1839.0</v>
      </c>
      <c r="G404" s="70">
        <v>1098.0</v>
      </c>
      <c r="H404" s="70">
        <v>939.0</v>
      </c>
      <c r="I404" s="70">
        <v>196.0</v>
      </c>
      <c r="J404" s="69">
        <v>19977.0</v>
      </c>
      <c r="K404" s="69">
        <v>1710.0</v>
      </c>
      <c r="L404" s="70">
        <v>1598.0</v>
      </c>
      <c r="M404" s="69">
        <v>2025.0</v>
      </c>
      <c r="N404" s="70">
        <v>1044.0</v>
      </c>
      <c r="O404" s="70">
        <v>753.0</v>
      </c>
      <c r="P404" s="69">
        <v>3032.0</v>
      </c>
      <c r="Q404" s="69">
        <v>2026.0</v>
      </c>
      <c r="R404" s="70">
        <v>523.0</v>
      </c>
      <c r="S404" s="69">
        <v>2744.0</v>
      </c>
    </row>
    <row r="405">
      <c r="A405" s="64">
        <v>44228.0</v>
      </c>
      <c r="B405" s="69">
        <v>24267.0</v>
      </c>
      <c r="C405" s="69">
        <v>2772.0</v>
      </c>
      <c r="D405" s="68">
        <v>8317.0</v>
      </c>
      <c r="E405" s="69">
        <v>3824.0</v>
      </c>
      <c r="F405" s="70">
        <v>1815.0</v>
      </c>
      <c r="G405" s="70">
        <v>1098.0</v>
      </c>
      <c r="H405" s="70">
        <v>938.0</v>
      </c>
      <c r="I405" s="70">
        <v>196.0</v>
      </c>
      <c r="J405" s="69">
        <v>19895.0</v>
      </c>
      <c r="K405" s="69">
        <v>1703.0</v>
      </c>
      <c r="L405" s="70">
        <v>1580.0</v>
      </c>
      <c r="M405" s="69">
        <v>2020.0</v>
      </c>
      <c r="N405" s="70">
        <v>1042.0</v>
      </c>
      <c r="O405" s="70">
        <v>750.0</v>
      </c>
      <c r="P405" s="69">
        <v>3022.0</v>
      </c>
      <c r="Q405" s="69">
        <v>2015.0</v>
      </c>
      <c r="R405" s="70">
        <v>522.0</v>
      </c>
      <c r="S405" s="69">
        <v>2732.0</v>
      </c>
    </row>
    <row r="406">
      <c r="A406" s="64">
        <v>44227.0</v>
      </c>
      <c r="B406" s="69">
        <v>24162.0</v>
      </c>
      <c r="C406" s="69">
        <v>2757.0</v>
      </c>
      <c r="D406" s="68">
        <v>8308.0</v>
      </c>
      <c r="E406" s="69">
        <v>3813.0</v>
      </c>
      <c r="F406" s="70">
        <v>1783.0</v>
      </c>
      <c r="G406" s="70">
        <v>1097.0</v>
      </c>
      <c r="H406" s="70">
        <v>937.0</v>
      </c>
      <c r="I406" s="70">
        <v>196.0</v>
      </c>
      <c r="J406" s="69">
        <v>19803.0</v>
      </c>
      <c r="K406" s="69">
        <v>1695.0</v>
      </c>
      <c r="L406" s="70">
        <v>1574.0</v>
      </c>
      <c r="M406" s="69">
        <v>2016.0</v>
      </c>
      <c r="N406" s="70">
        <v>1039.0</v>
      </c>
      <c r="O406" s="70">
        <v>749.0</v>
      </c>
      <c r="P406" s="69">
        <v>3017.0</v>
      </c>
      <c r="Q406" s="69">
        <v>2011.0</v>
      </c>
      <c r="R406" s="70">
        <v>522.0</v>
      </c>
      <c r="S406" s="69">
        <v>2726.0</v>
      </c>
    </row>
    <row r="407">
      <c r="A407" s="64">
        <v>44226.0</v>
      </c>
      <c r="B407" s="69">
        <v>24061.0</v>
      </c>
      <c r="C407" s="69">
        <v>2737.0</v>
      </c>
      <c r="D407" s="68">
        <v>8298.0</v>
      </c>
      <c r="E407" s="69">
        <v>3792.0</v>
      </c>
      <c r="F407" s="70">
        <v>1766.0</v>
      </c>
      <c r="G407" s="70">
        <v>1097.0</v>
      </c>
      <c r="H407" s="70">
        <v>931.0</v>
      </c>
      <c r="I407" s="70">
        <v>194.0</v>
      </c>
      <c r="J407" s="69">
        <v>19690.0</v>
      </c>
      <c r="K407" s="69">
        <v>1689.0</v>
      </c>
      <c r="L407" s="70">
        <v>1573.0</v>
      </c>
      <c r="M407" s="69">
        <v>2011.0</v>
      </c>
      <c r="N407" s="70">
        <v>1037.0</v>
      </c>
      <c r="O407" s="70">
        <v>748.0</v>
      </c>
      <c r="P407" s="69">
        <v>3001.0</v>
      </c>
      <c r="Q407" s="69">
        <v>1993.0</v>
      </c>
      <c r="R407" s="70">
        <v>521.0</v>
      </c>
      <c r="S407" s="69">
        <v>2711.0</v>
      </c>
    </row>
    <row r="408">
      <c r="A408" s="64">
        <v>44225.0</v>
      </c>
      <c r="B408" s="69">
        <v>23908.0</v>
      </c>
      <c r="C408" s="69">
        <v>2717.0</v>
      </c>
      <c r="D408" s="68">
        <v>8290.0</v>
      </c>
      <c r="E408" s="69">
        <v>3777.0</v>
      </c>
      <c r="F408" s="70">
        <v>1733.0</v>
      </c>
      <c r="G408" s="70">
        <v>1095.0</v>
      </c>
      <c r="H408" s="70">
        <v>929.0</v>
      </c>
      <c r="I408" s="70">
        <v>194.0</v>
      </c>
      <c r="J408" s="69">
        <v>19544.0</v>
      </c>
      <c r="K408" s="69">
        <v>1686.0</v>
      </c>
      <c r="L408" s="70">
        <v>1562.0</v>
      </c>
      <c r="M408" s="69">
        <v>2002.0</v>
      </c>
      <c r="N408" s="70">
        <v>1034.0</v>
      </c>
      <c r="O408" s="70">
        <v>747.0</v>
      </c>
      <c r="P408" s="69">
        <v>2979.0</v>
      </c>
      <c r="Q408" s="69">
        <v>1981.0</v>
      </c>
      <c r="R408" s="70">
        <v>519.0</v>
      </c>
      <c r="S408" s="69">
        <v>2698.0</v>
      </c>
    </row>
    <row r="409">
      <c r="A409" s="64">
        <v>44224.0</v>
      </c>
      <c r="B409" s="69">
        <v>23797.0</v>
      </c>
      <c r="C409" s="69">
        <v>2683.0</v>
      </c>
      <c r="D409" s="68">
        <v>8280.0</v>
      </c>
      <c r="E409" s="69">
        <v>3758.0</v>
      </c>
      <c r="F409" s="70">
        <v>1679.0</v>
      </c>
      <c r="G409" s="70">
        <v>1094.0</v>
      </c>
      <c r="H409" s="70">
        <v>927.0</v>
      </c>
      <c r="I409" s="70">
        <v>194.0</v>
      </c>
      <c r="J409" s="69">
        <v>19408.0</v>
      </c>
      <c r="K409" s="69">
        <v>1678.0</v>
      </c>
      <c r="L409" s="70">
        <v>1553.0</v>
      </c>
      <c r="M409" s="69">
        <v>1996.0</v>
      </c>
      <c r="N409" s="70">
        <v>1028.0</v>
      </c>
      <c r="O409" s="70">
        <v>742.0</v>
      </c>
      <c r="P409" s="69">
        <v>2936.0</v>
      </c>
      <c r="Q409" s="69">
        <v>1966.0</v>
      </c>
      <c r="R409" s="70">
        <v>518.0</v>
      </c>
      <c r="S409" s="69">
        <v>2689.0</v>
      </c>
    </row>
    <row r="410">
      <c r="A410" s="64">
        <v>44223.0</v>
      </c>
      <c r="B410" s="69">
        <v>23692.0</v>
      </c>
      <c r="C410" s="69">
        <v>2629.0</v>
      </c>
      <c r="D410" s="68">
        <v>8269.0</v>
      </c>
      <c r="E410" s="69">
        <v>3717.0</v>
      </c>
      <c r="F410" s="70">
        <v>1635.0</v>
      </c>
      <c r="G410" s="70">
        <v>1090.0</v>
      </c>
      <c r="H410" s="70">
        <v>921.0</v>
      </c>
      <c r="I410" s="70">
        <v>193.0</v>
      </c>
      <c r="J410" s="69">
        <v>19290.0</v>
      </c>
      <c r="K410" s="69">
        <v>1672.0</v>
      </c>
      <c r="L410" s="70">
        <v>1528.0</v>
      </c>
      <c r="M410" s="69">
        <v>1992.0</v>
      </c>
      <c r="N410" s="70">
        <v>1027.0</v>
      </c>
      <c r="O410" s="70">
        <v>734.0</v>
      </c>
      <c r="P410" s="69">
        <v>2893.0</v>
      </c>
      <c r="Q410" s="69">
        <v>1947.0</v>
      </c>
      <c r="R410" s="70">
        <v>518.0</v>
      </c>
      <c r="S410" s="69">
        <v>2682.0</v>
      </c>
    </row>
    <row r="411">
      <c r="A411" s="64">
        <v>44222.0</v>
      </c>
      <c r="B411" s="69">
        <v>23563.0</v>
      </c>
      <c r="C411" s="69">
        <v>2597.0</v>
      </c>
      <c r="D411" s="68">
        <v>8263.0</v>
      </c>
      <c r="E411" s="69">
        <v>3697.0</v>
      </c>
      <c r="F411" s="70">
        <v>1523.0</v>
      </c>
      <c r="G411" s="70">
        <v>1089.0</v>
      </c>
      <c r="H411" s="70">
        <v>915.0</v>
      </c>
      <c r="I411" s="70">
        <v>189.0</v>
      </c>
      <c r="J411" s="69">
        <v>19145.0</v>
      </c>
      <c r="K411" s="69">
        <v>1654.0</v>
      </c>
      <c r="L411" s="70">
        <v>1520.0</v>
      </c>
      <c r="M411" s="69">
        <v>1988.0</v>
      </c>
      <c r="N411" s="70">
        <v>1014.0</v>
      </c>
      <c r="O411" s="70">
        <v>722.0</v>
      </c>
      <c r="P411" s="69">
        <v>2882.0</v>
      </c>
      <c r="Q411" s="69">
        <v>1926.0</v>
      </c>
      <c r="R411" s="70">
        <v>518.0</v>
      </c>
      <c r="S411" s="69">
        <v>2670.0</v>
      </c>
    </row>
    <row r="412">
      <c r="A412" s="64">
        <v>44221.0</v>
      </c>
      <c r="B412" s="69">
        <v>23459.0</v>
      </c>
      <c r="C412" s="69">
        <v>2570.0</v>
      </c>
      <c r="D412" s="68">
        <v>8250.0</v>
      </c>
      <c r="E412" s="69">
        <v>3679.0</v>
      </c>
      <c r="F412" s="70">
        <v>1511.0</v>
      </c>
      <c r="G412" s="70">
        <v>1085.0</v>
      </c>
      <c r="H412" s="70">
        <v>915.0</v>
      </c>
      <c r="I412" s="70">
        <v>187.0</v>
      </c>
      <c r="J412" s="69">
        <v>19063.0</v>
      </c>
      <c r="K412" s="69">
        <v>1611.0</v>
      </c>
      <c r="L412" s="70">
        <v>1513.0</v>
      </c>
      <c r="M412" s="69">
        <v>1982.0</v>
      </c>
      <c r="N412" s="70">
        <v>1013.0</v>
      </c>
      <c r="O412" s="70">
        <v>713.0</v>
      </c>
      <c r="P412" s="69">
        <v>2874.0</v>
      </c>
      <c r="Q412" s="69">
        <v>1914.0</v>
      </c>
      <c r="R412" s="70">
        <v>518.0</v>
      </c>
      <c r="S412" s="69">
        <v>2664.0</v>
      </c>
    </row>
    <row r="413">
      <c r="A413" s="64">
        <v>44220.0</v>
      </c>
      <c r="B413" s="69">
        <v>23357.0</v>
      </c>
      <c r="C413" s="69">
        <v>2550.0</v>
      </c>
      <c r="D413" s="68">
        <v>8235.0</v>
      </c>
      <c r="E413" s="69">
        <v>3665.0</v>
      </c>
      <c r="F413" s="70">
        <v>1495.0</v>
      </c>
      <c r="G413" s="70">
        <v>960.0</v>
      </c>
      <c r="H413" s="70">
        <v>913.0</v>
      </c>
      <c r="I413" s="70">
        <v>185.0</v>
      </c>
      <c r="J413" s="69">
        <v>18987.0</v>
      </c>
      <c r="K413" s="69">
        <v>1607.0</v>
      </c>
      <c r="L413" s="70">
        <v>1505.0</v>
      </c>
      <c r="M413" s="69">
        <v>1969.0</v>
      </c>
      <c r="N413" s="70">
        <v>1013.0</v>
      </c>
      <c r="O413" s="70">
        <v>710.0</v>
      </c>
      <c r="P413" s="69">
        <v>2859.0</v>
      </c>
      <c r="Q413" s="69">
        <v>1903.0</v>
      </c>
      <c r="R413" s="70">
        <v>518.0</v>
      </c>
      <c r="S413" s="69">
        <v>2653.0</v>
      </c>
    </row>
    <row r="414">
      <c r="A414" s="64">
        <v>44219.0</v>
      </c>
      <c r="B414" s="69">
        <v>23224.0</v>
      </c>
      <c r="C414" s="69">
        <v>2530.0</v>
      </c>
      <c r="D414" s="68">
        <v>8223.0</v>
      </c>
      <c r="E414" s="69">
        <v>3640.0</v>
      </c>
      <c r="F414" s="70">
        <v>1478.0</v>
      </c>
      <c r="G414" s="70">
        <v>960.0</v>
      </c>
      <c r="H414" s="70">
        <v>911.0</v>
      </c>
      <c r="I414" s="70">
        <v>174.0</v>
      </c>
      <c r="J414" s="69">
        <v>18888.0</v>
      </c>
      <c r="K414" s="69">
        <v>1596.0</v>
      </c>
      <c r="L414" s="70">
        <v>1493.0</v>
      </c>
      <c r="M414" s="69">
        <v>1960.0</v>
      </c>
      <c r="N414" s="70">
        <v>1009.0</v>
      </c>
      <c r="O414" s="70">
        <v>709.0</v>
      </c>
      <c r="P414" s="69">
        <v>2851.0</v>
      </c>
      <c r="Q414" s="69">
        <v>1886.0</v>
      </c>
      <c r="R414" s="70">
        <v>516.0</v>
      </c>
      <c r="S414" s="69">
        <v>2644.0</v>
      </c>
    </row>
    <row r="415">
      <c r="A415" s="64">
        <v>44218.0</v>
      </c>
      <c r="B415" s="69">
        <v>23097.0</v>
      </c>
      <c r="C415" s="69">
        <v>2497.0</v>
      </c>
      <c r="D415" s="68">
        <v>8201.0</v>
      </c>
      <c r="E415" s="69">
        <v>3628.0</v>
      </c>
      <c r="F415" s="70">
        <v>1471.0</v>
      </c>
      <c r="G415" s="70">
        <v>959.0</v>
      </c>
      <c r="H415" s="70">
        <v>909.0</v>
      </c>
      <c r="I415" s="70">
        <v>173.0</v>
      </c>
      <c r="J415" s="69">
        <v>18771.0</v>
      </c>
      <c r="K415" s="69">
        <v>1590.0</v>
      </c>
      <c r="L415" s="70">
        <v>1489.0</v>
      </c>
      <c r="M415" s="69">
        <v>1943.0</v>
      </c>
      <c r="N415" s="70">
        <v>1002.0</v>
      </c>
      <c r="O415" s="70">
        <v>699.0</v>
      </c>
      <c r="P415" s="69">
        <v>2833.0</v>
      </c>
      <c r="Q415" s="69">
        <v>1854.0</v>
      </c>
      <c r="R415" s="70">
        <v>513.0</v>
      </c>
      <c r="S415" s="69">
        <v>2633.0</v>
      </c>
    </row>
    <row r="416">
      <c r="A416" s="64">
        <v>44217.0</v>
      </c>
      <c r="B416" s="69">
        <v>22984.0</v>
      </c>
      <c r="C416" s="69">
        <v>2474.0</v>
      </c>
      <c r="D416" s="68">
        <v>8195.0</v>
      </c>
      <c r="E416" s="69">
        <v>3619.0</v>
      </c>
      <c r="F416" s="70">
        <v>1469.0</v>
      </c>
      <c r="G416" s="70">
        <v>958.0</v>
      </c>
      <c r="H416" s="70">
        <v>906.0</v>
      </c>
      <c r="I416" s="70">
        <v>173.0</v>
      </c>
      <c r="J416" s="69">
        <v>18655.0</v>
      </c>
      <c r="K416" s="69">
        <v>1581.0</v>
      </c>
      <c r="L416" s="70">
        <v>1488.0</v>
      </c>
      <c r="M416" s="69">
        <v>1936.0</v>
      </c>
      <c r="N416" s="70">
        <v>1002.0</v>
      </c>
      <c r="O416" s="70">
        <v>692.0</v>
      </c>
      <c r="P416" s="69">
        <v>2818.0</v>
      </c>
      <c r="Q416" s="69">
        <v>1833.0</v>
      </c>
      <c r="R416" s="70">
        <v>511.0</v>
      </c>
      <c r="S416" s="69">
        <v>2624.0</v>
      </c>
    </row>
    <row r="417">
      <c r="A417" s="64">
        <v>44216.0</v>
      </c>
      <c r="B417" s="69">
        <v>22859.0</v>
      </c>
      <c r="C417" s="69">
        <v>2455.0</v>
      </c>
      <c r="D417" s="68">
        <v>8188.0</v>
      </c>
      <c r="E417" s="69">
        <v>3596.0</v>
      </c>
      <c r="F417" s="70">
        <v>1463.0</v>
      </c>
      <c r="G417" s="70">
        <v>958.0</v>
      </c>
      <c r="H417" s="70">
        <v>903.0</v>
      </c>
      <c r="I417" s="70">
        <v>172.0</v>
      </c>
      <c r="J417" s="69">
        <v>18517.0</v>
      </c>
      <c r="K417" s="69">
        <v>1573.0</v>
      </c>
      <c r="L417" s="70">
        <v>1481.0</v>
      </c>
      <c r="M417" s="69">
        <v>1926.0</v>
      </c>
      <c r="N417" s="70">
        <v>997.0</v>
      </c>
      <c r="O417" s="70">
        <v>678.0</v>
      </c>
      <c r="P417" s="69">
        <v>2810.0</v>
      </c>
      <c r="Q417" s="69">
        <v>1817.0</v>
      </c>
      <c r="R417" s="70">
        <v>506.0</v>
      </c>
      <c r="S417" s="69">
        <v>2619.0</v>
      </c>
    </row>
    <row r="418">
      <c r="A418" s="64">
        <v>44215.0</v>
      </c>
      <c r="B418" s="69">
        <v>22717.0</v>
      </c>
      <c r="C418" s="69">
        <v>2442.0</v>
      </c>
      <c r="D418" s="68">
        <v>8176.0</v>
      </c>
      <c r="E418" s="69">
        <v>3580.0</v>
      </c>
      <c r="F418" s="70">
        <v>1452.0</v>
      </c>
      <c r="G418" s="70">
        <v>957.0</v>
      </c>
      <c r="H418" s="70">
        <v>900.0</v>
      </c>
      <c r="I418" s="70">
        <v>172.0</v>
      </c>
      <c r="J418" s="69">
        <v>18378.0</v>
      </c>
      <c r="K418" s="69">
        <v>1562.0</v>
      </c>
      <c r="L418" s="70">
        <v>1478.0</v>
      </c>
      <c r="M418" s="69">
        <v>1918.0</v>
      </c>
      <c r="N418" s="70">
        <v>995.0</v>
      </c>
      <c r="O418" s="70">
        <v>669.0</v>
      </c>
      <c r="P418" s="69">
        <v>2803.0</v>
      </c>
      <c r="Q418" s="69">
        <v>1798.0</v>
      </c>
      <c r="R418" s="70">
        <v>500.0</v>
      </c>
      <c r="S418" s="69">
        <v>2618.0</v>
      </c>
    </row>
    <row r="419">
      <c r="A419" s="64">
        <v>44214.0</v>
      </c>
      <c r="B419" s="69">
        <v>22616.0</v>
      </c>
      <c r="C419" s="69">
        <v>2425.0</v>
      </c>
      <c r="D419" s="68">
        <v>8160.0</v>
      </c>
      <c r="E419" s="69">
        <v>3561.0</v>
      </c>
      <c r="F419" s="70">
        <v>1444.0</v>
      </c>
      <c r="G419" s="70">
        <v>950.0</v>
      </c>
      <c r="H419" s="70">
        <v>892.0</v>
      </c>
      <c r="I419" s="70">
        <v>169.0</v>
      </c>
      <c r="J419" s="69">
        <v>18239.0</v>
      </c>
      <c r="K419" s="69">
        <v>1545.0</v>
      </c>
      <c r="L419" s="70">
        <v>1473.0</v>
      </c>
      <c r="M419" s="69">
        <v>1910.0</v>
      </c>
      <c r="N419" s="70">
        <v>992.0</v>
      </c>
      <c r="O419" s="70">
        <v>663.0</v>
      </c>
      <c r="P419" s="69">
        <v>2794.0</v>
      </c>
      <c r="Q419" s="69">
        <v>1787.0</v>
      </c>
      <c r="R419" s="70">
        <v>499.0</v>
      </c>
      <c r="S419" s="69">
        <v>2610.0</v>
      </c>
    </row>
    <row r="420">
      <c r="A420" s="64">
        <v>44213.0</v>
      </c>
      <c r="B420" s="69">
        <v>22484.0</v>
      </c>
      <c r="C420" s="69">
        <v>2415.0</v>
      </c>
      <c r="D420" s="68">
        <v>8147.0</v>
      </c>
      <c r="E420" s="69">
        <v>3548.0</v>
      </c>
      <c r="F420" s="70">
        <v>1433.0</v>
      </c>
      <c r="G420" s="70">
        <v>948.0</v>
      </c>
      <c r="H420" s="70">
        <v>886.0</v>
      </c>
      <c r="I420" s="70">
        <v>167.0</v>
      </c>
      <c r="J420" s="69">
        <v>18134.0</v>
      </c>
      <c r="K420" s="69">
        <v>1529.0</v>
      </c>
      <c r="L420" s="70">
        <v>1464.0</v>
      </c>
      <c r="M420" s="69">
        <v>1899.0</v>
      </c>
      <c r="N420" s="70">
        <v>989.0</v>
      </c>
      <c r="O420" s="70">
        <v>659.0</v>
      </c>
      <c r="P420" s="69">
        <v>2776.0</v>
      </c>
      <c r="Q420" s="69">
        <v>1765.0</v>
      </c>
      <c r="R420" s="70">
        <v>497.0</v>
      </c>
      <c r="S420" s="69">
        <v>2600.0</v>
      </c>
    </row>
    <row r="421">
      <c r="A421" s="64">
        <v>44212.0</v>
      </c>
      <c r="B421" s="69">
        <v>22339.0</v>
      </c>
      <c r="C421" s="69">
        <v>2381.0</v>
      </c>
      <c r="D421" s="68">
        <v>8132.0</v>
      </c>
      <c r="E421" s="69">
        <v>3513.0</v>
      </c>
      <c r="F421" s="70">
        <v>1418.0</v>
      </c>
      <c r="G421" s="70">
        <v>945.0</v>
      </c>
      <c r="H421" s="70">
        <v>868.0</v>
      </c>
      <c r="I421" s="70">
        <v>166.0</v>
      </c>
      <c r="J421" s="69">
        <v>17959.0</v>
      </c>
      <c r="K421" s="69">
        <v>1525.0</v>
      </c>
      <c r="L421" s="70">
        <v>1457.0</v>
      </c>
      <c r="M421" s="69">
        <v>1892.0</v>
      </c>
      <c r="N421" s="70">
        <v>984.0</v>
      </c>
      <c r="O421" s="70">
        <v>644.0</v>
      </c>
      <c r="P421" s="69">
        <v>2761.0</v>
      </c>
      <c r="Q421" s="69">
        <v>1747.0</v>
      </c>
      <c r="R421" s="70">
        <v>497.0</v>
      </c>
      <c r="S421" s="69">
        <v>2592.0</v>
      </c>
    </row>
    <row r="422">
      <c r="A422" s="64">
        <v>44211.0</v>
      </c>
      <c r="B422" s="69">
        <v>22183.0</v>
      </c>
      <c r="C422" s="69">
        <v>2320.0</v>
      </c>
      <c r="D422" s="68">
        <v>8109.0</v>
      </c>
      <c r="E422" s="69">
        <v>3480.0</v>
      </c>
      <c r="F422" s="70">
        <v>1412.0</v>
      </c>
      <c r="G422" s="70">
        <v>940.0</v>
      </c>
      <c r="H422" s="70">
        <v>860.0</v>
      </c>
      <c r="I422" s="70">
        <v>165.0</v>
      </c>
      <c r="J422" s="69">
        <v>17791.0</v>
      </c>
      <c r="K422" s="69">
        <v>1502.0</v>
      </c>
      <c r="L422" s="70">
        <v>1451.0</v>
      </c>
      <c r="M422" s="69">
        <v>1884.0</v>
      </c>
      <c r="N422" s="70">
        <v>967.0</v>
      </c>
      <c r="O422" s="70">
        <v>632.0</v>
      </c>
      <c r="P422" s="69">
        <v>2741.0</v>
      </c>
      <c r="Q422" s="69">
        <v>1727.0</v>
      </c>
      <c r="R422" s="70">
        <v>493.0</v>
      </c>
      <c r="S422" s="69">
        <v>2584.0</v>
      </c>
    </row>
    <row r="423">
      <c r="A423" s="64">
        <v>44210.0</v>
      </c>
      <c r="B423" s="69">
        <v>22056.0</v>
      </c>
      <c r="C423" s="69">
        <v>2273.0</v>
      </c>
      <c r="D423" s="68">
        <v>8098.0</v>
      </c>
      <c r="E423" s="69">
        <v>3456.0</v>
      </c>
      <c r="F423" s="70">
        <v>1406.0</v>
      </c>
      <c r="G423" s="70">
        <v>937.0</v>
      </c>
      <c r="H423" s="70">
        <v>854.0</v>
      </c>
      <c r="I423" s="70">
        <v>161.0</v>
      </c>
      <c r="J423" s="69">
        <v>17605.0</v>
      </c>
      <c r="K423" s="69">
        <v>1489.0</v>
      </c>
      <c r="L423" s="70">
        <v>1442.0</v>
      </c>
      <c r="M423" s="69">
        <v>1878.0</v>
      </c>
      <c r="N423" s="70">
        <v>961.0</v>
      </c>
      <c r="O423" s="70">
        <v>618.0</v>
      </c>
      <c r="P423" s="69">
        <v>2718.0</v>
      </c>
      <c r="Q423" s="69">
        <v>1705.0</v>
      </c>
      <c r="R423" s="70">
        <v>492.0</v>
      </c>
      <c r="S423" s="69">
        <v>2579.0</v>
      </c>
    </row>
    <row r="424">
      <c r="A424" s="64">
        <v>44209.0</v>
      </c>
      <c r="B424" s="69">
        <v>21922.0</v>
      </c>
      <c r="C424" s="69">
        <v>2233.0</v>
      </c>
      <c r="D424" s="68">
        <v>8094.0</v>
      </c>
      <c r="E424" s="69">
        <v>3431.0</v>
      </c>
      <c r="F424" s="70">
        <v>1375.0</v>
      </c>
      <c r="G424" s="70">
        <v>934.0</v>
      </c>
      <c r="H424" s="70">
        <v>844.0</v>
      </c>
      <c r="I424" s="70">
        <v>159.0</v>
      </c>
      <c r="J424" s="69">
        <v>17434.0</v>
      </c>
      <c r="K424" s="69">
        <v>1478.0</v>
      </c>
      <c r="L424" s="70">
        <v>1424.0</v>
      </c>
      <c r="M424" s="69">
        <v>1866.0</v>
      </c>
      <c r="N424" s="70">
        <v>958.0</v>
      </c>
      <c r="O424" s="70">
        <v>612.0</v>
      </c>
      <c r="P424" s="69">
        <v>2701.0</v>
      </c>
      <c r="Q424" s="69">
        <v>1689.0</v>
      </c>
      <c r="R424" s="70">
        <v>490.0</v>
      </c>
      <c r="S424" s="69">
        <v>2568.0</v>
      </c>
    </row>
    <row r="425">
      <c r="A425" s="64">
        <v>44208.0</v>
      </c>
      <c r="B425" s="69">
        <v>21771.0</v>
      </c>
      <c r="C425" s="69">
        <v>2198.0</v>
      </c>
      <c r="D425" s="68">
        <v>8081.0</v>
      </c>
      <c r="E425" s="69">
        <v>3409.0</v>
      </c>
      <c r="F425" s="70">
        <v>1371.0</v>
      </c>
      <c r="G425" s="70">
        <v>925.0</v>
      </c>
      <c r="H425" s="70">
        <v>833.0</v>
      </c>
      <c r="I425" s="70">
        <v>159.0</v>
      </c>
      <c r="J425" s="69">
        <v>17233.0</v>
      </c>
      <c r="K425" s="69">
        <v>1457.0</v>
      </c>
      <c r="L425" s="70">
        <v>1413.0</v>
      </c>
      <c r="M425" s="69">
        <v>1861.0</v>
      </c>
      <c r="N425" s="70">
        <v>950.0</v>
      </c>
      <c r="O425" s="70">
        <v>612.0</v>
      </c>
      <c r="P425" s="69">
        <v>2677.0</v>
      </c>
      <c r="Q425" s="69">
        <v>1647.0</v>
      </c>
      <c r="R425" s="70">
        <v>489.0</v>
      </c>
      <c r="S425" s="69">
        <v>2565.0</v>
      </c>
    </row>
    <row r="426">
      <c r="A426" s="64">
        <v>44207.0</v>
      </c>
      <c r="B426" s="69">
        <v>21604.0</v>
      </c>
      <c r="C426" s="69">
        <v>2177.0</v>
      </c>
      <c r="D426" s="68">
        <v>8063.0</v>
      </c>
      <c r="E426" s="69">
        <v>3388.0</v>
      </c>
      <c r="F426" s="70">
        <v>1364.0</v>
      </c>
      <c r="G426" s="70">
        <v>918.0</v>
      </c>
      <c r="H426" s="70">
        <v>826.0</v>
      </c>
      <c r="I426" s="70">
        <v>158.0</v>
      </c>
      <c r="J426" s="69">
        <v>17058.0</v>
      </c>
      <c r="K426" s="69">
        <v>1450.0</v>
      </c>
      <c r="L426" s="70">
        <v>1397.0</v>
      </c>
      <c r="M426" s="69">
        <v>1858.0</v>
      </c>
      <c r="N426" s="70">
        <v>938.0</v>
      </c>
      <c r="O426" s="70">
        <v>610.0</v>
      </c>
      <c r="P426" s="69">
        <v>2669.0</v>
      </c>
      <c r="Q426" s="69">
        <v>1592.0</v>
      </c>
      <c r="R426" s="70">
        <v>487.0</v>
      </c>
      <c r="S426" s="69">
        <v>2557.0</v>
      </c>
    </row>
    <row r="427">
      <c r="A427" s="64">
        <v>44206.0</v>
      </c>
      <c r="B427" s="69">
        <v>21463.0</v>
      </c>
      <c r="C427" s="69">
        <v>2158.0</v>
      </c>
      <c r="D427" s="68">
        <v>8052.0</v>
      </c>
      <c r="E427" s="69">
        <v>3366.0</v>
      </c>
      <c r="F427" s="70">
        <v>1340.0</v>
      </c>
      <c r="G427" s="70">
        <v>917.0</v>
      </c>
      <c r="H427" s="70">
        <v>812.0</v>
      </c>
      <c r="I427" s="70">
        <v>158.0</v>
      </c>
      <c r="J427" s="69">
        <v>16912.0</v>
      </c>
      <c r="K427" s="69">
        <v>1439.0</v>
      </c>
      <c r="L427" s="70">
        <v>1387.0</v>
      </c>
      <c r="M427" s="69">
        <v>1847.0</v>
      </c>
      <c r="N427" s="70">
        <v>931.0</v>
      </c>
      <c r="O427" s="70">
        <v>607.0</v>
      </c>
      <c r="P427" s="69">
        <v>2665.0</v>
      </c>
      <c r="Q427" s="69">
        <v>1579.0</v>
      </c>
      <c r="R427" s="70">
        <v>485.0</v>
      </c>
      <c r="S427" s="69">
        <v>2546.0</v>
      </c>
    </row>
    <row r="428">
      <c r="A428" s="64">
        <v>44205.0</v>
      </c>
      <c r="B428" s="69">
        <v>21276.0</v>
      </c>
      <c r="C428" s="69">
        <v>2124.0</v>
      </c>
      <c r="D428" s="68">
        <v>8018.0</v>
      </c>
      <c r="E428" s="69">
        <v>3333.0</v>
      </c>
      <c r="F428" s="70">
        <v>1319.0</v>
      </c>
      <c r="G428" s="70">
        <v>913.0</v>
      </c>
      <c r="H428" s="70">
        <v>778.0</v>
      </c>
      <c r="I428" s="70">
        <v>158.0</v>
      </c>
      <c r="J428" s="69">
        <v>16719.0</v>
      </c>
      <c r="K428" s="69">
        <v>1419.0</v>
      </c>
      <c r="L428" s="70">
        <v>1378.0</v>
      </c>
      <c r="M428" s="69">
        <v>1817.0</v>
      </c>
      <c r="N428" s="70">
        <v>925.0</v>
      </c>
      <c r="O428" s="70">
        <v>603.0</v>
      </c>
      <c r="P428" s="69">
        <v>2646.0</v>
      </c>
      <c r="Q428" s="69">
        <v>1560.0</v>
      </c>
      <c r="R428" s="70">
        <v>481.0</v>
      </c>
      <c r="S428" s="69">
        <v>2532.0</v>
      </c>
    </row>
    <row r="429">
      <c r="A429" s="64">
        <v>44204.0</v>
      </c>
      <c r="B429" s="69">
        <v>21088.0</v>
      </c>
      <c r="C429" s="69">
        <v>2107.0</v>
      </c>
      <c r="D429" s="68">
        <v>8005.0</v>
      </c>
      <c r="E429" s="69">
        <v>3284.0</v>
      </c>
      <c r="F429" s="70">
        <v>1313.0</v>
      </c>
      <c r="G429" s="70">
        <v>908.0</v>
      </c>
      <c r="H429" s="70">
        <v>770.0</v>
      </c>
      <c r="I429" s="70">
        <v>158.0</v>
      </c>
      <c r="J429" s="69">
        <v>16508.0</v>
      </c>
      <c r="K429" s="69">
        <v>1413.0</v>
      </c>
      <c r="L429" s="70">
        <v>1348.0</v>
      </c>
      <c r="M429" s="69">
        <v>1790.0</v>
      </c>
      <c r="N429" s="70">
        <v>911.0</v>
      </c>
      <c r="O429" s="70">
        <v>598.0</v>
      </c>
      <c r="P429" s="69">
        <v>2625.0</v>
      </c>
      <c r="Q429" s="69">
        <v>1534.0</v>
      </c>
      <c r="R429" s="70">
        <v>476.0</v>
      </c>
      <c r="S429" s="69">
        <v>2522.0</v>
      </c>
    </row>
    <row r="430">
      <c r="A430" s="64">
        <v>44203.0</v>
      </c>
      <c r="B430" s="69">
        <v>20899.0</v>
      </c>
      <c r="C430" s="69">
        <v>2083.0</v>
      </c>
      <c r="D430" s="68">
        <v>7987.0</v>
      </c>
      <c r="E430" s="69">
        <v>3254.0</v>
      </c>
      <c r="F430" s="70">
        <v>1292.0</v>
      </c>
      <c r="G430" s="70">
        <v>900.0</v>
      </c>
      <c r="H430" s="70">
        <v>760.0</v>
      </c>
      <c r="I430" s="70">
        <v>158.0</v>
      </c>
      <c r="J430" s="69">
        <v>16250.0</v>
      </c>
      <c r="K430" s="69">
        <v>1402.0</v>
      </c>
      <c r="L430" s="70">
        <v>1338.0</v>
      </c>
      <c r="M430" s="69">
        <v>1769.0</v>
      </c>
      <c r="N430" s="70">
        <v>903.0</v>
      </c>
      <c r="O430" s="70">
        <v>598.0</v>
      </c>
      <c r="P430" s="69">
        <v>2595.0</v>
      </c>
      <c r="Q430" s="69">
        <v>1512.0</v>
      </c>
      <c r="R430" s="70">
        <v>470.0</v>
      </c>
      <c r="S430" s="69">
        <v>2516.0</v>
      </c>
    </row>
    <row r="431">
      <c r="A431" s="64">
        <v>44202.0</v>
      </c>
      <c r="B431" s="69">
        <v>20602.0</v>
      </c>
      <c r="C431" s="69">
        <v>2060.0</v>
      </c>
      <c r="D431" s="68">
        <v>7978.0</v>
      </c>
      <c r="E431" s="69">
        <v>3213.0</v>
      </c>
      <c r="F431" s="70">
        <v>1264.0</v>
      </c>
      <c r="G431" s="70">
        <v>891.0</v>
      </c>
      <c r="H431" s="70">
        <v>751.0</v>
      </c>
      <c r="I431" s="70">
        <v>155.0</v>
      </c>
      <c r="J431" s="69">
        <v>15947.0</v>
      </c>
      <c r="K431" s="69">
        <v>1372.0</v>
      </c>
      <c r="L431" s="70">
        <v>1324.0</v>
      </c>
      <c r="M431" s="69">
        <v>1749.0</v>
      </c>
      <c r="N431" s="70">
        <v>901.0</v>
      </c>
      <c r="O431" s="70">
        <v>597.0</v>
      </c>
      <c r="P431" s="69">
        <v>2559.0</v>
      </c>
      <c r="Q431" s="69">
        <v>1492.0</v>
      </c>
      <c r="R431" s="70">
        <v>461.0</v>
      </c>
      <c r="S431" s="69">
        <v>2502.0</v>
      </c>
    </row>
    <row r="432">
      <c r="A432" s="64">
        <v>44201.0</v>
      </c>
      <c r="B432" s="69">
        <v>20338.0</v>
      </c>
      <c r="C432" s="69">
        <v>2022.0</v>
      </c>
      <c r="D432" s="68">
        <v>7956.0</v>
      </c>
      <c r="E432" s="69">
        <v>3175.0</v>
      </c>
      <c r="F432" s="70">
        <v>1234.0</v>
      </c>
      <c r="G432" s="70">
        <v>882.0</v>
      </c>
      <c r="H432" s="70">
        <v>749.0</v>
      </c>
      <c r="I432" s="70">
        <v>154.0</v>
      </c>
      <c r="J432" s="69">
        <v>15663.0</v>
      </c>
      <c r="K432" s="69">
        <v>1356.0</v>
      </c>
      <c r="L432" s="70">
        <v>1303.0</v>
      </c>
      <c r="M432" s="69">
        <v>1725.0</v>
      </c>
      <c r="N432" s="70">
        <v>879.0</v>
      </c>
      <c r="O432" s="70">
        <v>596.0</v>
      </c>
      <c r="P432" s="69">
        <v>2531.0</v>
      </c>
      <c r="Q432" s="69">
        <v>1463.0</v>
      </c>
      <c r="R432" s="70">
        <v>456.0</v>
      </c>
      <c r="S432" s="69">
        <v>2497.0</v>
      </c>
    </row>
    <row r="433">
      <c r="A433" s="64">
        <v>44200.0</v>
      </c>
      <c r="B433" s="69">
        <v>20138.0</v>
      </c>
      <c r="C433" s="69">
        <v>2007.0</v>
      </c>
      <c r="D433" s="68">
        <v>7924.0</v>
      </c>
      <c r="E433" s="69">
        <v>3126.0</v>
      </c>
      <c r="F433" s="70">
        <v>1211.0</v>
      </c>
      <c r="G433" s="70">
        <v>874.0</v>
      </c>
      <c r="H433" s="70">
        <v>745.0</v>
      </c>
      <c r="I433" s="70">
        <v>154.0</v>
      </c>
      <c r="J433" s="69">
        <v>15434.0</v>
      </c>
      <c r="K433" s="69">
        <v>1329.0</v>
      </c>
      <c r="L433" s="70">
        <v>1271.0</v>
      </c>
      <c r="M433" s="69">
        <v>1707.0</v>
      </c>
      <c r="N433" s="70">
        <v>874.0</v>
      </c>
      <c r="O433" s="70">
        <v>592.0</v>
      </c>
      <c r="P433" s="69">
        <v>2507.0</v>
      </c>
      <c r="Q433" s="69">
        <v>1442.0</v>
      </c>
      <c r="R433" s="70">
        <v>448.0</v>
      </c>
      <c r="S433" s="69">
        <v>2481.0</v>
      </c>
    </row>
    <row r="434">
      <c r="A434" s="64">
        <v>44199.0</v>
      </c>
      <c r="B434" s="69">
        <v>19809.0</v>
      </c>
      <c r="C434" s="69">
        <v>1970.0</v>
      </c>
      <c r="D434" s="68">
        <v>7895.0</v>
      </c>
      <c r="E434" s="69">
        <v>3023.0</v>
      </c>
      <c r="F434" s="70">
        <v>1137.0</v>
      </c>
      <c r="G434" s="70">
        <v>868.0</v>
      </c>
      <c r="H434" s="70">
        <v>740.0</v>
      </c>
      <c r="I434" s="70">
        <v>154.0</v>
      </c>
      <c r="J434" s="69">
        <v>15166.0</v>
      </c>
      <c r="K434" s="69">
        <v>1301.0</v>
      </c>
      <c r="L434" s="70">
        <v>1248.0</v>
      </c>
      <c r="M434" s="69">
        <v>1684.0</v>
      </c>
      <c r="N434" s="70">
        <v>861.0</v>
      </c>
      <c r="O434" s="70">
        <v>589.0</v>
      </c>
      <c r="P434" s="69">
        <v>2482.0</v>
      </c>
      <c r="Q434" s="69">
        <v>1409.0</v>
      </c>
      <c r="R434" s="70">
        <v>438.0</v>
      </c>
      <c r="S434" s="69">
        <v>2470.0</v>
      </c>
    </row>
    <row r="435">
      <c r="A435" s="64">
        <v>44198.0</v>
      </c>
      <c r="B435" s="69">
        <v>19614.0</v>
      </c>
      <c r="C435" s="69">
        <v>1951.0</v>
      </c>
      <c r="D435" s="68">
        <v>7873.0</v>
      </c>
      <c r="E435" s="69">
        <v>2975.0</v>
      </c>
      <c r="F435" s="70">
        <v>1111.0</v>
      </c>
      <c r="G435" s="70">
        <v>860.0</v>
      </c>
      <c r="H435" s="70">
        <v>733.0</v>
      </c>
      <c r="I435" s="70">
        <v>153.0</v>
      </c>
      <c r="J435" s="69">
        <v>14963.0</v>
      </c>
      <c r="K435" s="69">
        <v>1268.0</v>
      </c>
      <c r="L435" s="70">
        <v>1221.0</v>
      </c>
      <c r="M435" s="69">
        <v>1675.0</v>
      </c>
      <c r="N435" s="70">
        <v>856.0</v>
      </c>
      <c r="O435" s="70">
        <v>579.0</v>
      </c>
      <c r="P435" s="69">
        <v>2468.0</v>
      </c>
      <c r="Q435" s="69">
        <v>1397.0</v>
      </c>
      <c r="R435" s="70">
        <v>434.0</v>
      </c>
      <c r="S435" s="69">
        <v>2462.0</v>
      </c>
    </row>
    <row r="436">
      <c r="A436" s="64">
        <v>44197.0</v>
      </c>
      <c r="B436" s="69">
        <v>19363.0</v>
      </c>
      <c r="C436" s="69">
        <v>1925.0</v>
      </c>
      <c r="D436" s="68">
        <v>7844.0</v>
      </c>
      <c r="E436" s="69">
        <v>2904.0</v>
      </c>
      <c r="F436" s="70">
        <v>1098.0</v>
      </c>
      <c r="G436" s="70">
        <v>856.0</v>
      </c>
      <c r="H436" s="70">
        <v>716.0</v>
      </c>
      <c r="I436" s="70">
        <v>150.0</v>
      </c>
      <c r="J436" s="69">
        <v>14735.0</v>
      </c>
      <c r="K436" s="69">
        <v>1237.0</v>
      </c>
      <c r="L436" s="70">
        <v>1185.0</v>
      </c>
      <c r="M436" s="69">
        <v>1668.0</v>
      </c>
      <c r="N436" s="70">
        <v>845.0</v>
      </c>
      <c r="O436" s="70">
        <v>566.0</v>
      </c>
      <c r="P436" s="69">
        <v>2448.0</v>
      </c>
      <c r="Q436" s="69">
        <v>1360.0</v>
      </c>
      <c r="R436" s="70">
        <v>421.0</v>
      </c>
      <c r="S436" s="69">
        <v>2448.0</v>
      </c>
    </row>
    <row r="437">
      <c r="A437" s="64">
        <v>44196.0</v>
      </c>
      <c r="B437" s="69">
        <v>19004.0</v>
      </c>
      <c r="C437" s="69">
        <v>1868.0</v>
      </c>
      <c r="D437" s="68">
        <v>7801.0</v>
      </c>
      <c r="E437" s="69">
        <v>2839.0</v>
      </c>
      <c r="F437" s="70">
        <v>1081.0</v>
      </c>
      <c r="G437" s="70">
        <v>845.0</v>
      </c>
      <c r="H437" s="70">
        <v>673.0</v>
      </c>
      <c r="I437" s="70">
        <v>149.0</v>
      </c>
      <c r="J437" s="69">
        <v>14451.0</v>
      </c>
      <c r="K437" s="69">
        <v>1207.0</v>
      </c>
      <c r="L437" s="70">
        <v>1163.0</v>
      </c>
      <c r="M437" s="69">
        <v>1653.0</v>
      </c>
      <c r="N437" s="70">
        <v>837.0</v>
      </c>
      <c r="O437" s="70">
        <v>560.0</v>
      </c>
      <c r="P437" s="69">
        <v>2424.0</v>
      </c>
      <c r="Q437" s="69">
        <v>1325.0</v>
      </c>
      <c r="R437" s="70">
        <v>416.0</v>
      </c>
      <c r="S437" s="69">
        <v>2444.0</v>
      </c>
    </row>
    <row r="438">
      <c r="A438" s="64">
        <v>44195.0</v>
      </c>
      <c r="B438" s="69">
        <v>18638.0</v>
      </c>
      <c r="C438" s="69">
        <v>1794.0</v>
      </c>
      <c r="D438" s="68">
        <v>7768.0</v>
      </c>
      <c r="E438" s="69">
        <v>2780.0</v>
      </c>
      <c r="F438" s="70">
        <v>1073.0</v>
      </c>
      <c r="G438" s="70">
        <v>838.0</v>
      </c>
      <c r="H438" s="70">
        <v>638.0</v>
      </c>
      <c r="I438" s="70">
        <v>149.0</v>
      </c>
      <c r="J438" s="69">
        <v>14226.0</v>
      </c>
      <c r="K438" s="69">
        <v>1171.0</v>
      </c>
      <c r="L438" s="70">
        <v>1141.0</v>
      </c>
      <c r="M438" s="69">
        <v>1635.0</v>
      </c>
      <c r="N438" s="70">
        <v>825.0</v>
      </c>
      <c r="O438" s="70">
        <v>555.0</v>
      </c>
      <c r="P438" s="69">
        <v>2401.0</v>
      </c>
      <c r="Q438" s="69">
        <v>1303.0</v>
      </c>
      <c r="R438" s="70">
        <v>407.0</v>
      </c>
      <c r="S438" s="69">
        <v>2431.0</v>
      </c>
    </row>
    <row r="439">
      <c r="A439" s="64">
        <v>44194.0</v>
      </c>
      <c r="B439" s="69">
        <v>18253.0</v>
      </c>
      <c r="C439" s="69">
        <v>1755.0</v>
      </c>
      <c r="D439" s="68">
        <v>7717.0</v>
      </c>
      <c r="E439" s="69">
        <v>2732.0</v>
      </c>
      <c r="F439" s="70">
        <v>1064.0</v>
      </c>
      <c r="G439" s="70">
        <v>819.0</v>
      </c>
      <c r="H439" s="70">
        <v>622.0</v>
      </c>
      <c r="I439" s="70">
        <v>147.0</v>
      </c>
      <c r="J439" s="69">
        <v>13949.0</v>
      </c>
      <c r="K439" s="69">
        <v>1154.0</v>
      </c>
      <c r="L439" s="70">
        <v>1096.0</v>
      </c>
      <c r="M439" s="69">
        <v>1608.0</v>
      </c>
      <c r="N439" s="70">
        <v>793.0</v>
      </c>
      <c r="O439" s="70">
        <v>554.0</v>
      </c>
      <c r="P439" s="69">
        <v>2378.0</v>
      </c>
      <c r="Q439" s="69">
        <v>1267.0</v>
      </c>
      <c r="R439" s="70">
        <v>397.0</v>
      </c>
      <c r="S439" s="69">
        <v>2420.0</v>
      </c>
    </row>
    <row r="440">
      <c r="A440" s="64">
        <v>44193.0</v>
      </c>
      <c r="B440" s="69">
        <v>17731.0</v>
      </c>
      <c r="C440" s="69">
        <v>1738.0</v>
      </c>
      <c r="D440" s="68">
        <v>7688.0</v>
      </c>
      <c r="E440" s="69">
        <v>2700.0</v>
      </c>
      <c r="F440" s="70">
        <v>1049.0</v>
      </c>
      <c r="G440" s="70">
        <v>789.0</v>
      </c>
      <c r="H440" s="70">
        <v>618.0</v>
      </c>
      <c r="I440" s="70">
        <v>143.0</v>
      </c>
      <c r="J440" s="69">
        <v>13693.0</v>
      </c>
      <c r="K440" s="69">
        <v>1133.0</v>
      </c>
      <c r="L440" s="70">
        <v>1074.0</v>
      </c>
      <c r="M440" s="69">
        <v>1581.0</v>
      </c>
      <c r="N440" s="70">
        <v>785.0</v>
      </c>
      <c r="O440" s="70">
        <v>550.0</v>
      </c>
      <c r="P440" s="69">
        <v>2350.0</v>
      </c>
      <c r="Q440" s="69">
        <v>1251.0</v>
      </c>
      <c r="R440" s="70">
        <v>392.0</v>
      </c>
      <c r="S440" s="69">
        <v>2415.0</v>
      </c>
    </row>
    <row r="441">
      <c r="A441" s="64">
        <v>44192.0</v>
      </c>
      <c r="B441" s="69">
        <v>17430.0</v>
      </c>
      <c r="C441" s="69">
        <v>1704.0</v>
      </c>
      <c r="D441" s="68">
        <v>7664.0</v>
      </c>
      <c r="E441" s="69">
        <v>2654.0</v>
      </c>
      <c r="F441" s="70">
        <v>1037.0</v>
      </c>
      <c r="G441" s="70">
        <v>786.0</v>
      </c>
      <c r="H441" s="70">
        <v>616.0</v>
      </c>
      <c r="I441" s="70">
        <v>141.0</v>
      </c>
      <c r="J441" s="69">
        <v>13500.0</v>
      </c>
      <c r="K441" s="69">
        <v>1106.0</v>
      </c>
      <c r="L441" s="70">
        <v>1043.0</v>
      </c>
      <c r="M441" s="69">
        <v>1546.0</v>
      </c>
      <c r="N441" s="70">
        <v>784.0</v>
      </c>
      <c r="O441" s="70">
        <v>543.0</v>
      </c>
      <c r="P441" s="69">
        <v>2304.0</v>
      </c>
      <c r="Q441" s="69">
        <v>1226.0</v>
      </c>
      <c r="R441" s="70">
        <v>381.0</v>
      </c>
      <c r="S441" s="69">
        <v>2407.0</v>
      </c>
    </row>
    <row r="442">
      <c r="A442" s="64">
        <v>44191.0</v>
      </c>
      <c r="B442" s="70">
        <v>17068.0</v>
      </c>
      <c r="C442" s="70">
        <v>1664.0</v>
      </c>
      <c r="D442" s="68">
        <v>7643.0</v>
      </c>
      <c r="E442" s="70">
        <v>2593.0</v>
      </c>
      <c r="F442" s="70">
        <v>1020.0</v>
      </c>
      <c r="G442" s="70">
        <v>778.0</v>
      </c>
      <c r="H442" s="70">
        <v>615.0</v>
      </c>
      <c r="I442" s="70">
        <v>135.0</v>
      </c>
      <c r="J442" s="70">
        <v>13259.0</v>
      </c>
      <c r="K442" s="70">
        <v>1083.0</v>
      </c>
      <c r="L442" s="70">
        <v>1019.0</v>
      </c>
      <c r="M442" s="70">
        <v>1488.0</v>
      </c>
      <c r="N442" s="70">
        <v>776.0</v>
      </c>
      <c r="O442" s="70">
        <v>538.0</v>
      </c>
      <c r="P442" s="70">
        <v>2270.0</v>
      </c>
      <c r="Q442" s="70">
        <v>1182.0</v>
      </c>
      <c r="R442" s="70">
        <v>374.0</v>
      </c>
      <c r="S442" s="70">
        <v>2397.0</v>
      </c>
    </row>
    <row r="443">
      <c r="A443" s="64">
        <v>44190.0</v>
      </c>
      <c r="B443" s="70">
        <v>16602.0</v>
      </c>
      <c r="C443" s="70">
        <v>1637.0</v>
      </c>
      <c r="D443" s="68">
        <v>7630.0</v>
      </c>
      <c r="E443" s="70">
        <v>2538.0</v>
      </c>
      <c r="F443" s="70">
        <v>992.0</v>
      </c>
      <c r="G443" s="70">
        <v>767.0</v>
      </c>
      <c r="H443" s="70">
        <v>607.0</v>
      </c>
      <c r="I443" s="70">
        <v>134.0</v>
      </c>
      <c r="J443" s="70">
        <v>13004.0</v>
      </c>
      <c r="K443" s="70">
        <v>1047.0</v>
      </c>
      <c r="L443" s="70">
        <v>981.0</v>
      </c>
      <c r="M443" s="70">
        <v>1427.0</v>
      </c>
      <c r="N443" s="70">
        <v>739.0</v>
      </c>
      <c r="O443" s="70">
        <v>532.0</v>
      </c>
      <c r="P443" s="70">
        <v>2236.0</v>
      </c>
      <c r="Q443" s="70">
        <v>1160.0</v>
      </c>
      <c r="R443" s="70">
        <v>350.0</v>
      </c>
      <c r="S443" s="70">
        <v>2387.0</v>
      </c>
    </row>
    <row r="444">
      <c r="A444" s="64">
        <v>44189.0</v>
      </c>
      <c r="B444" s="70">
        <v>16050.0</v>
      </c>
      <c r="C444" s="70">
        <v>1615.0</v>
      </c>
      <c r="D444" s="68">
        <v>7607.0</v>
      </c>
      <c r="E444" s="70">
        <v>2483.0</v>
      </c>
      <c r="F444" s="70">
        <v>956.0</v>
      </c>
      <c r="G444" s="70">
        <v>754.0</v>
      </c>
      <c r="H444" s="70">
        <v>595.0</v>
      </c>
      <c r="I444" s="70">
        <v>133.0</v>
      </c>
      <c r="J444" s="70">
        <v>12744.0</v>
      </c>
      <c r="K444" s="70">
        <v>1033.0</v>
      </c>
      <c r="L444" s="70">
        <v>939.0</v>
      </c>
      <c r="M444" s="70">
        <v>1347.0</v>
      </c>
      <c r="N444" s="70">
        <v>725.0</v>
      </c>
      <c r="O444" s="70">
        <v>527.0</v>
      </c>
      <c r="P444" s="70">
        <v>2169.0</v>
      </c>
      <c r="Q444" s="70">
        <v>1145.0</v>
      </c>
      <c r="R444" s="70">
        <v>330.0</v>
      </c>
      <c r="S444" s="70">
        <v>2381.0</v>
      </c>
    </row>
    <row r="445">
      <c r="A445" s="64">
        <v>44188.0</v>
      </c>
      <c r="B445" s="70">
        <v>15732.0</v>
      </c>
      <c r="C445" s="70">
        <v>1571.0</v>
      </c>
      <c r="D445" s="68">
        <v>7581.0</v>
      </c>
      <c r="E445" s="70">
        <v>2430.0</v>
      </c>
      <c r="F445" s="70">
        <v>941.0</v>
      </c>
      <c r="G445" s="70">
        <v>743.0</v>
      </c>
      <c r="H445" s="70">
        <v>586.0</v>
      </c>
      <c r="I445" s="70">
        <v>131.0</v>
      </c>
      <c r="J445" s="70">
        <v>12460.0</v>
      </c>
      <c r="K445" s="70">
        <v>1012.0</v>
      </c>
      <c r="L445" s="70">
        <v>892.0</v>
      </c>
      <c r="M445" s="70">
        <v>1316.0</v>
      </c>
      <c r="N445" s="70">
        <v>713.0</v>
      </c>
      <c r="O445" s="70">
        <v>525.0</v>
      </c>
      <c r="P445" s="70">
        <v>2119.0</v>
      </c>
      <c r="Q445" s="70">
        <v>1124.0</v>
      </c>
      <c r="R445" s="70">
        <v>304.0</v>
      </c>
      <c r="S445" s="70">
        <v>2370.0</v>
      </c>
    </row>
    <row r="446">
      <c r="A446" s="64">
        <v>44187.0</v>
      </c>
      <c r="B446" s="70">
        <v>15356.0</v>
      </c>
      <c r="C446" s="70">
        <v>1539.0</v>
      </c>
      <c r="D446" s="68">
        <v>7557.0</v>
      </c>
      <c r="E446" s="70">
        <v>2381.0</v>
      </c>
      <c r="F446" s="70">
        <v>905.0</v>
      </c>
      <c r="G446" s="70">
        <v>708.0</v>
      </c>
      <c r="H446" s="70">
        <v>568.0</v>
      </c>
      <c r="I446" s="70">
        <v>130.0</v>
      </c>
      <c r="J446" s="70">
        <v>12152.0</v>
      </c>
      <c r="K446" s="70">
        <v>999.0</v>
      </c>
      <c r="L446" s="70">
        <v>834.0</v>
      </c>
      <c r="M446" s="70">
        <v>1305.0</v>
      </c>
      <c r="N446" s="70">
        <v>692.0</v>
      </c>
      <c r="O446" s="70">
        <v>513.0</v>
      </c>
      <c r="P446" s="70">
        <v>2094.0</v>
      </c>
      <c r="Q446" s="70">
        <v>1095.0</v>
      </c>
      <c r="R446" s="70">
        <v>271.0</v>
      </c>
      <c r="S446" s="70">
        <v>2361.0</v>
      </c>
    </row>
    <row r="447">
      <c r="A447" s="64">
        <v>44186.0</v>
      </c>
      <c r="B447" s="70">
        <v>15039.0</v>
      </c>
      <c r="C447" s="70">
        <v>1513.0</v>
      </c>
      <c r="D447" s="68">
        <v>7518.0</v>
      </c>
      <c r="E447" s="70">
        <v>2336.0</v>
      </c>
      <c r="F447" s="70">
        <v>879.0</v>
      </c>
      <c r="G447" s="70">
        <v>699.0</v>
      </c>
      <c r="H447" s="70">
        <v>562.0</v>
      </c>
      <c r="I447" s="70">
        <v>129.0</v>
      </c>
      <c r="J447" s="70">
        <v>11946.0</v>
      </c>
      <c r="K447" s="70">
        <v>976.0</v>
      </c>
      <c r="L447" s="70">
        <v>803.0</v>
      </c>
      <c r="M447" s="70">
        <v>1288.0</v>
      </c>
      <c r="N447" s="70">
        <v>688.0</v>
      </c>
      <c r="O447" s="70">
        <v>508.0</v>
      </c>
      <c r="P447" s="70">
        <v>2035.0</v>
      </c>
      <c r="Q447" s="70">
        <v>1077.0</v>
      </c>
      <c r="R447" s="70">
        <v>252.0</v>
      </c>
      <c r="S447" s="70">
        <v>2343.0</v>
      </c>
    </row>
    <row r="448">
      <c r="A448" s="64">
        <v>44185.0</v>
      </c>
      <c r="B448" s="70">
        <v>14711.0</v>
      </c>
      <c r="C448" s="70">
        <v>1493.0</v>
      </c>
      <c r="D448" s="68">
        <v>7497.0</v>
      </c>
      <c r="E448" s="70">
        <v>2248.0</v>
      </c>
      <c r="F448" s="70">
        <v>866.0</v>
      </c>
      <c r="G448" s="70">
        <v>696.0</v>
      </c>
      <c r="H448" s="70">
        <v>545.0</v>
      </c>
      <c r="I448" s="70">
        <v>129.0</v>
      </c>
      <c r="J448" s="70">
        <v>11702.0</v>
      </c>
      <c r="K448" s="70">
        <v>951.0</v>
      </c>
      <c r="L448" s="70">
        <v>770.0</v>
      </c>
      <c r="M448" s="70">
        <v>1272.0</v>
      </c>
      <c r="N448" s="70">
        <v>675.0</v>
      </c>
      <c r="O448" s="70">
        <v>499.0</v>
      </c>
      <c r="P448" s="70">
        <v>1987.0</v>
      </c>
      <c r="Q448" s="70">
        <v>1062.0</v>
      </c>
      <c r="R448" s="70">
        <v>229.0</v>
      </c>
      <c r="S448" s="70">
        <v>2333.0</v>
      </c>
    </row>
    <row r="449">
      <c r="A449" s="64">
        <v>44184.0</v>
      </c>
      <c r="B449" s="70">
        <v>14240.0</v>
      </c>
      <c r="C449" s="70">
        <v>1460.0</v>
      </c>
      <c r="D449" s="68">
        <v>7472.0</v>
      </c>
      <c r="E449" s="70">
        <v>2186.0</v>
      </c>
      <c r="F449" s="70">
        <v>852.0</v>
      </c>
      <c r="G449" s="70">
        <v>693.0</v>
      </c>
      <c r="H449" s="70">
        <v>539.0</v>
      </c>
      <c r="I449" s="70">
        <v>128.0</v>
      </c>
      <c r="J449" s="70">
        <v>11453.0</v>
      </c>
      <c r="K449" s="70">
        <v>896.0</v>
      </c>
      <c r="L449" s="70">
        <v>756.0</v>
      </c>
      <c r="M449" s="70">
        <v>1252.0</v>
      </c>
      <c r="N449" s="70">
        <v>646.0</v>
      </c>
      <c r="O449" s="70">
        <v>495.0</v>
      </c>
      <c r="P449" s="70">
        <v>1962.0</v>
      </c>
      <c r="Q449" s="70">
        <v>1011.0</v>
      </c>
      <c r="R449" s="70">
        <v>205.0</v>
      </c>
      <c r="S449" s="70">
        <v>2324.0</v>
      </c>
    </row>
    <row r="450">
      <c r="A450" s="64">
        <v>44183.0</v>
      </c>
      <c r="B450" s="70">
        <v>13856.0</v>
      </c>
      <c r="C450" s="70">
        <v>1421.0</v>
      </c>
      <c r="D450" s="68">
        <v>7452.0</v>
      </c>
      <c r="E450" s="70">
        <v>2141.0</v>
      </c>
      <c r="F450" s="70">
        <v>843.0</v>
      </c>
      <c r="G450" s="70">
        <v>688.0</v>
      </c>
      <c r="H450" s="70">
        <v>530.0</v>
      </c>
      <c r="I450" s="70">
        <v>128.0</v>
      </c>
      <c r="J450" s="70">
        <v>11172.0</v>
      </c>
      <c r="K450" s="70">
        <v>869.0</v>
      </c>
      <c r="L450" s="70">
        <v>653.0</v>
      </c>
      <c r="M450" s="70">
        <v>1228.0</v>
      </c>
      <c r="N450" s="70">
        <v>631.0</v>
      </c>
      <c r="O450" s="70">
        <v>490.0</v>
      </c>
      <c r="P450" s="70">
        <v>1933.0</v>
      </c>
      <c r="Q450" s="70">
        <v>979.0</v>
      </c>
      <c r="R450" s="70">
        <v>181.0</v>
      </c>
      <c r="S450" s="70">
        <v>2320.0</v>
      </c>
    </row>
    <row r="451">
      <c r="A451" s="64">
        <v>44182.0</v>
      </c>
      <c r="B451" s="70">
        <v>13458.0</v>
      </c>
      <c r="C451" s="70">
        <v>1382.0</v>
      </c>
      <c r="D451" s="68">
        <v>7432.0</v>
      </c>
      <c r="E451" s="70">
        <v>2076.0</v>
      </c>
      <c r="F451" s="70">
        <v>839.0</v>
      </c>
      <c r="G451" s="70">
        <v>683.0</v>
      </c>
      <c r="H451" s="70">
        <v>499.0</v>
      </c>
      <c r="I451" s="70">
        <v>128.0</v>
      </c>
      <c r="J451" s="70">
        <v>10871.0</v>
      </c>
      <c r="K451" s="70">
        <v>851.0</v>
      </c>
      <c r="L451" s="70">
        <v>622.0</v>
      </c>
      <c r="M451" s="70">
        <v>1210.0</v>
      </c>
      <c r="N451" s="70">
        <v>615.0</v>
      </c>
      <c r="O451" s="70">
        <v>485.0</v>
      </c>
      <c r="P451" s="70">
        <v>1902.0</v>
      </c>
      <c r="Q451" s="70">
        <v>935.0</v>
      </c>
      <c r="R451" s="70">
        <v>154.0</v>
      </c>
      <c r="S451" s="70">
        <v>2311.0</v>
      </c>
    </row>
    <row r="452">
      <c r="A452" s="64">
        <v>44181.0</v>
      </c>
      <c r="B452" s="70">
        <v>13035.0</v>
      </c>
      <c r="C452" s="70">
        <v>1338.0</v>
      </c>
      <c r="D452" s="68">
        <v>7411.0</v>
      </c>
      <c r="E452" s="70">
        <v>1999.0</v>
      </c>
      <c r="F452" s="70">
        <v>829.0</v>
      </c>
      <c r="G452" s="70">
        <v>672.0</v>
      </c>
      <c r="H452" s="70">
        <v>489.0</v>
      </c>
      <c r="I452" s="70">
        <v>128.0</v>
      </c>
      <c r="J452" s="70">
        <v>10580.0</v>
      </c>
      <c r="K452" s="70">
        <v>842.0</v>
      </c>
      <c r="L452" s="70">
        <v>603.0</v>
      </c>
      <c r="M452" s="70">
        <v>1191.0</v>
      </c>
      <c r="N452" s="70">
        <v>596.0</v>
      </c>
      <c r="O452" s="70">
        <v>485.0</v>
      </c>
      <c r="P452" s="70">
        <v>1893.0</v>
      </c>
      <c r="Q452" s="70">
        <v>905.0</v>
      </c>
      <c r="R452" s="70">
        <v>142.0</v>
      </c>
      <c r="S452" s="70">
        <v>2304.0</v>
      </c>
    </row>
    <row r="453">
      <c r="A453" s="64">
        <v>44180.0</v>
      </c>
      <c r="B453" s="70">
        <v>12657.0</v>
      </c>
      <c r="C453" s="70">
        <v>1297.0</v>
      </c>
      <c r="D453" s="68">
        <v>7384.0</v>
      </c>
      <c r="E453" s="70">
        <v>1932.0</v>
      </c>
      <c r="F453" s="70">
        <v>827.0</v>
      </c>
      <c r="G453" s="70">
        <v>657.0</v>
      </c>
      <c r="H453" s="70">
        <v>483.0</v>
      </c>
      <c r="I453" s="70">
        <v>128.0</v>
      </c>
      <c r="J453" s="70">
        <v>10251.0</v>
      </c>
      <c r="K453" s="70">
        <v>834.0</v>
      </c>
      <c r="L453" s="70">
        <v>580.0</v>
      </c>
      <c r="M453" s="70">
        <v>1156.0</v>
      </c>
      <c r="N453" s="70">
        <v>521.0</v>
      </c>
      <c r="O453" s="70">
        <v>481.0</v>
      </c>
      <c r="P453" s="70">
        <v>1865.0</v>
      </c>
      <c r="Q453" s="70">
        <v>886.0</v>
      </c>
      <c r="R453" s="70">
        <v>127.0</v>
      </c>
      <c r="S453" s="70">
        <v>2298.0</v>
      </c>
    </row>
    <row r="454">
      <c r="A454" s="64">
        <v>44179.0</v>
      </c>
      <c r="B454" s="70">
        <v>12406.0</v>
      </c>
      <c r="C454" s="70">
        <v>1256.0</v>
      </c>
      <c r="D454" s="68">
        <v>7365.0</v>
      </c>
      <c r="E454" s="70">
        <v>1877.0</v>
      </c>
      <c r="F454" s="70">
        <v>822.0</v>
      </c>
      <c r="G454" s="70">
        <v>625.0</v>
      </c>
      <c r="H454" s="70">
        <v>434.0</v>
      </c>
      <c r="I454" s="70">
        <v>127.0</v>
      </c>
      <c r="J454" s="70">
        <v>9963.0</v>
      </c>
      <c r="K454" s="70">
        <v>821.0</v>
      </c>
      <c r="L454" s="70">
        <v>555.0</v>
      </c>
      <c r="M454" s="70">
        <v>1119.0</v>
      </c>
      <c r="N454" s="70">
        <v>506.0</v>
      </c>
      <c r="O454" s="70">
        <v>480.0</v>
      </c>
      <c r="P454" s="70">
        <v>1850.0</v>
      </c>
      <c r="Q454" s="70">
        <v>870.0</v>
      </c>
      <c r="R454" s="70">
        <v>118.0</v>
      </c>
      <c r="S454" s="70">
        <v>2290.0</v>
      </c>
    </row>
    <row r="455">
      <c r="A455" s="64">
        <v>44178.0</v>
      </c>
      <c r="B455" s="70">
        <v>12187.0</v>
      </c>
      <c r="C455" s="70">
        <v>1235.0</v>
      </c>
      <c r="D455" s="68">
        <v>7349.0</v>
      </c>
      <c r="E455" s="70">
        <v>1841.0</v>
      </c>
      <c r="F455" s="70">
        <v>800.0</v>
      </c>
      <c r="G455" s="70">
        <v>623.0</v>
      </c>
      <c r="H455" s="70">
        <v>429.0</v>
      </c>
      <c r="I455" s="70">
        <v>124.0</v>
      </c>
      <c r="J455" s="70">
        <v>9737.0</v>
      </c>
      <c r="K455" s="70">
        <v>807.0</v>
      </c>
      <c r="L455" s="70">
        <v>534.0</v>
      </c>
      <c r="M455" s="70">
        <v>1064.0</v>
      </c>
      <c r="N455" s="70">
        <v>498.0</v>
      </c>
      <c r="O455" s="70">
        <v>479.0</v>
      </c>
      <c r="P455" s="70">
        <v>1834.0</v>
      </c>
      <c r="Q455" s="70">
        <v>842.0</v>
      </c>
      <c r="R455" s="70">
        <v>110.0</v>
      </c>
      <c r="S455" s="70">
        <v>2273.0</v>
      </c>
    </row>
    <row r="456">
      <c r="A456" s="64">
        <v>44177.0</v>
      </c>
      <c r="B456" s="70">
        <v>11788.0</v>
      </c>
      <c r="C456" s="70">
        <v>1178.0</v>
      </c>
      <c r="D456" s="68">
        <v>7321.0</v>
      </c>
      <c r="E456" s="70">
        <v>1779.0</v>
      </c>
      <c r="F456" s="70">
        <v>785.0</v>
      </c>
      <c r="G456" s="70">
        <v>610.0</v>
      </c>
      <c r="H456" s="70">
        <v>421.0</v>
      </c>
      <c r="I456" s="70">
        <v>124.0</v>
      </c>
      <c r="J456" s="70">
        <v>9406.0</v>
      </c>
      <c r="K456" s="70">
        <v>789.0</v>
      </c>
      <c r="L456" s="70">
        <v>519.0</v>
      </c>
      <c r="M456" s="70">
        <v>1054.0</v>
      </c>
      <c r="N456" s="70">
        <v>489.0</v>
      </c>
      <c r="O456" s="70">
        <v>473.0</v>
      </c>
      <c r="P456" s="70">
        <v>1816.0</v>
      </c>
      <c r="Q456" s="70">
        <v>818.0</v>
      </c>
      <c r="R456" s="70">
        <v>107.0</v>
      </c>
      <c r="S456" s="70">
        <v>2259.0</v>
      </c>
    </row>
    <row r="457">
      <c r="A457" s="64">
        <v>44176.0</v>
      </c>
      <c r="B457" s="70">
        <v>11426.0</v>
      </c>
      <c r="C457" s="70">
        <v>1119.0</v>
      </c>
      <c r="D457" s="68">
        <v>7286.0</v>
      </c>
      <c r="E457" s="70">
        <v>1737.0</v>
      </c>
      <c r="F457" s="70">
        <v>776.0</v>
      </c>
      <c r="G457" s="70">
        <v>592.0</v>
      </c>
      <c r="H457" s="70">
        <v>398.0</v>
      </c>
      <c r="I457" s="70">
        <v>123.0</v>
      </c>
      <c r="J457" s="70">
        <v>9134.0</v>
      </c>
      <c r="K457" s="70">
        <v>753.0</v>
      </c>
      <c r="L457" s="70">
        <v>498.0</v>
      </c>
      <c r="M457" s="70">
        <v>1044.0</v>
      </c>
      <c r="N457" s="70">
        <v>483.0</v>
      </c>
      <c r="O457" s="70">
        <v>465.0</v>
      </c>
      <c r="P457" s="70">
        <v>1797.0</v>
      </c>
      <c r="Q457" s="70">
        <v>801.0</v>
      </c>
      <c r="R457" s="70">
        <v>107.0</v>
      </c>
      <c r="S457" s="70">
        <v>2247.0</v>
      </c>
    </row>
    <row r="458">
      <c r="A458" s="64">
        <v>44175.0</v>
      </c>
      <c r="B458" s="70">
        <v>11175.0</v>
      </c>
      <c r="C458" s="70">
        <v>1093.0</v>
      </c>
      <c r="D458" s="68">
        <v>7280.0</v>
      </c>
      <c r="E458" s="70">
        <v>1701.0</v>
      </c>
      <c r="F458" s="70">
        <v>773.0</v>
      </c>
      <c r="G458" s="70">
        <v>582.0</v>
      </c>
      <c r="H458" s="70">
        <v>352.0</v>
      </c>
      <c r="I458" s="70">
        <v>123.0</v>
      </c>
      <c r="J458" s="70">
        <v>8904.0</v>
      </c>
      <c r="K458" s="70">
        <v>742.0</v>
      </c>
      <c r="L458" s="70">
        <v>477.0</v>
      </c>
      <c r="M458" s="70">
        <v>1034.0</v>
      </c>
      <c r="N458" s="70">
        <v>476.0</v>
      </c>
      <c r="O458" s="70">
        <v>461.0</v>
      </c>
      <c r="P458" s="70">
        <v>1794.0</v>
      </c>
      <c r="Q458" s="70">
        <v>789.0</v>
      </c>
      <c r="R458" s="70">
        <v>102.0</v>
      </c>
      <c r="S458" s="70">
        <v>2240.0</v>
      </c>
    </row>
    <row r="459">
      <c r="A459" s="64">
        <v>44174.0</v>
      </c>
      <c r="B459" s="70">
        <v>10932.0</v>
      </c>
      <c r="C459" s="70">
        <v>1063.0</v>
      </c>
      <c r="D459" s="68">
        <v>7278.0</v>
      </c>
      <c r="E459" s="70">
        <v>1664.0</v>
      </c>
      <c r="F459" s="70">
        <v>768.0</v>
      </c>
      <c r="G459" s="70">
        <v>573.0</v>
      </c>
      <c r="H459" s="70">
        <v>335.0</v>
      </c>
      <c r="I459" s="70">
        <v>122.0</v>
      </c>
      <c r="J459" s="70">
        <v>8689.0</v>
      </c>
      <c r="K459" s="70">
        <v>727.0</v>
      </c>
      <c r="L459" s="70">
        <v>467.0</v>
      </c>
      <c r="M459" s="70">
        <v>1014.0</v>
      </c>
      <c r="N459" s="70">
        <v>468.0</v>
      </c>
      <c r="O459" s="70">
        <v>456.0</v>
      </c>
      <c r="P459" s="70">
        <v>1786.0</v>
      </c>
      <c r="Q459" s="70">
        <v>775.0</v>
      </c>
      <c r="R459" s="70">
        <v>91.0</v>
      </c>
      <c r="S459" s="70">
        <v>2224.0</v>
      </c>
    </row>
    <row r="460">
      <c r="A460" s="64">
        <v>44173.0</v>
      </c>
      <c r="B460" s="70">
        <v>10663.0</v>
      </c>
      <c r="C460" s="70">
        <v>1043.0</v>
      </c>
      <c r="D460" s="68">
        <v>7275.0</v>
      </c>
      <c r="E460" s="70">
        <v>1616.0</v>
      </c>
      <c r="F460" s="70">
        <v>759.0</v>
      </c>
      <c r="G460" s="70">
        <v>563.0</v>
      </c>
      <c r="H460" s="70">
        <v>321.0</v>
      </c>
      <c r="I460" s="70">
        <v>121.0</v>
      </c>
      <c r="J460" s="70">
        <v>8472.0</v>
      </c>
      <c r="K460" s="70">
        <v>722.0</v>
      </c>
      <c r="L460" s="70">
        <v>443.0</v>
      </c>
      <c r="M460" s="70">
        <v>1010.0</v>
      </c>
      <c r="N460" s="70">
        <v>456.0</v>
      </c>
      <c r="O460" s="70">
        <v>454.0</v>
      </c>
      <c r="P460" s="70">
        <v>1782.0</v>
      </c>
      <c r="Q460" s="70">
        <v>744.0</v>
      </c>
      <c r="R460" s="70">
        <v>89.0</v>
      </c>
      <c r="S460" s="70">
        <v>2222.0</v>
      </c>
    </row>
    <row r="461">
      <c r="A461" s="64">
        <v>44172.0</v>
      </c>
      <c r="B461" s="70">
        <v>10449.0</v>
      </c>
      <c r="C461" s="70">
        <v>1016.0</v>
      </c>
      <c r="D461" s="68">
        <v>7271.0</v>
      </c>
      <c r="E461" s="70">
        <v>1588.0</v>
      </c>
      <c r="F461" s="70">
        <v>748.0</v>
      </c>
      <c r="G461" s="70">
        <v>552.0</v>
      </c>
      <c r="H461" s="70">
        <v>260.0</v>
      </c>
      <c r="I461" s="70">
        <v>120.0</v>
      </c>
      <c r="J461" s="70">
        <v>8315.0</v>
      </c>
      <c r="K461" s="70">
        <v>714.0</v>
      </c>
      <c r="L461" s="70">
        <v>433.0</v>
      </c>
      <c r="M461" s="70">
        <v>995.0</v>
      </c>
      <c r="N461" s="70">
        <v>443.0</v>
      </c>
      <c r="O461" s="70">
        <v>447.0</v>
      </c>
      <c r="P461" s="70">
        <v>1777.0</v>
      </c>
      <c r="Q461" s="70">
        <v>731.0</v>
      </c>
      <c r="R461" s="70">
        <v>87.0</v>
      </c>
      <c r="S461" s="70">
        <v>2215.0</v>
      </c>
    </row>
    <row r="462">
      <c r="A462" s="64">
        <v>44171.0</v>
      </c>
      <c r="B462" s="70">
        <v>10205.0</v>
      </c>
      <c r="C462" s="70">
        <v>981.0</v>
      </c>
      <c r="D462" s="68">
        <v>7266.0</v>
      </c>
      <c r="E462" s="70">
        <v>1548.0</v>
      </c>
      <c r="F462" s="70">
        <v>743.0</v>
      </c>
      <c r="G462" s="70">
        <v>550.0</v>
      </c>
      <c r="H462" s="70">
        <v>222.0</v>
      </c>
      <c r="I462" s="70">
        <v>120.0</v>
      </c>
      <c r="J462" s="70">
        <v>8159.0</v>
      </c>
      <c r="K462" s="70">
        <v>705.0</v>
      </c>
      <c r="L462" s="70">
        <v>422.0</v>
      </c>
      <c r="M462" s="70">
        <v>985.0</v>
      </c>
      <c r="N462" s="70">
        <v>421.0</v>
      </c>
      <c r="O462" s="70">
        <v>444.0</v>
      </c>
      <c r="P462" s="70">
        <v>1768.0</v>
      </c>
      <c r="Q462" s="70">
        <v>715.0</v>
      </c>
      <c r="R462" s="70">
        <v>87.0</v>
      </c>
      <c r="S462" s="70">
        <v>2205.0</v>
      </c>
    </row>
    <row r="463">
      <c r="A463" s="64">
        <v>44170.0</v>
      </c>
      <c r="B463" s="70">
        <v>9951.0</v>
      </c>
      <c r="C463" s="70">
        <v>947.0</v>
      </c>
      <c r="D463" s="68">
        <v>7263.0</v>
      </c>
      <c r="E463" s="70">
        <v>1506.0</v>
      </c>
      <c r="F463" s="70">
        <v>738.0</v>
      </c>
      <c r="G463" s="70">
        <v>547.0</v>
      </c>
      <c r="H463" s="70">
        <v>219.0</v>
      </c>
      <c r="I463" s="70">
        <v>117.0</v>
      </c>
      <c r="J463" s="70">
        <v>7975.0</v>
      </c>
      <c r="K463" s="70">
        <v>693.0</v>
      </c>
      <c r="L463" s="70">
        <v>409.0</v>
      </c>
      <c r="M463" s="70">
        <v>970.0</v>
      </c>
      <c r="N463" s="70">
        <v>409.0</v>
      </c>
      <c r="O463" s="70">
        <v>436.0</v>
      </c>
      <c r="P463" s="70">
        <v>1757.0</v>
      </c>
      <c r="Q463" s="70">
        <v>699.0</v>
      </c>
      <c r="R463" s="70">
        <v>87.0</v>
      </c>
      <c r="S463" s="70">
        <v>2193.0</v>
      </c>
    </row>
    <row r="464">
      <c r="A464" s="64">
        <v>44169.0</v>
      </c>
      <c r="B464" s="70">
        <v>9716.0</v>
      </c>
      <c r="C464" s="70">
        <v>918.0</v>
      </c>
      <c r="D464" s="68">
        <v>7256.0</v>
      </c>
      <c r="E464" s="70">
        <v>1487.0</v>
      </c>
      <c r="F464" s="70">
        <v>732.0</v>
      </c>
      <c r="G464" s="70">
        <v>537.0</v>
      </c>
      <c r="H464" s="70">
        <v>218.0</v>
      </c>
      <c r="I464" s="70">
        <v>113.0</v>
      </c>
      <c r="J464" s="70">
        <v>7818.0</v>
      </c>
      <c r="K464" s="70">
        <v>684.0</v>
      </c>
      <c r="L464" s="70">
        <v>390.0</v>
      </c>
      <c r="M464" s="70">
        <v>960.0</v>
      </c>
      <c r="N464" s="70">
        <v>392.0</v>
      </c>
      <c r="O464" s="70">
        <v>432.0</v>
      </c>
      <c r="P464" s="70">
        <v>1740.0</v>
      </c>
      <c r="Q464" s="70">
        <v>672.0</v>
      </c>
      <c r="R464" s="70">
        <v>86.0</v>
      </c>
      <c r="S464" s="70">
        <v>2181.0</v>
      </c>
    </row>
    <row r="465">
      <c r="A465" s="64">
        <v>44168.0</v>
      </c>
      <c r="B465" s="70">
        <v>9421.0</v>
      </c>
      <c r="C465" s="70">
        <v>887.0</v>
      </c>
      <c r="D465" s="68">
        <v>7250.0</v>
      </c>
      <c r="E465" s="70">
        <v>1470.0</v>
      </c>
      <c r="F465" s="70">
        <v>731.0</v>
      </c>
      <c r="G465" s="70">
        <v>516.0</v>
      </c>
      <c r="H465" s="70">
        <v>213.0</v>
      </c>
      <c r="I465" s="70">
        <v>113.0</v>
      </c>
      <c r="J465" s="70">
        <v>7658.0</v>
      </c>
      <c r="K465" s="70">
        <v>681.0</v>
      </c>
      <c r="L465" s="70">
        <v>385.0</v>
      </c>
      <c r="M465" s="70">
        <v>937.0</v>
      </c>
      <c r="N465" s="70">
        <v>378.0</v>
      </c>
      <c r="O465" s="70">
        <v>429.0</v>
      </c>
      <c r="P465" s="70">
        <v>1731.0</v>
      </c>
      <c r="Q465" s="70">
        <v>656.0</v>
      </c>
      <c r="R465" s="70">
        <v>84.0</v>
      </c>
      <c r="S465" s="70">
        <v>2163.0</v>
      </c>
    </row>
    <row r="466">
      <c r="A466" s="64">
        <v>44167.0</v>
      </c>
      <c r="B466" s="70">
        <v>9159.0</v>
      </c>
      <c r="C466" s="70">
        <v>872.0</v>
      </c>
      <c r="D466" s="68">
        <v>7247.0</v>
      </c>
      <c r="E466" s="70">
        <v>1448.0</v>
      </c>
      <c r="F466" s="70">
        <v>728.0</v>
      </c>
      <c r="G466" s="70">
        <v>509.0</v>
      </c>
      <c r="H466" s="70">
        <v>211.0</v>
      </c>
      <c r="I466" s="70">
        <v>109.0</v>
      </c>
      <c r="J466" s="70">
        <v>7517.0</v>
      </c>
      <c r="K466" s="70">
        <v>673.0</v>
      </c>
      <c r="L466" s="70">
        <v>375.0</v>
      </c>
      <c r="M466" s="70">
        <v>923.0</v>
      </c>
      <c r="N466" s="70">
        <v>369.0</v>
      </c>
      <c r="O466" s="70">
        <v>427.0</v>
      </c>
      <c r="P466" s="70">
        <v>1720.0</v>
      </c>
      <c r="Q466" s="70">
        <v>643.0</v>
      </c>
      <c r="R466" s="70">
        <v>83.0</v>
      </c>
      <c r="S466" s="70">
        <v>2150.0</v>
      </c>
    </row>
    <row r="467">
      <c r="A467" s="64">
        <v>44166.0</v>
      </c>
      <c r="B467" s="70">
        <v>8966.0</v>
      </c>
      <c r="C467" s="70">
        <v>840.0</v>
      </c>
      <c r="D467" s="68">
        <v>7243.0</v>
      </c>
      <c r="E467" s="70">
        <v>1425.0</v>
      </c>
      <c r="F467" s="70">
        <v>718.0</v>
      </c>
      <c r="G467" s="70">
        <v>504.0</v>
      </c>
      <c r="H467" s="70">
        <v>201.0</v>
      </c>
      <c r="I467" s="70">
        <v>102.0</v>
      </c>
      <c r="J467" s="70">
        <v>7373.0</v>
      </c>
      <c r="K467" s="70">
        <v>661.0</v>
      </c>
      <c r="L467" s="70">
        <v>359.0</v>
      </c>
      <c r="M467" s="70">
        <v>915.0</v>
      </c>
      <c r="N467" s="70">
        <v>343.0</v>
      </c>
      <c r="O467" s="70">
        <v>426.0</v>
      </c>
      <c r="P467" s="70">
        <v>1715.0</v>
      </c>
      <c r="Q467" s="70">
        <v>636.0</v>
      </c>
      <c r="R467" s="70">
        <v>81.0</v>
      </c>
      <c r="S467" s="70">
        <v>2144.0</v>
      </c>
    </row>
    <row r="468">
      <c r="A468" s="64">
        <v>44165.0</v>
      </c>
      <c r="B468" s="70">
        <v>8811.0</v>
      </c>
      <c r="C468" s="70">
        <v>809.0</v>
      </c>
      <c r="D468" s="68">
        <v>7232.0</v>
      </c>
      <c r="E468" s="70">
        <v>1409.0</v>
      </c>
      <c r="F468" s="70">
        <v>696.0</v>
      </c>
      <c r="G468" s="70">
        <v>494.0</v>
      </c>
      <c r="H468" s="70">
        <v>198.0</v>
      </c>
      <c r="I468" s="70">
        <v>100.0</v>
      </c>
      <c r="J468" s="70">
        <v>7277.0</v>
      </c>
      <c r="K468" s="70">
        <v>652.0</v>
      </c>
      <c r="L468" s="70">
        <v>327.0</v>
      </c>
      <c r="M468" s="70">
        <v>899.0</v>
      </c>
      <c r="N468" s="70">
        <v>334.0</v>
      </c>
      <c r="O468" s="70">
        <v>424.0</v>
      </c>
      <c r="P468" s="70">
        <v>1704.0</v>
      </c>
      <c r="Q468" s="70">
        <v>625.0</v>
      </c>
      <c r="R468" s="70">
        <v>80.0</v>
      </c>
      <c r="S468" s="70">
        <v>2130.0</v>
      </c>
    </row>
    <row r="469">
      <c r="A469" s="64">
        <v>44164.0</v>
      </c>
      <c r="B469" s="70">
        <v>8652.0</v>
      </c>
      <c r="C469" s="70">
        <v>757.0</v>
      </c>
      <c r="D469" s="68">
        <v>7228.0</v>
      </c>
      <c r="E469" s="70">
        <v>1375.0</v>
      </c>
      <c r="F469" s="70">
        <v>683.0</v>
      </c>
      <c r="G469" s="70">
        <v>489.0</v>
      </c>
      <c r="H469" s="70">
        <v>195.0</v>
      </c>
      <c r="I469" s="70">
        <v>99.0</v>
      </c>
      <c r="J469" s="70">
        <v>7200.0</v>
      </c>
      <c r="K469" s="70">
        <v>644.0</v>
      </c>
      <c r="L469" s="70">
        <v>305.0</v>
      </c>
      <c r="M469" s="70">
        <v>894.0</v>
      </c>
      <c r="N469" s="70">
        <v>318.0</v>
      </c>
      <c r="O469" s="70">
        <v>420.0</v>
      </c>
      <c r="P469" s="70">
        <v>1700.0</v>
      </c>
      <c r="Q469" s="70">
        <v>605.0</v>
      </c>
      <c r="R469" s="70">
        <v>79.0</v>
      </c>
      <c r="S469" s="70">
        <v>2181.0</v>
      </c>
    </row>
    <row r="470">
      <c r="A470" s="64">
        <v>44163.0</v>
      </c>
      <c r="B470" s="70">
        <v>8494.0</v>
      </c>
      <c r="C470" s="70">
        <v>735.0</v>
      </c>
      <c r="D470" s="68">
        <v>7225.0</v>
      </c>
      <c r="E470" s="70">
        <v>1354.0</v>
      </c>
      <c r="F470" s="70">
        <v>675.0</v>
      </c>
      <c r="G470" s="70">
        <v>483.0</v>
      </c>
      <c r="H470" s="70">
        <v>195.0</v>
      </c>
      <c r="I470" s="70">
        <v>96.0</v>
      </c>
      <c r="J470" s="70">
        <v>7107.0</v>
      </c>
      <c r="K470" s="70">
        <v>625.0</v>
      </c>
      <c r="L470" s="70">
        <v>283.0</v>
      </c>
      <c r="M470" s="70">
        <v>881.0</v>
      </c>
      <c r="N470" s="70">
        <v>301.0</v>
      </c>
      <c r="O470" s="70">
        <v>400.0</v>
      </c>
      <c r="P470" s="70">
        <v>1689.0</v>
      </c>
      <c r="Q470" s="70">
        <v>590.0</v>
      </c>
      <c r="R470" s="70">
        <v>78.0</v>
      </c>
      <c r="S470" s="70">
        <v>2164.0</v>
      </c>
    </row>
    <row r="471">
      <c r="A471" s="64">
        <v>44162.0</v>
      </c>
      <c r="B471" s="70">
        <v>8317.0</v>
      </c>
      <c r="C471" s="70">
        <v>707.0</v>
      </c>
      <c r="D471" s="68">
        <v>7224.0</v>
      </c>
      <c r="E471" s="70">
        <v>1330.0</v>
      </c>
      <c r="F471" s="70">
        <v>659.0</v>
      </c>
      <c r="G471" s="70">
        <v>470.0</v>
      </c>
      <c r="H471" s="70">
        <v>192.0</v>
      </c>
      <c r="I471" s="70">
        <v>96.0</v>
      </c>
      <c r="J471" s="70">
        <v>6981.0</v>
      </c>
      <c r="K471" s="70">
        <v>592.0</v>
      </c>
      <c r="L471" s="70">
        <v>259.0</v>
      </c>
      <c r="M471" s="70">
        <v>864.0</v>
      </c>
      <c r="N471" s="70">
        <v>292.0</v>
      </c>
      <c r="O471" s="70">
        <v>393.0</v>
      </c>
      <c r="P471" s="70">
        <v>1684.0</v>
      </c>
      <c r="Q471" s="70">
        <v>576.0</v>
      </c>
      <c r="R471" s="70">
        <v>76.0</v>
      </c>
      <c r="S471" s="70">
        <v>2175.0</v>
      </c>
    </row>
    <row r="472">
      <c r="A472" s="64">
        <v>44161.0</v>
      </c>
      <c r="B472" s="70">
        <v>8113.0</v>
      </c>
      <c r="C472" s="70">
        <v>683.0</v>
      </c>
      <c r="D472" s="68">
        <v>7224.0</v>
      </c>
      <c r="E472" s="70">
        <v>1305.0</v>
      </c>
      <c r="F472" s="70">
        <v>646.0</v>
      </c>
      <c r="G472" s="70">
        <v>465.0</v>
      </c>
      <c r="H472" s="70">
        <v>185.0</v>
      </c>
      <c r="I472" s="70">
        <v>93.0</v>
      </c>
      <c r="J472" s="70">
        <v>6864.0</v>
      </c>
      <c r="K472" s="70">
        <v>583.0</v>
      </c>
      <c r="L472" s="70">
        <v>239.0</v>
      </c>
      <c r="M472" s="70">
        <v>833.0</v>
      </c>
      <c r="N472" s="70">
        <v>268.0</v>
      </c>
      <c r="O472" s="70">
        <v>382.0</v>
      </c>
      <c r="P472" s="70">
        <v>1681.0</v>
      </c>
      <c r="Q472" s="70">
        <v>537.0</v>
      </c>
      <c r="R472" s="70">
        <v>73.0</v>
      </c>
      <c r="S472" s="70">
        <v>2144.0</v>
      </c>
    </row>
    <row r="473">
      <c r="A473" s="64">
        <v>44160.0</v>
      </c>
      <c r="B473" s="70">
        <v>7900.0</v>
      </c>
      <c r="C473" s="70">
        <v>661.0</v>
      </c>
      <c r="D473" s="68">
        <v>7223.0</v>
      </c>
      <c r="E473" s="70">
        <v>1286.0</v>
      </c>
      <c r="F473" s="70">
        <v>632.0</v>
      </c>
      <c r="G473" s="70">
        <v>464.0</v>
      </c>
      <c r="H473" s="70">
        <v>178.0</v>
      </c>
      <c r="I473" s="70">
        <v>89.0</v>
      </c>
      <c r="J473" s="70">
        <v>6681.0</v>
      </c>
      <c r="K473" s="70">
        <v>575.0</v>
      </c>
      <c r="L473" s="70">
        <v>231.0</v>
      </c>
      <c r="M473" s="70">
        <v>817.0</v>
      </c>
      <c r="N473" s="70">
        <v>252.0</v>
      </c>
      <c r="O473" s="70">
        <v>373.0</v>
      </c>
      <c r="P473" s="70">
        <v>1679.0</v>
      </c>
      <c r="Q473" s="70">
        <v>492.0</v>
      </c>
      <c r="R473" s="70">
        <v>70.0</v>
      </c>
      <c r="S473" s="70">
        <v>2132.0</v>
      </c>
    </row>
    <row r="474">
      <c r="A474" s="64">
        <v>44159.0</v>
      </c>
      <c r="B474" s="70">
        <v>7758.0</v>
      </c>
      <c r="C474" s="70">
        <v>643.0</v>
      </c>
      <c r="D474" s="68">
        <v>7218.0</v>
      </c>
      <c r="E474" s="70">
        <v>1246.0</v>
      </c>
      <c r="F474" s="70">
        <v>618.0</v>
      </c>
      <c r="G474" s="70">
        <v>460.0</v>
      </c>
      <c r="H474" s="70">
        <v>175.0</v>
      </c>
      <c r="I474" s="70">
        <v>89.0</v>
      </c>
      <c r="J474" s="70">
        <v>6599.0</v>
      </c>
      <c r="K474" s="70">
        <v>562.0</v>
      </c>
      <c r="L474" s="70">
        <v>228.0</v>
      </c>
      <c r="M474" s="70">
        <v>799.0</v>
      </c>
      <c r="N474" s="70">
        <v>244.0</v>
      </c>
      <c r="O474" s="70">
        <v>365.0</v>
      </c>
      <c r="P474" s="70">
        <v>1676.0</v>
      </c>
      <c r="Q474" s="70">
        <v>481.0</v>
      </c>
      <c r="R474" s="70">
        <v>67.0</v>
      </c>
      <c r="S474" s="70">
        <v>2125.0</v>
      </c>
    </row>
    <row r="475">
      <c r="A475" s="64">
        <v>44158.0</v>
      </c>
      <c r="B475" s="70">
        <v>7625.0</v>
      </c>
      <c r="C475" s="70">
        <v>637.0</v>
      </c>
      <c r="D475" s="68">
        <v>7215.0</v>
      </c>
      <c r="E475" s="70">
        <v>1229.0</v>
      </c>
      <c r="F475" s="70">
        <v>615.0</v>
      </c>
      <c r="G475" s="70">
        <v>460.0</v>
      </c>
      <c r="H475" s="70">
        <v>173.0</v>
      </c>
      <c r="I475" s="70">
        <v>87.0</v>
      </c>
      <c r="J475" s="70">
        <v>6518.0</v>
      </c>
      <c r="K475" s="70">
        <v>516.0</v>
      </c>
      <c r="L475" s="70">
        <v>225.0</v>
      </c>
      <c r="M475" s="70">
        <v>791.0</v>
      </c>
      <c r="N475" s="70">
        <v>229.0</v>
      </c>
      <c r="O475" s="70">
        <v>358.0</v>
      </c>
      <c r="P475" s="70">
        <v>1667.0</v>
      </c>
      <c r="Q475" s="70">
        <v>478.0</v>
      </c>
      <c r="R475" s="70">
        <v>66.0</v>
      </c>
      <c r="S475" s="70">
        <v>2115.0</v>
      </c>
    </row>
    <row r="476">
      <c r="A476" s="64">
        <v>44157.0</v>
      </c>
      <c r="B476" s="70">
        <v>7513.0</v>
      </c>
      <c r="C476" s="70">
        <v>632.0</v>
      </c>
      <c r="D476" s="68">
        <v>7213.0</v>
      </c>
      <c r="E476" s="70">
        <v>1206.0</v>
      </c>
      <c r="F476" s="70">
        <v>614.0</v>
      </c>
      <c r="G476" s="70">
        <v>457.0</v>
      </c>
      <c r="H476" s="70">
        <v>172.0</v>
      </c>
      <c r="I476" s="70">
        <v>86.0</v>
      </c>
      <c r="J476" s="70">
        <v>6442.0</v>
      </c>
      <c r="K476" s="70">
        <v>504.0</v>
      </c>
      <c r="L476" s="70">
        <v>225.0</v>
      </c>
      <c r="M476" s="70">
        <v>782.0</v>
      </c>
      <c r="N476" s="70">
        <v>220.0</v>
      </c>
      <c r="O476" s="70">
        <v>353.0</v>
      </c>
      <c r="P476" s="70">
        <v>1663.0</v>
      </c>
      <c r="Q476" s="70">
        <v>476.0</v>
      </c>
      <c r="R476" s="70">
        <v>65.0</v>
      </c>
      <c r="S476" s="70">
        <v>2110.0</v>
      </c>
    </row>
    <row r="477">
      <c r="A477" s="64">
        <v>44156.0</v>
      </c>
      <c r="B477" s="70">
        <v>7392.0</v>
      </c>
      <c r="C477" s="70">
        <v>631.0</v>
      </c>
      <c r="D477" s="68">
        <v>7212.0</v>
      </c>
      <c r="E477" s="70">
        <v>1179.0</v>
      </c>
      <c r="F477" s="70">
        <v>606.0</v>
      </c>
      <c r="G477" s="70">
        <v>457.0</v>
      </c>
      <c r="H477" s="70">
        <v>171.0</v>
      </c>
      <c r="I477" s="70">
        <v>86.0</v>
      </c>
      <c r="J477" s="70">
        <v>6367.0</v>
      </c>
      <c r="K477" s="70">
        <v>491.0</v>
      </c>
      <c r="L477" s="70">
        <v>225.0</v>
      </c>
      <c r="M477" s="70">
        <v>769.0</v>
      </c>
      <c r="N477" s="70">
        <v>208.0</v>
      </c>
      <c r="O477" s="70">
        <v>340.0</v>
      </c>
      <c r="P477" s="70">
        <v>1657.0</v>
      </c>
      <c r="Q477" s="70">
        <v>457.0</v>
      </c>
      <c r="R477" s="70">
        <v>65.0</v>
      </c>
      <c r="S477" s="70">
        <v>2090.0</v>
      </c>
    </row>
    <row r="478">
      <c r="A478" s="64">
        <v>44155.0</v>
      </c>
      <c r="B478" s="70">
        <v>7236.0</v>
      </c>
      <c r="C478" s="70">
        <v>624.0</v>
      </c>
      <c r="D478" s="68">
        <v>7211.0</v>
      </c>
      <c r="E478" s="70">
        <v>1157.0</v>
      </c>
      <c r="F478" s="70">
        <v>599.0</v>
      </c>
      <c r="G478" s="70">
        <v>456.0</v>
      </c>
      <c r="H478" s="70">
        <v>170.0</v>
      </c>
      <c r="I478" s="70">
        <v>86.0</v>
      </c>
      <c r="J478" s="70">
        <v>6274.0</v>
      </c>
      <c r="K478" s="70">
        <v>476.0</v>
      </c>
      <c r="L478" s="70">
        <v>224.0</v>
      </c>
      <c r="M478" s="70">
        <v>748.0</v>
      </c>
      <c r="N478" s="70">
        <v>194.0</v>
      </c>
      <c r="O478" s="70">
        <v>321.0</v>
      </c>
      <c r="P478" s="70">
        <v>1649.0</v>
      </c>
      <c r="Q478" s="70">
        <v>446.0</v>
      </c>
      <c r="R478" s="70">
        <v>65.0</v>
      </c>
      <c r="S478" s="70">
        <v>2081.0</v>
      </c>
    </row>
    <row r="479">
      <c r="A479" s="64">
        <v>44154.0</v>
      </c>
      <c r="B479" s="70">
        <v>7104.0</v>
      </c>
      <c r="C479" s="70">
        <v>622.0</v>
      </c>
      <c r="D479" s="68">
        <v>7210.0</v>
      </c>
      <c r="E479" s="70">
        <v>1127.0</v>
      </c>
      <c r="F479" s="70">
        <v>595.0</v>
      </c>
      <c r="G479" s="70">
        <v>456.0</v>
      </c>
      <c r="H479" s="70">
        <v>170.0</v>
      </c>
      <c r="I479" s="70">
        <v>86.0</v>
      </c>
      <c r="J479" s="70">
        <v>6201.0</v>
      </c>
      <c r="K479" s="70">
        <v>452.0</v>
      </c>
      <c r="L479" s="70">
        <v>222.0</v>
      </c>
      <c r="M479" s="70">
        <v>733.0</v>
      </c>
      <c r="N479" s="70">
        <v>181.0</v>
      </c>
      <c r="O479" s="70">
        <v>307.0</v>
      </c>
      <c r="P479" s="70">
        <v>1639.0</v>
      </c>
      <c r="Q479" s="70">
        <v>428.0</v>
      </c>
      <c r="R479" s="70">
        <v>63.0</v>
      </c>
      <c r="S479" s="70">
        <v>2058.0</v>
      </c>
    </row>
    <row r="480">
      <c r="A480" s="64">
        <v>44153.0</v>
      </c>
      <c r="B480" s="70">
        <v>6995.0</v>
      </c>
      <c r="C480" s="70">
        <v>617.0</v>
      </c>
      <c r="D480" s="68">
        <v>7208.0</v>
      </c>
      <c r="E480" s="70">
        <v>1115.0</v>
      </c>
      <c r="F480" s="70">
        <v>587.0</v>
      </c>
      <c r="G480" s="70">
        <v>455.0</v>
      </c>
      <c r="H480" s="70">
        <v>170.0</v>
      </c>
      <c r="I480" s="70">
        <v>86.0</v>
      </c>
      <c r="J480" s="70">
        <v>6137.0</v>
      </c>
      <c r="K480" s="70">
        <v>432.0</v>
      </c>
      <c r="L480" s="70">
        <v>218.0</v>
      </c>
      <c r="M480" s="70">
        <v>720.0</v>
      </c>
      <c r="N480" s="70">
        <v>179.0</v>
      </c>
      <c r="O480" s="70">
        <v>279.0</v>
      </c>
      <c r="P480" s="70">
        <v>1631.0</v>
      </c>
      <c r="Q480" s="70">
        <v>400.0</v>
      </c>
      <c r="R480" s="70">
        <v>63.0</v>
      </c>
      <c r="S480" s="70">
        <v>2019.0</v>
      </c>
    </row>
    <row r="481">
      <c r="A481" s="64">
        <v>44152.0</v>
      </c>
      <c r="B481" s="70">
        <v>6903.0</v>
      </c>
      <c r="C481" s="70">
        <v>612.0</v>
      </c>
      <c r="D481" s="68">
        <v>7206.0</v>
      </c>
      <c r="E481" s="70">
        <v>1103.0</v>
      </c>
      <c r="F481" s="70">
        <v>578.0</v>
      </c>
      <c r="G481" s="70">
        <v>454.0</v>
      </c>
      <c r="H481" s="70">
        <v>167.0</v>
      </c>
      <c r="I481" s="70">
        <v>86.0</v>
      </c>
      <c r="J481" s="70">
        <v>6050.0</v>
      </c>
      <c r="K481" s="70">
        <v>427.0</v>
      </c>
      <c r="L481" s="70">
        <v>218.0</v>
      </c>
      <c r="M481" s="70">
        <v>713.0</v>
      </c>
      <c r="N481" s="70">
        <v>179.0</v>
      </c>
      <c r="O481" s="70">
        <v>264.0</v>
      </c>
      <c r="P481" s="70">
        <v>1615.0</v>
      </c>
      <c r="Q481" s="70">
        <v>391.0</v>
      </c>
      <c r="R481" s="70">
        <v>63.0</v>
      </c>
      <c r="S481" s="70">
        <v>1969.0</v>
      </c>
    </row>
    <row r="482">
      <c r="A482" s="64">
        <v>44151.0</v>
      </c>
      <c r="B482" s="70">
        <v>6814.0</v>
      </c>
      <c r="C482" s="70">
        <v>612.0</v>
      </c>
      <c r="D482" s="68">
        <v>7203.0</v>
      </c>
      <c r="E482" s="70">
        <v>1090.0</v>
      </c>
      <c r="F482" s="70">
        <v>560.0</v>
      </c>
      <c r="G482" s="70">
        <v>453.0</v>
      </c>
      <c r="H482" s="70">
        <v>167.0</v>
      </c>
      <c r="I482" s="70">
        <v>85.0</v>
      </c>
      <c r="J482" s="70">
        <v>5998.0</v>
      </c>
      <c r="K482" s="70">
        <v>414.0</v>
      </c>
      <c r="L482" s="70">
        <v>218.0</v>
      </c>
      <c r="M482" s="70">
        <v>704.0</v>
      </c>
      <c r="N482" s="70">
        <v>179.0</v>
      </c>
      <c r="O482" s="70">
        <v>248.0</v>
      </c>
      <c r="P482" s="70">
        <v>1612.0</v>
      </c>
      <c r="Q482" s="70">
        <v>388.0</v>
      </c>
      <c r="R482" s="70">
        <v>63.0</v>
      </c>
      <c r="S482" s="70">
        <v>1961.0</v>
      </c>
    </row>
    <row r="483">
      <c r="A483" s="64">
        <v>44150.0</v>
      </c>
      <c r="B483" s="70">
        <v>6733.0</v>
      </c>
      <c r="C483" s="70">
        <v>612.0</v>
      </c>
      <c r="D483" s="68">
        <v>7203.0</v>
      </c>
      <c r="E483" s="70">
        <v>1080.0</v>
      </c>
      <c r="F483" s="70">
        <v>556.0</v>
      </c>
      <c r="G483" s="70">
        <v>450.0</v>
      </c>
      <c r="H483" s="70">
        <v>167.0</v>
      </c>
      <c r="I483" s="70">
        <v>84.0</v>
      </c>
      <c r="J483" s="70">
        <v>5956.0</v>
      </c>
      <c r="K483" s="70">
        <v>394.0</v>
      </c>
      <c r="L483" s="70">
        <v>215.0</v>
      </c>
      <c r="M483" s="70">
        <v>698.0</v>
      </c>
      <c r="N483" s="70">
        <v>178.0</v>
      </c>
      <c r="O483" s="70">
        <v>238.0</v>
      </c>
      <c r="P483" s="70">
        <v>1598.0</v>
      </c>
      <c r="Q483" s="70">
        <v>384.0</v>
      </c>
      <c r="R483" s="70">
        <v>62.0</v>
      </c>
      <c r="S483" s="70">
        <v>1938.0</v>
      </c>
    </row>
    <row r="484">
      <c r="A484" s="64">
        <v>44149.0</v>
      </c>
      <c r="B484" s="70">
        <v>6648.0</v>
      </c>
      <c r="C484" s="70">
        <v>612.0</v>
      </c>
      <c r="D484" s="68">
        <v>7202.0</v>
      </c>
      <c r="E484" s="70">
        <v>1078.0</v>
      </c>
      <c r="F484" s="70">
        <v>547.0</v>
      </c>
      <c r="G484" s="70">
        <v>450.0</v>
      </c>
      <c r="H484" s="70">
        <v>167.0</v>
      </c>
      <c r="I484" s="70">
        <v>84.0</v>
      </c>
      <c r="J484" s="70">
        <v>5911.0</v>
      </c>
      <c r="K484" s="70">
        <v>375.0</v>
      </c>
      <c r="L484" s="70">
        <v>207.0</v>
      </c>
      <c r="M484" s="70">
        <v>693.0</v>
      </c>
      <c r="N484" s="70">
        <v>176.0</v>
      </c>
      <c r="O484" s="70">
        <v>229.0</v>
      </c>
      <c r="P484" s="70">
        <v>1596.0</v>
      </c>
      <c r="Q484" s="70">
        <v>381.0</v>
      </c>
      <c r="R484" s="70">
        <v>62.0</v>
      </c>
      <c r="S484" s="70">
        <v>1920.0</v>
      </c>
    </row>
    <row r="485">
      <c r="A485" s="64">
        <v>44148.0</v>
      </c>
      <c r="B485" s="70">
        <v>6579.0</v>
      </c>
      <c r="C485" s="70">
        <v>608.0</v>
      </c>
      <c r="D485" s="68">
        <v>7202.0</v>
      </c>
      <c r="E485" s="70">
        <v>1077.0</v>
      </c>
      <c r="F485" s="70">
        <v>539.0</v>
      </c>
      <c r="G485" s="70">
        <v>448.0</v>
      </c>
      <c r="H485" s="70">
        <v>167.0</v>
      </c>
      <c r="I485" s="70">
        <v>83.0</v>
      </c>
      <c r="J485" s="70">
        <v>5862.0</v>
      </c>
      <c r="K485" s="70">
        <v>357.0</v>
      </c>
      <c r="L485" s="70">
        <v>207.0</v>
      </c>
      <c r="M485" s="70">
        <v>682.0</v>
      </c>
      <c r="N485" s="70">
        <v>172.0</v>
      </c>
      <c r="O485" s="70">
        <v>216.0</v>
      </c>
      <c r="P485" s="70">
        <v>1596.0</v>
      </c>
      <c r="Q485" s="70">
        <v>377.0</v>
      </c>
      <c r="R485" s="70">
        <v>62.0</v>
      </c>
      <c r="S485" s="70">
        <v>1899.0</v>
      </c>
    </row>
    <row r="486">
      <c r="A486" s="64">
        <v>44147.0</v>
      </c>
      <c r="B486" s="70">
        <v>6505.0</v>
      </c>
      <c r="C486" s="70">
        <v>608.0</v>
      </c>
      <c r="D486" s="68">
        <v>7201.0</v>
      </c>
      <c r="E486" s="70">
        <v>1073.0</v>
      </c>
      <c r="F486" s="70">
        <v>534.0</v>
      </c>
      <c r="G486" s="70">
        <v>448.0</v>
      </c>
      <c r="H486" s="70">
        <v>167.0</v>
      </c>
      <c r="I486" s="70">
        <v>82.0</v>
      </c>
      <c r="J486" s="70">
        <v>5815.0</v>
      </c>
      <c r="K486" s="70">
        <v>334.0</v>
      </c>
      <c r="L486" s="70">
        <v>206.0</v>
      </c>
      <c r="M486" s="70">
        <v>674.0</v>
      </c>
      <c r="N486" s="70">
        <v>172.0</v>
      </c>
      <c r="O486" s="70">
        <v>207.0</v>
      </c>
      <c r="P486" s="70">
        <v>1596.0</v>
      </c>
      <c r="Q486" s="70">
        <v>374.0</v>
      </c>
      <c r="R486" s="70">
        <v>61.0</v>
      </c>
      <c r="S486" s="70">
        <v>1885.0</v>
      </c>
    </row>
    <row r="487">
      <c r="A487" s="64">
        <v>44146.0</v>
      </c>
      <c r="B487" s="70">
        <v>6452.0</v>
      </c>
      <c r="C487" s="70">
        <v>606.0</v>
      </c>
      <c r="D487" s="68">
        <v>7198.0</v>
      </c>
      <c r="E487" s="70">
        <v>1071.0</v>
      </c>
      <c r="F487" s="70">
        <v>528.0</v>
      </c>
      <c r="G487" s="70">
        <v>446.0</v>
      </c>
      <c r="H487" s="70">
        <v>166.0</v>
      </c>
      <c r="I487" s="70">
        <v>82.0</v>
      </c>
      <c r="J487" s="70">
        <v>5780.0</v>
      </c>
      <c r="K487" s="70">
        <v>328.0</v>
      </c>
      <c r="L487" s="70">
        <v>205.0</v>
      </c>
      <c r="M487" s="70">
        <v>665.0</v>
      </c>
      <c r="N487" s="70">
        <v>172.0</v>
      </c>
      <c r="O487" s="70">
        <v>199.0</v>
      </c>
      <c r="P487" s="70">
        <v>1595.0</v>
      </c>
      <c r="Q487" s="70">
        <v>370.0</v>
      </c>
      <c r="R487" s="70">
        <v>60.0</v>
      </c>
      <c r="S487" s="70">
        <v>1876.0</v>
      </c>
    </row>
    <row r="488">
      <c r="A488" s="64">
        <v>44145.0</v>
      </c>
      <c r="B488" s="70">
        <v>6407.0</v>
      </c>
      <c r="C488" s="70">
        <v>603.0</v>
      </c>
      <c r="D488" s="68">
        <v>7198.0</v>
      </c>
      <c r="E488" s="70">
        <v>1070.0</v>
      </c>
      <c r="F488" s="70">
        <v>524.0</v>
      </c>
      <c r="G488" s="70">
        <v>445.0</v>
      </c>
      <c r="H488" s="70">
        <v>166.0</v>
      </c>
      <c r="I488" s="70">
        <v>82.0</v>
      </c>
      <c r="J488" s="70">
        <v>5727.0</v>
      </c>
      <c r="K488" s="70">
        <v>319.0</v>
      </c>
      <c r="L488" s="70">
        <v>203.0</v>
      </c>
      <c r="M488" s="70">
        <v>658.0</v>
      </c>
      <c r="N488" s="70">
        <v>171.0</v>
      </c>
      <c r="O488" s="70">
        <v>198.0</v>
      </c>
      <c r="P488" s="70">
        <v>1595.0</v>
      </c>
      <c r="Q488" s="70">
        <v>359.0</v>
      </c>
      <c r="R488" s="70">
        <v>60.0</v>
      </c>
      <c r="S488" s="70">
        <v>1868.0</v>
      </c>
    </row>
    <row r="489">
      <c r="A489" s="64">
        <v>44144.0</v>
      </c>
      <c r="B489" s="70">
        <v>6372.0</v>
      </c>
      <c r="C489" s="70">
        <v>602.0</v>
      </c>
      <c r="D489" s="68">
        <v>7197.0</v>
      </c>
      <c r="E489" s="70">
        <v>1067.0</v>
      </c>
      <c r="F489" s="70">
        <v>519.0</v>
      </c>
      <c r="G489" s="70">
        <v>445.0</v>
      </c>
      <c r="H489" s="70">
        <v>166.0</v>
      </c>
      <c r="I489" s="70">
        <v>82.0</v>
      </c>
      <c r="J489" s="70">
        <v>5694.0</v>
      </c>
      <c r="K489" s="70">
        <v>316.0</v>
      </c>
      <c r="L489" s="70">
        <v>201.0</v>
      </c>
      <c r="M489" s="70">
        <v>654.0</v>
      </c>
      <c r="N489" s="70">
        <v>171.0</v>
      </c>
      <c r="O489" s="70">
        <v>196.0</v>
      </c>
      <c r="P489" s="70">
        <v>1594.0</v>
      </c>
      <c r="Q489" s="70">
        <v>357.0</v>
      </c>
      <c r="R489" s="70">
        <v>60.0</v>
      </c>
      <c r="S489" s="70">
        <v>1860.0</v>
      </c>
    </row>
    <row r="490">
      <c r="A490" s="64">
        <v>44143.0</v>
      </c>
      <c r="B490" s="70">
        <v>6326.0</v>
      </c>
      <c r="C490" s="70">
        <v>600.0</v>
      </c>
      <c r="D490" s="68">
        <v>7191.0</v>
      </c>
      <c r="E490" s="70">
        <v>1065.0</v>
      </c>
      <c r="F490" s="70">
        <v>518.0</v>
      </c>
      <c r="G490" s="70">
        <v>445.0</v>
      </c>
      <c r="H490" s="70">
        <v>166.0</v>
      </c>
      <c r="I490" s="70">
        <v>82.0</v>
      </c>
      <c r="J490" s="70">
        <v>5672.0</v>
      </c>
      <c r="K490" s="70">
        <v>305.0</v>
      </c>
      <c r="L490" s="70">
        <v>197.0</v>
      </c>
      <c r="M490" s="70">
        <v>644.0</v>
      </c>
      <c r="N490" s="70">
        <v>167.0</v>
      </c>
      <c r="O490" s="70">
        <v>194.0</v>
      </c>
      <c r="P490" s="70">
        <v>1593.0</v>
      </c>
      <c r="Q490" s="70">
        <v>353.0</v>
      </c>
      <c r="R490" s="70">
        <v>60.0</v>
      </c>
      <c r="S490" s="70">
        <v>1849.0</v>
      </c>
    </row>
    <row r="491">
      <c r="A491" s="64">
        <v>44142.0</v>
      </c>
      <c r="B491" s="70">
        <v>6272.0</v>
      </c>
      <c r="C491" s="70">
        <v>600.0</v>
      </c>
      <c r="D491" s="68">
        <v>7184.0</v>
      </c>
      <c r="E491" s="70">
        <v>1062.0</v>
      </c>
      <c r="F491" s="70">
        <v>516.0</v>
      </c>
      <c r="G491" s="70">
        <v>444.0</v>
      </c>
      <c r="H491" s="70">
        <v>165.0</v>
      </c>
      <c r="I491" s="70">
        <v>82.0</v>
      </c>
      <c r="J491" s="70">
        <v>5647.0</v>
      </c>
      <c r="K491" s="70">
        <v>296.0</v>
      </c>
      <c r="L491" s="70">
        <v>195.0</v>
      </c>
      <c r="M491" s="70">
        <v>635.0</v>
      </c>
      <c r="N491" s="70">
        <v>167.0</v>
      </c>
      <c r="O491" s="70">
        <v>190.0</v>
      </c>
      <c r="P491" s="70">
        <v>1591.0</v>
      </c>
      <c r="Q491" s="70">
        <v>343.0</v>
      </c>
      <c r="R491" s="70">
        <v>60.0</v>
      </c>
      <c r="S491" s="70">
        <v>1835.0</v>
      </c>
    </row>
    <row r="492">
      <c r="A492" s="64">
        <v>44141.0</v>
      </c>
      <c r="B492" s="70">
        <v>6235.0</v>
      </c>
      <c r="C492" s="70">
        <v>598.0</v>
      </c>
      <c r="D492" s="68">
        <v>7183.0</v>
      </c>
      <c r="E492" s="70">
        <v>1061.0</v>
      </c>
      <c r="F492" s="70">
        <v>516.0</v>
      </c>
      <c r="G492" s="70">
        <v>443.0</v>
      </c>
      <c r="H492" s="70">
        <v>165.0</v>
      </c>
      <c r="I492" s="70">
        <v>82.0</v>
      </c>
      <c r="J492" s="70">
        <v>5626.0</v>
      </c>
      <c r="K492" s="70">
        <v>292.0</v>
      </c>
      <c r="L492" s="70">
        <v>195.0</v>
      </c>
      <c r="M492" s="70">
        <v>626.0</v>
      </c>
      <c r="N492" s="70">
        <v>167.0</v>
      </c>
      <c r="O492" s="70">
        <v>190.0</v>
      </c>
      <c r="P492" s="70">
        <v>1591.0</v>
      </c>
      <c r="Q492" s="70">
        <v>338.0</v>
      </c>
      <c r="R492" s="70">
        <v>60.0</v>
      </c>
      <c r="S492" s="70">
        <v>1827.0</v>
      </c>
    </row>
    <row r="493">
      <c r="A493" s="64">
        <v>44140.0</v>
      </c>
      <c r="B493" s="70">
        <v>6195.0</v>
      </c>
      <c r="C493" s="70">
        <v>598.0</v>
      </c>
      <c r="D493" s="68">
        <v>7183.0</v>
      </c>
      <c r="E493" s="70">
        <v>1061.0</v>
      </c>
      <c r="F493" s="70">
        <v>516.0</v>
      </c>
      <c r="G493" s="70">
        <v>443.0</v>
      </c>
      <c r="H493" s="70">
        <v>165.0</v>
      </c>
      <c r="I493" s="70">
        <v>82.0</v>
      </c>
      <c r="J493" s="70">
        <v>5579.0</v>
      </c>
      <c r="K493" s="70">
        <v>285.0</v>
      </c>
      <c r="L493" s="70">
        <v>195.0</v>
      </c>
      <c r="M493" s="70">
        <v>601.0</v>
      </c>
      <c r="N493" s="70">
        <v>166.0</v>
      </c>
      <c r="O493" s="70">
        <v>190.0</v>
      </c>
      <c r="P493" s="70">
        <v>1590.0</v>
      </c>
      <c r="Q493" s="70">
        <v>325.0</v>
      </c>
      <c r="R493" s="70">
        <v>60.0</v>
      </c>
      <c r="S493" s="70">
        <v>1816.0</v>
      </c>
    </row>
    <row r="494">
      <c r="A494" s="64">
        <v>44139.0</v>
      </c>
      <c r="B494" s="70">
        <v>6145.0</v>
      </c>
      <c r="C494" s="70">
        <v>594.0</v>
      </c>
      <c r="D494" s="68">
        <v>7181.0</v>
      </c>
      <c r="E494" s="70">
        <v>1056.0</v>
      </c>
      <c r="F494" s="70">
        <v>516.0</v>
      </c>
      <c r="G494" s="70">
        <v>443.0</v>
      </c>
      <c r="H494" s="70">
        <v>165.0</v>
      </c>
      <c r="I494" s="70">
        <v>82.0</v>
      </c>
      <c r="J494" s="70">
        <v>5552.0</v>
      </c>
      <c r="K494" s="70">
        <v>284.0</v>
      </c>
      <c r="L494" s="70">
        <v>193.0</v>
      </c>
      <c r="M494" s="70">
        <v>578.0</v>
      </c>
      <c r="N494" s="70">
        <v>166.0</v>
      </c>
      <c r="O494" s="70">
        <v>190.0</v>
      </c>
      <c r="P494" s="70">
        <v>1590.0</v>
      </c>
      <c r="Q494" s="70">
        <v>320.0</v>
      </c>
      <c r="R494" s="70">
        <v>60.0</v>
      </c>
      <c r="S494" s="70">
        <v>1810.0</v>
      </c>
    </row>
    <row r="495">
      <c r="A495" s="64">
        <v>44138.0</v>
      </c>
      <c r="B495" s="70">
        <v>6103.0</v>
      </c>
      <c r="C495" s="70">
        <v>593.0</v>
      </c>
      <c r="D495" s="68">
        <v>7179.0</v>
      </c>
      <c r="E495" s="70">
        <v>1052.0</v>
      </c>
      <c r="F495" s="70">
        <v>516.0</v>
      </c>
      <c r="G495" s="70">
        <v>442.0</v>
      </c>
      <c r="H495" s="70">
        <v>164.0</v>
      </c>
      <c r="I495" s="70">
        <v>82.0</v>
      </c>
      <c r="J495" s="70">
        <v>5509.0</v>
      </c>
      <c r="K495" s="70">
        <v>284.0</v>
      </c>
      <c r="L495" s="70">
        <v>193.0</v>
      </c>
      <c r="M495" s="70">
        <v>568.0</v>
      </c>
      <c r="N495" s="70">
        <v>166.0</v>
      </c>
      <c r="O495" s="70">
        <v>190.0</v>
      </c>
      <c r="P495" s="70">
        <v>1588.0</v>
      </c>
      <c r="Q495" s="70">
        <v>320.0</v>
      </c>
      <c r="R495" s="70">
        <v>59.0</v>
      </c>
      <c r="S495" s="70">
        <v>1799.0</v>
      </c>
    </row>
    <row r="496">
      <c r="A496" s="64">
        <v>44137.0</v>
      </c>
      <c r="B496" s="70">
        <v>6081.0</v>
      </c>
      <c r="C496" s="70">
        <v>592.0</v>
      </c>
      <c r="D496" s="68">
        <v>7179.0</v>
      </c>
      <c r="E496" s="70">
        <v>1051.0</v>
      </c>
      <c r="F496" s="70">
        <v>514.0</v>
      </c>
      <c r="G496" s="70">
        <v>442.0</v>
      </c>
      <c r="H496" s="70">
        <v>164.0</v>
      </c>
      <c r="I496" s="70">
        <v>82.0</v>
      </c>
      <c r="J496" s="70">
        <v>5482.0</v>
      </c>
      <c r="K496" s="70">
        <v>283.0</v>
      </c>
      <c r="L496" s="70">
        <v>192.0</v>
      </c>
      <c r="M496" s="70">
        <v>561.0</v>
      </c>
      <c r="N496" s="70">
        <v>166.0</v>
      </c>
      <c r="O496" s="70">
        <v>190.0</v>
      </c>
      <c r="P496" s="70">
        <v>1588.0</v>
      </c>
      <c r="Q496" s="70">
        <v>319.0</v>
      </c>
      <c r="R496" s="70">
        <v>59.0</v>
      </c>
      <c r="S496" s="70">
        <v>1787.0</v>
      </c>
    </row>
    <row r="497">
      <c r="A497" s="64">
        <v>44136.0</v>
      </c>
      <c r="B497" s="70">
        <v>6056.0</v>
      </c>
      <c r="C497" s="70">
        <v>592.0</v>
      </c>
      <c r="D497" s="68">
        <v>7176.0</v>
      </c>
      <c r="E497" s="70">
        <v>1049.0</v>
      </c>
      <c r="F497" s="70">
        <v>514.0</v>
      </c>
      <c r="G497" s="70">
        <v>442.0</v>
      </c>
      <c r="H497" s="70">
        <v>163.0</v>
      </c>
      <c r="I497" s="70">
        <v>82.0</v>
      </c>
      <c r="J497" s="70">
        <v>5441.0</v>
      </c>
      <c r="K497" s="70">
        <v>282.0</v>
      </c>
      <c r="L497" s="70">
        <v>190.0</v>
      </c>
      <c r="M497" s="70">
        <v>550.0</v>
      </c>
      <c r="N497" s="70">
        <v>166.0</v>
      </c>
      <c r="O497" s="70">
        <v>188.0</v>
      </c>
      <c r="P497" s="70">
        <v>1587.0</v>
      </c>
      <c r="Q497" s="70">
        <v>318.0</v>
      </c>
      <c r="R497" s="70">
        <v>59.0</v>
      </c>
      <c r="S497" s="70">
        <v>1780.0</v>
      </c>
    </row>
    <row r="498">
      <c r="A498" s="64">
        <v>44135.0</v>
      </c>
      <c r="B498" s="70">
        <v>6011.0</v>
      </c>
      <c r="C498" s="70">
        <v>592.0</v>
      </c>
      <c r="D498" s="68">
        <v>7174.0</v>
      </c>
      <c r="E498" s="70">
        <v>1045.0</v>
      </c>
      <c r="F498" s="70">
        <v>511.0</v>
      </c>
      <c r="G498" s="70">
        <v>442.0</v>
      </c>
      <c r="H498" s="70">
        <v>163.0</v>
      </c>
      <c r="I498" s="70">
        <v>82.0</v>
      </c>
      <c r="J498" s="70">
        <v>5403.0</v>
      </c>
      <c r="K498" s="70">
        <v>279.0</v>
      </c>
      <c r="L498" s="70">
        <v>189.0</v>
      </c>
      <c r="M498" s="70">
        <v>541.0</v>
      </c>
      <c r="N498" s="70">
        <v>166.0</v>
      </c>
      <c r="O498" s="70">
        <v>185.0</v>
      </c>
      <c r="P498" s="70">
        <v>1587.0</v>
      </c>
      <c r="Q498" s="70">
        <v>316.0</v>
      </c>
      <c r="R498" s="70">
        <v>59.0</v>
      </c>
      <c r="S498" s="70">
        <v>1766.0</v>
      </c>
    </row>
    <row r="499">
      <c r="A499" s="64">
        <v>44134.0</v>
      </c>
      <c r="B499" s="70">
        <v>5960.0</v>
      </c>
      <c r="C499" s="70">
        <v>590.0</v>
      </c>
      <c r="D499" s="68">
        <v>7165.0</v>
      </c>
      <c r="E499" s="70">
        <v>1042.0</v>
      </c>
      <c r="F499" s="70">
        <v>511.0</v>
      </c>
      <c r="G499" s="70">
        <v>442.0</v>
      </c>
      <c r="H499" s="70">
        <v>163.0</v>
      </c>
      <c r="I499" s="70">
        <v>79.0</v>
      </c>
      <c r="J499" s="70">
        <v>5376.0</v>
      </c>
      <c r="K499" s="70">
        <v>279.0</v>
      </c>
      <c r="L499" s="70">
        <v>189.0</v>
      </c>
      <c r="M499" s="70">
        <v>536.0</v>
      </c>
      <c r="N499" s="70">
        <v>166.0</v>
      </c>
      <c r="O499" s="70">
        <v>185.0</v>
      </c>
      <c r="P499" s="70">
        <v>1587.0</v>
      </c>
      <c r="Q499" s="70">
        <v>315.0</v>
      </c>
      <c r="R499" s="70">
        <v>59.0</v>
      </c>
      <c r="S499" s="70">
        <v>1741.0</v>
      </c>
    </row>
    <row r="500">
      <c r="A500" s="64">
        <v>44133.0</v>
      </c>
      <c r="B500" s="70">
        <v>5912.0</v>
      </c>
      <c r="C500" s="70">
        <v>590.0</v>
      </c>
      <c r="D500" s="68">
        <v>7155.0</v>
      </c>
      <c r="E500" s="70">
        <v>1039.0</v>
      </c>
      <c r="F500" s="70">
        <v>511.0</v>
      </c>
      <c r="G500" s="70">
        <v>442.0</v>
      </c>
      <c r="H500" s="70">
        <v>161.0</v>
      </c>
      <c r="I500" s="70">
        <v>79.0</v>
      </c>
      <c r="J500" s="70">
        <v>5344.0</v>
      </c>
      <c r="K500" s="70">
        <v>273.0</v>
      </c>
      <c r="L500" s="70">
        <v>187.0</v>
      </c>
      <c r="M500" s="70">
        <v>533.0</v>
      </c>
      <c r="N500" s="70">
        <v>164.0</v>
      </c>
      <c r="O500" s="70">
        <v>184.0</v>
      </c>
      <c r="P500" s="70">
        <v>1587.0</v>
      </c>
      <c r="Q500" s="70">
        <v>314.0</v>
      </c>
      <c r="R500" s="70">
        <v>59.0</v>
      </c>
      <c r="S500" s="70">
        <v>1737.0</v>
      </c>
    </row>
    <row r="501">
      <c r="A501" s="64">
        <v>44132.0</v>
      </c>
      <c r="B501" s="70">
        <v>5876.0</v>
      </c>
      <c r="C501" s="70">
        <v>590.0</v>
      </c>
      <c r="D501" s="68">
        <v>7152.0</v>
      </c>
      <c r="E501" s="70">
        <v>1034.0</v>
      </c>
      <c r="F501" s="70">
        <v>509.0</v>
      </c>
      <c r="G501" s="70">
        <v>442.0</v>
      </c>
      <c r="H501" s="70">
        <v>159.0</v>
      </c>
      <c r="I501" s="70">
        <v>79.0</v>
      </c>
      <c r="J501" s="70">
        <v>5286.0</v>
      </c>
      <c r="K501" s="70">
        <v>266.0</v>
      </c>
      <c r="L501" s="70">
        <v>187.0</v>
      </c>
      <c r="M501" s="70">
        <v>532.0</v>
      </c>
      <c r="N501" s="70">
        <v>163.0</v>
      </c>
      <c r="O501" s="70">
        <v>184.0</v>
      </c>
      <c r="P501" s="70">
        <v>1586.0</v>
      </c>
      <c r="Q501" s="70">
        <v>314.0</v>
      </c>
      <c r="R501" s="70">
        <v>59.0</v>
      </c>
      <c r="S501" s="70">
        <v>1728.0</v>
      </c>
    </row>
    <row r="502">
      <c r="A502" s="64">
        <v>44131.0</v>
      </c>
      <c r="B502" s="70">
        <v>5851.0</v>
      </c>
      <c r="C502" s="70">
        <v>590.0</v>
      </c>
      <c r="D502" s="68">
        <v>7150.0</v>
      </c>
      <c r="E502" s="70">
        <v>1024.0</v>
      </c>
      <c r="F502" s="70">
        <v>509.0</v>
      </c>
      <c r="G502" s="70">
        <v>435.0</v>
      </c>
      <c r="H502" s="70">
        <v>159.0</v>
      </c>
      <c r="I502" s="70">
        <v>79.0</v>
      </c>
      <c r="J502" s="70">
        <v>5255.0</v>
      </c>
      <c r="K502" s="70">
        <v>252.0</v>
      </c>
      <c r="L502" s="70">
        <v>187.0</v>
      </c>
      <c r="M502" s="70">
        <v>531.0</v>
      </c>
      <c r="N502" s="70">
        <v>160.0</v>
      </c>
      <c r="O502" s="70">
        <v>184.0</v>
      </c>
      <c r="P502" s="70">
        <v>1581.0</v>
      </c>
      <c r="Q502" s="70">
        <v>311.0</v>
      </c>
      <c r="R502" s="70">
        <v>59.0</v>
      </c>
      <c r="S502" s="70">
        <v>1726.0</v>
      </c>
    </row>
    <row r="503">
      <c r="A503" s="64">
        <v>44130.0</v>
      </c>
      <c r="B503" s="70">
        <v>5827.0</v>
      </c>
      <c r="C503" s="70">
        <v>589.0</v>
      </c>
      <c r="D503" s="68">
        <v>7150.0</v>
      </c>
      <c r="E503" s="70">
        <v>1022.0</v>
      </c>
      <c r="F503" s="70">
        <v>509.0</v>
      </c>
      <c r="G503" s="70">
        <v>430.0</v>
      </c>
      <c r="H503" s="70">
        <v>159.0</v>
      </c>
      <c r="I503" s="70">
        <v>79.0</v>
      </c>
      <c r="J503" s="70">
        <v>5220.0</v>
      </c>
      <c r="K503" s="70">
        <v>246.0</v>
      </c>
      <c r="L503" s="70">
        <v>186.0</v>
      </c>
      <c r="M503" s="70">
        <v>530.0</v>
      </c>
      <c r="N503" s="70">
        <v>160.0</v>
      </c>
      <c r="O503" s="70">
        <v>181.0</v>
      </c>
      <c r="P503" s="70">
        <v>1581.0</v>
      </c>
      <c r="Q503" s="70">
        <v>306.0</v>
      </c>
      <c r="R503" s="70">
        <v>59.0</v>
      </c>
      <c r="S503" s="70">
        <v>1721.0</v>
      </c>
    </row>
    <row r="504">
      <c r="A504" s="64">
        <v>44129.0</v>
      </c>
      <c r="B504" s="70">
        <v>5807.0</v>
      </c>
      <c r="C504" s="70">
        <v>589.0</v>
      </c>
      <c r="D504" s="68">
        <v>7150.0</v>
      </c>
      <c r="E504" s="70">
        <v>1019.0</v>
      </c>
      <c r="F504" s="70">
        <v>509.0</v>
      </c>
      <c r="G504" s="70">
        <v>429.0</v>
      </c>
      <c r="H504" s="70">
        <v>158.0</v>
      </c>
      <c r="I504" s="70">
        <v>78.0</v>
      </c>
      <c r="J504" s="70">
        <v>5153.0</v>
      </c>
      <c r="K504" s="70">
        <v>246.0</v>
      </c>
      <c r="L504" s="70">
        <v>184.0</v>
      </c>
      <c r="M504" s="70">
        <v>529.0</v>
      </c>
      <c r="N504" s="70">
        <v>160.0</v>
      </c>
      <c r="O504" s="70">
        <v>181.0</v>
      </c>
      <c r="P504" s="70">
        <v>1578.0</v>
      </c>
      <c r="Q504" s="70">
        <v>303.0</v>
      </c>
      <c r="R504" s="70">
        <v>59.0</v>
      </c>
      <c r="S504" s="70">
        <v>1704.0</v>
      </c>
    </row>
    <row r="505">
      <c r="A505" s="64">
        <v>44128.0</v>
      </c>
      <c r="B505" s="70">
        <v>5790.0</v>
      </c>
      <c r="C505" s="70">
        <v>588.0</v>
      </c>
      <c r="D505" s="68">
        <v>7149.0</v>
      </c>
      <c r="E505" s="70">
        <v>1019.0</v>
      </c>
      <c r="F505" s="70">
        <v>509.0</v>
      </c>
      <c r="G505" s="70">
        <v>428.0</v>
      </c>
      <c r="H505" s="70">
        <v>157.0</v>
      </c>
      <c r="I505" s="70">
        <v>78.0</v>
      </c>
      <c r="J505" s="70">
        <v>5126.0</v>
      </c>
      <c r="K505" s="70">
        <v>246.0</v>
      </c>
      <c r="L505" s="70">
        <v>184.0</v>
      </c>
      <c r="M505" s="70">
        <v>527.0</v>
      </c>
      <c r="N505" s="70">
        <v>160.0</v>
      </c>
      <c r="O505" s="70">
        <v>181.0</v>
      </c>
      <c r="P505" s="70">
        <v>1578.0</v>
      </c>
      <c r="Q505" s="70">
        <v>301.0</v>
      </c>
      <c r="R505" s="70">
        <v>59.0</v>
      </c>
      <c r="S505" s="70">
        <v>1695.0</v>
      </c>
    </row>
    <row r="506">
      <c r="A506" s="64">
        <v>44127.0</v>
      </c>
      <c r="B506" s="70">
        <v>5768.0</v>
      </c>
      <c r="C506" s="70">
        <v>588.0</v>
      </c>
      <c r="D506" s="68">
        <v>7149.0</v>
      </c>
      <c r="E506" s="70">
        <v>1017.0</v>
      </c>
      <c r="F506" s="70">
        <v>509.0</v>
      </c>
      <c r="G506" s="70">
        <v>423.0</v>
      </c>
      <c r="H506" s="70">
        <v>157.0</v>
      </c>
      <c r="I506" s="70">
        <v>78.0</v>
      </c>
      <c r="J506" s="70">
        <v>5091.0</v>
      </c>
      <c r="K506" s="70">
        <v>246.0</v>
      </c>
      <c r="L506" s="70">
        <v>184.0</v>
      </c>
      <c r="M506" s="70">
        <v>522.0</v>
      </c>
      <c r="N506" s="70">
        <v>160.0</v>
      </c>
      <c r="O506" s="70">
        <v>179.0</v>
      </c>
      <c r="P506" s="70">
        <v>1578.0</v>
      </c>
      <c r="Q506" s="70">
        <v>301.0</v>
      </c>
      <c r="R506" s="70">
        <v>59.0</v>
      </c>
      <c r="S506" s="70">
        <v>1689.0</v>
      </c>
    </row>
    <row r="507">
      <c r="A507" s="64">
        <v>44126.0</v>
      </c>
      <c r="B507" s="70">
        <v>5748.0</v>
      </c>
      <c r="C507" s="70">
        <v>588.0</v>
      </c>
      <c r="D507" s="68">
        <v>7144.0</v>
      </c>
      <c r="E507" s="70">
        <v>1012.0</v>
      </c>
      <c r="F507" s="70">
        <v>503.0</v>
      </c>
      <c r="G507" s="70">
        <v>423.0</v>
      </c>
      <c r="H507" s="70">
        <v>157.0</v>
      </c>
      <c r="I507" s="70">
        <v>78.0</v>
      </c>
      <c r="J507" s="70">
        <v>4988.0</v>
      </c>
      <c r="K507" s="70">
        <v>245.0</v>
      </c>
      <c r="L507" s="70">
        <v>184.0</v>
      </c>
      <c r="M507" s="70">
        <v>518.0</v>
      </c>
      <c r="N507" s="70">
        <v>158.0</v>
      </c>
      <c r="O507" s="70">
        <v>178.0</v>
      </c>
      <c r="P507" s="70">
        <v>1578.0</v>
      </c>
      <c r="Q507" s="70">
        <v>301.0</v>
      </c>
      <c r="R507" s="70">
        <v>59.0</v>
      </c>
      <c r="S507" s="70">
        <v>1681.0</v>
      </c>
    </row>
    <row r="508">
      <c r="A508" s="64">
        <v>44125.0</v>
      </c>
      <c r="B508" s="70">
        <v>5730.0</v>
      </c>
      <c r="C508" s="70">
        <v>583.0</v>
      </c>
      <c r="D508" s="68">
        <v>7142.0</v>
      </c>
      <c r="E508" s="70">
        <v>1008.0</v>
      </c>
      <c r="F508" s="70">
        <v>503.0</v>
      </c>
      <c r="G508" s="70">
        <v>423.0</v>
      </c>
      <c r="H508" s="70">
        <v>157.0</v>
      </c>
      <c r="I508" s="70">
        <v>78.0</v>
      </c>
      <c r="J508" s="70">
        <v>4921.0</v>
      </c>
      <c r="K508" s="70">
        <v>243.0</v>
      </c>
      <c r="L508" s="70">
        <v>184.0</v>
      </c>
      <c r="M508" s="70">
        <v>507.0</v>
      </c>
      <c r="N508" s="70">
        <v>156.0</v>
      </c>
      <c r="O508" s="70">
        <v>178.0</v>
      </c>
      <c r="P508" s="70">
        <v>1577.0</v>
      </c>
      <c r="Q508" s="70">
        <v>301.0</v>
      </c>
      <c r="R508" s="70">
        <v>59.0</v>
      </c>
      <c r="S508" s="70">
        <v>1674.0</v>
      </c>
    </row>
    <row r="509">
      <c r="A509" s="64">
        <v>44124.0</v>
      </c>
      <c r="B509" s="70">
        <v>5713.0</v>
      </c>
      <c r="C509" s="70">
        <v>573.0</v>
      </c>
      <c r="D509" s="68">
        <v>7142.0</v>
      </c>
      <c r="E509" s="70">
        <v>1002.0</v>
      </c>
      <c r="F509" s="70">
        <v>502.0</v>
      </c>
      <c r="G509" s="70">
        <v>419.0</v>
      </c>
      <c r="H509" s="70">
        <v>156.0</v>
      </c>
      <c r="I509" s="70">
        <v>78.0</v>
      </c>
      <c r="J509" s="70">
        <v>4897.0</v>
      </c>
      <c r="K509" s="70">
        <v>241.0</v>
      </c>
      <c r="L509" s="70">
        <v>183.0</v>
      </c>
      <c r="M509" s="70">
        <v>507.0</v>
      </c>
      <c r="N509" s="70">
        <v>156.0</v>
      </c>
      <c r="O509" s="70">
        <v>177.0</v>
      </c>
      <c r="P509" s="70">
        <v>1575.0</v>
      </c>
      <c r="Q509" s="70">
        <v>301.0</v>
      </c>
      <c r="R509" s="70">
        <v>59.0</v>
      </c>
      <c r="S509" s="70">
        <v>1652.0</v>
      </c>
    </row>
    <row r="510">
      <c r="A510" s="64">
        <v>44123.0</v>
      </c>
      <c r="B510" s="70">
        <v>5702.0</v>
      </c>
      <c r="C510" s="70">
        <v>571.0</v>
      </c>
      <c r="D510" s="68">
        <v>7142.0</v>
      </c>
      <c r="E510" s="70">
        <v>999.0</v>
      </c>
      <c r="F510" s="70">
        <v>502.0</v>
      </c>
      <c r="G510" s="70">
        <v>418.0</v>
      </c>
      <c r="H510" s="70">
        <v>156.0</v>
      </c>
      <c r="I510" s="70">
        <v>78.0</v>
      </c>
      <c r="J510" s="70">
        <v>4869.0</v>
      </c>
      <c r="K510" s="70">
        <v>238.0</v>
      </c>
      <c r="L510" s="70">
        <v>181.0</v>
      </c>
      <c r="M510" s="70">
        <v>505.0</v>
      </c>
      <c r="N510" s="70">
        <v>156.0</v>
      </c>
      <c r="O510" s="70">
        <v>177.0</v>
      </c>
      <c r="P510" s="70">
        <v>1573.0</v>
      </c>
      <c r="Q510" s="70">
        <v>300.0</v>
      </c>
      <c r="R510" s="70">
        <v>59.0</v>
      </c>
      <c r="S510" s="70">
        <v>1649.0</v>
      </c>
    </row>
    <row r="511">
      <c r="A511" s="64">
        <v>44122.0</v>
      </c>
      <c r="B511" s="70">
        <v>5688.0</v>
      </c>
      <c r="C511" s="70">
        <v>556.0</v>
      </c>
      <c r="D511" s="68">
        <v>7142.0</v>
      </c>
      <c r="E511" s="70">
        <v>994.0</v>
      </c>
      <c r="F511" s="70">
        <v>500.0</v>
      </c>
      <c r="G511" s="70">
        <v>416.0</v>
      </c>
      <c r="H511" s="70">
        <v>156.0</v>
      </c>
      <c r="I511" s="70">
        <v>78.0</v>
      </c>
      <c r="J511" s="70">
        <v>4851.0</v>
      </c>
      <c r="K511" s="70">
        <v>237.0</v>
      </c>
      <c r="L511" s="70">
        <v>180.0</v>
      </c>
      <c r="M511" s="70">
        <v>503.0</v>
      </c>
      <c r="N511" s="70">
        <v>155.0</v>
      </c>
      <c r="O511" s="70">
        <v>177.0</v>
      </c>
      <c r="P511" s="70">
        <v>1571.0</v>
      </c>
      <c r="Q511" s="70">
        <v>299.0</v>
      </c>
      <c r="R511" s="70">
        <v>59.0</v>
      </c>
      <c r="S511" s="70">
        <v>1637.0</v>
      </c>
    </row>
    <row r="512">
      <c r="A512" s="64">
        <v>44121.0</v>
      </c>
      <c r="B512" s="70">
        <v>5668.0</v>
      </c>
      <c r="C512" s="70">
        <v>552.0</v>
      </c>
      <c r="D512" s="68">
        <v>7142.0</v>
      </c>
      <c r="E512" s="70">
        <v>993.0</v>
      </c>
      <c r="F512" s="70">
        <v>500.0</v>
      </c>
      <c r="G512" s="70">
        <v>415.0</v>
      </c>
      <c r="H512" s="70">
        <v>156.0</v>
      </c>
      <c r="I512" s="70">
        <v>78.0</v>
      </c>
      <c r="J512" s="70">
        <v>4801.0</v>
      </c>
      <c r="K512" s="70">
        <v>235.0</v>
      </c>
      <c r="L512" s="70">
        <v>180.0</v>
      </c>
      <c r="M512" s="70">
        <v>503.0</v>
      </c>
      <c r="N512" s="70">
        <v>155.0</v>
      </c>
      <c r="O512" s="70">
        <v>177.0</v>
      </c>
      <c r="P512" s="70">
        <v>1571.0</v>
      </c>
      <c r="Q512" s="70">
        <v>299.0</v>
      </c>
      <c r="R512" s="70">
        <v>59.0</v>
      </c>
      <c r="S512" s="70">
        <v>1624.0</v>
      </c>
    </row>
    <row r="513">
      <c r="A513" s="64">
        <v>44120.0</v>
      </c>
      <c r="B513" s="70">
        <v>5650.0</v>
      </c>
      <c r="C513" s="70">
        <v>546.0</v>
      </c>
      <c r="D513" s="68">
        <v>7141.0</v>
      </c>
      <c r="E513" s="70">
        <v>991.0</v>
      </c>
      <c r="F513" s="70">
        <v>499.0</v>
      </c>
      <c r="G513" s="70">
        <v>415.0</v>
      </c>
      <c r="H513" s="70">
        <v>156.0</v>
      </c>
      <c r="I513" s="70">
        <v>78.0</v>
      </c>
      <c r="J513" s="70">
        <v>4769.0</v>
      </c>
      <c r="K513" s="70">
        <v>232.0</v>
      </c>
      <c r="L513" s="70">
        <v>180.0</v>
      </c>
      <c r="M513" s="70">
        <v>501.0</v>
      </c>
      <c r="N513" s="70">
        <v>155.0</v>
      </c>
      <c r="O513" s="70">
        <v>176.0</v>
      </c>
      <c r="P513" s="70">
        <v>1571.0</v>
      </c>
      <c r="Q513" s="70">
        <v>297.0</v>
      </c>
      <c r="R513" s="70">
        <v>59.0</v>
      </c>
      <c r="S513" s="70">
        <v>1619.0</v>
      </c>
    </row>
    <row r="514">
      <c r="A514" s="64">
        <v>44119.0</v>
      </c>
      <c r="B514" s="70">
        <v>5632.0</v>
      </c>
      <c r="C514" s="70">
        <v>546.0</v>
      </c>
      <c r="D514" s="68">
        <v>7141.0</v>
      </c>
      <c r="E514" s="70">
        <v>987.0</v>
      </c>
      <c r="F514" s="70">
        <v>499.0</v>
      </c>
      <c r="G514" s="70">
        <v>413.0</v>
      </c>
      <c r="H514" s="70">
        <v>156.0</v>
      </c>
      <c r="I514" s="70">
        <v>78.0</v>
      </c>
      <c r="J514" s="70">
        <v>4752.0</v>
      </c>
      <c r="K514" s="70">
        <v>232.0</v>
      </c>
      <c r="L514" s="70">
        <v>180.0</v>
      </c>
      <c r="M514" s="70">
        <v>500.0</v>
      </c>
      <c r="N514" s="70">
        <v>153.0</v>
      </c>
      <c r="O514" s="70">
        <v>176.0</v>
      </c>
      <c r="P514" s="70">
        <v>1571.0</v>
      </c>
      <c r="Q514" s="70">
        <v>297.0</v>
      </c>
      <c r="R514" s="70">
        <v>59.0</v>
      </c>
      <c r="S514" s="70">
        <v>1616.0</v>
      </c>
    </row>
    <row r="515">
      <c r="A515" s="64">
        <v>44118.0</v>
      </c>
      <c r="B515" s="70">
        <v>5607.0</v>
      </c>
      <c r="C515" s="70">
        <v>491.0</v>
      </c>
      <c r="D515" s="68">
        <v>7141.0</v>
      </c>
      <c r="E515" s="70">
        <v>976.0</v>
      </c>
      <c r="F515" s="70">
        <v>499.0</v>
      </c>
      <c r="G515" s="70">
        <v>412.0</v>
      </c>
      <c r="H515" s="70">
        <v>156.0</v>
      </c>
      <c r="I515" s="70">
        <v>78.0</v>
      </c>
      <c r="J515" s="70">
        <v>4744.0</v>
      </c>
      <c r="K515" s="70">
        <v>231.0</v>
      </c>
      <c r="L515" s="70">
        <v>179.0</v>
      </c>
      <c r="M515" s="70">
        <v>500.0</v>
      </c>
      <c r="N515" s="70">
        <v>152.0</v>
      </c>
      <c r="O515" s="70">
        <v>176.0</v>
      </c>
      <c r="P515" s="70">
        <v>1570.0</v>
      </c>
      <c r="Q515" s="70">
        <v>297.0</v>
      </c>
      <c r="R515" s="70">
        <v>59.0</v>
      </c>
      <c r="S515" s="70">
        <v>1621.0</v>
      </c>
    </row>
    <row r="516">
      <c r="A516" s="64">
        <v>44117.0</v>
      </c>
      <c r="B516" s="70">
        <v>5584.0</v>
      </c>
      <c r="C516" s="70">
        <v>489.0</v>
      </c>
      <c r="D516" s="68">
        <v>7141.0</v>
      </c>
      <c r="E516" s="70">
        <v>968.0</v>
      </c>
      <c r="F516" s="70">
        <v>499.0</v>
      </c>
      <c r="G516" s="70">
        <v>408.0</v>
      </c>
      <c r="H516" s="70">
        <v>155.0</v>
      </c>
      <c r="I516" s="70">
        <v>78.0</v>
      </c>
      <c r="J516" s="70">
        <v>4713.0</v>
      </c>
      <c r="K516" s="70">
        <v>231.0</v>
      </c>
      <c r="L516" s="70">
        <v>179.0</v>
      </c>
      <c r="M516" s="70">
        <v>499.0</v>
      </c>
      <c r="N516" s="70">
        <v>152.0</v>
      </c>
      <c r="O516" s="70">
        <v>176.0</v>
      </c>
      <c r="P516" s="70">
        <v>1570.0</v>
      </c>
      <c r="Q516" s="70">
        <v>297.0</v>
      </c>
      <c r="R516" s="70">
        <v>59.0</v>
      </c>
      <c r="S516" s="70">
        <v>1607.0</v>
      </c>
    </row>
    <row r="517">
      <c r="A517" s="64">
        <v>44116.0</v>
      </c>
      <c r="B517" s="70">
        <v>5564.0</v>
      </c>
      <c r="C517" s="70">
        <v>488.0</v>
      </c>
      <c r="D517" s="68">
        <v>7140.0</v>
      </c>
      <c r="E517" s="70">
        <v>968.0</v>
      </c>
      <c r="F517" s="70">
        <v>497.0</v>
      </c>
      <c r="G517" s="70">
        <v>398.0</v>
      </c>
      <c r="H517" s="70">
        <v>155.0</v>
      </c>
      <c r="I517" s="70">
        <v>78.0</v>
      </c>
      <c r="J517" s="70">
        <v>4675.0</v>
      </c>
      <c r="K517" s="70">
        <v>227.0</v>
      </c>
      <c r="L517" s="70">
        <v>178.0</v>
      </c>
      <c r="M517" s="70">
        <v>497.0</v>
      </c>
      <c r="N517" s="70">
        <v>151.0</v>
      </c>
      <c r="O517" s="70">
        <v>176.0</v>
      </c>
      <c r="P517" s="70">
        <v>1569.0</v>
      </c>
      <c r="Q517" s="70">
        <v>297.0</v>
      </c>
      <c r="R517" s="70">
        <v>59.0</v>
      </c>
      <c r="S517" s="70">
        <v>1586.0</v>
      </c>
    </row>
    <row r="518">
      <c r="A518" s="64">
        <v>44115.0</v>
      </c>
      <c r="B518" s="70">
        <v>5533.0</v>
      </c>
      <c r="C518" s="70">
        <v>484.0</v>
      </c>
      <c r="D518" s="68">
        <v>7140.0</v>
      </c>
      <c r="E518" s="70">
        <v>965.0</v>
      </c>
      <c r="F518" s="70">
        <v>496.0</v>
      </c>
      <c r="G518" s="70">
        <v>385.0</v>
      </c>
      <c r="H518" s="70">
        <v>155.0</v>
      </c>
      <c r="I518" s="70">
        <v>78.0</v>
      </c>
      <c r="J518" s="70">
        <v>4646.0</v>
      </c>
      <c r="K518" s="70">
        <v>226.0</v>
      </c>
      <c r="L518" s="70">
        <v>178.0</v>
      </c>
      <c r="M518" s="70">
        <v>495.0</v>
      </c>
      <c r="N518" s="70">
        <v>149.0</v>
      </c>
      <c r="O518" s="70">
        <v>176.0</v>
      </c>
      <c r="P518" s="70">
        <v>1568.0</v>
      </c>
      <c r="Q518" s="70">
        <v>296.0</v>
      </c>
      <c r="R518" s="70">
        <v>59.0</v>
      </c>
      <c r="S518" s="70">
        <v>1577.0</v>
      </c>
    </row>
    <row r="519">
      <c r="A519" s="64">
        <v>44114.0</v>
      </c>
      <c r="B519" s="70">
        <v>5510.0</v>
      </c>
      <c r="C519" s="70">
        <v>481.0</v>
      </c>
      <c r="D519" s="68">
        <v>7139.0</v>
      </c>
      <c r="E519" s="70">
        <v>964.0</v>
      </c>
      <c r="F519" s="70">
        <v>496.0</v>
      </c>
      <c r="G519" s="70">
        <v>383.0</v>
      </c>
      <c r="H519" s="70">
        <v>154.0</v>
      </c>
      <c r="I519" s="70">
        <v>78.0</v>
      </c>
      <c r="J519" s="70">
        <v>4625.0</v>
      </c>
      <c r="K519" s="70">
        <v>224.0</v>
      </c>
      <c r="L519" s="70">
        <v>178.0</v>
      </c>
      <c r="M519" s="70">
        <v>494.0</v>
      </c>
      <c r="N519" s="70">
        <v>149.0</v>
      </c>
      <c r="O519" s="70">
        <v>176.0</v>
      </c>
      <c r="P519" s="70">
        <v>1568.0</v>
      </c>
      <c r="Q519" s="70">
        <v>296.0</v>
      </c>
      <c r="R519" s="70">
        <v>59.0</v>
      </c>
      <c r="S519" s="70">
        <v>1574.0</v>
      </c>
    </row>
    <row r="520">
      <c r="A520" s="64">
        <v>44113.0</v>
      </c>
      <c r="B520" s="70">
        <v>5485.0</v>
      </c>
      <c r="C520" s="70">
        <v>478.0</v>
      </c>
      <c r="D520" s="68">
        <v>7138.0</v>
      </c>
      <c r="E520" s="70">
        <v>956.0</v>
      </c>
      <c r="F520" s="70">
        <v>496.0</v>
      </c>
      <c r="G520" s="70">
        <v>382.0</v>
      </c>
      <c r="H520" s="70">
        <v>154.0</v>
      </c>
      <c r="I520" s="70">
        <v>78.0</v>
      </c>
      <c r="J520" s="70">
        <v>4601.0</v>
      </c>
      <c r="K520" s="70">
        <v>224.0</v>
      </c>
      <c r="L520" s="70">
        <v>178.0</v>
      </c>
      <c r="M520" s="70">
        <v>491.0</v>
      </c>
      <c r="N520" s="70">
        <v>149.0</v>
      </c>
      <c r="O520" s="70">
        <v>174.0</v>
      </c>
      <c r="P520" s="70">
        <v>1568.0</v>
      </c>
      <c r="Q520" s="70">
        <v>296.0</v>
      </c>
      <c r="R520" s="70">
        <v>59.0</v>
      </c>
      <c r="S520" s="70">
        <v>1569.0</v>
      </c>
    </row>
    <row r="521">
      <c r="A521" s="64">
        <v>44112.0</v>
      </c>
      <c r="B521" s="70">
        <v>5463.0</v>
      </c>
      <c r="C521" s="70">
        <v>473.0</v>
      </c>
      <c r="D521" s="68">
        <v>7137.0</v>
      </c>
      <c r="E521" s="70">
        <v>956.0</v>
      </c>
      <c r="F521" s="70">
        <v>496.0</v>
      </c>
      <c r="G521" s="70">
        <v>377.0</v>
      </c>
      <c r="H521" s="70">
        <v>154.0</v>
      </c>
      <c r="I521" s="70">
        <v>78.0</v>
      </c>
      <c r="J521" s="70">
        <v>4589.0</v>
      </c>
      <c r="K521" s="70">
        <v>224.0</v>
      </c>
      <c r="L521" s="70">
        <v>177.0</v>
      </c>
      <c r="M521" s="70">
        <v>491.0</v>
      </c>
      <c r="N521" s="70">
        <v>149.0</v>
      </c>
      <c r="O521" s="70">
        <v>173.0</v>
      </c>
      <c r="P521" s="70">
        <v>1568.0</v>
      </c>
      <c r="Q521" s="70">
        <v>295.0</v>
      </c>
      <c r="R521" s="70">
        <v>59.0</v>
      </c>
      <c r="S521" s="70">
        <v>1563.0</v>
      </c>
    </row>
    <row r="522">
      <c r="A522" s="64">
        <v>44111.0</v>
      </c>
      <c r="B522" s="70">
        <v>5443.0</v>
      </c>
      <c r="C522" s="70">
        <v>468.0</v>
      </c>
      <c r="D522" s="68">
        <v>7137.0</v>
      </c>
      <c r="E522" s="70">
        <v>951.0</v>
      </c>
      <c r="F522" s="70">
        <v>496.0</v>
      </c>
      <c r="G522" s="70">
        <v>370.0</v>
      </c>
      <c r="H522" s="70">
        <v>154.0</v>
      </c>
      <c r="I522" s="70">
        <v>78.0</v>
      </c>
      <c r="J522" s="70">
        <v>4565.0</v>
      </c>
      <c r="K522" s="70">
        <v>224.0</v>
      </c>
      <c r="L522" s="70">
        <v>176.0</v>
      </c>
      <c r="M522" s="70">
        <v>491.0</v>
      </c>
      <c r="N522" s="70">
        <v>149.0</v>
      </c>
      <c r="O522" s="70">
        <v>173.0</v>
      </c>
      <c r="P522" s="70">
        <v>1567.0</v>
      </c>
      <c r="Q522" s="70">
        <v>292.0</v>
      </c>
      <c r="R522" s="70">
        <v>59.0</v>
      </c>
      <c r="S522" s="70">
        <v>1560.0</v>
      </c>
    </row>
    <row r="523">
      <c r="A523" s="64">
        <v>44110.0</v>
      </c>
      <c r="B523" s="70">
        <v>5410.0</v>
      </c>
      <c r="C523" s="70">
        <v>466.0</v>
      </c>
      <c r="D523" s="68">
        <v>7136.0</v>
      </c>
      <c r="E523" s="70">
        <v>945.0</v>
      </c>
      <c r="F523" s="70">
        <v>496.0</v>
      </c>
      <c r="G523" s="70">
        <v>368.0</v>
      </c>
      <c r="H523" s="70">
        <v>153.0</v>
      </c>
      <c r="I523" s="70">
        <v>77.0</v>
      </c>
      <c r="J523" s="70">
        <v>4512.0</v>
      </c>
      <c r="K523" s="70">
        <v>224.0</v>
      </c>
      <c r="L523" s="70">
        <v>176.0</v>
      </c>
      <c r="M523" s="70">
        <v>491.0</v>
      </c>
      <c r="N523" s="70">
        <v>141.0</v>
      </c>
      <c r="O523" s="70">
        <v>173.0</v>
      </c>
      <c r="P523" s="70">
        <v>1567.0</v>
      </c>
      <c r="Q523" s="70">
        <v>292.0</v>
      </c>
      <c r="R523" s="70">
        <v>59.0</v>
      </c>
      <c r="S523" s="70">
        <v>1553.0</v>
      </c>
    </row>
    <row r="524">
      <c r="A524" s="64">
        <v>44109.0</v>
      </c>
      <c r="B524" s="70">
        <v>5395.0</v>
      </c>
      <c r="C524" s="70">
        <v>463.0</v>
      </c>
      <c r="D524" s="68">
        <v>7136.0</v>
      </c>
      <c r="E524" s="70">
        <v>941.0</v>
      </c>
      <c r="F524" s="70">
        <v>496.0</v>
      </c>
      <c r="G524" s="70">
        <v>365.0</v>
      </c>
      <c r="H524" s="70">
        <v>152.0</v>
      </c>
      <c r="I524" s="70">
        <v>77.0</v>
      </c>
      <c r="J524" s="70">
        <v>4477.0</v>
      </c>
      <c r="K524" s="70">
        <v>224.0</v>
      </c>
      <c r="L524" s="70">
        <v>176.0</v>
      </c>
      <c r="M524" s="70">
        <v>491.0</v>
      </c>
      <c r="N524" s="70">
        <v>132.0</v>
      </c>
      <c r="O524" s="70">
        <v>173.0</v>
      </c>
      <c r="P524" s="70">
        <v>1567.0</v>
      </c>
      <c r="Q524" s="70">
        <v>292.0</v>
      </c>
      <c r="R524" s="70">
        <v>59.0</v>
      </c>
      <c r="S524" s="70">
        <v>1548.0</v>
      </c>
    </row>
    <row r="525">
      <c r="A525" s="64">
        <v>44108.0</v>
      </c>
      <c r="B525" s="70">
        <v>5376.0</v>
      </c>
      <c r="C525" s="70">
        <v>458.0</v>
      </c>
      <c r="D525" s="68">
        <v>7135.0</v>
      </c>
      <c r="E525" s="70">
        <v>936.0</v>
      </c>
      <c r="F525" s="70">
        <v>496.0</v>
      </c>
      <c r="G525" s="70">
        <v>364.0</v>
      </c>
      <c r="H525" s="70">
        <v>148.0</v>
      </c>
      <c r="I525" s="70">
        <v>76.0</v>
      </c>
      <c r="J525" s="70">
        <v>4450.0</v>
      </c>
      <c r="K525" s="70">
        <v>224.0</v>
      </c>
      <c r="L525" s="70">
        <v>175.0</v>
      </c>
      <c r="M525" s="70">
        <v>489.0</v>
      </c>
      <c r="N525" s="70">
        <v>129.0</v>
      </c>
      <c r="O525" s="70">
        <v>173.0</v>
      </c>
      <c r="P525" s="70">
        <v>1566.0</v>
      </c>
      <c r="Q525" s="70">
        <v>291.0</v>
      </c>
      <c r="R525" s="70">
        <v>59.0</v>
      </c>
      <c r="S525" s="70">
        <v>1546.0</v>
      </c>
    </row>
    <row r="526">
      <c r="A526" s="64">
        <v>44107.0</v>
      </c>
      <c r="B526" s="70">
        <v>5360.0</v>
      </c>
      <c r="C526" s="70">
        <v>453.0</v>
      </c>
      <c r="D526" s="68">
        <v>7133.0</v>
      </c>
      <c r="E526" s="70">
        <v>930.0</v>
      </c>
      <c r="F526" s="70">
        <v>495.0</v>
      </c>
      <c r="G526" s="70">
        <v>362.0</v>
      </c>
      <c r="H526" s="70">
        <v>147.0</v>
      </c>
      <c r="I526" s="70">
        <v>76.0</v>
      </c>
      <c r="J526" s="70">
        <v>4434.0</v>
      </c>
      <c r="K526" s="70">
        <v>224.0</v>
      </c>
      <c r="L526" s="70">
        <v>173.0</v>
      </c>
      <c r="M526" s="70">
        <v>489.0</v>
      </c>
      <c r="N526" s="70">
        <v>129.0</v>
      </c>
      <c r="O526" s="70">
        <v>173.0</v>
      </c>
      <c r="P526" s="70">
        <v>1562.0</v>
      </c>
      <c r="Q526" s="70">
        <v>291.0</v>
      </c>
      <c r="R526" s="70">
        <v>59.0</v>
      </c>
      <c r="S526" s="70">
        <v>1537.0</v>
      </c>
    </row>
    <row r="527">
      <c r="A527" s="64">
        <v>44106.0</v>
      </c>
      <c r="B527" s="70">
        <v>5334.0</v>
      </c>
      <c r="C527" s="70">
        <v>445.0</v>
      </c>
      <c r="D527" s="68">
        <v>7133.0</v>
      </c>
      <c r="E527" s="70">
        <v>923.0</v>
      </c>
      <c r="F527" s="70">
        <v>495.0</v>
      </c>
      <c r="G527" s="70">
        <v>360.0</v>
      </c>
      <c r="H527" s="70">
        <v>147.0</v>
      </c>
      <c r="I527" s="70">
        <v>76.0</v>
      </c>
      <c r="J527" s="70">
        <v>4424.0</v>
      </c>
      <c r="K527" s="70">
        <v>224.0</v>
      </c>
      <c r="L527" s="70">
        <v>172.0</v>
      </c>
      <c r="M527" s="70">
        <v>488.0</v>
      </c>
      <c r="N527" s="70">
        <v>128.0</v>
      </c>
      <c r="O527" s="70">
        <v>170.0</v>
      </c>
      <c r="P527" s="70">
        <v>1560.0</v>
      </c>
      <c r="Q527" s="70">
        <v>291.0</v>
      </c>
      <c r="R527" s="70">
        <v>59.0</v>
      </c>
      <c r="S527" s="70">
        <v>1523.0</v>
      </c>
    </row>
    <row r="528">
      <c r="A528" s="64">
        <v>44105.0</v>
      </c>
      <c r="B528" s="70">
        <v>5323.0</v>
      </c>
      <c r="C528" s="70">
        <v>427.0</v>
      </c>
      <c r="D528" s="68">
        <v>7133.0</v>
      </c>
      <c r="E528" s="70">
        <v>919.0</v>
      </c>
      <c r="F528" s="70">
        <v>495.0</v>
      </c>
      <c r="G528" s="70">
        <v>360.0</v>
      </c>
      <c r="H528" s="70">
        <v>147.0</v>
      </c>
      <c r="I528" s="70">
        <v>76.0</v>
      </c>
      <c r="J528" s="70">
        <v>4405.0</v>
      </c>
      <c r="K528" s="70">
        <v>224.0</v>
      </c>
      <c r="L528" s="70">
        <v>172.0</v>
      </c>
      <c r="M528" s="70">
        <v>487.0</v>
      </c>
      <c r="N528" s="70">
        <v>128.0</v>
      </c>
      <c r="O528" s="70">
        <v>170.0</v>
      </c>
      <c r="P528" s="70">
        <v>1556.0</v>
      </c>
      <c r="Q528" s="70">
        <v>291.0</v>
      </c>
      <c r="R528" s="70">
        <v>59.0</v>
      </c>
      <c r="S528" s="70">
        <v>1517.0</v>
      </c>
    </row>
    <row r="529">
      <c r="A529" s="64">
        <v>44104.0</v>
      </c>
      <c r="B529" s="70">
        <v>5293.0</v>
      </c>
      <c r="C529" s="70">
        <v>421.0</v>
      </c>
      <c r="D529" s="68">
        <v>7132.0</v>
      </c>
      <c r="E529" s="70">
        <v>916.0</v>
      </c>
      <c r="F529" s="70">
        <v>495.0</v>
      </c>
      <c r="G529" s="70">
        <v>360.0</v>
      </c>
      <c r="H529" s="70">
        <v>147.0</v>
      </c>
      <c r="I529" s="70">
        <v>76.0</v>
      </c>
      <c r="J529" s="70">
        <v>4384.0</v>
      </c>
      <c r="K529" s="70">
        <v>224.0</v>
      </c>
      <c r="L529" s="70">
        <v>171.0</v>
      </c>
      <c r="M529" s="70">
        <v>484.0</v>
      </c>
      <c r="N529" s="70">
        <v>128.0</v>
      </c>
      <c r="O529" s="70">
        <v>169.0</v>
      </c>
      <c r="P529" s="70">
        <v>1551.0</v>
      </c>
      <c r="Q529" s="70">
        <v>291.0</v>
      </c>
      <c r="R529" s="70">
        <v>59.0</v>
      </c>
      <c r="S529" s="70">
        <v>1511.0</v>
      </c>
    </row>
    <row r="530">
      <c r="A530" s="64">
        <v>44103.0</v>
      </c>
      <c r="B530" s="70">
        <v>5242.0</v>
      </c>
      <c r="C530" s="70">
        <v>416.0</v>
      </c>
      <c r="D530" s="68">
        <v>7130.0</v>
      </c>
      <c r="E530" s="70">
        <v>912.0</v>
      </c>
      <c r="F530" s="70">
        <v>492.0</v>
      </c>
      <c r="G530" s="70">
        <v>358.0</v>
      </c>
      <c r="H530" s="70">
        <v>146.0</v>
      </c>
      <c r="I530" s="70">
        <v>76.0</v>
      </c>
      <c r="J530" s="70">
        <v>4358.0</v>
      </c>
      <c r="K530" s="70">
        <v>224.0</v>
      </c>
      <c r="L530" s="70">
        <v>171.0</v>
      </c>
      <c r="M530" s="70">
        <v>479.0</v>
      </c>
      <c r="N530" s="70">
        <v>125.0</v>
      </c>
      <c r="O530" s="70">
        <v>169.0</v>
      </c>
      <c r="P530" s="70">
        <v>1545.0</v>
      </c>
      <c r="Q530" s="70">
        <v>291.0</v>
      </c>
      <c r="R530" s="70">
        <v>59.0</v>
      </c>
      <c r="S530" s="70">
        <v>1506.0</v>
      </c>
    </row>
    <row r="531">
      <c r="A531" s="64">
        <v>44102.0</v>
      </c>
      <c r="B531" s="70">
        <v>5231.0</v>
      </c>
      <c r="C531" s="70">
        <v>413.0</v>
      </c>
      <c r="D531" s="68">
        <v>7130.0</v>
      </c>
      <c r="E531" s="70">
        <v>912.0</v>
      </c>
      <c r="F531" s="70">
        <v>492.0</v>
      </c>
      <c r="G531" s="70">
        <v>358.0</v>
      </c>
      <c r="H531" s="70">
        <v>146.0</v>
      </c>
      <c r="I531" s="70">
        <v>76.0</v>
      </c>
      <c r="J531" s="70">
        <v>4348.0</v>
      </c>
      <c r="K531" s="70">
        <v>224.0</v>
      </c>
      <c r="L531" s="70">
        <v>170.0</v>
      </c>
      <c r="M531" s="70">
        <v>477.0</v>
      </c>
      <c r="N531" s="70">
        <v>125.0</v>
      </c>
      <c r="O531" s="70">
        <v>169.0</v>
      </c>
      <c r="P531" s="70">
        <v>1543.0</v>
      </c>
      <c r="Q531" s="70">
        <v>291.0</v>
      </c>
      <c r="R531" s="70">
        <v>59.0</v>
      </c>
      <c r="S531" s="70">
        <v>1497.0</v>
      </c>
    </row>
    <row r="532">
      <c r="A532" s="64">
        <v>44101.0</v>
      </c>
      <c r="B532" s="70">
        <v>5212.0</v>
      </c>
      <c r="C532" s="70">
        <v>412.0</v>
      </c>
      <c r="D532" s="68">
        <v>7130.0</v>
      </c>
      <c r="E532" s="70">
        <v>911.0</v>
      </c>
      <c r="F532" s="70">
        <v>492.0</v>
      </c>
      <c r="G532" s="70">
        <v>358.0</v>
      </c>
      <c r="H532" s="70">
        <v>145.0</v>
      </c>
      <c r="I532" s="70">
        <v>76.0</v>
      </c>
      <c r="J532" s="70">
        <v>4334.0</v>
      </c>
      <c r="K532" s="70">
        <v>223.0</v>
      </c>
      <c r="L532" s="70">
        <v>169.0</v>
      </c>
      <c r="M532" s="70">
        <v>477.0</v>
      </c>
      <c r="N532" s="70">
        <v>125.0</v>
      </c>
      <c r="O532" s="70">
        <v>169.0</v>
      </c>
      <c r="P532" s="70">
        <v>1539.0</v>
      </c>
      <c r="Q532" s="70">
        <v>290.0</v>
      </c>
      <c r="R532" s="70">
        <v>59.0</v>
      </c>
      <c r="S532" s="70">
        <v>1490.0</v>
      </c>
    </row>
    <row r="533">
      <c r="A533" s="64">
        <v>44100.0</v>
      </c>
      <c r="B533" s="70">
        <v>5178.0</v>
      </c>
      <c r="C533" s="70">
        <v>409.0</v>
      </c>
      <c r="D533" s="68">
        <v>7130.0</v>
      </c>
      <c r="E533" s="70">
        <v>902.0</v>
      </c>
      <c r="F533" s="70">
        <v>490.0</v>
      </c>
      <c r="G533" s="70">
        <v>358.0</v>
      </c>
      <c r="H533" s="70">
        <v>145.0</v>
      </c>
      <c r="I533" s="70">
        <v>75.0</v>
      </c>
      <c r="J533" s="70">
        <v>4313.0</v>
      </c>
      <c r="K533" s="70">
        <v>223.0</v>
      </c>
      <c r="L533" s="70">
        <v>167.0</v>
      </c>
      <c r="M533" s="70">
        <v>475.0</v>
      </c>
      <c r="N533" s="70">
        <v>123.0</v>
      </c>
      <c r="O533" s="70">
        <v>168.0</v>
      </c>
      <c r="P533" s="70">
        <v>1533.0</v>
      </c>
      <c r="Q533" s="70">
        <v>289.0</v>
      </c>
      <c r="R533" s="70">
        <v>59.0</v>
      </c>
      <c r="S533" s="70">
        <v>1479.0</v>
      </c>
    </row>
    <row r="534">
      <c r="A534" s="64">
        <v>44099.0</v>
      </c>
      <c r="B534" s="70">
        <v>5152.0</v>
      </c>
      <c r="C534" s="70">
        <v>407.0</v>
      </c>
      <c r="D534" s="68">
        <v>7129.0</v>
      </c>
      <c r="E534" s="70">
        <v>901.0</v>
      </c>
      <c r="F534" s="70">
        <v>490.0</v>
      </c>
      <c r="G534" s="70">
        <v>357.0</v>
      </c>
      <c r="H534" s="70">
        <v>145.0</v>
      </c>
      <c r="I534" s="70">
        <v>75.0</v>
      </c>
      <c r="J534" s="70">
        <v>4299.0</v>
      </c>
      <c r="K534" s="70">
        <v>223.0</v>
      </c>
      <c r="L534" s="70">
        <v>167.0</v>
      </c>
      <c r="M534" s="70">
        <v>475.0</v>
      </c>
      <c r="N534" s="70">
        <v>120.0</v>
      </c>
      <c r="O534" s="70">
        <v>168.0</v>
      </c>
      <c r="P534" s="70">
        <v>1530.0</v>
      </c>
      <c r="Q534" s="70">
        <v>288.0</v>
      </c>
      <c r="R534" s="70">
        <v>59.0</v>
      </c>
      <c r="S534" s="70">
        <v>1470.0</v>
      </c>
    </row>
    <row r="535">
      <c r="A535" s="64">
        <v>44098.0</v>
      </c>
      <c r="B535" s="70">
        <v>5095.0</v>
      </c>
      <c r="C535" s="70">
        <v>404.0</v>
      </c>
      <c r="D535" s="68">
        <v>7129.0</v>
      </c>
      <c r="E535" s="70">
        <v>898.0</v>
      </c>
      <c r="F535" s="70">
        <v>488.0</v>
      </c>
      <c r="G535" s="70">
        <v>357.0</v>
      </c>
      <c r="H535" s="70">
        <v>145.0</v>
      </c>
      <c r="I535" s="70">
        <v>74.0</v>
      </c>
      <c r="J535" s="70">
        <v>4272.0</v>
      </c>
      <c r="K535" s="70">
        <v>222.0</v>
      </c>
      <c r="L535" s="70">
        <v>164.0</v>
      </c>
      <c r="M535" s="70">
        <v>474.0</v>
      </c>
      <c r="N535" s="70">
        <v>117.0</v>
      </c>
      <c r="O535" s="70">
        <v>168.0</v>
      </c>
      <c r="P535" s="70">
        <v>1524.0</v>
      </c>
      <c r="Q535" s="70">
        <v>287.0</v>
      </c>
      <c r="R535" s="70">
        <v>59.0</v>
      </c>
      <c r="S535" s="70">
        <v>1464.0</v>
      </c>
    </row>
    <row r="536">
      <c r="A536" s="64">
        <v>44097.0</v>
      </c>
      <c r="B536" s="70">
        <v>5056.0</v>
      </c>
      <c r="C536" s="70">
        <v>397.0</v>
      </c>
      <c r="D536" s="68">
        <v>7128.0</v>
      </c>
      <c r="E536" s="70">
        <v>888.0</v>
      </c>
      <c r="F536" s="70">
        <v>488.0</v>
      </c>
      <c r="G536" s="70">
        <v>356.0</v>
      </c>
      <c r="H536" s="70">
        <v>145.0</v>
      </c>
      <c r="I536" s="70">
        <v>71.0</v>
      </c>
      <c r="J536" s="70">
        <v>4224.0</v>
      </c>
      <c r="K536" s="70">
        <v>220.0</v>
      </c>
      <c r="L536" s="70">
        <v>162.0</v>
      </c>
      <c r="M536" s="70">
        <v>473.0</v>
      </c>
      <c r="N536" s="70">
        <v>116.0</v>
      </c>
      <c r="O536" s="70">
        <v>167.0</v>
      </c>
      <c r="P536" s="70">
        <v>1522.0</v>
      </c>
      <c r="Q536" s="70">
        <v>286.0</v>
      </c>
      <c r="R536" s="70">
        <v>58.0</v>
      </c>
      <c r="S536" s="70">
        <v>1459.0</v>
      </c>
    </row>
    <row r="537">
      <c r="A537" s="64">
        <v>44096.0</v>
      </c>
      <c r="B537" s="70">
        <v>5016.0</v>
      </c>
      <c r="C537" s="70">
        <v>390.0</v>
      </c>
      <c r="D537" s="68">
        <v>7125.0</v>
      </c>
      <c r="E537" s="70">
        <v>883.0</v>
      </c>
      <c r="F537" s="70">
        <v>486.0</v>
      </c>
      <c r="G537" s="70">
        <v>356.0</v>
      </c>
      <c r="H537" s="70">
        <v>143.0</v>
      </c>
      <c r="I537" s="70">
        <v>71.0</v>
      </c>
      <c r="J537" s="70">
        <v>4194.0</v>
      </c>
      <c r="K537" s="70">
        <v>219.0</v>
      </c>
      <c r="L537" s="70">
        <v>160.0</v>
      </c>
      <c r="M537" s="70">
        <v>468.0</v>
      </c>
      <c r="N537" s="70">
        <v>115.0</v>
      </c>
      <c r="O537" s="70">
        <v>167.0</v>
      </c>
      <c r="P537" s="70">
        <v>1516.0</v>
      </c>
      <c r="Q537" s="70">
        <v>286.0</v>
      </c>
      <c r="R537" s="70">
        <v>58.0</v>
      </c>
      <c r="S537" s="70">
        <v>1453.0</v>
      </c>
    </row>
    <row r="538">
      <c r="A538" s="64">
        <v>44095.0</v>
      </c>
      <c r="B538" s="70">
        <v>4995.0</v>
      </c>
      <c r="C538" s="70">
        <v>385.0</v>
      </c>
      <c r="D538" s="68">
        <v>7125.0</v>
      </c>
      <c r="E538" s="70">
        <v>881.0</v>
      </c>
      <c r="F538" s="70">
        <v>486.0</v>
      </c>
      <c r="G538" s="70">
        <v>356.0</v>
      </c>
      <c r="H538" s="70">
        <v>142.0</v>
      </c>
      <c r="I538" s="70">
        <v>70.0</v>
      </c>
      <c r="J538" s="70">
        <v>4174.0</v>
      </c>
      <c r="K538" s="70">
        <v>217.0</v>
      </c>
      <c r="L538" s="70">
        <v>158.0</v>
      </c>
      <c r="M538" s="70">
        <v>468.0</v>
      </c>
      <c r="N538" s="70">
        <v>115.0</v>
      </c>
      <c r="O538" s="70">
        <v>167.0</v>
      </c>
      <c r="P538" s="70">
        <v>1512.0</v>
      </c>
      <c r="Q538" s="70">
        <v>285.0</v>
      </c>
      <c r="R538" s="70">
        <v>58.0</v>
      </c>
      <c r="S538" s="70">
        <v>1451.0</v>
      </c>
    </row>
    <row r="539">
      <c r="A539" s="64">
        <v>44094.0</v>
      </c>
      <c r="B539" s="70">
        <v>4972.0</v>
      </c>
      <c r="C539" s="70">
        <v>377.0</v>
      </c>
      <c r="D539" s="68">
        <v>7124.0</v>
      </c>
      <c r="E539" s="70">
        <v>879.0</v>
      </c>
      <c r="F539" s="70">
        <v>485.0</v>
      </c>
      <c r="G539" s="70">
        <v>354.0</v>
      </c>
      <c r="H539" s="70">
        <v>142.0</v>
      </c>
      <c r="I539" s="70">
        <v>70.0</v>
      </c>
      <c r="J539" s="70">
        <v>4156.0</v>
      </c>
      <c r="K539" s="70">
        <v>217.0</v>
      </c>
      <c r="L539" s="70">
        <v>156.0</v>
      </c>
      <c r="M539" s="70">
        <v>468.0</v>
      </c>
      <c r="N539" s="70">
        <v>115.0</v>
      </c>
      <c r="O539" s="70">
        <v>167.0</v>
      </c>
      <c r="P539" s="70">
        <v>1511.0</v>
      </c>
      <c r="Q539" s="70">
        <v>283.0</v>
      </c>
      <c r="R539" s="70">
        <v>58.0</v>
      </c>
      <c r="S539" s="70">
        <v>1441.0</v>
      </c>
    </row>
    <row r="540">
      <c r="A540" s="64">
        <v>44093.0</v>
      </c>
      <c r="B540" s="70">
        <v>4944.0</v>
      </c>
      <c r="C540" s="70">
        <v>371.0</v>
      </c>
      <c r="D540" s="68">
        <v>7122.0</v>
      </c>
      <c r="E540" s="70">
        <v>876.0</v>
      </c>
      <c r="F540" s="70">
        <v>485.0</v>
      </c>
      <c r="G540" s="70">
        <v>352.0</v>
      </c>
      <c r="H540" s="70">
        <v>141.0</v>
      </c>
      <c r="I540" s="70">
        <v>70.0</v>
      </c>
      <c r="J540" s="70">
        <v>4130.0</v>
      </c>
      <c r="K540" s="70">
        <v>217.0</v>
      </c>
      <c r="L540" s="70">
        <v>155.0</v>
      </c>
      <c r="M540" s="70">
        <v>467.0</v>
      </c>
      <c r="N540" s="70">
        <v>115.0</v>
      </c>
      <c r="O540" s="70">
        <v>167.0</v>
      </c>
      <c r="P540" s="70">
        <v>1506.0</v>
      </c>
      <c r="Q540" s="70">
        <v>282.0</v>
      </c>
      <c r="R540" s="70">
        <v>58.0</v>
      </c>
      <c r="S540" s="70">
        <v>1435.0</v>
      </c>
    </row>
    <row r="541">
      <c r="A541" s="64">
        <v>44092.0</v>
      </c>
      <c r="B541" s="70">
        <v>4904.0</v>
      </c>
      <c r="C541" s="70">
        <v>369.0</v>
      </c>
      <c r="D541" s="68">
        <v>7120.0</v>
      </c>
      <c r="E541" s="70">
        <v>865.0</v>
      </c>
      <c r="F541" s="70">
        <v>485.0</v>
      </c>
      <c r="G541" s="70">
        <v>350.0</v>
      </c>
      <c r="H541" s="70">
        <v>141.0</v>
      </c>
      <c r="I541" s="70">
        <v>70.0</v>
      </c>
      <c r="J541" s="70">
        <v>4089.0</v>
      </c>
      <c r="K541" s="70">
        <v>217.0</v>
      </c>
      <c r="L541" s="70">
        <v>154.0</v>
      </c>
      <c r="M541" s="70">
        <v>463.0</v>
      </c>
      <c r="N541" s="70">
        <v>114.0</v>
      </c>
      <c r="O541" s="70">
        <v>167.0</v>
      </c>
      <c r="P541" s="70">
        <v>1502.0</v>
      </c>
      <c r="Q541" s="70">
        <v>281.0</v>
      </c>
      <c r="R541" s="70">
        <v>58.0</v>
      </c>
      <c r="S541" s="70">
        <v>1434.0</v>
      </c>
    </row>
    <row r="542">
      <c r="A542" s="64">
        <v>44091.0</v>
      </c>
      <c r="B542" s="70">
        <v>4857.0</v>
      </c>
      <c r="C542" s="70">
        <v>367.0</v>
      </c>
      <c r="D542" s="68">
        <v>7118.0</v>
      </c>
      <c r="E542" s="70">
        <v>859.0</v>
      </c>
      <c r="F542" s="70">
        <v>485.0</v>
      </c>
      <c r="G542" s="70">
        <v>348.0</v>
      </c>
      <c r="H542" s="70">
        <v>141.0</v>
      </c>
      <c r="I542" s="70">
        <v>70.0</v>
      </c>
      <c r="J542" s="70">
        <v>4052.0</v>
      </c>
      <c r="K542" s="70">
        <v>217.0</v>
      </c>
      <c r="L542" s="70">
        <v>151.0</v>
      </c>
      <c r="M542" s="70">
        <v>457.0</v>
      </c>
      <c r="N542" s="70">
        <v>106.0</v>
      </c>
      <c r="O542" s="70">
        <v>167.0</v>
      </c>
      <c r="P542" s="70">
        <v>1497.0</v>
      </c>
      <c r="Q542" s="70">
        <v>277.0</v>
      </c>
      <c r="R542" s="70">
        <v>56.0</v>
      </c>
      <c r="S542" s="70">
        <v>1432.0</v>
      </c>
    </row>
    <row r="543">
      <c r="A543" s="64">
        <v>44090.0</v>
      </c>
      <c r="B543" s="70">
        <v>4794.0</v>
      </c>
      <c r="C543" s="70">
        <v>365.0</v>
      </c>
      <c r="D543" s="68">
        <v>7116.0</v>
      </c>
      <c r="E543" s="70">
        <v>852.0</v>
      </c>
      <c r="F543" s="70">
        <v>484.0</v>
      </c>
      <c r="G543" s="70">
        <v>346.0</v>
      </c>
      <c r="H543" s="70">
        <v>141.0</v>
      </c>
      <c r="I543" s="70">
        <v>70.0</v>
      </c>
      <c r="J543" s="70">
        <v>3998.0</v>
      </c>
      <c r="K543" s="70">
        <v>217.0</v>
      </c>
      <c r="L543" s="70">
        <v>151.0</v>
      </c>
      <c r="M543" s="70">
        <v>447.0</v>
      </c>
      <c r="N543" s="70">
        <v>106.0</v>
      </c>
      <c r="O543" s="70">
        <v>166.0</v>
      </c>
      <c r="P543" s="70">
        <v>1491.0</v>
      </c>
      <c r="Q543" s="70">
        <v>274.0</v>
      </c>
      <c r="R543" s="70">
        <v>56.0</v>
      </c>
      <c r="S543" s="70">
        <v>1430.0</v>
      </c>
    </row>
    <row r="544">
      <c r="A544" s="64">
        <v>44089.0</v>
      </c>
      <c r="B544" s="70">
        <v>4743.0</v>
      </c>
      <c r="C544" s="70">
        <v>361.0</v>
      </c>
      <c r="D544" s="68">
        <v>7112.0</v>
      </c>
      <c r="E544" s="70">
        <v>843.0</v>
      </c>
      <c r="F544" s="70">
        <v>482.0</v>
      </c>
      <c r="G544" s="70">
        <v>345.0</v>
      </c>
      <c r="H544" s="70">
        <v>141.0</v>
      </c>
      <c r="I544" s="70">
        <v>70.0</v>
      </c>
      <c r="J544" s="70">
        <v>3972.0</v>
      </c>
      <c r="K544" s="70">
        <v>217.0</v>
      </c>
      <c r="L544" s="70">
        <v>149.0</v>
      </c>
      <c r="M544" s="70">
        <v>445.0</v>
      </c>
      <c r="N544" s="70">
        <v>101.0</v>
      </c>
      <c r="O544" s="70">
        <v>166.0</v>
      </c>
      <c r="P544" s="70">
        <v>1489.0</v>
      </c>
      <c r="Q544" s="70">
        <v>271.0</v>
      </c>
      <c r="R544" s="70">
        <v>56.0</v>
      </c>
      <c r="S544" s="70">
        <v>1428.0</v>
      </c>
    </row>
    <row r="545">
      <c r="A545" s="64">
        <v>44088.0</v>
      </c>
      <c r="B545" s="70">
        <v>4711.0</v>
      </c>
      <c r="C545" s="70">
        <v>357.0</v>
      </c>
      <c r="D545" s="68">
        <v>7112.0</v>
      </c>
      <c r="E545" s="70">
        <v>834.0</v>
      </c>
      <c r="F545" s="70">
        <v>481.0</v>
      </c>
      <c r="G545" s="70">
        <v>342.0</v>
      </c>
      <c r="H545" s="70">
        <v>141.0</v>
      </c>
      <c r="I545" s="70">
        <v>70.0</v>
      </c>
      <c r="J545" s="70">
        <v>3933.0</v>
      </c>
      <c r="K545" s="70">
        <v>216.0</v>
      </c>
      <c r="L545" s="70">
        <v>147.0</v>
      </c>
      <c r="M545" s="70">
        <v>442.0</v>
      </c>
      <c r="N545" s="70">
        <v>100.0</v>
      </c>
      <c r="O545" s="70">
        <v>166.0</v>
      </c>
      <c r="P545" s="70">
        <v>1488.0</v>
      </c>
      <c r="Q545" s="70">
        <v>269.0</v>
      </c>
      <c r="R545" s="70">
        <v>53.0</v>
      </c>
      <c r="S545" s="70">
        <v>1423.0</v>
      </c>
    </row>
    <row r="546">
      <c r="A546" s="64">
        <v>44087.0</v>
      </c>
      <c r="B546" s="70">
        <v>4670.0</v>
      </c>
      <c r="C546" s="70">
        <v>354.0</v>
      </c>
      <c r="D546" s="68">
        <v>7108.0</v>
      </c>
      <c r="E546" s="70">
        <v>824.0</v>
      </c>
      <c r="F546" s="70">
        <v>478.0</v>
      </c>
      <c r="G546" s="70">
        <v>341.0</v>
      </c>
      <c r="H546" s="70">
        <v>140.0</v>
      </c>
      <c r="I546" s="70">
        <v>70.0</v>
      </c>
      <c r="J546" s="70">
        <v>3903.0</v>
      </c>
      <c r="K546" s="70">
        <v>216.0</v>
      </c>
      <c r="L546" s="70">
        <v>147.0</v>
      </c>
      <c r="M546" s="70">
        <v>434.0</v>
      </c>
      <c r="N546" s="70">
        <v>99.0</v>
      </c>
      <c r="O546" s="70">
        <v>166.0</v>
      </c>
      <c r="P546" s="70">
        <v>1487.0</v>
      </c>
      <c r="Q546" s="70">
        <v>268.0</v>
      </c>
      <c r="R546" s="70">
        <v>53.0</v>
      </c>
      <c r="S546" s="70">
        <v>1418.0</v>
      </c>
    </row>
    <row r="547">
      <c r="A547" s="64">
        <v>44086.0</v>
      </c>
      <c r="B547" s="70">
        <v>4639.0</v>
      </c>
      <c r="C547" s="70">
        <v>351.0</v>
      </c>
      <c r="D547" s="68">
        <v>7094.0</v>
      </c>
      <c r="E547" s="70">
        <v>821.0</v>
      </c>
      <c r="F547" s="70">
        <v>475.0</v>
      </c>
      <c r="G547" s="70">
        <v>339.0</v>
      </c>
      <c r="H547" s="70">
        <v>133.0</v>
      </c>
      <c r="I547" s="70">
        <v>70.0</v>
      </c>
      <c r="J547" s="70">
        <v>3871.0</v>
      </c>
      <c r="K547" s="70">
        <v>215.0</v>
      </c>
      <c r="L547" s="70">
        <v>147.0</v>
      </c>
      <c r="M547" s="70">
        <v>423.0</v>
      </c>
      <c r="N547" s="70">
        <v>97.0</v>
      </c>
      <c r="O547" s="70">
        <v>166.0</v>
      </c>
      <c r="P547" s="70">
        <v>1485.0</v>
      </c>
      <c r="Q547" s="70">
        <v>265.0</v>
      </c>
      <c r="R547" s="70">
        <v>53.0</v>
      </c>
      <c r="S547" s="70">
        <v>1411.0</v>
      </c>
    </row>
    <row r="548">
      <c r="A548" s="64">
        <v>44085.0</v>
      </c>
      <c r="B548" s="70">
        <v>4589.0</v>
      </c>
      <c r="C548" s="70">
        <v>347.0</v>
      </c>
      <c r="D548" s="68">
        <v>7090.0</v>
      </c>
      <c r="E548" s="70">
        <v>813.0</v>
      </c>
      <c r="F548" s="70">
        <v>472.0</v>
      </c>
      <c r="G548" s="70">
        <v>332.0</v>
      </c>
      <c r="H548" s="70">
        <v>132.0</v>
      </c>
      <c r="I548" s="70">
        <v>70.0</v>
      </c>
      <c r="J548" s="70">
        <v>3839.0</v>
      </c>
      <c r="K548" s="70">
        <v>212.0</v>
      </c>
      <c r="L548" s="70">
        <v>147.0</v>
      </c>
      <c r="M548" s="70">
        <v>417.0</v>
      </c>
      <c r="N548" s="70">
        <v>96.0</v>
      </c>
      <c r="O548" s="70">
        <v>165.0</v>
      </c>
      <c r="P548" s="70">
        <v>1483.0</v>
      </c>
      <c r="Q548" s="70">
        <v>262.0</v>
      </c>
      <c r="R548" s="70">
        <v>52.0</v>
      </c>
      <c r="S548" s="70">
        <v>1401.0</v>
      </c>
    </row>
    <row r="549">
      <c r="A549" s="64">
        <v>44084.0</v>
      </c>
      <c r="B549" s="70">
        <v>4526.0</v>
      </c>
      <c r="C549" s="70">
        <v>344.0</v>
      </c>
      <c r="D549" s="68">
        <v>7089.0</v>
      </c>
      <c r="E549" s="70">
        <v>805.0</v>
      </c>
      <c r="F549" s="70">
        <v>464.0</v>
      </c>
      <c r="G549" s="70">
        <v>321.0</v>
      </c>
      <c r="H549" s="70">
        <v>127.0</v>
      </c>
      <c r="I549" s="70">
        <v>70.0</v>
      </c>
      <c r="J549" s="70">
        <v>3792.0</v>
      </c>
      <c r="K549" s="70">
        <v>212.0</v>
      </c>
      <c r="L549" s="70">
        <v>146.0</v>
      </c>
      <c r="M549" s="70">
        <v>403.0</v>
      </c>
      <c r="N549" s="70">
        <v>96.0</v>
      </c>
      <c r="O549" s="70">
        <v>163.0</v>
      </c>
      <c r="P549" s="70">
        <v>1481.0</v>
      </c>
      <c r="Q549" s="70">
        <v>262.0</v>
      </c>
      <c r="R549" s="70">
        <v>50.0</v>
      </c>
      <c r="S549" s="70">
        <v>1392.0</v>
      </c>
    </row>
    <row r="550">
      <c r="A550" s="64">
        <v>44083.0</v>
      </c>
      <c r="B550" s="70">
        <v>4478.0</v>
      </c>
      <c r="C550" s="70">
        <v>343.0</v>
      </c>
      <c r="D550" s="68">
        <v>7088.0</v>
      </c>
      <c r="E550" s="70">
        <v>800.0</v>
      </c>
      <c r="F550" s="70">
        <v>459.0</v>
      </c>
      <c r="G550" s="70">
        <v>310.0</v>
      </c>
      <c r="H550" s="70">
        <v>123.0</v>
      </c>
      <c r="I550" s="70">
        <v>70.0</v>
      </c>
      <c r="J550" s="70">
        <v>3742.0</v>
      </c>
      <c r="K550" s="70">
        <v>210.0</v>
      </c>
      <c r="L550" s="70">
        <v>143.0</v>
      </c>
      <c r="M550" s="70">
        <v>391.0</v>
      </c>
      <c r="N550" s="70">
        <v>95.0</v>
      </c>
      <c r="O550" s="70">
        <v>161.0</v>
      </c>
      <c r="P550" s="70">
        <v>1478.0</v>
      </c>
      <c r="Q550" s="70">
        <v>261.0</v>
      </c>
      <c r="R550" s="70">
        <v>48.0</v>
      </c>
      <c r="S550" s="70">
        <v>1388.0</v>
      </c>
    </row>
    <row r="551">
      <c r="A551" s="64">
        <v>44082.0</v>
      </c>
      <c r="B551" s="70">
        <v>4429.0</v>
      </c>
      <c r="C551" s="70">
        <v>341.0</v>
      </c>
      <c r="D551" s="68">
        <v>7086.0</v>
      </c>
      <c r="E551" s="70">
        <v>799.0</v>
      </c>
      <c r="F551" s="70">
        <v>442.0</v>
      </c>
      <c r="G551" s="70">
        <v>302.0</v>
      </c>
      <c r="H551" s="70">
        <v>119.0</v>
      </c>
      <c r="I551" s="70">
        <v>68.0</v>
      </c>
      <c r="J551" s="70">
        <v>3687.0</v>
      </c>
      <c r="K551" s="70">
        <v>210.0</v>
      </c>
      <c r="L551" s="70">
        <v>142.0</v>
      </c>
      <c r="M551" s="70">
        <v>383.0</v>
      </c>
      <c r="N551" s="70">
        <v>94.0</v>
      </c>
      <c r="O551" s="70">
        <v>160.0</v>
      </c>
      <c r="P551" s="70">
        <v>1478.0</v>
      </c>
      <c r="Q551" s="70">
        <v>260.0</v>
      </c>
      <c r="R551" s="70">
        <v>48.0</v>
      </c>
      <c r="S551" s="70">
        <v>1384.0</v>
      </c>
    </row>
    <row r="552">
      <c r="A552" s="64">
        <v>44081.0</v>
      </c>
      <c r="B552" s="70">
        <v>4362.0</v>
      </c>
      <c r="C552" s="70">
        <v>340.0</v>
      </c>
      <c r="D552" s="68">
        <v>7084.0</v>
      </c>
      <c r="E552" s="70">
        <v>797.0</v>
      </c>
      <c r="F552" s="70">
        <v>429.0</v>
      </c>
      <c r="G552" s="70">
        <v>298.0</v>
      </c>
      <c r="H552" s="70">
        <v>116.0</v>
      </c>
      <c r="I552" s="70">
        <v>67.0</v>
      </c>
      <c r="J552" s="70">
        <v>3656.0</v>
      </c>
      <c r="K552" s="70">
        <v>210.0</v>
      </c>
      <c r="L552" s="70">
        <v>141.0</v>
      </c>
      <c r="M552" s="70">
        <v>383.0</v>
      </c>
      <c r="N552" s="70">
        <v>91.0</v>
      </c>
      <c r="O552" s="70">
        <v>159.0</v>
      </c>
      <c r="P552" s="70">
        <v>1475.0</v>
      </c>
      <c r="Q552" s="70">
        <v>260.0</v>
      </c>
      <c r="R552" s="70">
        <v>48.0</v>
      </c>
      <c r="S552" s="70">
        <v>1380.0</v>
      </c>
    </row>
    <row r="553">
      <c r="A553" s="64">
        <v>44080.0</v>
      </c>
      <c r="B553" s="70">
        <v>4314.0</v>
      </c>
      <c r="C553" s="70">
        <v>331.0</v>
      </c>
      <c r="D553" s="68">
        <v>7082.0</v>
      </c>
      <c r="E553" s="70">
        <v>796.0</v>
      </c>
      <c r="F553" s="70">
        <v>420.0</v>
      </c>
      <c r="G553" s="70">
        <v>293.0</v>
      </c>
      <c r="H553" s="70">
        <v>113.0</v>
      </c>
      <c r="I553" s="70">
        <v>67.0</v>
      </c>
      <c r="J553" s="70">
        <v>3625.0</v>
      </c>
      <c r="K553" s="70">
        <v>210.0</v>
      </c>
      <c r="L553" s="70">
        <v>141.0</v>
      </c>
      <c r="M553" s="70">
        <v>380.0</v>
      </c>
      <c r="N553" s="70">
        <v>90.0</v>
      </c>
      <c r="O553" s="70">
        <v>159.0</v>
      </c>
      <c r="P553" s="70">
        <v>1475.0</v>
      </c>
      <c r="Q553" s="70">
        <v>257.0</v>
      </c>
      <c r="R553" s="70">
        <v>48.0</v>
      </c>
      <c r="S553" s="70">
        <v>1376.0</v>
      </c>
    </row>
    <row r="554">
      <c r="A554" s="64">
        <v>44079.0</v>
      </c>
      <c r="B554" s="70">
        <v>4251.0</v>
      </c>
      <c r="C554" s="70">
        <v>329.0</v>
      </c>
      <c r="D554" s="68">
        <v>7077.0</v>
      </c>
      <c r="E554" s="70">
        <v>784.0</v>
      </c>
      <c r="F554" s="70">
        <v>413.0</v>
      </c>
      <c r="G554" s="70">
        <v>288.0</v>
      </c>
      <c r="H554" s="70">
        <v>112.0</v>
      </c>
      <c r="I554" s="70">
        <v>67.0</v>
      </c>
      <c r="J554" s="70">
        <v>3578.0</v>
      </c>
      <c r="K554" s="70">
        <v>205.0</v>
      </c>
      <c r="L554" s="70">
        <v>139.0</v>
      </c>
      <c r="M554" s="70">
        <v>378.0</v>
      </c>
      <c r="N554" s="70">
        <v>89.0</v>
      </c>
      <c r="O554" s="70">
        <v>156.0</v>
      </c>
      <c r="P554" s="70">
        <v>1473.0</v>
      </c>
      <c r="Q554" s="70">
        <v>251.0</v>
      </c>
      <c r="R554" s="70">
        <v>48.0</v>
      </c>
      <c r="S554" s="70">
        <v>1372.0</v>
      </c>
    </row>
    <row r="555">
      <c r="A555" s="64">
        <v>44078.0</v>
      </c>
      <c r="B555" s="70">
        <v>4201.0</v>
      </c>
      <c r="C555" s="70">
        <v>319.0</v>
      </c>
      <c r="D555" s="68">
        <v>7072.0</v>
      </c>
      <c r="E555" s="70">
        <v>770.0</v>
      </c>
      <c r="F555" s="70">
        <v>405.0</v>
      </c>
      <c r="G555" s="70">
        <v>286.0</v>
      </c>
      <c r="H555" s="70">
        <v>111.0</v>
      </c>
      <c r="I555" s="70">
        <v>67.0</v>
      </c>
      <c r="J555" s="70">
        <v>3527.0</v>
      </c>
      <c r="K555" s="70">
        <v>202.0</v>
      </c>
      <c r="L555" s="70">
        <v>135.0</v>
      </c>
      <c r="M555" s="70">
        <v>374.0</v>
      </c>
      <c r="N555" s="70">
        <v>87.0</v>
      </c>
      <c r="O555" s="70">
        <v>156.0</v>
      </c>
      <c r="P555" s="70">
        <v>1472.0</v>
      </c>
      <c r="Q555" s="70">
        <v>243.0</v>
      </c>
      <c r="R555" s="70">
        <v>47.0</v>
      </c>
      <c r="S555" s="70">
        <v>1368.0</v>
      </c>
    </row>
    <row r="556">
      <c r="A556" s="64">
        <v>44077.0</v>
      </c>
      <c r="B556" s="70">
        <v>4131.0</v>
      </c>
      <c r="C556" s="70">
        <v>315.0</v>
      </c>
      <c r="D556" s="68">
        <v>7065.0</v>
      </c>
      <c r="E556" s="70">
        <v>767.0</v>
      </c>
      <c r="F556" s="70">
        <v>394.0</v>
      </c>
      <c r="G556" s="70">
        <v>282.0</v>
      </c>
      <c r="H556" s="70">
        <v>108.0</v>
      </c>
      <c r="I556" s="70">
        <v>67.0</v>
      </c>
      <c r="J556" s="70">
        <v>3471.0</v>
      </c>
      <c r="K556" s="70">
        <v>199.0</v>
      </c>
      <c r="L556" s="70">
        <v>131.0</v>
      </c>
      <c r="M556" s="70">
        <v>353.0</v>
      </c>
      <c r="N556" s="70">
        <v>87.0</v>
      </c>
      <c r="O556" s="70">
        <v>155.0</v>
      </c>
      <c r="P556" s="70">
        <v>1468.0</v>
      </c>
      <c r="Q556" s="70">
        <v>240.0</v>
      </c>
      <c r="R556" s="70">
        <v>47.0</v>
      </c>
      <c r="S556" s="70">
        <v>1364.0</v>
      </c>
    </row>
    <row r="557">
      <c r="A557" s="64">
        <v>44076.0</v>
      </c>
      <c r="B557" s="70">
        <v>4062.0</v>
      </c>
      <c r="C557" s="70">
        <v>311.0</v>
      </c>
      <c r="D557" s="68">
        <v>7062.0</v>
      </c>
      <c r="E557" s="70">
        <v>751.0</v>
      </c>
      <c r="F557" s="70">
        <v>388.0</v>
      </c>
      <c r="G557" s="70">
        <v>278.0</v>
      </c>
      <c r="H557" s="70">
        <v>100.0</v>
      </c>
      <c r="I557" s="70">
        <v>67.0</v>
      </c>
      <c r="J557" s="70">
        <v>3407.0</v>
      </c>
      <c r="K557" s="70">
        <v>195.0</v>
      </c>
      <c r="L557" s="70">
        <v>130.0</v>
      </c>
      <c r="M557" s="70">
        <v>346.0</v>
      </c>
      <c r="N557" s="70">
        <v>87.0</v>
      </c>
      <c r="O557" s="70">
        <v>149.0</v>
      </c>
      <c r="P557" s="70">
        <v>1468.0</v>
      </c>
      <c r="Q557" s="70">
        <v>240.0</v>
      </c>
      <c r="R557" s="70">
        <v>47.0</v>
      </c>
      <c r="S557" s="70">
        <v>1361.0</v>
      </c>
    </row>
    <row r="558">
      <c r="A558" s="64">
        <v>44075.0</v>
      </c>
      <c r="B558" s="70">
        <v>3961.0</v>
      </c>
      <c r="C558" s="70">
        <v>304.0</v>
      </c>
      <c r="D558" s="68">
        <v>7049.0</v>
      </c>
      <c r="E558" s="70">
        <v>740.0</v>
      </c>
      <c r="F558" s="70">
        <v>378.0</v>
      </c>
      <c r="G558" s="70">
        <v>264.0</v>
      </c>
      <c r="H558" s="70">
        <v>95.0</v>
      </c>
      <c r="I558" s="70">
        <v>67.0</v>
      </c>
      <c r="J558" s="70">
        <v>3323.0</v>
      </c>
      <c r="K558" s="70">
        <v>193.0</v>
      </c>
      <c r="L558" s="70">
        <v>129.0</v>
      </c>
      <c r="M558" s="70">
        <v>339.0</v>
      </c>
      <c r="N558" s="70">
        <v>87.0</v>
      </c>
      <c r="O558" s="70">
        <v>146.0</v>
      </c>
      <c r="P558" s="70">
        <v>1464.0</v>
      </c>
      <c r="Q558" s="70">
        <v>239.0</v>
      </c>
      <c r="R558" s="70">
        <v>46.0</v>
      </c>
      <c r="S558" s="70">
        <v>1358.0</v>
      </c>
    </row>
    <row r="559">
      <c r="A559" s="64">
        <v>44074.0</v>
      </c>
      <c r="B559" s="70">
        <v>3867.0</v>
      </c>
      <c r="C559" s="70">
        <v>301.0</v>
      </c>
      <c r="D559" s="68">
        <v>7047.0</v>
      </c>
      <c r="E559" s="70">
        <v>718.0</v>
      </c>
      <c r="F559" s="70">
        <v>374.0</v>
      </c>
      <c r="G559" s="70">
        <v>256.0</v>
      </c>
      <c r="H559" s="70">
        <v>89.0</v>
      </c>
      <c r="I559" s="70">
        <v>67.0</v>
      </c>
      <c r="J559" s="70">
        <v>3260.0</v>
      </c>
      <c r="K559" s="70">
        <v>189.0</v>
      </c>
      <c r="L559" s="70">
        <v>128.0</v>
      </c>
      <c r="M559" s="70">
        <v>332.0</v>
      </c>
      <c r="N559" s="70">
        <v>87.0</v>
      </c>
      <c r="O559" s="70">
        <v>142.0</v>
      </c>
      <c r="P559" s="70">
        <v>1455.0</v>
      </c>
      <c r="Q559" s="70">
        <v>236.0</v>
      </c>
      <c r="R559" s="70">
        <v>45.0</v>
      </c>
      <c r="S559" s="70">
        <v>1354.0</v>
      </c>
    </row>
    <row r="560">
      <c r="A560" s="64">
        <v>44073.0</v>
      </c>
      <c r="B560" s="70">
        <v>3773.0</v>
      </c>
      <c r="C560" s="70">
        <v>297.0</v>
      </c>
      <c r="D560" s="68">
        <v>7043.0</v>
      </c>
      <c r="E560" s="70">
        <v>704.0</v>
      </c>
      <c r="F560" s="70">
        <v>365.0</v>
      </c>
      <c r="G560" s="70">
        <v>249.0</v>
      </c>
      <c r="H560" s="70">
        <v>84.0</v>
      </c>
      <c r="I560" s="70">
        <v>66.0</v>
      </c>
      <c r="J560" s="70">
        <v>3181.0</v>
      </c>
      <c r="K560" s="70">
        <v>186.0</v>
      </c>
      <c r="L560" s="70">
        <v>127.0</v>
      </c>
      <c r="M560" s="70">
        <v>323.0</v>
      </c>
      <c r="N560" s="70">
        <v>86.0</v>
      </c>
      <c r="O560" s="70">
        <v>137.0</v>
      </c>
      <c r="P560" s="70">
        <v>1453.0</v>
      </c>
      <c r="Q560" s="70">
        <v>235.0</v>
      </c>
      <c r="R560" s="70">
        <v>39.0</v>
      </c>
      <c r="S560" s="70">
        <v>1351.0</v>
      </c>
    </row>
    <row r="561">
      <c r="A561" s="64">
        <v>44072.0</v>
      </c>
      <c r="B561" s="70">
        <v>3657.0</v>
      </c>
      <c r="C561" s="70">
        <v>291.0</v>
      </c>
      <c r="D561" s="68">
        <v>7013.0</v>
      </c>
      <c r="E561" s="70">
        <v>691.0</v>
      </c>
      <c r="F561" s="70">
        <v>363.0</v>
      </c>
      <c r="G561" s="70">
        <v>243.0</v>
      </c>
      <c r="H561" s="70">
        <v>81.0</v>
      </c>
      <c r="I561" s="70">
        <v>65.0</v>
      </c>
      <c r="J561" s="70">
        <v>3101.0</v>
      </c>
      <c r="K561" s="70">
        <v>184.0</v>
      </c>
      <c r="L561" s="70">
        <v>122.0</v>
      </c>
      <c r="M561" s="70">
        <v>315.0</v>
      </c>
      <c r="N561" s="70">
        <v>86.0</v>
      </c>
      <c r="O561" s="70">
        <v>129.0</v>
      </c>
      <c r="P561" s="70">
        <v>1450.0</v>
      </c>
      <c r="Q561" s="70">
        <v>228.0</v>
      </c>
      <c r="R561" s="70">
        <v>37.0</v>
      </c>
      <c r="S561" s="70">
        <v>1344.0</v>
      </c>
    </row>
    <row r="562">
      <c r="A562" s="64">
        <v>44071.0</v>
      </c>
      <c r="B562" s="70">
        <v>3532.0</v>
      </c>
      <c r="C562" s="70">
        <v>285.0</v>
      </c>
      <c r="D562" s="68">
        <v>7007.0</v>
      </c>
      <c r="E562" s="70">
        <v>671.0</v>
      </c>
      <c r="F562" s="70">
        <v>347.0</v>
      </c>
      <c r="G562" s="70">
        <v>239.0</v>
      </c>
      <c r="H562" s="70">
        <v>81.0</v>
      </c>
      <c r="I562" s="70">
        <v>65.0</v>
      </c>
      <c r="J562" s="70">
        <v>2997.0</v>
      </c>
      <c r="K562" s="70">
        <v>184.0</v>
      </c>
      <c r="L562" s="70">
        <v>116.0</v>
      </c>
      <c r="M562" s="70">
        <v>307.0</v>
      </c>
      <c r="N562" s="70">
        <v>86.0</v>
      </c>
      <c r="O562" s="70">
        <v>120.0</v>
      </c>
      <c r="P562" s="70">
        <v>1449.0</v>
      </c>
      <c r="Q562" s="70">
        <v>216.0</v>
      </c>
      <c r="R562" s="70">
        <v>36.0</v>
      </c>
      <c r="S562" s="70">
        <v>1339.0</v>
      </c>
    </row>
    <row r="563">
      <c r="A563" s="64">
        <v>44070.0</v>
      </c>
      <c r="B563" s="70">
        <v>3386.0</v>
      </c>
      <c r="C563" s="70">
        <v>277.0</v>
      </c>
      <c r="D563" s="68">
        <v>6999.0</v>
      </c>
      <c r="E563" s="70">
        <v>644.0</v>
      </c>
      <c r="F563" s="70">
        <v>330.0</v>
      </c>
      <c r="G563" s="70">
        <v>236.0</v>
      </c>
      <c r="H563" s="70">
        <v>80.0</v>
      </c>
      <c r="I563" s="70">
        <v>63.0</v>
      </c>
      <c r="J563" s="70">
        <v>2884.0</v>
      </c>
      <c r="K563" s="70">
        <v>181.0</v>
      </c>
      <c r="L563" s="70">
        <v>111.0</v>
      </c>
      <c r="M563" s="70">
        <v>298.0</v>
      </c>
      <c r="N563" s="70">
        <v>84.0</v>
      </c>
      <c r="O563" s="70">
        <v>108.0</v>
      </c>
      <c r="P563" s="70">
        <v>1448.0</v>
      </c>
      <c r="Q563" s="70">
        <v>212.0</v>
      </c>
      <c r="R563" s="70">
        <v>34.0</v>
      </c>
      <c r="S563" s="70">
        <v>1331.0</v>
      </c>
    </row>
    <row r="564">
      <c r="A564" s="64">
        <v>44069.0</v>
      </c>
      <c r="B564" s="70">
        <v>3232.0</v>
      </c>
      <c r="C564" s="70">
        <v>269.0</v>
      </c>
      <c r="D564" s="68">
        <v>6986.0</v>
      </c>
      <c r="E564" s="70">
        <v>585.0</v>
      </c>
      <c r="F564" s="70">
        <v>291.0</v>
      </c>
      <c r="G564" s="70">
        <v>233.0</v>
      </c>
      <c r="H564" s="70">
        <v>78.0</v>
      </c>
      <c r="I564" s="70">
        <v>63.0</v>
      </c>
      <c r="J564" s="70">
        <v>2782.0</v>
      </c>
      <c r="K564" s="70">
        <v>167.0</v>
      </c>
      <c r="L564" s="70">
        <v>110.0</v>
      </c>
      <c r="M564" s="70">
        <v>283.0</v>
      </c>
      <c r="N564" s="70">
        <v>82.0</v>
      </c>
      <c r="O564" s="70">
        <v>95.0</v>
      </c>
      <c r="P564" s="70">
        <v>1444.0</v>
      </c>
      <c r="Q564" s="70">
        <v>204.0</v>
      </c>
      <c r="R564" s="70">
        <v>33.0</v>
      </c>
      <c r="S564" s="70">
        <v>1328.0</v>
      </c>
    </row>
    <row r="565">
      <c r="A565" s="64">
        <v>44068.0</v>
      </c>
      <c r="B565" s="70">
        <v>3120.0</v>
      </c>
      <c r="C565" s="70">
        <v>265.0</v>
      </c>
      <c r="D565" s="68">
        <v>6983.0</v>
      </c>
      <c r="E565" s="70">
        <v>558.0</v>
      </c>
      <c r="F565" s="70">
        <v>284.0</v>
      </c>
      <c r="G565" s="70">
        <v>226.0</v>
      </c>
      <c r="H565" s="70">
        <v>76.0</v>
      </c>
      <c r="I565" s="70">
        <v>63.0</v>
      </c>
      <c r="J565" s="70">
        <v>2684.0</v>
      </c>
      <c r="K565" s="70">
        <v>149.0</v>
      </c>
      <c r="L565" s="70">
        <v>110.0</v>
      </c>
      <c r="M565" s="70">
        <v>271.0</v>
      </c>
      <c r="N565" s="70">
        <v>75.0</v>
      </c>
      <c r="O565" s="70">
        <v>82.0</v>
      </c>
      <c r="P565" s="70">
        <v>1444.0</v>
      </c>
      <c r="Q565" s="70">
        <v>199.0</v>
      </c>
      <c r="R565" s="70">
        <v>31.0</v>
      </c>
      <c r="S565" s="70">
        <v>1325.0</v>
      </c>
    </row>
    <row r="566">
      <c r="A566" s="64">
        <v>44067.0</v>
      </c>
      <c r="B566" s="70">
        <v>2986.0</v>
      </c>
      <c r="C566" s="70">
        <v>262.0</v>
      </c>
      <c r="D566" s="68">
        <v>6978.0</v>
      </c>
      <c r="E566" s="70">
        <v>543.0</v>
      </c>
      <c r="F566" s="70">
        <v>280.0</v>
      </c>
      <c r="G566" s="70">
        <v>215.0</v>
      </c>
      <c r="H566" s="70">
        <v>76.0</v>
      </c>
      <c r="I566" s="70">
        <v>60.0</v>
      </c>
      <c r="J566" s="70">
        <v>2612.0</v>
      </c>
      <c r="K566" s="70">
        <v>141.0</v>
      </c>
      <c r="L566" s="70">
        <v>108.0</v>
      </c>
      <c r="M566" s="70">
        <v>262.0</v>
      </c>
      <c r="N566" s="70">
        <v>71.0</v>
      </c>
      <c r="O566" s="70">
        <v>81.0</v>
      </c>
      <c r="P566" s="70">
        <v>1443.0</v>
      </c>
      <c r="Q566" s="70">
        <v>197.0</v>
      </c>
      <c r="R566" s="70">
        <v>28.0</v>
      </c>
      <c r="S566" s="70">
        <v>1322.0</v>
      </c>
    </row>
    <row r="567">
      <c r="A567" s="64">
        <v>44066.0</v>
      </c>
      <c r="B567" s="70">
        <v>2889.0</v>
      </c>
      <c r="C567" s="70">
        <v>259.0</v>
      </c>
      <c r="D567" s="68">
        <v>6978.0</v>
      </c>
      <c r="E567" s="70">
        <v>523.0</v>
      </c>
      <c r="F567" s="70">
        <v>279.0</v>
      </c>
      <c r="G567" s="70">
        <v>205.0</v>
      </c>
      <c r="H567" s="70">
        <v>75.0</v>
      </c>
      <c r="I567" s="70">
        <v>57.0</v>
      </c>
      <c r="J567" s="70">
        <v>2527.0</v>
      </c>
      <c r="K567" s="70">
        <v>135.0</v>
      </c>
      <c r="L567" s="70">
        <v>98.0</v>
      </c>
      <c r="M567" s="70">
        <v>254.0</v>
      </c>
      <c r="N567" s="70">
        <v>67.0</v>
      </c>
      <c r="O567" s="70">
        <v>74.0</v>
      </c>
      <c r="P567" s="70">
        <v>1437.0</v>
      </c>
      <c r="Q567" s="70">
        <v>196.0</v>
      </c>
      <c r="R567" s="70">
        <v>28.0</v>
      </c>
      <c r="S567" s="70">
        <v>1318.0</v>
      </c>
    </row>
    <row r="568">
      <c r="A568" s="64">
        <v>44065.0</v>
      </c>
      <c r="B568" s="70">
        <v>2749.0</v>
      </c>
      <c r="C568" s="70">
        <v>257.0</v>
      </c>
      <c r="D568" s="68">
        <v>6972.0</v>
      </c>
      <c r="E568" s="70">
        <v>491.0</v>
      </c>
      <c r="F568" s="70">
        <v>262.0</v>
      </c>
      <c r="G568" s="70">
        <v>190.0</v>
      </c>
      <c r="H568" s="70">
        <v>72.0</v>
      </c>
      <c r="I568" s="70">
        <v>57.0</v>
      </c>
      <c r="J568" s="70">
        <v>2402.0</v>
      </c>
      <c r="K568" s="70">
        <v>120.0</v>
      </c>
      <c r="L568" s="70">
        <v>95.0</v>
      </c>
      <c r="M568" s="70">
        <v>244.0</v>
      </c>
      <c r="N568" s="70">
        <v>67.0</v>
      </c>
      <c r="O568" s="70">
        <v>60.0</v>
      </c>
      <c r="P568" s="70">
        <v>1435.0</v>
      </c>
      <c r="Q568" s="70">
        <v>187.0</v>
      </c>
      <c r="R568" s="70">
        <v>28.0</v>
      </c>
      <c r="S568" s="70">
        <v>1314.0</v>
      </c>
    </row>
    <row r="569">
      <c r="A569" s="64">
        <v>44064.0</v>
      </c>
      <c r="B569" s="70">
        <v>2621.0</v>
      </c>
      <c r="C569" s="70">
        <v>254.0</v>
      </c>
      <c r="D569" s="68">
        <v>6963.0</v>
      </c>
      <c r="E569" s="70">
        <v>469.0</v>
      </c>
      <c r="F569" s="70">
        <v>251.0</v>
      </c>
      <c r="G569" s="70">
        <v>185.0</v>
      </c>
      <c r="H569" s="70">
        <v>69.0</v>
      </c>
      <c r="I569" s="70">
        <v>56.0</v>
      </c>
      <c r="J569" s="70">
        <v>2307.0</v>
      </c>
      <c r="K569" s="70">
        <v>104.0</v>
      </c>
      <c r="L569" s="70">
        <v>93.0</v>
      </c>
      <c r="M569" s="70">
        <v>237.0</v>
      </c>
      <c r="N569" s="70">
        <v>63.0</v>
      </c>
      <c r="O569" s="70">
        <v>53.0</v>
      </c>
      <c r="P569" s="70">
        <v>1431.0</v>
      </c>
      <c r="Q569" s="70">
        <v>178.0</v>
      </c>
      <c r="R569" s="70">
        <v>26.0</v>
      </c>
      <c r="S569" s="70">
        <v>1310.0</v>
      </c>
    </row>
    <row r="570">
      <c r="A570" s="64">
        <v>44063.0</v>
      </c>
      <c r="B570" s="70">
        <v>2495.0</v>
      </c>
      <c r="C570" s="70">
        <v>246.0</v>
      </c>
      <c r="D570" s="68">
        <v>6959.0</v>
      </c>
      <c r="E570" s="70">
        <v>451.0</v>
      </c>
      <c r="F570" s="70">
        <v>246.0</v>
      </c>
      <c r="G570" s="70">
        <v>178.0</v>
      </c>
      <c r="H570" s="70">
        <v>68.0</v>
      </c>
      <c r="I570" s="70">
        <v>53.0</v>
      </c>
      <c r="J570" s="70">
        <v>2204.0</v>
      </c>
      <c r="K570" s="70">
        <v>95.0</v>
      </c>
      <c r="L570" s="70">
        <v>90.0</v>
      </c>
      <c r="M570" s="70">
        <v>224.0</v>
      </c>
      <c r="N570" s="70">
        <v>58.0</v>
      </c>
      <c r="O570" s="70">
        <v>47.0</v>
      </c>
      <c r="P570" s="70">
        <v>1425.0</v>
      </c>
      <c r="Q570" s="70">
        <v>174.0</v>
      </c>
      <c r="R570" s="70">
        <v>26.0</v>
      </c>
      <c r="S570" s="70">
        <v>1307.0</v>
      </c>
    </row>
    <row r="571">
      <c r="A571" s="64">
        <v>44062.0</v>
      </c>
      <c r="B571" s="70">
        <v>2360.0</v>
      </c>
      <c r="C571" s="70">
        <v>231.0</v>
      </c>
      <c r="D571" s="68">
        <v>6956.0</v>
      </c>
      <c r="E571" s="70">
        <v>441.0</v>
      </c>
      <c r="F571" s="70">
        <v>245.0</v>
      </c>
      <c r="G571" s="70">
        <v>170.0</v>
      </c>
      <c r="H571" s="70">
        <v>68.0</v>
      </c>
      <c r="I571" s="70">
        <v>52.0</v>
      </c>
      <c r="J571" s="70">
        <v>2119.0</v>
      </c>
      <c r="K571" s="70">
        <v>90.0</v>
      </c>
      <c r="L571" s="70">
        <v>89.0</v>
      </c>
      <c r="M571" s="70">
        <v>219.0</v>
      </c>
      <c r="N571" s="70">
        <v>52.0</v>
      </c>
      <c r="O571" s="70">
        <v>44.0</v>
      </c>
      <c r="P571" s="70">
        <v>1420.0</v>
      </c>
      <c r="Q571" s="70">
        <v>171.0</v>
      </c>
      <c r="R571" s="70">
        <v>26.0</v>
      </c>
      <c r="S571" s="70">
        <v>1305.0</v>
      </c>
    </row>
    <row r="572">
      <c r="A572" s="64">
        <v>44061.0</v>
      </c>
      <c r="B572" s="70">
        <v>2209.0</v>
      </c>
      <c r="C572" s="70">
        <v>222.0</v>
      </c>
      <c r="D572" s="68">
        <v>6954.0</v>
      </c>
      <c r="E572" s="70">
        <v>433.0</v>
      </c>
      <c r="F572" s="70">
        <v>239.0</v>
      </c>
      <c r="G572" s="70">
        <v>170.0</v>
      </c>
      <c r="H572" s="70">
        <v>68.0</v>
      </c>
      <c r="I572" s="70">
        <v>50.0</v>
      </c>
      <c r="J572" s="70">
        <v>2020.0</v>
      </c>
      <c r="K572" s="70">
        <v>84.0</v>
      </c>
      <c r="L572" s="70">
        <v>87.0</v>
      </c>
      <c r="M572" s="70">
        <v>216.0</v>
      </c>
      <c r="N572" s="70">
        <v>51.0</v>
      </c>
      <c r="O572" s="70">
        <v>42.0</v>
      </c>
      <c r="P572" s="70">
        <v>1417.0</v>
      </c>
      <c r="Q572" s="70">
        <v>170.0</v>
      </c>
      <c r="R572" s="70">
        <v>26.0</v>
      </c>
      <c r="S572" s="70">
        <v>1303.0</v>
      </c>
    </row>
    <row r="573">
      <c r="A573" s="64">
        <v>44060.0</v>
      </c>
      <c r="B573" s="70">
        <v>2077.0</v>
      </c>
      <c r="C573" s="70">
        <v>215.0</v>
      </c>
      <c r="D573" s="68">
        <v>6948.0</v>
      </c>
      <c r="E573" s="70">
        <v>415.0</v>
      </c>
      <c r="F573" s="70">
        <v>235.0</v>
      </c>
      <c r="G573" s="70">
        <v>170.0</v>
      </c>
      <c r="H573" s="70">
        <v>65.0</v>
      </c>
      <c r="I573" s="70">
        <v>50.0</v>
      </c>
      <c r="J573" s="70">
        <v>1968.0</v>
      </c>
      <c r="K573" s="70">
        <v>82.0</v>
      </c>
      <c r="L573" s="70">
        <v>86.0</v>
      </c>
      <c r="M573" s="70">
        <v>211.0</v>
      </c>
      <c r="N573" s="70">
        <v>44.0</v>
      </c>
      <c r="O573" s="70">
        <v>42.0</v>
      </c>
      <c r="P573" s="70">
        <v>1414.0</v>
      </c>
      <c r="Q573" s="70">
        <v>170.0</v>
      </c>
      <c r="R573" s="70">
        <v>26.0</v>
      </c>
      <c r="S573" s="70">
        <v>1297.0</v>
      </c>
    </row>
    <row r="574">
      <c r="A574" s="64">
        <v>44059.0</v>
      </c>
      <c r="B574" s="70">
        <v>1987.0</v>
      </c>
      <c r="C574" s="70">
        <v>208.0</v>
      </c>
      <c r="D574" s="68">
        <v>6947.0</v>
      </c>
      <c r="E574" s="70">
        <v>408.0</v>
      </c>
      <c r="F574" s="70">
        <v>228.0</v>
      </c>
      <c r="G574" s="70">
        <v>168.0</v>
      </c>
      <c r="H574" s="70">
        <v>65.0</v>
      </c>
      <c r="I574" s="70">
        <v>50.0</v>
      </c>
      <c r="J574" s="70">
        <v>1898.0</v>
      </c>
      <c r="K574" s="70">
        <v>81.0</v>
      </c>
      <c r="L574" s="70">
        <v>83.0</v>
      </c>
      <c r="M574" s="70">
        <v>207.0</v>
      </c>
      <c r="N574" s="70">
        <v>43.0</v>
      </c>
      <c r="O574" s="70">
        <v>42.0</v>
      </c>
      <c r="P574" s="70">
        <v>1412.0</v>
      </c>
      <c r="Q574" s="70">
        <v>170.0</v>
      </c>
      <c r="R574" s="70">
        <v>26.0</v>
      </c>
      <c r="S574" s="70">
        <v>1295.0</v>
      </c>
    </row>
    <row r="575">
      <c r="A575" s="64">
        <v>44058.0</v>
      </c>
      <c r="B575" s="70">
        <v>1841.0</v>
      </c>
      <c r="C575" s="70">
        <v>201.0</v>
      </c>
      <c r="D575" s="68">
        <v>6946.0</v>
      </c>
      <c r="E575" s="70">
        <v>399.0</v>
      </c>
      <c r="F575" s="70">
        <v>221.0</v>
      </c>
      <c r="G575" s="70">
        <v>168.0</v>
      </c>
      <c r="H575" s="70">
        <v>62.0</v>
      </c>
      <c r="I575" s="70">
        <v>50.0</v>
      </c>
      <c r="J575" s="70">
        <v>1800.0</v>
      </c>
      <c r="K575" s="70">
        <v>81.0</v>
      </c>
      <c r="L575" s="70">
        <v>82.0</v>
      </c>
      <c r="M575" s="70">
        <v>202.0</v>
      </c>
      <c r="N575" s="70">
        <v>43.0</v>
      </c>
      <c r="O575" s="70">
        <v>42.0</v>
      </c>
      <c r="P575" s="70">
        <v>1412.0</v>
      </c>
      <c r="Q575" s="70">
        <v>168.0</v>
      </c>
      <c r="R575" s="70">
        <v>26.0</v>
      </c>
      <c r="S575" s="70">
        <v>1295.0</v>
      </c>
    </row>
    <row r="576">
      <c r="A576" s="64">
        <v>44057.0</v>
      </c>
      <c r="B576" s="70">
        <v>1767.0</v>
      </c>
      <c r="C576" s="70">
        <v>198.0</v>
      </c>
      <c r="D576" s="68">
        <v>6946.0</v>
      </c>
      <c r="E576" s="70">
        <v>393.0</v>
      </c>
      <c r="F576" s="70">
        <v>220.0</v>
      </c>
      <c r="G576" s="70">
        <v>167.0</v>
      </c>
      <c r="H576" s="70">
        <v>62.0</v>
      </c>
      <c r="I576" s="70">
        <v>50.0</v>
      </c>
      <c r="J576" s="70">
        <v>1728.0</v>
      </c>
      <c r="K576" s="70">
        <v>78.0</v>
      </c>
      <c r="L576" s="70">
        <v>82.0</v>
      </c>
      <c r="M576" s="70">
        <v>200.0</v>
      </c>
      <c r="N576" s="70">
        <v>42.0</v>
      </c>
      <c r="O576" s="70">
        <v>42.0</v>
      </c>
      <c r="P576" s="70">
        <v>1412.0</v>
      </c>
      <c r="Q576" s="70">
        <v>167.0</v>
      </c>
      <c r="R576" s="70">
        <v>26.0</v>
      </c>
      <c r="S576" s="70">
        <v>1293.0</v>
      </c>
    </row>
    <row r="577">
      <c r="A577" s="64">
        <v>44056.0</v>
      </c>
      <c r="B577" s="70">
        <v>1735.0</v>
      </c>
      <c r="C577" s="70">
        <v>193.0</v>
      </c>
      <c r="D577" s="68">
        <v>6946.0</v>
      </c>
      <c r="E577" s="70">
        <v>389.0</v>
      </c>
      <c r="F577" s="70">
        <v>218.0</v>
      </c>
      <c r="G577" s="70">
        <v>167.0</v>
      </c>
      <c r="H577" s="70">
        <v>61.0</v>
      </c>
      <c r="I577" s="70">
        <v>50.0</v>
      </c>
      <c r="J577" s="70">
        <v>1681.0</v>
      </c>
      <c r="K577" s="70">
        <v>77.0</v>
      </c>
      <c r="L577" s="70">
        <v>82.0</v>
      </c>
      <c r="M577" s="70">
        <v>197.0</v>
      </c>
      <c r="N577" s="70">
        <v>42.0</v>
      </c>
      <c r="O577" s="70">
        <v>42.0</v>
      </c>
      <c r="P577" s="70">
        <v>1411.0</v>
      </c>
      <c r="Q577" s="70">
        <v>167.0</v>
      </c>
      <c r="R577" s="70">
        <v>26.0</v>
      </c>
      <c r="S577" s="70">
        <v>1286.0</v>
      </c>
    </row>
    <row r="578">
      <c r="A578" s="64">
        <v>44055.0</v>
      </c>
      <c r="B578" s="70">
        <v>1709.0</v>
      </c>
      <c r="C578" s="70">
        <v>191.0</v>
      </c>
      <c r="D578" s="68">
        <v>6945.0</v>
      </c>
      <c r="E578" s="70">
        <v>389.0</v>
      </c>
      <c r="F578" s="70">
        <v>216.0</v>
      </c>
      <c r="G578" s="70">
        <v>167.0</v>
      </c>
      <c r="H578" s="70">
        <v>60.0</v>
      </c>
      <c r="I578" s="70">
        <v>50.0</v>
      </c>
      <c r="J578" s="70">
        <v>1664.0</v>
      </c>
      <c r="K578" s="70">
        <v>77.0</v>
      </c>
      <c r="L578" s="70">
        <v>82.0</v>
      </c>
      <c r="M578" s="70">
        <v>196.0</v>
      </c>
      <c r="N578" s="70">
        <v>40.0</v>
      </c>
      <c r="O578" s="70">
        <v>42.0</v>
      </c>
      <c r="P578" s="70">
        <v>1411.0</v>
      </c>
      <c r="Q578" s="70">
        <v>166.0</v>
      </c>
      <c r="R578" s="70">
        <v>26.0</v>
      </c>
      <c r="S578" s="70">
        <v>1283.0</v>
      </c>
    </row>
    <row r="579">
      <c r="A579" s="64">
        <v>44054.0</v>
      </c>
      <c r="B579" s="70">
        <v>1694.0</v>
      </c>
      <c r="C579" s="70">
        <v>187.0</v>
      </c>
      <c r="D579" s="68">
        <v>6945.0</v>
      </c>
      <c r="E579" s="70">
        <v>389.0</v>
      </c>
      <c r="F579" s="70">
        <v>210.0</v>
      </c>
      <c r="G579" s="70">
        <v>166.0</v>
      </c>
      <c r="H579" s="70">
        <v>60.0</v>
      </c>
      <c r="I579" s="70">
        <v>50.0</v>
      </c>
      <c r="J579" s="70">
        <v>1645.0</v>
      </c>
      <c r="K579" s="70">
        <v>77.0</v>
      </c>
      <c r="L579" s="70">
        <v>82.0</v>
      </c>
      <c r="M579" s="70">
        <v>195.0</v>
      </c>
      <c r="N579" s="70">
        <v>40.0</v>
      </c>
      <c r="O579" s="70">
        <v>42.0</v>
      </c>
      <c r="P579" s="70">
        <v>1411.0</v>
      </c>
      <c r="Q579" s="70">
        <v>166.0</v>
      </c>
      <c r="R579" s="70">
        <v>26.0</v>
      </c>
      <c r="S579" s="70">
        <v>1275.0</v>
      </c>
    </row>
    <row r="580">
      <c r="A580" s="64">
        <v>44053.0</v>
      </c>
      <c r="B580" s="70">
        <v>1688.0</v>
      </c>
      <c r="C580" s="70">
        <v>178.0</v>
      </c>
      <c r="D580" s="68">
        <v>6945.0</v>
      </c>
      <c r="E580" s="70">
        <v>389.0</v>
      </c>
      <c r="F580" s="70">
        <v>210.0</v>
      </c>
      <c r="G580" s="70">
        <v>166.0</v>
      </c>
      <c r="H580" s="70">
        <v>60.0</v>
      </c>
      <c r="I580" s="70">
        <v>50.0</v>
      </c>
      <c r="J580" s="70">
        <v>1632.0</v>
      </c>
      <c r="K580" s="70">
        <v>77.0</v>
      </c>
      <c r="L580" s="70">
        <v>82.0</v>
      </c>
      <c r="M580" s="70">
        <v>193.0</v>
      </c>
      <c r="N580" s="70">
        <v>39.0</v>
      </c>
      <c r="O580" s="70">
        <v>42.0</v>
      </c>
      <c r="P580" s="70">
        <v>1411.0</v>
      </c>
      <c r="Q580" s="70">
        <v>166.0</v>
      </c>
      <c r="R580" s="70">
        <v>26.0</v>
      </c>
      <c r="S580" s="70">
        <v>1272.0</v>
      </c>
    </row>
    <row r="581">
      <c r="A581" s="64">
        <v>44052.0</v>
      </c>
      <c r="B581" s="70">
        <v>1675.0</v>
      </c>
      <c r="C581" s="70">
        <v>177.0</v>
      </c>
      <c r="D581" s="68">
        <v>6945.0</v>
      </c>
      <c r="E581" s="70">
        <v>389.0</v>
      </c>
      <c r="F581" s="70">
        <v>210.0</v>
      </c>
      <c r="G581" s="70">
        <v>166.0</v>
      </c>
      <c r="H581" s="70">
        <v>60.0</v>
      </c>
      <c r="I581" s="70">
        <v>50.0</v>
      </c>
      <c r="J581" s="70">
        <v>1626.0</v>
      </c>
      <c r="K581" s="70">
        <v>77.0</v>
      </c>
      <c r="L581" s="70">
        <v>82.0</v>
      </c>
      <c r="M581" s="70">
        <v>193.0</v>
      </c>
      <c r="N581" s="70">
        <v>39.0</v>
      </c>
      <c r="O581" s="70">
        <v>41.0</v>
      </c>
      <c r="P581" s="70">
        <v>1410.0</v>
      </c>
      <c r="Q581" s="70">
        <v>166.0</v>
      </c>
      <c r="R581" s="70">
        <v>26.0</v>
      </c>
      <c r="S581" s="70">
        <v>1266.0</v>
      </c>
    </row>
    <row r="582">
      <c r="A582" s="64">
        <v>44051.0</v>
      </c>
      <c r="B582" s="70">
        <v>1662.0</v>
      </c>
      <c r="C582" s="70">
        <v>177.0</v>
      </c>
      <c r="D582" s="68">
        <v>6944.0</v>
      </c>
      <c r="E582" s="70">
        <v>388.0</v>
      </c>
      <c r="F582" s="70">
        <v>208.0</v>
      </c>
      <c r="G582" s="70">
        <v>166.0</v>
      </c>
      <c r="H582" s="70">
        <v>59.0</v>
      </c>
      <c r="I582" s="70">
        <v>50.0</v>
      </c>
      <c r="J582" s="70">
        <v>1611.0</v>
      </c>
      <c r="K582" s="70">
        <v>77.0</v>
      </c>
      <c r="L582" s="70">
        <v>81.0</v>
      </c>
      <c r="M582" s="70">
        <v>192.0</v>
      </c>
      <c r="N582" s="70">
        <v>39.0</v>
      </c>
      <c r="O582" s="70">
        <v>41.0</v>
      </c>
      <c r="P582" s="70">
        <v>1410.0</v>
      </c>
      <c r="Q582" s="70">
        <v>166.0</v>
      </c>
      <c r="R582" s="70">
        <v>26.0</v>
      </c>
      <c r="S582" s="70">
        <v>1265.0</v>
      </c>
    </row>
    <row r="583">
      <c r="A583" s="64">
        <v>44050.0</v>
      </c>
      <c r="B583" s="70">
        <v>1645.0</v>
      </c>
      <c r="C583" s="70">
        <v>177.0</v>
      </c>
      <c r="D583" s="68">
        <v>6943.0</v>
      </c>
      <c r="E583" s="70">
        <v>386.0</v>
      </c>
      <c r="F583" s="70">
        <v>208.0</v>
      </c>
      <c r="G583" s="70">
        <v>166.0</v>
      </c>
      <c r="H583" s="70">
        <v>59.0</v>
      </c>
      <c r="I583" s="70">
        <v>50.0</v>
      </c>
      <c r="J583" s="70">
        <v>1593.0</v>
      </c>
      <c r="K583" s="70">
        <v>77.0</v>
      </c>
      <c r="L583" s="70">
        <v>81.0</v>
      </c>
      <c r="M583" s="70">
        <v>192.0</v>
      </c>
      <c r="N583" s="70">
        <v>39.0</v>
      </c>
      <c r="O583" s="70">
        <v>41.0</v>
      </c>
      <c r="P583" s="70">
        <v>1410.0</v>
      </c>
      <c r="Q583" s="70">
        <v>166.0</v>
      </c>
      <c r="R583" s="70">
        <v>26.0</v>
      </c>
      <c r="S583" s="70">
        <v>1260.0</v>
      </c>
    </row>
    <row r="584">
      <c r="A584" s="64">
        <v>44049.0</v>
      </c>
      <c r="B584" s="70">
        <v>1636.0</v>
      </c>
      <c r="C584" s="70">
        <v>177.0</v>
      </c>
      <c r="D584" s="68">
        <v>6943.0</v>
      </c>
      <c r="E584" s="70">
        <v>386.0</v>
      </c>
      <c r="F584" s="70">
        <v>208.0</v>
      </c>
      <c r="G584" s="70">
        <v>166.0</v>
      </c>
      <c r="H584" s="70">
        <v>59.0</v>
      </c>
      <c r="I584" s="70">
        <v>50.0</v>
      </c>
      <c r="J584" s="70">
        <v>1588.0</v>
      </c>
      <c r="K584" s="70">
        <v>77.0</v>
      </c>
      <c r="L584" s="70">
        <v>81.0</v>
      </c>
      <c r="M584" s="70">
        <v>192.0</v>
      </c>
      <c r="N584" s="70">
        <v>39.0</v>
      </c>
      <c r="O584" s="70">
        <v>41.0</v>
      </c>
      <c r="P584" s="70">
        <v>1409.0</v>
      </c>
      <c r="Q584" s="70">
        <v>166.0</v>
      </c>
      <c r="R584" s="70">
        <v>26.0</v>
      </c>
      <c r="S584" s="70">
        <v>1255.0</v>
      </c>
    </row>
    <row r="585">
      <c r="A585" s="64">
        <v>44048.0</v>
      </c>
      <c r="B585" s="70">
        <v>1627.0</v>
      </c>
      <c r="C585" s="70">
        <v>174.0</v>
      </c>
      <c r="D585" s="68">
        <v>6943.0</v>
      </c>
      <c r="E585" s="70">
        <v>386.0</v>
      </c>
      <c r="F585" s="70">
        <v>208.0</v>
      </c>
      <c r="G585" s="70">
        <v>166.0</v>
      </c>
      <c r="H585" s="70">
        <v>59.0</v>
      </c>
      <c r="I585" s="70">
        <v>50.0</v>
      </c>
      <c r="J585" s="70">
        <v>1575.0</v>
      </c>
      <c r="K585" s="70">
        <v>75.0</v>
      </c>
      <c r="L585" s="70">
        <v>80.0</v>
      </c>
      <c r="M585" s="70">
        <v>190.0</v>
      </c>
      <c r="N585" s="70">
        <v>39.0</v>
      </c>
      <c r="O585" s="70">
        <v>39.0</v>
      </c>
      <c r="P585" s="70">
        <v>1405.0</v>
      </c>
      <c r="Q585" s="70">
        <v>165.0</v>
      </c>
      <c r="R585" s="70">
        <v>26.0</v>
      </c>
      <c r="S585" s="70">
        <v>1249.0</v>
      </c>
    </row>
    <row r="586">
      <c r="A586" s="64">
        <v>44047.0</v>
      </c>
      <c r="B586" s="70">
        <v>1621.0</v>
      </c>
      <c r="C586" s="70">
        <v>174.0</v>
      </c>
      <c r="D586" s="68">
        <v>6942.0</v>
      </c>
      <c r="E586" s="70">
        <v>385.0</v>
      </c>
      <c r="F586" s="70">
        <v>207.0</v>
      </c>
      <c r="G586" s="70">
        <v>166.0</v>
      </c>
      <c r="H586" s="70">
        <v>59.0</v>
      </c>
      <c r="I586" s="70">
        <v>50.0</v>
      </c>
      <c r="J586" s="70">
        <v>1568.0</v>
      </c>
      <c r="K586" s="70">
        <v>74.0</v>
      </c>
      <c r="L586" s="70">
        <v>74.0</v>
      </c>
      <c r="M586" s="70">
        <v>190.0</v>
      </c>
      <c r="N586" s="70">
        <v>39.0</v>
      </c>
      <c r="O586" s="70">
        <v>39.0</v>
      </c>
      <c r="P586" s="70">
        <v>1405.0</v>
      </c>
      <c r="Q586" s="70">
        <v>161.0</v>
      </c>
      <c r="R586" s="70">
        <v>26.0</v>
      </c>
      <c r="S586" s="70">
        <v>1243.0</v>
      </c>
    </row>
    <row r="587">
      <c r="A587" s="64">
        <v>44046.0</v>
      </c>
      <c r="B587" s="70">
        <v>1612.0</v>
      </c>
      <c r="C587" s="70">
        <v>173.0</v>
      </c>
      <c r="D587" s="68">
        <v>6942.0</v>
      </c>
      <c r="E587" s="70">
        <v>384.0</v>
      </c>
      <c r="F587" s="70">
        <v>205.0</v>
      </c>
      <c r="G587" s="70">
        <v>166.0</v>
      </c>
      <c r="H587" s="70">
        <v>59.0</v>
      </c>
      <c r="I587" s="70">
        <v>50.0</v>
      </c>
      <c r="J587" s="70">
        <v>1557.0</v>
      </c>
      <c r="K587" s="70">
        <v>74.0</v>
      </c>
      <c r="L587" s="70">
        <v>73.0</v>
      </c>
      <c r="M587" s="70">
        <v>190.0</v>
      </c>
      <c r="N587" s="70">
        <v>39.0</v>
      </c>
      <c r="O587" s="70">
        <v>38.0</v>
      </c>
      <c r="P587" s="70">
        <v>1404.0</v>
      </c>
      <c r="Q587" s="70">
        <v>161.0</v>
      </c>
      <c r="R587" s="70">
        <v>26.0</v>
      </c>
      <c r="S587" s="70">
        <v>1236.0</v>
      </c>
    </row>
    <row r="588">
      <c r="A588" s="64">
        <v>44045.0</v>
      </c>
      <c r="B588" s="70">
        <v>1607.0</v>
      </c>
      <c r="C588" s="70">
        <v>173.0</v>
      </c>
      <c r="D588" s="68">
        <v>6942.0</v>
      </c>
      <c r="E588" s="70">
        <v>384.0</v>
      </c>
      <c r="F588" s="70">
        <v>205.0</v>
      </c>
      <c r="G588" s="70">
        <v>166.0</v>
      </c>
      <c r="H588" s="70">
        <v>59.0</v>
      </c>
      <c r="I588" s="70">
        <v>50.0</v>
      </c>
      <c r="J588" s="70">
        <v>1556.0</v>
      </c>
      <c r="K588" s="70">
        <v>74.0</v>
      </c>
      <c r="L588" s="70">
        <v>73.0</v>
      </c>
      <c r="M588" s="70">
        <v>190.0</v>
      </c>
      <c r="N588" s="70">
        <v>39.0</v>
      </c>
      <c r="O588" s="70">
        <v>38.0</v>
      </c>
      <c r="P588" s="70">
        <v>1403.0</v>
      </c>
      <c r="Q588" s="70">
        <v>159.0</v>
      </c>
      <c r="R588" s="70">
        <v>26.0</v>
      </c>
      <c r="S588" s="70">
        <v>1222.0</v>
      </c>
    </row>
    <row r="589">
      <c r="A589" s="64">
        <v>44044.0</v>
      </c>
      <c r="B589" s="70">
        <v>1602.0</v>
      </c>
      <c r="C589" s="70">
        <v>172.0</v>
      </c>
      <c r="D589" s="68">
        <v>6940.0</v>
      </c>
      <c r="E589" s="70">
        <v>384.0</v>
      </c>
      <c r="F589" s="70">
        <v>204.0</v>
      </c>
      <c r="G589" s="70">
        <v>166.0</v>
      </c>
      <c r="H589" s="70">
        <v>59.0</v>
      </c>
      <c r="I589" s="70">
        <v>50.0</v>
      </c>
      <c r="J589" s="70">
        <v>1553.0</v>
      </c>
      <c r="K589" s="70">
        <v>74.0</v>
      </c>
      <c r="L589" s="70">
        <v>73.0</v>
      </c>
      <c r="M589" s="70">
        <v>190.0</v>
      </c>
      <c r="N589" s="70">
        <v>39.0</v>
      </c>
      <c r="O589" s="70">
        <v>38.0</v>
      </c>
      <c r="P589" s="70">
        <v>1402.0</v>
      </c>
      <c r="Q589" s="70">
        <v>159.0</v>
      </c>
      <c r="R589" s="70">
        <v>26.0</v>
      </c>
      <c r="S589" s="70">
        <v>1205.0</v>
      </c>
    </row>
    <row r="590">
      <c r="A590" s="64">
        <v>44043.0</v>
      </c>
      <c r="B590" s="70">
        <v>1600.0</v>
      </c>
      <c r="C590" s="70">
        <v>171.0</v>
      </c>
      <c r="D590" s="68">
        <v>6940.0</v>
      </c>
      <c r="E590" s="70">
        <v>383.0</v>
      </c>
      <c r="F590" s="70">
        <v>204.0</v>
      </c>
      <c r="G590" s="70">
        <v>166.0</v>
      </c>
      <c r="H590" s="70">
        <v>59.0</v>
      </c>
      <c r="I590" s="70">
        <v>50.0</v>
      </c>
      <c r="J590" s="70">
        <v>1546.0</v>
      </c>
      <c r="K590" s="70">
        <v>74.0</v>
      </c>
      <c r="L590" s="70">
        <v>73.0</v>
      </c>
      <c r="M590" s="70">
        <v>190.0</v>
      </c>
      <c r="N590" s="70">
        <v>39.0</v>
      </c>
      <c r="O590" s="70">
        <v>38.0</v>
      </c>
      <c r="P590" s="70">
        <v>1401.0</v>
      </c>
      <c r="Q590" s="70">
        <v>159.0</v>
      </c>
      <c r="R590" s="70">
        <v>26.0</v>
      </c>
      <c r="S590" s="70">
        <v>1186.0</v>
      </c>
    </row>
    <row r="591">
      <c r="A591" s="64">
        <v>44042.0</v>
      </c>
      <c r="B591" s="70">
        <v>1592.0</v>
      </c>
      <c r="C591" s="70">
        <v>171.0</v>
      </c>
      <c r="D591" s="68">
        <v>6939.0</v>
      </c>
      <c r="E591" s="70">
        <v>383.0</v>
      </c>
      <c r="F591" s="70">
        <v>204.0</v>
      </c>
      <c r="G591" s="70">
        <v>166.0</v>
      </c>
      <c r="H591" s="70">
        <v>59.0</v>
      </c>
      <c r="I591" s="70">
        <v>50.0</v>
      </c>
      <c r="J591" s="70">
        <v>1536.0</v>
      </c>
      <c r="K591" s="70">
        <v>72.0</v>
      </c>
      <c r="L591" s="70">
        <v>73.0</v>
      </c>
      <c r="M591" s="70">
        <v>189.0</v>
      </c>
      <c r="N591" s="70">
        <v>39.0</v>
      </c>
      <c r="O591" s="70">
        <v>38.0</v>
      </c>
      <c r="P591" s="70">
        <v>1399.0</v>
      </c>
      <c r="Q591" s="70">
        <v>159.0</v>
      </c>
      <c r="R591" s="70">
        <v>26.0</v>
      </c>
      <c r="S591" s="70">
        <v>1174.0</v>
      </c>
    </row>
    <row r="592">
      <c r="A592" s="64">
        <v>44041.0</v>
      </c>
      <c r="B592" s="70">
        <v>1589.0</v>
      </c>
      <c r="C592" s="70">
        <v>171.0</v>
      </c>
      <c r="D592" s="68">
        <v>6939.0</v>
      </c>
      <c r="E592" s="70">
        <v>383.0</v>
      </c>
      <c r="F592" s="70">
        <v>204.0</v>
      </c>
      <c r="G592" s="70">
        <v>166.0</v>
      </c>
      <c r="H592" s="70">
        <v>59.0</v>
      </c>
      <c r="I592" s="70">
        <v>50.0</v>
      </c>
      <c r="J592" s="70">
        <v>1531.0</v>
      </c>
      <c r="K592" s="70">
        <v>72.0</v>
      </c>
      <c r="L592" s="70">
        <v>73.0</v>
      </c>
      <c r="M592" s="70">
        <v>189.0</v>
      </c>
      <c r="N592" s="70">
        <v>39.0</v>
      </c>
      <c r="O592" s="70">
        <v>38.0</v>
      </c>
      <c r="P592" s="70">
        <v>1398.0</v>
      </c>
      <c r="Q592" s="70">
        <v>158.0</v>
      </c>
      <c r="R592" s="70">
        <v>26.0</v>
      </c>
      <c r="S592" s="70">
        <v>1166.0</v>
      </c>
    </row>
    <row r="593">
      <c r="A593" s="64">
        <v>44040.0</v>
      </c>
      <c r="B593" s="70">
        <v>1580.0</v>
      </c>
      <c r="C593" s="70">
        <v>170.0</v>
      </c>
      <c r="D593" s="68">
        <v>6939.0</v>
      </c>
      <c r="E593" s="70">
        <v>380.0</v>
      </c>
      <c r="F593" s="70">
        <v>203.0</v>
      </c>
      <c r="G593" s="70">
        <v>166.0</v>
      </c>
      <c r="H593" s="70">
        <v>58.0</v>
      </c>
      <c r="I593" s="70">
        <v>50.0</v>
      </c>
      <c r="J593" s="70">
        <v>1520.0</v>
      </c>
      <c r="K593" s="70">
        <v>72.0</v>
      </c>
      <c r="L593" s="70">
        <v>73.0</v>
      </c>
      <c r="M593" s="70">
        <v>189.0</v>
      </c>
      <c r="N593" s="70">
        <v>39.0</v>
      </c>
      <c r="O593" s="70">
        <v>38.0</v>
      </c>
      <c r="P593" s="70">
        <v>1397.0</v>
      </c>
      <c r="Q593" s="70">
        <v>158.0</v>
      </c>
      <c r="R593" s="70">
        <v>26.0</v>
      </c>
      <c r="S593" s="70">
        <v>1145.0</v>
      </c>
    </row>
    <row r="594">
      <c r="A594" s="64">
        <v>44039.0</v>
      </c>
      <c r="B594" s="70">
        <v>1574.0</v>
      </c>
      <c r="C594" s="70">
        <v>168.0</v>
      </c>
      <c r="D594" s="68">
        <v>6939.0</v>
      </c>
      <c r="E594" s="70">
        <v>380.0</v>
      </c>
      <c r="F594" s="70">
        <v>203.0</v>
      </c>
      <c r="G594" s="70">
        <v>166.0</v>
      </c>
      <c r="H594" s="70">
        <v>58.0</v>
      </c>
      <c r="I594" s="70">
        <v>50.0</v>
      </c>
      <c r="J594" s="70">
        <v>1514.0</v>
      </c>
      <c r="K594" s="70">
        <v>72.0</v>
      </c>
      <c r="L594" s="70">
        <v>73.0</v>
      </c>
      <c r="M594" s="70">
        <v>188.0</v>
      </c>
      <c r="N594" s="70">
        <v>39.0</v>
      </c>
      <c r="O594" s="70">
        <v>36.0</v>
      </c>
      <c r="P594" s="70">
        <v>1396.0</v>
      </c>
      <c r="Q594" s="70">
        <v>158.0</v>
      </c>
      <c r="R594" s="70">
        <v>26.0</v>
      </c>
      <c r="S594" s="70">
        <v>1135.0</v>
      </c>
    </row>
    <row r="595">
      <c r="A595" s="64">
        <v>44038.0</v>
      </c>
      <c r="B595" s="70">
        <v>1565.0</v>
      </c>
      <c r="C595" s="70">
        <v>167.0</v>
      </c>
      <c r="D595" s="68">
        <v>6939.0</v>
      </c>
      <c r="E595" s="70">
        <v>380.0</v>
      </c>
      <c r="F595" s="70">
        <v>203.0</v>
      </c>
      <c r="G595" s="70">
        <v>166.0</v>
      </c>
      <c r="H595" s="70">
        <v>58.0</v>
      </c>
      <c r="I595" s="70">
        <v>50.0</v>
      </c>
      <c r="J595" s="70">
        <v>1508.0</v>
      </c>
      <c r="K595" s="70">
        <v>72.0</v>
      </c>
      <c r="L595" s="70">
        <v>72.0</v>
      </c>
      <c r="M595" s="70">
        <v>187.0</v>
      </c>
      <c r="N595" s="70">
        <v>39.0</v>
      </c>
      <c r="O595" s="70">
        <v>36.0</v>
      </c>
      <c r="P595" s="70">
        <v>1396.0</v>
      </c>
      <c r="Q595" s="70">
        <v>158.0</v>
      </c>
      <c r="R595" s="70">
        <v>26.0</v>
      </c>
      <c r="S595" s="70">
        <v>1128.0</v>
      </c>
    </row>
    <row r="596">
      <c r="A596" s="64">
        <v>44037.0</v>
      </c>
      <c r="B596" s="70">
        <v>1558.0</v>
      </c>
      <c r="C596" s="70">
        <v>166.0</v>
      </c>
      <c r="D596" s="68">
        <v>6939.0</v>
      </c>
      <c r="E596" s="70">
        <v>380.0</v>
      </c>
      <c r="F596" s="70">
        <v>202.0</v>
      </c>
      <c r="G596" s="70">
        <v>166.0</v>
      </c>
      <c r="H596" s="70">
        <v>58.0</v>
      </c>
      <c r="I596" s="70">
        <v>50.0</v>
      </c>
      <c r="J596" s="70">
        <v>1501.0</v>
      </c>
      <c r="K596" s="70">
        <v>72.0</v>
      </c>
      <c r="L596" s="70">
        <v>72.0</v>
      </c>
      <c r="M596" s="70">
        <v>187.0</v>
      </c>
      <c r="N596" s="70">
        <v>39.0</v>
      </c>
      <c r="O596" s="70">
        <v>36.0</v>
      </c>
      <c r="P596" s="70">
        <v>1396.0</v>
      </c>
      <c r="Q596" s="70">
        <v>158.0</v>
      </c>
      <c r="R596" s="70">
        <v>26.0</v>
      </c>
      <c r="S596" s="70">
        <v>1086.0</v>
      </c>
    </row>
    <row r="597">
      <c r="A597" s="64">
        <v>44036.0</v>
      </c>
      <c r="B597" s="70">
        <v>1547.0</v>
      </c>
      <c r="C597" s="70">
        <v>161.0</v>
      </c>
      <c r="D597" s="68">
        <v>6939.0</v>
      </c>
      <c r="E597" s="70">
        <v>380.0</v>
      </c>
      <c r="F597" s="70">
        <v>202.0</v>
      </c>
      <c r="G597" s="70">
        <v>166.0</v>
      </c>
      <c r="H597" s="70">
        <v>57.0</v>
      </c>
      <c r="I597" s="70">
        <v>50.0</v>
      </c>
      <c r="J597" s="70">
        <v>1487.0</v>
      </c>
      <c r="K597" s="70">
        <v>72.0</v>
      </c>
      <c r="L597" s="70">
        <v>72.0</v>
      </c>
      <c r="M597" s="70">
        <v>187.0</v>
      </c>
      <c r="N597" s="70">
        <v>39.0</v>
      </c>
      <c r="O597" s="70">
        <v>35.0</v>
      </c>
      <c r="P597" s="70">
        <v>1396.0</v>
      </c>
      <c r="Q597" s="70">
        <v>158.0</v>
      </c>
      <c r="R597" s="70">
        <v>26.0</v>
      </c>
      <c r="S597" s="70">
        <v>1005.0</v>
      </c>
    </row>
    <row r="598">
      <c r="A598" s="64">
        <v>44035.0</v>
      </c>
      <c r="B598" s="70">
        <v>1526.0</v>
      </c>
      <c r="C598" s="70">
        <v>159.0</v>
      </c>
      <c r="D598" s="68">
        <v>6937.0</v>
      </c>
      <c r="E598" s="70">
        <v>380.0</v>
      </c>
      <c r="F598" s="70">
        <v>200.0</v>
      </c>
      <c r="G598" s="70">
        <v>166.0</v>
      </c>
      <c r="H598" s="70">
        <v>57.0</v>
      </c>
      <c r="I598" s="70">
        <v>50.0</v>
      </c>
      <c r="J598" s="70">
        <v>1479.0</v>
      </c>
      <c r="K598" s="70">
        <v>72.0</v>
      </c>
      <c r="L598" s="70">
        <v>72.0</v>
      </c>
      <c r="M598" s="70">
        <v>187.0</v>
      </c>
      <c r="N598" s="70">
        <v>39.0</v>
      </c>
      <c r="O598" s="70">
        <v>35.0</v>
      </c>
      <c r="P598" s="70">
        <v>1395.0</v>
      </c>
      <c r="Q598" s="70">
        <v>156.0</v>
      </c>
      <c r="R598" s="70">
        <v>26.0</v>
      </c>
      <c r="S598" s="70">
        <v>1002.0</v>
      </c>
    </row>
    <row r="599">
      <c r="A599" s="64">
        <v>44034.0</v>
      </c>
      <c r="B599" s="70">
        <v>1514.0</v>
      </c>
      <c r="C599" s="70">
        <v>157.0</v>
      </c>
      <c r="D599" s="68">
        <v>6937.0</v>
      </c>
      <c r="E599" s="70">
        <v>377.0</v>
      </c>
      <c r="F599" s="70">
        <v>191.0</v>
      </c>
      <c r="G599" s="70">
        <v>166.0</v>
      </c>
      <c r="H599" s="70">
        <v>57.0</v>
      </c>
      <c r="I599" s="70">
        <v>50.0</v>
      </c>
      <c r="J599" s="70">
        <v>1451.0</v>
      </c>
      <c r="K599" s="70">
        <v>72.0</v>
      </c>
      <c r="L599" s="70">
        <v>72.0</v>
      </c>
      <c r="M599" s="70">
        <v>187.0</v>
      </c>
      <c r="N599" s="70">
        <v>39.0</v>
      </c>
      <c r="O599" s="70">
        <v>35.0</v>
      </c>
      <c r="P599" s="70">
        <v>1395.0</v>
      </c>
      <c r="Q599" s="70">
        <v>156.0</v>
      </c>
      <c r="R599" s="70">
        <v>26.0</v>
      </c>
      <c r="S599" s="70">
        <v>997.0</v>
      </c>
    </row>
    <row r="600">
      <c r="A600" s="64">
        <v>44033.0</v>
      </c>
      <c r="B600" s="70">
        <v>1498.0</v>
      </c>
      <c r="C600" s="70">
        <v>157.0</v>
      </c>
      <c r="D600" s="68">
        <v>6936.0</v>
      </c>
      <c r="E600" s="70">
        <v>372.0</v>
      </c>
      <c r="F600" s="70">
        <v>187.0</v>
      </c>
      <c r="G600" s="70">
        <v>166.0</v>
      </c>
      <c r="H600" s="70">
        <v>57.0</v>
      </c>
      <c r="I600" s="70">
        <v>50.0</v>
      </c>
      <c r="J600" s="70">
        <v>1436.0</v>
      </c>
      <c r="K600" s="70">
        <v>72.0</v>
      </c>
      <c r="L600" s="70">
        <v>71.0</v>
      </c>
      <c r="M600" s="70">
        <v>186.0</v>
      </c>
      <c r="N600" s="70">
        <v>39.0</v>
      </c>
      <c r="O600" s="70">
        <v>35.0</v>
      </c>
      <c r="P600" s="70">
        <v>1395.0</v>
      </c>
      <c r="Q600" s="70">
        <v>155.0</v>
      </c>
      <c r="R600" s="70">
        <v>26.0</v>
      </c>
      <c r="S600" s="70">
        <v>978.0</v>
      </c>
    </row>
    <row r="601">
      <c r="A601" s="64">
        <v>44032.0</v>
      </c>
      <c r="B601" s="70">
        <v>1477.0</v>
      </c>
      <c r="C601" s="70">
        <v>157.0</v>
      </c>
      <c r="D601" s="68">
        <v>6934.0</v>
      </c>
      <c r="E601" s="70">
        <v>372.0</v>
      </c>
      <c r="F601" s="70">
        <v>187.0</v>
      </c>
      <c r="G601" s="70">
        <v>166.0</v>
      </c>
      <c r="H601" s="70">
        <v>57.0</v>
      </c>
      <c r="I601" s="70">
        <v>50.0</v>
      </c>
      <c r="J601" s="70">
        <v>1434.0</v>
      </c>
      <c r="K601" s="70">
        <v>72.0</v>
      </c>
      <c r="L601" s="70">
        <v>71.0</v>
      </c>
      <c r="M601" s="70">
        <v>186.0</v>
      </c>
      <c r="N601" s="70">
        <v>39.0</v>
      </c>
      <c r="O601" s="70">
        <v>35.0</v>
      </c>
      <c r="P601" s="70">
        <v>1394.0</v>
      </c>
      <c r="Q601" s="70">
        <v>155.0</v>
      </c>
      <c r="R601" s="70">
        <v>25.0</v>
      </c>
      <c r="S601" s="70">
        <v>960.0</v>
      </c>
    </row>
    <row r="602">
      <c r="A602" s="64">
        <v>44031.0</v>
      </c>
      <c r="B602" s="70">
        <v>1474.0</v>
      </c>
      <c r="C602" s="70">
        <v>157.0</v>
      </c>
      <c r="D602" s="68">
        <v>6932.0</v>
      </c>
      <c r="E602" s="70">
        <v>370.0</v>
      </c>
      <c r="F602" s="70">
        <v>186.0</v>
      </c>
      <c r="G602" s="70">
        <v>166.0</v>
      </c>
      <c r="H602" s="70">
        <v>57.0</v>
      </c>
      <c r="I602" s="70">
        <v>50.0</v>
      </c>
      <c r="J602" s="70">
        <v>1433.0</v>
      </c>
      <c r="K602" s="70">
        <v>72.0</v>
      </c>
      <c r="L602" s="70">
        <v>71.0</v>
      </c>
      <c r="M602" s="70">
        <v>185.0</v>
      </c>
      <c r="N602" s="70">
        <v>38.0</v>
      </c>
      <c r="O602" s="70">
        <v>33.0</v>
      </c>
      <c r="P602" s="70">
        <v>1393.0</v>
      </c>
      <c r="Q602" s="70">
        <v>153.0</v>
      </c>
      <c r="R602" s="70">
        <v>25.0</v>
      </c>
      <c r="S602" s="70">
        <v>950.0</v>
      </c>
    </row>
    <row r="603">
      <c r="A603" s="64">
        <v>44030.0</v>
      </c>
      <c r="B603" s="70">
        <v>1464.0</v>
      </c>
      <c r="C603" s="70">
        <v>157.0</v>
      </c>
      <c r="D603" s="68">
        <v>6932.0</v>
      </c>
      <c r="E603" s="70">
        <v>369.0</v>
      </c>
      <c r="F603" s="70">
        <v>176.0</v>
      </c>
      <c r="G603" s="70">
        <v>165.0</v>
      </c>
      <c r="H603" s="70">
        <v>57.0</v>
      </c>
      <c r="I603" s="70">
        <v>50.0</v>
      </c>
      <c r="J603" s="70">
        <v>1429.0</v>
      </c>
      <c r="K603" s="70">
        <v>72.0</v>
      </c>
      <c r="L603" s="70">
        <v>71.0</v>
      </c>
      <c r="M603" s="70">
        <v>185.0</v>
      </c>
      <c r="N603" s="70">
        <v>38.0</v>
      </c>
      <c r="O603" s="70">
        <v>33.0</v>
      </c>
      <c r="P603" s="70">
        <v>1393.0</v>
      </c>
      <c r="Q603" s="70">
        <v>153.0</v>
      </c>
      <c r="R603" s="70">
        <v>24.0</v>
      </c>
      <c r="S603" s="70">
        <v>943.0</v>
      </c>
    </row>
    <row r="604">
      <c r="A604" s="64">
        <v>44029.0</v>
      </c>
      <c r="B604" s="70">
        <v>1458.0</v>
      </c>
      <c r="C604" s="70">
        <v>156.0</v>
      </c>
      <c r="D604" s="68">
        <v>6929.0</v>
      </c>
      <c r="E604" s="70">
        <v>367.0</v>
      </c>
      <c r="F604" s="70">
        <v>176.0</v>
      </c>
      <c r="G604" s="70">
        <v>165.0</v>
      </c>
      <c r="H604" s="70">
        <v>56.0</v>
      </c>
      <c r="I604" s="70">
        <v>50.0</v>
      </c>
      <c r="J604" s="70">
        <v>1419.0</v>
      </c>
      <c r="K604" s="70">
        <v>72.0</v>
      </c>
      <c r="L604" s="70">
        <v>71.0</v>
      </c>
      <c r="M604" s="70">
        <v>185.0</v>
      </c>
      <c r="N604" s="70">
        <v>38.0</v>
      </c>
      <c r="O604" s="70">
        <v>32.0</v>
      </c>
      <c r="P604" s="70">
        <v>1393.0</v>
      </c>
      <c r="Q604" s="70">
        <v>151.0</v>
      </c>
      <c r="R604" s="70">
        <v>23.0</v>
      </c>
      <c r="S604" s="70">
        <v>931.0</v>
      </c>
    </row>
    <row r="605">
      <c r="A605" s="64">
        <v>44028.0</v>
      </c>
      <c r="B605" s="70">
        <v>1449.0</v>
      </c>
      <c r="C605" s="70">
        <v>156.0</v>
      </c>
      <c r="D605" s="68">
        <v>6929.0</v>
      </c>
      <c r="E605" s="70">
        <v>367.0</v>
      </c>
      <c r="F605" s="70">
        <v>171.0</v>
      </c>
      <c r="G605" s="70">
        <v>164.0</v>
      </c>
      <c r="H605" s="70">
        <v>56.0</v>
      </c>
      <c r="I605" s="70">
        <v>50.0</v>
      </c>
      <c r="J605" s="70">
        <v>1404.0</v>
      </c>
      <c r="K605" s="70">
        <v>72.0</v>
      </c>
      <c r="L605" s="70">
        <v>71.0</v>
      </c>
      <c r="M605" s="70">
        <v>185.0</v>
      </c>
      <c r="N605" s="70">
        <v>38.0</v>
      </c>
      <c r="O605" s="70">
        <v>32.0</v>
      </c>
      <c r="P605" s="70">
        <v>1393.0</v>
      </c>
      <c r="Q605" s="70">
        <v>149.0</v>
      </c>
      <c r="R605" s="70">
        <v>20.0</v>
      </c>
      <c r="S605" s="70">
        <v>906.0</v>
      </c>
    </row>
    <row r="606">
      <c r="A606" s="64">
        <v>44027.0</v>
      </c>
      <c r="B606" s="70">
        <v>1442.0</v>
      </c>
      <c r="C606" s="70">
        <v>156.0</v>
      </c>
      <c r="D606" s="68">
        <v>6927.0</v>
      </c>
      <c r="E606" s="70">
        <v>364.0</v>
      </c>
      <c r="F606" s="70">
        <v>170.0</v>
      </c>
      <c r="G606" s="70">
        <v>163.0</v>
      </c>
      <c r="H606" s="70">
        <v>55.0</v>
      </c>
      <c r="I606" s="70">
        <v>50.0</v>
      </c>
      <c r="J606" s="70">
        <v>1383.0</v>
      </c>
      <c r="K606" s="70">
        <v>69.0</v>
      </c>
      <c r="L606" s="70">
        <v>70.0</v>
      </c>
      <c r="M606" s="70">
        <v>185.0</v>
      </c>
      <c r="N606" s="70">
        <v>38.0</v>
      </c>
      <c r="O606" s="70">
        <v>32.0</v>
      </c>
      <c r="P606" s="70">
        <v>1393.0</v>
      </c>
      <c r="Q606" s="70">
        <v>148.0</v>
      </c>
      <c r="R606" s="70">
        <v>20.0</v>
      </c>
      <c r="S606" s="70">
        <v>886.0</v>
      </c>
    </row>
    <row r="607">
      <c r="A607" s="64">
        <v>44026.0</v>
      </c>
      <c r="B607" s="70">
        <v>1436.0</v>
      </c>
      <c r="C607" s="70">
        <v>156.0</v>
      </c>
      <c r="D607" s="68">
        <v>6927.0</v>
      </c>
      <c r="E607" s="70">
        <v>363.0</v>
      </c>
      <c r="F607" s="70">
        <v>169.0</v>
      </c>
      <c r="G607" s="70">
        <v>160.0</v>
      </c>
      <c r="H607" s="70">
        <v>55.0</v>
      </c>
      <c r="I607" s="70">
        <v>50.0</v>
      </c>
      <c r="J607" s="70">
        <v>1378.0</v>
      </c>
      <c r="K607" s="70">
        <v>69.0</v>
      </c>
      <c r="L607" s="70">
        <v>70.0</v>
      </c>
      <c r="M607" s="70">
        <v>185.0</v>
      </c>
      <c r="N607" s="70">
        <v>38.0</v>
      </c>
      <c r="O607" s="70">
        <v>32.0</v>
      </c>
      <c r="P607" s="70">
        <v>1393.0</v>
      </c>
      <c r="Q607" s="70">
        <v>148.0</v>
      </c>
      <c r="R607" s="70">
        <v>20.0</v>
      </c>
      <c r="S607" s="70">
        <v>863.0</v>
      </c>
    </row>
    <row r="608">
      <c r="A608" s="64">
        <v>44025.0</v>
      </c>
      <c r="B608" s="70">
        <v>1429.0</v>
      </c>
      <c r="C608" s="70">
        <v>156.0</v>
      </c>
      <c r="D608" s="68">
        <v>6927.0</v>
      </c>
      <c r="E608" s="70">
        <v>363.0</v>
      </c>
      <c r="F608" s="70">
        <v>168.0</v>
      </c>
      <c r="G608" s="70">
        <v>159.0</v>
      </c>
      <c r="H608" s="70">
        <v>55.0</v>
      </c>
      <c r="I608" s="70">
        <v>50.0</v>
      </c>
      <c r="J608" s="70">
        <v>1369.0</v>
      </c>
      <c r="K608" s="70">
        <v>69.0</v>
      </c>
      <c r="L608" s="70">
        <v>69.0</v>
      </c>
      <c r="M608" s="70">
        <v>185.0</v>
      </c>
      <c r="N608" s="70">
        <v>36.0</v>
      </c>
      <c r="O608" s="70">
        <v>32.0</v>
      </c>
      <c r="P608" s="70">
        <v>1393.0</v>
      </c>
      <c r="Q608" s="70">
        <v>148.0</v>
      </c>
      <c r="R608" s="70">
        <v>20.0</v>
      </c>
      <c r="S608" s="70">
        <v>851.0</v>
      </c>
    </row>
    <row r="609">
      <c r="A609" s="64">
        <v>44024.0</v>
      </c>
      <c r="B609" s="70">
        <v>1416.0</v>
      </c>
      <c r="C609" s="70">
        <v>156.0</v>
      </c>
      <c r="D609" s="68">
        <v>6926.0</v>
      </c>
      <c r="E609" s="70">
        <v>360.0</v>
      </c>
      <c r="F609" s="70">
        <v>161.0</v>
      </c>
      <c r="G609" s="70">
        <v>159.0</v>
      </c>
      <c r="H609" s="70">
        <v>55.0</v>
      </c>
      <c r="I609" s="70">
        <v>50.0</v>
      </c>
      <c r="J609" s="70">
        <v>1358.0</v>
      </c>
      <c r="K609" s="70">
        <v>67.0</v>
      </c>
      <c r="L609" s="70">
        <v>68.0</v>
      </c>
      <c r="M609" s="70">
        <v>181.0</v>
      </c>
      <c r="N609" s="70">
        <v>36.0</v>
      </c>
      <c r="O609" s="70">
        <v>32.0</v>
      </c>
      <c r="P609" s="70">
        <v>1393.0</v>
      </c>
      <c r="Q609" s="70">
        <v>146.0</v>
      </c>
      <c r="R609" s="70">
        <v>20.0</v>
      </c>
      <c r="S609" s="70">
        <v>833.0</v>
      </c>
    </row>
    <row r="610">
      <c r="A610" s="64">
        <v>44023.0</v>
      </c>
      <c r="B610" s="70">
        <v>1409.0</v>
      </c>
      <c r="C610" s="70">
        <v>156.0</v>
      </c>
      <c r="D610" s="68">
        <v>6926.0</v>
      </c>
      <c r="E610" s="70">
        <v>360.0</v>
      </c>
      <c r="F610" s="70">
        <v>156.0</v>
      </c>
      <c r="G610" s="70">
        <v>158.0</v>
      </c>
      <c r="H610" s="70">
        <v>55.0</v>
      </c>
      <c r="I610" s="70">
        <v>50.0</v>
      </c>
      <c r="J610" s="70">
        <v>1341.0</v>
      </c>
      <c r="K610" s="70">
        <v>67.0</v>
      </c>
      <c r="L610" s="70">
        <v>68.0</v>
      </c>
      <c r="M610" s="70">
        <v>181.0</v>
      </c>
      <c r="N610" s="70">
        <v>35.0</v>
      </c>
      <c r="O610" s="70">
        <v>32.0</v>
      </c>
      <c r="P610" s="70">
        <v>1393.0</v>
      </c>
      <c r="Q610" s="70">
        <v>145.0</v>
      </c>
      <c r="R610" s="70">
        <v>20.0</v>
      </c>
      <c r="S610" s="70">
        <v>821.0</v>
      </c>
    </row>
    <row r="611">
      <c r="A611" s="64">
        <v>44022.0</v>
      </c>
      <c r="B611" s="70">
        <v>1401.0</v>
      </c>
      <c r="C611" s="70">
        <v>156.0</v>
      </c>
      <c r="D611" s="68">
        <v>6926.0</v>
      </c>
      <c r="E611" s="70">
        <v>359.0</v>
      </c>
      <c r="F611" s="70">
        <v>147.0</v>
      </c>
      <c r="G611" s="70">
        <v>156.0</v>
      </c>
      <c r="H611" s="70">
        <v>55.0</v>
      </c>
      <c r="I611" s="70">
        <v>50.0</v>
      </c>
      <c r="J611" s="70">
        <v>1337.0</v>
      </c>
      <c r="K611" s="70">
        <v>67.0</v>
      </c>
      <c r="L611" s="70">
        <v>68.0</v>
      </c>
      <c r="M611" s="70">
        <v>180.0</v>
      </c>
      <c r="N611" s="70">
        <v>33.0</v>
      </c>
      <c r="O611" s="70">
        <v>32.0</v>
      </c>
      <c r="P611" s="70">
        <v>1393.0</v>
      </c>
      <c r="Q611" s="70">
        <v>145.0</v>
      </c>
      <c r="R611" s="70">
        <v>20.0</v>
      </c>
      <c r="S611" s="70">
        <v>813.0</v>
      </c>
    </row>
    <row r="612">
      <c r="A612" s="64">
        <v>44021.0</v>
      </c>
      <c r="B612" s="70">
        <v>1393.0</v>
      </c>
      <c r="C612" s="70">
        <v>156.0</v>
      </c>
      <c r="D612" s="68">
        <v>6926.0</v>
      </c>
      <c r="E612" s="70">
        <v>358.0</v>
      </c>
      <c r="F612" s="70">
        <v>144.0</v>
      </c>
      <c r="G612" s="70">
        <v>149.0</v>
      </c>
      <c r="H612" s="70">
        <v>55.0</v>
      </c>
      <c r="I612" s="70">
        <v>50.0</v>
      </c>
      <c r="J612" s="70">
        <v>1323.0</v>
      </c>
      <c r="K612" s="70">
        <v>67.0</v>
      </c>
      <c r="L612" s="70">
        <v>66.0</v>
      </c>
      <c r="M612" s="70">
        <v>180.0</v>
      </c>
      <c r="N612" s="70">
        <v>33.0</v>
      </c>
      <c r="O612" s="70">
        <v>29.0</v>
      </c>
      <c r="P612" s="70">
        <v>1393.0</v>
      </c>
      <c r="Q612" s="70">
        <v>142.0</v>
      </c>
      <c r="R612" s="70">
        <v>20.0</v>
      </c>
      <c r="S612" s="70">
        <v>809.0</v>
      </c>
    </row>
    <row r="613">
      <c r="A613" s="64">
        <v>44020.0</v>
      </c>
      <c r="B613" s="70">
        <v>1385.0</v>
      </c>
      <c r="C613" s="70">
        <v>156.0</v>
      </c>
      <c r="D613" s="68">
        <v>6926.0</v>
      </c>
      <c r="E613" s="70">
        <v>355.0</v>
      </c>
      <c r="F613" s="70">
        <v>129.0</v>
      </c>
      <c r="G613" s="70">
        <v>143.0</v>
      </c>
      <c r="H613" s="70">
        <v>55.0</v>
      </c>
      <c r="I613" s="70">
        <v>50.0</v>
      </c>
      <c r="J613" s="70">
        <v>1315.0</v>
      </c>
      <c r="K613" s="70">
        <v>67.0</v>
      </c>
      <c r="L613" s="70">
        <v>66.0</v>
      </c>
      <c r="M613" s="70">
        <v>179.0</v>
      </c>
      <c r="N613" s="70">
        <v>32.0</v>
      </c>
      <c r="O613" s="70">
        <v>28.0</v>
      </c>
      <c r="P613" s="70">
        <v>1394.0</v>
      </c>
      <c r="Q613" s="70">
        <v>140.0</v>
      </c>
      <c r="R613" s="70">
        <v>20.0</v>
      </c>
      <c r="S613" s="70">
        <v>804.0</v>
      </c>
    </row>
    <row r="614">
      <c r="A614" s="64">
        <v>44019.0</v>
      </c>
      <c r="B614" s="70">
        <v>1375.0</v>
      </c>
      <c r="C614" s="70">
        <v>156.0</v>
      </c>
      <c r="D614" s="68">
        <v>6925.0</v>
      </c>
      <c r="E614" s="70">
        <v>354.0</v>
      </c>
      <c r="F614" s="70">
        <v>121.0</v>
      </c>
      <c r="G614" s="70">
        <v>141.0</v>
      </c>
      <c r="H614" s="70">
        <v>55.0</v>
      </c>
      <c r="I614" s="70">
        <v>50.0</v>
      </c>
      <c r="J614" s="70">
        <v>1297.0</v>
      </c>
      <c r="K614" s="70">
        <v>67.0</v>
      </c>
      <c r="L614" s="70">
        <v>66.0</v>
      </c>
      <c r="M614" s="70">
        <v>173.0</v>
      </c>
      <c r="N614" s="70">
        <v>30.0</v>
      </c>
      <c r="O614" s="70">
        <v>27.0</v>
      </c>
      <c r="P614" s="70">
        <v>1393.0</v>
      </c>
      <c r="Q614" s="70">
        <v>138.0</v>
      </c>
      <c r="R614" s="70">
        <v>20.0</v>
      </c>
      <c r="S614" s="70">
        <v>793.0</v>
      </c>
    </row>
    <row r="615">
      <c r="A615" s="64">
        <v>44018.0</v>
      </c>
      <c r="B615" s="70">
        <v>1372.0</v>
      </c>
      <c r="C615" s="70">
        <v>156.0</v>
      </c>
      <c r="D615" s="68">
        <v>6924.0</v>
      </c>
      <c r="E615" s="70">
        <v>352.0</v>
      </c>
      <c r="F615" s="70">
        <v>115.0</v>
      </c>
      <c r="G615" s="70">
        <v>139.0</v>
      </c>
      <c r="H615" s="70">
        <v>55.0</v>
      </c>
      <c r="I615" s="70">
        <v>50.0</v>
      </c>
      <c r="J615" s="70">
        <v>1284.0</v>
      </c>
      <c r="K615" s="70">
        <v>67.0</v>
      </c>
      <c r="L615" s="70">
        <v>66.0</v>
      </c>
      <c r="M615" s="70">
        <v>173.0</v>
      </c>
      <c r="N615" s="70">
        <v>29.0</v>
      </c>
      <c r="O615" s="70">
        <v>27.0</v>
      </c>
      <c r="P615" s="70">
        <v>1393.0</v>
      </c>
      <c r="Q615" s="70">
        <v>138.0</v>
      </c>
      <c r="R615" s="70">
        <v>20.0</v>
      </c>
      <c r="S615" s="70">
        <v>777.0</v>
      </c>
    </row>
    <row r="616">
      <c r="A616" s="64">
        <v>44017.0</v>
      </c>
      <c r="B616" s="70">
        <v>1369.0</v>
      </c>
      <c r="C616" s="70">
        <v>155.0</v>
      </c>
      <c r="D616" s="68">
        <v>6924.0</v>
      </c>
      <c r="E616" s="70">
        <v>346.0</v>
      </c>
      <c r="F616" s="70">
        <v>108.0</v>
      </c>
      <c r="G616" s="70">
        <v>137.0</v>
      </c>
      <c r="H616" s="70">
        <v>55.0</v>
      </c>
      <c r="I616" s="70">
        <v>50.0</v>
      </c>
      <c r="J616" s="70">
        <v>1278.0</v>
      </c>
      <c r="K616" s="70">
        <v>66.0</v>
      </c>
      <c r="L616" s="70">
        <v>66.0</v>
      </c>
      <c r="M616" s="70">
        <v>172.0</v>
      </c>
      <c r="N616" s="70">
        <v>29.0</v>
      </c>
      <c r="O616" s="70">
        <v>25.0</v>
      </c>
      <c r="P616" s="70">
        <v>1392.0</v>
      </c>
      <c r="Q616" s="70">
        <v>137.0</v>
      </c>
      <c r="R616" s="70">
        <v>20.0</v>
      </c>
      <c r="S616" s="70">
        <v>762.0</v>
      </c>
    </row>
    <row r="617">
      <c r="A617" s="64">
        <v>44016.0</v>
      </c>
      <c r="B617" s="70">
        <v>1353.0</v>
      </c>
      <c r="C617" s="70">
        <v>155.0</v>
      </c>
      <c r="D617" s="68">
        <v>6924.0</v>
      </c>
      <c r="E617" s="70">
        <v>346.0</v>
      </c>
      <c r="F617" s="70">
        <v>92.0</v>
      </c>
      <c r="G617" s="70">
        <v>129.0</v>
      </c>
      <c r="H617" s="70">
        <v>55.0</v>
      </c>
      <c r="I617" s="70">
        <v>50.0</v>
      </c>
      <c r="J617" s="70">
        <v>1270.0</v>
      </c>
      <c r="K617" s="70">
        <v>65.0</v>
      </c>
      <c r="L617" s="70">
        <v>66.0</v>
      </c>
      <c r="M617" s="70">
        <v>172.0</v>
      </c>
      <c r="N617" s="70">
        <v>28.0</v>
      </c>
      <c r="O617" s="70">
        <v>25.0</v>
      </c>
      <c r="P617" s="70">
        <v>1391.0</v>
      </c>
      <c r="Q617" s="70">
        <v>137.0</v>
      </c>
      <c r="R617" s="70">
        <v>19.0</v>
      </c>
      <c r="S617" s="70">
        <v>753.0</v>
      </c>
    </row>
    <row r="618">
      <c r="A618" s="64">
        <v>44015.0</v>
      </c>
      <c r="B618" s="70">
        <v>1346.0</v>
      </c>
      <c r="C618" s="70">
        <v>154.0</v>
      </c>
      <c r="D618" s="68">
        <v>6923.0</v>
      </c>
      <c r="E618" s="70">
        <v>344.0</v>
      </c>
      <c r="F618" s="70">
        <v>84.0</v>
      </c>
      <c r="G618" s="70">
        <v>126.0</v>
      </c>
      <c r="H618" s="70">
        <v>55.0</v>
      </c>
      <c r="I618" s="70">
        <v>50.0</v>
      </c>
      <c r="J618" s="70">
        <v>1251.0</v>
      </c>
      <c r="K618" s="70">
        <v>65.0</v>
      </c>
      <c r="L618" s="70">
        <v>64.0</v>
      </c>
      <c r="M618" s="70">
        <v>172.0</v>
      </c>
      <c r="N618" s="70">
        <v>28.0</v>
      </c>
      <c r="O618" s="70">
        <v>25.0</v>
      </c>
      <c r="P618" s="70">
        <v>1390.0</v>
      </c>
      <c r="Q618" s="70">
        <v>136.0</v>
      </c>
      <c r="R618" s="70">
        <v>19.0</v>
      </c>
      <c r="S618" s="70">
        <v>735.0</v>
      </c>
    </row>
    <row r="619">
      <c r="A619" s="64">
        <v>44014.0</v>
      </c>
      <c r="B619" s="70">
        <v>1334.0</v>
      </c>
      <c r="C619" s="70">
        <v>154.0</v>
      </c>
      <c r="D619" s="68">
        <v>6910.0</v>
      </c>
      <c r="E619" s="70">
        <v>343.0</v>
      </c>
      <c r="F619" s="70">
        <v>78.0</v>
      </c>
      <c r="G619" s="70">
        <v>122.0</v>
      </c>
      <c r="H619" s="70">
        <v>55.0</v>
      </c>
      <c r="I619" s="70">
        <v>50.0</v>
      </c>
      <c r="J619" s="70">
        <v>1233.0</v>
      </c>
      <c r="K619" s="70">
        <v>65.0</v>
      </c>
      <c r="L619" s="70">
        <v>64.0</v>
      </c>
      <c r="M619" s="70">
        <v>171.0</v>
      </c>
      <c r="N619" s="70">
        <v>27.0</v>
      </c>
      <c r="O619" s="70">
        <v>25.0</v>
      </c>
      <c r="P619" s="70">
        <v>1389.0</v>
      </c>
      <c r="Q619" s="70">
        <v>134.0</v>
      </c>
      <c r="R619" s="70">
        <v>19.0</v>
      </c>
      <c r="S619" s="70">
        <v>731.0</v>
      </c>
    </row>
    <row r="620">
      <c r="A620" s="64">
        <v>44013.0</v>
      </c>
      <c r="B620" s="70">
        <v>1321.0</v>
      </c>
      <c r="C620" s="70">
        <v>154.0</v>
      </c>
      <c r="D620" s="68">
        <v>6907.0</v>
      </c>
      <c r="E620" s="70">
        <v>343.0</v>
      </c>
      <c r="F620" s="70">
        <v>56.0</v>
      </c>
      <c r="G620" s="70">
        <v>121.0</v>
      </c>
      <c r="H620" s="70">
        <v>55.0</v>
      </c>
      <c r="I620" s="70">
        <v>50.0</v>
      </c>
      <c r="J620" s="70">
        <v>1223.0</v>
      </c>
      <c r="K620" s="70">
        <v>65.0</v>
      </c>
      <c r="L620" s="70">
        <v>64.0</v>
      </c>
      <c r="M620" s="70">
        <v>168.0</v>
      </c>
      <c r="N620" s="70">
        <v>27.0</v>
      </c>
      <c r="O620" s="70">
        <v>25.0</v>
      </c>
      <c r="P620" s="70">
        <v>1389.0</v>
      </c>
      <c r="Q620" s="70">
        <v>134.0</v>
      </c>
      <c r="R620" s="70">
        <v>19.0</v>
      </c>
      <c r="S620" s="70">
        <v>729.0</v>
      </c>
    </row>
    <row r="621">
      <c r="A621" s="64">
        <v>44012.0</v>
      </c>
      <c r="B621" s="70">
        <v>1312.0</v>
      </c>
      <c r="C621" s="70">
        <v>154.0</v>
      </c>
      <c r="D621" s="68">
        <v>6906.0</v>
      </c>
      <c r="E621" s="70">
        <v>341.0</v>
      </c>
      <c r="F621" s="70">
        <v>44.0</v>
      </c>
      <c r="G621" s="70">
        <v>117.0</v>
      </c>
      <c r="H621" s="70">
        <v>55.0</v>
      </c>
      <c r="I621" s="70">
        <v>50.0</v>
      </c>
      <c r="J621" s="70">
        <v>1207.0</v>
      </c>
      <c r="K621" s="70">
        <v>65.0</v>
      </c>
      <c r="L621" s="70">
        <v>65.0</v>
      </c>
      <c r="M621" s="70">
        <v>167.0</v>
      </c>
      <c r="N621" s="70">
        <v>27.0</v>
      </c>
      <c r="O621" s="70">
        <v>24.0</v>
      </c>
      <c r="P621" s="70">
        <v>1389.0</v>
      </c>
      <c r="Q621" s="70">
        <v>134.0</v>
      </c>
      <c r="R621" s="70">
        <v>19.0</v>
      </c>
      <c r="S621" s="70">
        <v>724.0</v>
      </c>
    </row>
    <row r="622">
      <c r="A622" s="64">
        <v>44011.0</v>
      </c>
      <c r="B622" s="70">
        <v>1305.0</v>
      </c>
      <c r="C622" s="70">
        <v>153.0</v>
      </c>
      <c r="D622" s="68">
        <v>6906.0</v>
      </c>
      <c r="E622" s="70">
        <v>338.0</v>
      </c>
      <c r="F622" s="70">
        <v>41.0</v>
      </c>
      <c r="G622" s="70">
        <v>112.0</v>
      </c>
      <c r="H622" s="70">
        <v>55.0</v>
      </c>
      <c r="I622" s="70">
        <v>49.0</v>
      </c>
      <c r="J622" s="70">
        <v>1200.0</v>
      </c>
      <c r="K622" s="70">
        <v>64.0</v>
      </c>
      <c r="L622" s="70">
        <v>64.0</v>
      </c>
      <c r="M622" s="70">
        <v>167.0</v>
      </c>
      <c r="N622" s="70">
        <v>27.0</v>
      </c>
      <c r="O622" s="70">
        <v>24.0</v>
      </c>
      <c r="P622" s="70">
        <v>1388.0</v>
      </c>
      <c r="Q622" s="70">
        <v>134.0</v>
      </c>
      <c r="R622" s="70">
        <v>19.0</v>
      </c>
      <c r="S622" s="70">
        <v>711.0</v>
      </c>
    </row>
    <row r="623">
      <c r="A623" s="64">
        <v>44010.0</v>
      </c>
      <c r="B623" s="70">
        <v>1298.0</v>
      </c>
      <c r="C623" s="70">
        <v>152.0</v>
      </c>
      <c r="D623" s="68">
        <v>6904.0</v>
      </c>
      <c r="E623" s="70">
        <v>337.0</v>
      </c>
      <c r="F623" s="70">
        <v>37.0</v>
      </c>
      <c r="G623" s="70">
        <v>110.0</v>
      </c>
      <c r="H623" s="70">
        <v>55.0</v>
      </c>
      <c r="I623" s="70">
        <v>49.0</v>
      </c>
      <c r="J623" s="70">
        <v>1184.0</v>
      </c>
      <c r="K623" s="70">
        <v>64.0</v>
      </c>
      <c r="L623" s="70">
        <v>64.0</v>
      </c>
      <c r="M623" s="70">
        <v>167.0</v>
      </c>
      <c r="N623" s="70">
        <v>26.0</v>
      </c>
      <c r="O623" s="70">
        <v>23.0</v>
      </c>
      <c r="P623" s="70">
        <v>1387.0</v>
      </c>
      <c r="Q623" s="70">
        <v>133.0</v>
      </c>
      <c r="R623" s="70">
        <v>19.0</v>
      </c>
      <c r="S623" s="70">
        <v>706.0</v>
      </c>
    </row>
    <row r="624">
      <c r="A624" s="64">
        <v>44009.0</v>
      </c>
      <c r="B624" s="70">
        <v>1284.0</v>
      </c>
      <c r="C624" s="70">
        <v>152.0</v>
      </c>
      <c r="D624" s="68">
        <v>6904.0</v>
      </c>
      <c r="E624" s="70">
        <v>336.0</v>
      </c>
      <c r="F624" s="70">
        <v>33.0</v>
      </c>
      <c r="G624" s="70">
        <v>104.0</v>
      </c>
      <c r="H624" s="70">
        <v>55.0</v>
      </c>
      <c r="I624" s="70">
        <v>49.0</v>
      </c>
      <c r="J624" s="70">
        <v>1168.0</v>
      </c>
      <c r="K624" s="70">
        <v>64.0</v>
      </c>
      <c r="L624" s="70">
        <v>63.0</v>
      </c>
      <c r="M624" s="70">
        <v>166.0</v>
      </c>
      <c r="N624" s="70">
        <v>26.0</v>
      </c>
      <c r="O624" s="70">
        <v>20.0</v>
      </c>
      <c r="P624" s="70">
        <v>1387.0</v>
      </c>
      <c r="Q624" s="70">
        <v>133.0</v>
      </c>
      <c r="R624" s="70">
        <v>19.0</v>
      </c>
      <c r="S624" s="70">
        <v>690.0</v>
      </c>
    </row>
    <row r="625">
      <c r="A625" s="64">
        <v>44008.0</v>
      </c>
      <c r="B625" s="70">
        <v>1267.0</v>
      </c>
      <c r="C625" s="70">
        <v>152.0</v>
      </c>
      <c r="D625" s="68">
        <v>6903.0</v>
      </c>
      <c r="E625" s="70">
        <v>336.0</v>
      </c>
      <c r="F625" s="70">
        <v>33.0</v>
      </c>
      <c r="G625" s="70">
        <v>102.0</v>
      </c>
      <c r="H625" s="70">
        <v>55.0</v>
      </c>
      <c r="I625" s="70">
        <v>49.0</v>
      </c>
      <c r="J625" s="70">
        <v>1150.0</v>
      </c>
      <c r="K625" s="70">
        <v>64.0</v>
      </c>
      <c r="L625" s="70">
        <v>62.0</v>
      </c>
      <c r="M625" s="70">
        <v>166.0</v>
      </c>
      <c r="N625" s="70">
        <v>25.0</v>
      </c>
      <c r="O625" s="70">
        <v>20.0</v>
      </c>
      <c r="P625" s="70">
        <v>1387.0</v>
      </c>
      <c r="Q625" s="70">
        <v>133.0</v>
      </c>
      <c r="R625" s="70">
        <v>19.0</v>
      </c>
      <c r="S625" s="70">
        <v>679.0</v>
      </c>
    </row>
    <row r="626">
      <c r="A626" s="64">
        <v>44007.0</v>
      </c>
      <c r="B626" s="70">
        <v>1250.0</v>
      </c>
      <c r="C626" s="70">
        <v>152.0</v>
      </c>
      <c r="D626" s="68">
        <v>6903.0</v>
      </c>
      <c r="E626" s="70">
        <v>334.0</v>
      </c>
      <c r="F626" s="70">
        <v>33.0</v>
      </c>
      <c r="G626" s="70">
        <v>98.0</v>
      </c>
      <c r="H626" s="70">
        <v>55.0</v>
      </c>
      <c r="I626" s="70">
        <v>49.0</v>
      </c>
      <c r="J626" s="70">
        <v>1146.0</v>
      </c>
      <c r="K626" s="70">
        <v>63.0</v>
      </c>
      <c r="L626" s="70">
        <v>62.0</v>
      </c>
      <c r="M626" s="70">
        <v>163.0</v>
      </c>
      <c r="N626" s="70">
        <v>25.0</v>
      </c>
      <c r="O626" s="70">
        <v>20.0</v>
      </c>
      <c r="P626" s="70">
        <v>1386.0</v>
      </c>
      <c r="Q626" s="70">
        <v>133.0</v>
      </c>
      <c r="R626" s="70">
        <v>19.0</v>
      </c>
      <c r="S626" s="70">
        <v>672.0</v>
      </c>
    </row>
    <row r="627">
      <c r="A627" s="64">
        <v>44006.0</v>
      </c>
      <c r="B627" s="70">
        <v>1241.0</v>
      </c>
      <c r="C627" s="70">
        <v>152.0</v>
      </c>
      <c r="D627" s="68">
        <v>6903.0</v>
      </c>
      <c r="E627" s="70">
        <v>333.0</v>
      </c>
      <c r="F627" s="70">
        <v>33.0</v>
      </c>
      <c r="G627" s="70">
        <v>94.0</v>
      </c>
      <c r="H627" s="70">
        <v>55.0</v>
      </c>
      <c r="I627" s="70">
        <v>49.0</v>
      </c>
      <c r="J627" s="70">
        <v>1137.0</v>
      </c>
      <c r="K627" s="70">
        <v>63.0</v>
      </c>
      <c r="L627" s="70">
        <v>62.0</v>
      </c>
      <c r="M627" s="70">
        <v>162.0</v>
      </c>
      <c r="N627" s="70">
        <v>25.0</v>
      </c>
      <c r="O627" s="70">
        <v>20.0</v>
      </c>
      <c r="P627" s="70">
        <v>1386.0</v>
      </c>
      <c r="Q627" s="70">
        <v>133.0</v>
      </c>
      <c r="R627" s="70">
        <v>19.0</v>
      </c>
      <c r="S627" s="70">
        <v>668.0</v>
      </c>
    </row>
    <row r="628">
      <c r="A628" s="64">
        <v>44005.0</v>
      </c>
      <c r="B628" s="70">
        <v>1230.0</v>
      </c>
      <c r="C628" s="70">
        <v>150.0</v>
      </c>
      <c r="D628" s="68">
        <v>6901.0</v>
      </c>
      <c r="E628" s="70">
        <v>330.0</v>
      </c>
      <c r="F628" s="70">
        <v>33.0</v>
      </c>
      <c r="G628" s="70">
        <v>86.0</v>
      </c>
      <c r="H628" s="70">
        <v>53.0</v>
      </c>
      <c r="I628" s="70">
        <v>49.0</v>
      </c>
      <c r="J628" s="70">
        <v>1130.0</v>
      </c>
      <c r="K628" s="70">
        <v>62.0</v>
      </c>
      <c r="L628" s="70">
        <v>62.0</v>
      </c>
      <c r="M628" s="70">
        <v>161.0</v>
      </c>
      <c r="N628" s="70">
        <v>24.0</v>
      </c>
      <c r="O628" s="70">
        <v>20.0</v>
      </c>
      <c r="P628" s="70">
        <v>1385.0</v>
      </c>
      <c r="Q628" s="70">
        <v>133.0</v>
      </c>
      <c r="R628" s="70">
        <v>19.0</v>
      </c>
      <c r="S628" s="70">
        <v>656.0</v>
      </c>
    </row>
    <row r="629">
      <c r="A629" s="64">
        <v>44004.0</v>
      </c>
      <c r="B629" s="70">
        <v>1224.0</v>
      </c>
      <c r="C629" s="70">
        <v>150.0</v>
      </c>
      <c r="D629" s="68">
        <v>6900.0</v>
      </c>
      <c r="E629" s="70">
        <v>329.0</v>
      </c>
      <c r="F629" s="70">
        <v>33.0</v>
      </c>
      <c r="G629" s="70">
        <v>82.0</v>
      </c>
      <c r="H629" s="70">
        <v>53.0</v>
      </c>
      <c r="I629" s="70">
        <v>49.0</v>
      </c>
      <c r="J629" s="70">
        <v>1123.0</v>
      </c>
      <c r="K629" s="70">
        <v>62.0</v>
      </c>
      <c r="L629" s="70">
        <v>61.0</v>
      </c>
      <c r="M629" s="70">
        <v>161.0</v>
      </c>
      <c r="N629" s="70">
        <v>24.0</v>
      </c>
      <c r="O629" s="70">
        <v>20.0</v>
      </c>
      <c r="P629" s="70">
        <v>1385.0</v>
      </c>
      <c r="Q629" s="70">
        <v>133.0</v>
      </c>
      <c r="R629" s="70">
        <v>19.0</v>
      </c>
      <c r="S629" s="70">
        <v>630.0</v>
      </c>
    </row>
    <row r="630">
      <c r="A630" s="64">
        <v>44003.0</v>
      </c>
      <c r="B630" s="70">
        <v>1219.0</v>
      </c>
      <c r="C630" s="70">
        <v>150.0</v>
      </c>
      <c r="D630" s="68">
        <v>6899.0</v>
      </c>
      <c r="E630" s="70">
        <v>328.0</v>
      </c>
      <c r="F630" s="70">
        <v>33.0</v>
      </c>
      <c r="G630" s="70">
        <v>82.0</v>
      </c>
      <c r="H630" s="70">
        <v>53.0</v>
      </c>
      <c r="I630" s="70">
        <v>49.0</v>
      </c>
      <c r="J630" s="70">
        <v>1117.0</v>
      </c>
      <c r="K630" s="70">
        <v>62.0</v>
      </c>
      <c r="L630" s="70">
        <v>61.0</v>
      </c>
      <c r="M630" s="70">
        <v>159.0</v>
      </c>
      <c r="N630" s="70">
        <v>23.0</v>
      </c>
      <c r="O630" s="70">
        <v>20.0</v>
      </c>
      <c r="P630" s="70">
        <v>1384.0</v>
      </c>
      <c r="Q630" s="70">
        <v>133.0</v>
      </c>
      <c r="R630" s="70">
        <v>19.0</v>
      </c>
      <c r="S630" s="70">
        <v>630.0</v>
      </c>
    </row>
    <row r="631">
      <c r="A631" s="64">
        <v>44002.0</v>
      </c>
      <c r="B631" s="70">
        <v>1202.0</v>
      </c>
      <c r="C631" s="70">
        <v>150.0</v>
      </c>
      <c r="D631" s="68">
        <v>6898.0</v>
      </c>
      <c r="E631" s="70">
        <v>328.0</v>
      </c>
      <c r="F631" s="70">
        <v>32.0</v>
      </c>
      <c r="G631" s="70">
        <v>72.0</v>
      </c>
      <c r="H631" s="70">
        <v>53.0</v>
      </c>
      <c r="I631" s="70">
        <v>48.0</v>
      </c>
      <c r="J631" s="70">
        <v>1107.0</v>
      </c>
      <c r="K631" s="70">
        <v>60.0</v>
      </c>
      <c r="L631" s="70">
        <v>61.0</v>
      </c>
      <c r="M631" s="70">
        <v>158.0</v>
      </c>
      <c r="N631" s="70">
        <v>23.0</v>
      </c>
      <c r="O631" s="70">
        <v>20.0</v>
      </c>
      <c r="P631" s="70">
        <v>1384.0</v>
      </c>
      <c r="Q631" s="70">
        <v>132.0</v>
      </c>
      <c r="R631" s="70">
        <v>19.0</v>
      </c>
      <c r="S631" s="70">
        <v>626.0</v>
      </c>
    </row>
    <row r="632">
      <c r="A632" s="64">
        <v>44001.0</v>
      </c>
      <c r="B632" s="70">
        <v>1188.0</v>
      </c>
      <c r="C632" s="70">
        <v>148.0</v>
      </c>
      <c r="D632" s="68">
        <v>6896.0</v>
      </c>
      <c r="E632" s="70">
        <v>323.0</v>
      </c>
      <c r="F632" s="70">
        <v>32.0</v>
      </c>
      <c r="G632" s="70">
        <v>67.0</v>
      </c>
      <c r="H632" s="70">
        <v>53.0</v>
      </c>
      <c r="I632" s="70">
        <v>48.0</v>
      </c>
      <c r="J632" s="70">
        <v>1090.0</v>
      </c>
      <c r="K632" s="70">
        <v>60.0</v>
      </c>
      <c r="L632" s="70">
        <v>61.0</v>
      </c>
      <c r="M632" s="70">
        <v>156.0</v>
      </c>
      <c r="N632" s="70">
        <v>22.0</v>
      </c>
      <c r="O632" s="70">
        <v>20.0</v>
      </c>
      <c r="P632" s="70">
        <v>1383.0</v>
      </c>
      <c r="Q632" s="70">
        <v>132.0</v>
      </c>
      <c r="R632" s="70">
        <v>19.0</v>
      </c>
      <c r="S632" s="70">
        <v>608.0</v>
      </c>
    </row>
    <row r="633">
      <c r="A633" s="64">
        <v>44000.0</v>
      </c>
      <c r="B633" s="70">
        <v>1170.0</v>
      </c>
      <c r="C633" s="70">
        <v>148.0</v>
      </c>
      <c r="D633" s="68">
        <v>6896.0</v>
      </c>
      <c r="E633" s="70">
        <v>323.0</v>
      </c>
      <c r="F633" s="70">
        <v>32.0</v>
      </c>
      <c r="G633" s="70">
        <v>61.0</v>
      </c>
      <c r="H633" s="70">
        <v>53.0</v>
      </c>
      <c r="I633" s="70">
        <v>48.0</v>
      </c>
      <c r="J633" s="70">
        <v>1079.0</v>
      </c>
      <c r="K633" s="70">
        <v>60.0</v>
      </c>
      <c r="L633" s="70">
        <v>61.0</v>
      </c>
      <c r="M633" s="70">
        <v>156.0</v>
      </c>
      <c r="N633" s="70">
        <v>22.0</v>
      </c>
      <c r="O633" s="70">
        <v>20.0</v>
      </c>
      <c r="P633" s="70">
        <v>1383.0</v>
      </c>
      <c r="Q633" s="70">
        <v>132.0</v>
      </c>
      <c r="R633" s="70">
        <v>16.0</v>
      </c>
      <c r="S633" s="70">
        <v>597.0</v>
      </c>
    </row>
    <row r="634">
      <c r="A634" s="64">
        <v>43999.0</v>
      </c>
      <c r="B634" s="70">
        <v>1145.0</v>
      </c>
      <c r="C634" s="70">
        <v>148.0</v>
      </c>
      <c r="D634" s="68">
        <v>6895.0</v>
      </c>
      <c r="E634" s="70">
        <v>322.0</v>
      </c>
      <c r="F634" s="70">
        <v>32.0</v>
      </c>
      <c r="G634" s="70">
        <v>54.0</v>
      </c>
      <c r="H634" s="70">
        <v>53.0</v>
      </c>
      <c r="I634" s="70">
        <v>47.0</v>
      </c>
      <c r="J634" s="70">
        <v>1063.0</v>
      </c>
      <c r="K634" s="70">
        <v>60.0</v>
      </c>
      <c r="L634" s="70">
        <v>61.0</v>
      </c>
      <c r="M634" s="70">
        <v>153.0</v>
      </c>
      <c r="N634" s="70">
        <v>21.0</v>
      </c>
      <c r="O634" s="70">
        <v>20.0</v>
      </c>
      <c r="P634" s="70">
        <v>1383.0</v>
      </c>
      <c r="Q634" s="70">
        <v>132.0</v>
      </c>
      <c r="R634" s="70">
        <v>16.0</v>
      </c>
      <c r="S634" s="70">
        <v>593.0</v>
      </c>
    </row>
    <row r="635">
      <c r="A635" s="64">
        <v>43998.0</v>
      </c>
      <c r="B635" s="70">
        <v>1132.0</v>
      </c>
      <c r="C635" s="70">
        <v>148.0</v>
      </c>
      <c r="D635" s="68">
        <v>6894.0</v>
      </c>
      <c r="E635" s="70">
        <v>320.0</v>
      </c>
      <c r="F635" s="70">
        <v>32.0</v>
      </c>
      <c r="G635" s="70">
        <v>49.0</v>
      </c>
      <c r="H635" s="70">
        <v>53.0</v>
      </c>
      <c r="I635" s="70">
        <v>47.0</v>
      </c>
      <c r="J635" s="70">
        <v>1050.0</v>
      </c>
      <c r="K635" s="70">
        <v>60.0</v>
      </c>
      <c r="L635" s="70">
        <v>61.0</v>
      </c>
      <c r="M635" s="70">
        <v>152.0</v>
      </c>
      <c r="N635" s="70">
        <v>21.0</v>
      </c>
      <c r="O635" s="70">
        <v>20.0</v>
      </c>
      <c r="P635" s="70">
        <v>1383.0</v>
      </c>
      <c r="Q635" s="70">
        <v>132.0</v>
      </c>
      <c r="R635" s="70">
        <v>15.0</v>
      </c>
      <c r="S635" s="70">
        <v>586.0</v>
      </c>
    </row>
    <row r="636">
      <c r="A636" s="64">
        <v>43997.0</v>
      </c>
      <c r="B636" s="70">
        <v>1120.0</v>
      </c>
      <c r="C636" s="70">
        <v>147.0</v>
      </c>
      <c r="D636" s="68">
        <v>6894.0</v>
      </c>
      <c r="E636" s="70">
        <v>318.0</v>
      </c>
      <c r="F636" s="70">
        <v>32.0</v>
      </c>
      <c r="G636" s="70">
        <v>46.0</v>
      </c>
      <c r="H636" s="70">
        <v>53.0</v>
      </c>
      <c r="I636" s="70">
        <v>47.0</v>
      </c>
      <c r="J636" s="70">
        <v>1045.0</v>
      </c>
      <c r="K636" s="70">
        <v>60.0</v>
      </c>
      <c r="L636" s="70">
        <v>61.0</v>
      </c>
      <c r="M636" s="70">
        <v>152.0</v>
      </c>
      <c r="N636" s="70">
        <v>21.0</v>
      </c>
      <c r="O636" s="70">
        <v>20.0</v>
      </c>
      <c r="P636" s="70">
        <v>1383.0</v>
      </c>
      <c r="Q636" s="70">
        <v>130.0</v>
      </c>
      <c r="R636" s="70">
        <v>15.0</v>
      </c>
      <c r="S636" s="70">
        <v>577.0</v>
      </c>
    </row>
    <row r="637">
      <c r="A637" s="64">
        <v>43996.0</v>
      </c>
      <c r="B637" s="70">
        <v>1113.0</v>
      </c>
      <c r="C637" s="70">
        <v>147.0</v>
      </c>
      <c r="D637" s="68">
        <v>6894.0</v>
      </c>
      <c r="E637" s="70">
        <v>310.0</v>
      </c>
      <c r="F637" s="70">
        <v>32.0</v>
      </c>
      <c r="G637" s="70">
        <v>46.0</v>
      </c>
      <c r="H637" s="70">
        <v>53.0</v>
      </c>
      <c r="I637" s="70">
        <v>47.0</v>
      </c>
      <c r="J637" s="70">
        <v>1035.0</v>
      </c>
      <c r="K637" s="70">
        <v>60.0</v>
      </c>
      <c r="L637" s="70">
        <v>61.0</v>
      </c>
      <c r="M637" s="70">
        <v>151.0</v>
      </c>
      <c r="N637" s="70">
        <v>21.0</v>
      </c>
      <c r="O637" s="70">
        <v>20.0</v>
      </c>
      <c r="P637" s="70">
        <v>1383.0</v>
      </c>
      <c r="Q637" s="70">
        <v>127.0</v>
      </c>
      <c r="R637" s="70">
        <v>15.0</v>
      </c>
      <c r="S637" s="70">
        <v>570.0</v>
      </c>
    </row>
    <row r="638">
      <c r="A638" s="64">
        <v>43995.0</v>
      </c>
      <c r="B638" s="70">
        <v>1101.0</v>
      </c>
      <c r="C638" s="70">
        <v>147.0</v>
      </c>
      <c r="D638" s="68">
        <v>6892.0</v>
      </c>
      <c r="E638" s="70">
        <v>302.0</v>
      </c>
      <c r="F638" s="70">
        <v>32.0</v>
      </c>
      <c r="G638" s="70">
        <v>46.0</v>
      </c>
      <c r="H638" s="70">
        <v>53.0</v>
      </c>
      <c r="I638" s="70">
        <v>47.0</v>
      </c>
      <c r="J638" s="70">
        <v>1025.0</v>
      </c>
      <c r="K638" s="70">
        <v>59.0</v>
      </c>
      <c r="L638" s="70">
        <v>61.0</v>
      </c>
      <c r="M638" s="70">
        <v>151.0</v>
      </c>
      <c r="N638" s="70">
        <v>21.0</v>
      </c>
      <c r="O638" s="70">
        <v>20.0</v>
      </c>
      <c r="P638" s="70">
        <v>1383.0</v>
      </c>
      <c r="Q638" s="70">
        <v>127.0</v>
      </c>
      <c r="R638" s="70">
        <v>15.0</v>
      </c>
      <c r="S638" s="70">
        <v>569.0</v>
      </c>
    </row>
    <row r="639">
      <c r="A639" s="64">
        <v>43994.0</v>
      </c>
      <c r="B639" s="70">
        <v>1073.0</v>
      </c>
      <c r="C639" s="70">
        <v>147.0</v>
      </c>
      <c r="D639" s="68">
        <v>6889.0</v>
      </c>
      <c r="E639" s="70">
        <v>301.0</v>
      </c>
      <c r="F639" s="70">
        <v>32.0</v>
      </c>
      <c r="G639" s="70">
        <v>46.0</v>
      </c>
      <c r="H639" s="70">
        <v>53.0</v>
      </c>
      <c r="I639" s="70">
        <v>47.0</v>
      </c>
      <c r="J639" s="70">
        <v>1011.0</v>
      </c>
      <c r="K639" s="70">
        <v>59.0</v>
      </c>
      <c r="L639" s="70">
        <v>61.0</v>
      </c>
      <c r="M639" s="70">
        <v>150.0</v>
      </c>
      <c r="N639" s="70">
        <v>21.0</v>
      </c>
      <c r="O639" s="70">
        <v>20.0</v>
      </c>
      <c r="P639" s="70">
        <v>1383.0</v>
      </c>
      <c r="Q639" s="70">
        <v>127.0</v>
      </c>
      <c r="R639" s="70">
        <v>15.0</v>
      </c>
      <c r="S639" s="70">
        <v>568.0</v>
      </c>
    </row>
    <row r="640">
      <c r="A640" s="64">
        <v>43993.0</v>
      </c>
      <c r="B640" s="70">
        <v>1048.0</v>
      </c>
      <c r="C640" s="70">
        <v>147.0</v>
      </c>
      <c r="D640" s="68">
        <v>6888.0</v>
      </c>
      <c r="E640" s="70">
        <v>300.0</v>
      </c>
      <c r="F640" s="70">
        <v>32.0</v>
      </c>
      <c r="G640" s="70">
        <v>46.0</v>
      </c>
      <c r="H640" s="70">
        <v>53.0</v>
      </c>
      <c r="I640" s="70">
        <v>47.0</v>
      </c>
      <c r="J640" s="70">
        <v>992.0</v>
      </c>
      <c r="K640" s="70">
        <v>59.0</v>
      </c>
      <c r="L640" s="70">
        <v>61.0</v>
      </c>
      <c r="M640" s="70">
        <v>150.0</v>
      </c>
      <c r="N640" s="70">
        <v>21.0</v>
      </c>
      <c r="O640" s="70">
        <v>20.0</v>
      </c>
      <c r="P640" s="70">
        <v>1383.0</v>
      </c>
      <c r="Q640" s="70">
        <v>127.0</v>
      </c>
      <c r="R640" s="70">
        <v>15.0</v>
      </c>
      <c r="S640" s="70">
        <v>558.0</v>
      </c>
    </row>
    <row r="641">
      <c r="A641" s="64">
        <v>43992.0</v>
      </c>
      <c r="B641" s="70">
        <v>1027.0</v>
      </c>
      <c r="C641" s="70">
        <v>147.0</v>
      </c>
      <c r="D641" s="68">
        <v>6888.0</v>
      </c>
      <c r="E641" s="70">
        <v>294.0</v>
      </c>
      <c r="F641" s="70">
        <v>32.0</v>
      </c>
      <c r="G641" s="70">
        <v>46.0</v>
      </c>
      <c r="H641" s="70">
        <v>53.0</v>
      </c>
      <c r="I641" s="70">
        <v>47.0</v>
      </c>
      <c r="J641" s="70">
        <v>976.0</v>
      </c>
      <c r="K641" s="70">
        <v>59.0</v>
      </c>
      <c r="L641" s="70">
        <v>61.0</v>
      </c>
      <c r="M641" s="70">
        <v>150.0</v>
      </c>
      <c r="N641" s="70">
        <v>21.0</v>
      </c>
      <c r="O641" s="70">
        <v>20.0</v>
      </c>
      <c r="P641" s="70">
        <v>1383.0</v>
      </c>
      <c r="Q641" s="70">
        <v>127.0</v>
      </c>
      <c r="R641" s="70">
        <v>15.0</v>
      </c>
      <c r="S641" s="70">
        <v>556.0</v>
      </c>
    </row>
    <row r="642">
      <c r="A642" s="64">
        <v>43991.0</v>
      </c>
      <c r="B642" s="70">
        <v>1015.0</v>
      </c>
      <c r="C642" s="70">
        <v>147.0</v>
      </c>
      <c r="D642" s="68">
        <v>6888.0</v>
      </c>
      <c r="E642" s="70">
        <v>286.0</v>
      </c>
      <c r="F642" s="70">
        <v>32.0</v>
      </c>
      <c r="G642" s="70">
        <v>46.0</v>
      </c>
      <c r="H642" s="70">
        <v>53.0</v>
      </c>
      <c r="I642" s="70">
        <v>47.0</v>
      </c>
      <c r="J642" s="70">
        <v>955.0</v>
      </c>
      <c r="K642" s="70">
        <v>58.0</v>
      </c>
      <c r="L642" s="70">
        <v>61.0</v>
      </c>
      <c r="M642" s="70">
        <v>150.0</v>
      </c>
      <c r="N642" s="70">
        <v>21.0</v>
      </c>
      <c r="O642" s="70">
        <v>20.0</v>
      </c>
      <c r="P642" s="70">
        <v>1383.0</v>
      </c>
      <c r="Q642" s="70">
        <v>125.0</v>
      </c>
      <c r="R642" s="70">
        <v>15.0</v>
      </c>
      <c r="S642" s="70">
        <v>550.0</v>
      </c>
    </row>
    <row r="643">
      <c r="A643" s="64">
        <v>43990.0</v>
      </c>
      <c r="B643" s="70">
        <v>996.0</v>
      </c>
      <c r="C643" s="70">
        <v>147.0</v>
      </c>
      <c r="D643" s="68">
        <v>6888.0</v>
      </c>
      <c r="E643" s="70">
        <v>283.0</v>
      </c>
      <c r="F643" s="70">
        <v>32.0</v>
      </c>
      <c r="G643" s="70">
        <v>46.0</v>
      </c>
      <c r="H643" s="70">
        <v>53.0</v>
      </c>
      <c r="I643" s="70">
        <v>47.0</v>
      </c>
      <c r="J643" s="70">
        <v>942.0</v>
      </c>
      <c r="K643" s="70">
        <v>58.0</v>
      </c>
      <c r="L643" s="70">
        <v>61.0</v>
      </c>
      <c r="M643" s="70">
        <v>148.0</v>
      </c>
      <c r="N643" s="70">
        <v>21.0</v>
      </c>
      <c r="O643" s="70">
        <v>20.0</v>
      </c>
      <c r="P643" s="70">
        <v>1383.0</v>
      </c>
      <c r="Q643" s="70">
        <v>124.0</v>
      </c>
      <c r="R643" s="70">
        <v>15.0</v>
      </c>
      <c r="S643" s="70">
        <v>550.0</v>
      </c>
    </row>
    <row r="644">
      <c r="A644" s="64">
        <v>43989.0</v>
      </c>
      <c r="B644" s="70">
        <v>974.0</v>
      </c>
      <c r="C644" s="70">
        <v>147.0</v>
      </c>
      <c r="D644" s="68">
        <v>6887.0</v>
      </c>
      <c r="E644" s="70">
        <v>279.0</v>
      </c>
      <c r="F644" s="70">
        <v>32.0</v>
      </c>
      <c r="G644" s="70">
        <v>46.0</v>
      </c>
      <c r="H644" s="70">
        <v>53.0</v>
      </c>
      <c r="I644" s="70">
        <v>47.0</v>
      </c>
      <c r="J644" s="70">
        <v>934.0</v>
      </c>
      <c r="K644" s="70">
        <v>58.0</v>
      </c>
      <c r="L644" s="70">
        <v>61.0</v>
      </c>
      <c r="M644" s="70">
        <v>148.0</v>
      </c>
      <c r="N644" s="70">
        <v>21.0</v>
      </c>
      <c r="O644" s="70">
        <v>20.0</v>
      </c>
      <c r="P644" s="70">
        <v>1383.0</v>
      </c>
      <c r="Q644" s="70">
        <v>124.0</v>
      </c>
      <c r="R644" s="70">
        <v>15.0</v>
      </c>
      <c r="S644" s="70">
        <v>547.0</v>
      </c>
    </row>
    <row r="645">
      <c r="A645" s="64">
        <v>43988.0</v>
      </c>
      <c r="B645" s="70">
        <v>947.0</v>
      </c>
      <c r="C645" s="70">
        <v>147.0</v>
      </c>
      <c r="D645" s="68">
        <v>6886.0</v>
      </c>
      <c r="E645" s="70">
        <v>273.0</v>
      </c>
      <c r="F645" s="70">
        <v>32.0</v>
      </c>
      <c r="G645" s="70">
        <v>46.0</v>
      </c>
      <c r="H645" s="70">
        <v>52.0</v>
      </c>
      <c r="I645" s="70">
        <v>47.0</v>
      </c>
      <c r="J645" s="70">
        <v>915.0</v>
      </c>
      <c r="K645" s="70">
        <v>58.0</v>
      </c>
      <c r="L645" s="70">
        <v>60.0</v>
      </c>
      <c r="M645" s="70">
        <v>148.0</v>
      </c>
      <c r="N645" s="70">
        <v>21.0</v>
      </c>
      <c r="O645" s="70">
        <v>20.0</v>
      </c>
      <c r="P645" s="70">
        <v>1383.0</v>
      </c>
      <c r="Q645" s="70">
        <v>124.0</v>
      </c>
      <c r="R645" s="70">
        <v>15.0</v>
      </c>
      <c r="S645" s="70">
        <v>545.0</v>
      </c>
    </row>
    <row r="646">
      <c r="A646" s="64">
        <v>43987.0</v>
      </c>
      <c r="B646" s="70">
        <v>924.0</v>
      </c>
      <c r="C646" s="70">
        <v>147.0</v>
      </c>
      <c r="D646" s="68">
        <v>6886.0</v>
      </c>
      <c r="E646" s="70">
        <v>262.0</v>
      </c>
      <c r="F646" s="70">
        <v>32.0</v>
      </c>
      <c r="G646" s="70">
        <v>46.0</v>
      </c>
      <c r="H646" s="70">
        <v>52.0</v>
      </c>
      <c r="I646" s="70">
        <v>47.0</v>
      </c>
      <c r="J646" s="70">
        <v>907.0</v>
      </c>
      <c r="K646" s="70">
        <v>57.0</v>
      </c>
      <c r="L646" s="70">
        <v>60.0</v>
      </c>
      <c r="M646" s="70">
        <v>147.0</v>
      </c>
      <c r="N646" s="70">
        <v>21.0</v>
      </c>
      <c r="O646" s="70">
        <v>20.0</v>
      </c>
      <c r="P646" s="70">
        <v>1382.0</v>
      </c>
      <c r="Q646" s="70">
        <v>123.0</v>
      </c>
      <c r="R646" s="70">
        <v>15.0</v>
      </c>
      <c r="S646" s="70">
        <v>540.0</v>
      </c>
    </row>
    <row r="647">
      <c r="A647" s="64">
        <v>43986.0</v>
      </c>
      <c r="B647" s="70">
        <v>909.0</v>
      </c>
      <c r="C647" s="70">
        <v>147.0</v>
      </c>
      <c r="D647" s="68">
        <v>6885.0</v>
      </c>
      <c r="E647" s="70">
        <v>256.0</v>
      </c>
      <c r="F647" s="70">
        <v>32.0</v>
      </c>
      <c r="G647" s="70">
        <v>46.0</v>
      </c>
      <c r="H647" s="70">
        <v>52.0</v>
      </c>
      <c r="I647" s="70">
        <v>47.0</v>
      </c>
      <c r="J647" s="70">
        <v>894.0</v>
      </c>
      <c r="K647" s="70">
        <v>57.0</v>
      </c>
      <c r="L647" s="70">
        <v>60.0</v>
      </c>
      <c r="M647" s="70">
        <v>146.0</v>
      </c>
      <c r="N647" s="70">
        <v>21.0</v>
      </c>
      <c r="O647" s="70">
        <v>20.0</v>
      </c>
      <c r="P647" s="70">
        <v>1380.0</v>
      </c>
      <c r="Q647" s="70">
        <v>123.0</v>
      </c>
      <c r="R647" s="70">
        <v>15.0</v>
      </c>
      <c r="S647" s="70">
        <v>539.0</v>
      </c>
    </row>
    <row r="648">
      <c r="A648" s="64">
        <v>43985.0</v>
      </c>
      <c r="B648" s="70">
        <v>895.0</v>
      </c>
      <c r="C648" s="70">
        <v>147.0</v>
      </c>
      <c r="D648" s="68">
        <v>6885.0</v>
      </c>
      <c r="E648" s="70">
        <v>249.0</v>
      </c>
      <c r="F648" s="70">
        <v>32.0</v>
      </c>
      <c r="G648" s="70">
        <v>46.0</v>
      </c>
      <c r="H648" s="70">
        <v>52.0</v>
      </c>
      <c r="I648" s="70">
        <v>47.0</v>
      </c>
      <c r="J648" s="70">
        <v>879.0</v>
      </c>
      <c r="K648" s="70">
        <v>57.0</v>
      </c>
      <c r="L648" s="70">
        <v>60.0</v>
      </c>
      <c r="M648" s="70">
        <v>146.0</v>
      </c>
      <c r="N648" s="70">
        <v>21.0</v>
      </c>
      <c r="O648" s="70">
        <v>20.0</v>
      </c>
      <c r="P648" s="70">
        <v>1379.0</v>
      </c>
      <c r="Q648" s="70">
        <v>123.0</v>
      </c>
      <c r="R648" s="70">
        <v>15.0</v>
      </c>
      <c r="S648" s="70">
        <v>537.0</v>
      </c>
    </row>
    <row r="649">
      <c r="A649" s="64">
        <v>43984.0</v>
      </c>
      <c r="B649" s="70">
        <v>876.0</v>
      </c>
      <c r="C649" s="70">
        <v>147.0</v>
      </c>
      <c r="D649" s="68">
        <v>6884.0</v>
      </c>
      <c r="E649" s="70">
        <v>232.0</v>
      </c>
      <c r="F649" s="70">
        <v>32.0</v>
      </c>
      <c r="G649" s="70">
        <v>46.0</v>
      </c>
      <c r="H649" s="70">
        <v>52.0</v>
      </c>
      <c r="I649" s="70">
        <v>47.0</v>
      </c>
      <c r="J649" s="70">
        <v>867.0</v>
      </c>
      <c r="K649" s="70">
        <v>57.0</v>
      </c>
      <c r="L649" s="70">
        <v>60.0</v>
      </c>
      <c r="M649" s="70">
        <v>146.0</v>
      </c>
      <c r="N649" s="70">
        <v>21.0</v>
      </c>
      <c r="O649" s="70">
        <v>20.0</v>
      </c>
      <c r="P649" s="70">
        <v>1379.0</v>
      </c>
      <c r="Q649" s="70">
        <v>123.0</v>
      </c>
      <c r="R649" s="70">
        <v>15.0</v>
      </c>
      <c r="S649" s="70">
        <v>537.0</v>
      </c>
    </row>
    <row r="650">
      <c r="A650" s="64">
        <v>43983.0</v>
      </c>
      <c r="B650" s="70">
        <v>862.0</v>
      </c>
      <c r="C650" s="70">
        <v>147.0</v>
      </c>
      <c r="D650" s="68">
        <v>6884.0</v>
      </c>
      <c r="E650" s="70">
        <v>224.0</v>
      </c>
      <c r="F650" s="70">
        <v>32.0</v>
      </c>
      <c r="G650" s="70">
        <v>46.0</v>
      </c>
      <c r="H650" s="70">
        <v>52.0</v>
      </c>
      <c r="I650" s="70">
        <v>47.0</v>
      </c>
      <c r="J650" s="70">
        <v>852.0</v>
      </c>
      <c r="K650" s="70">
        <v>57.0</v>
      </c>
      <c r="L650" s="70">
        <v>60.0</v>
      </c>
      <c r="M650" s="70">
        <v>146.0</v>
      </c>
      <c r="N650" s="70">
        <v>21.0</v>
      </c>
      <c r="O650" s="70">
        <v>20.0</v>
      </c>
      <c r="P650" s="70">
        <v>1379.0</v>
      </c>
      <c r="Q650" s="70">
        <v>123.0</v>
      </c>
      <c r="R650" s="70">
        <v>15.0</v>
      </c>
      <c r="S650" s="70">
        <v>536.0</v>
      </c>
    </row>
    <row r="651">
      <c r="A651" s="64">
        <v>43982.0</v>
      </c>
      <c r="B651" s="70">
        <v>861.0</v>
      </c>
      <c r="C651" s="70">
        <v>147.0</v>
      </c>
      <c r="D651" s="68">
        <v>6883.0</v>
      </c>
      <c r="E651" s="70">
        <v>206.0</v>
      </c>
      <c r="F651" s="70">
        <v>32.0</v>
      </c>
      <c r="G651" s="70">
        <v>46.0</v>
      </c>
      <c r="H651" s="70">
        <v>52.0</v>
      </c>
      <c r="I651" s="70">
        <v>47.0</v>
      </c>
      <c r="J651" s="70">
        <v>840.0</v>
      </c>
      <c r="K651" s="70">
        <v>57.0</v>
      </c>
      <c r="L651" s="70">
        <v>60.0</v>
      </c>
      <c r="M651" s="70">
        <v>146.0</v>
      </c>
      <c r="N651" s="70">
        <v>21.0</v>
      </c>
      <c r="O651" s="70">
        <v>19.0</v>
      </c>
      <c r="P651" s="70">
        <v>1379.0</v>
      </c>
      <c r="Q651" s="70">
        <v>123.0</v>
      </c>
      <c r="R651" s="70">
        <v>15.0</v>
      </c>
      <c r="S651" s="70">
        <v>534.0</v>
      </c>
    </row>
    <row r="652">
      <c r="A652" s="64">
        <v>43981.0</v>
      </c>
      <c r="B652" s="70">
        <v>855.0</v>
      </c>
      <c r="C652" s="70">
        <v>146.0</v>
      </c>
      <c r="D652" s="68">
        <v>6882.0</v>
      </c>
      <c r="E652" s="70">
        <v>203.0</v>
      </c>
      <c r="F652" s="70">
        <v>32.0</v>
      </c>
      <c r="G652" s="70">
        <v>45.0</v>
      </c>
      <c r="H652" s="70">
        <v>50.0</v>
      </c>
      <c r="I652" s="70">
        <v>47.0</v>
      </c>
      <c r="J652" s="70">
        <v>828.0</v>
      </c>
      <c r="K652" s="70">
        <v>57.0</v>
      </c>
      <c r="L652" s="70">
        <v>60.0</v>
      </c>
      <c r="M652" s="70">
        <v>146.0</v>
      </c>
      <c r="N652" s="70">
        <v>21.0</v>
      </c>
      <c r="O652" s="70">
        <v>19.0</v>
      </c>
      <c r="P652" s="70">
        <v>1379.0</v>
      </c>
      <c r="Q652" s="70">
        <v>123.0</v>
      </c>
      <c r="R652" s="70">
        <v>14.0</v>
      </c>
      <c r="S652" s="70">
        <v>534.0</v>
      </c>
    </row>
    <row r="653">
      <c r="A653" s="64">
        <v>43980.0</v>
      </c>
      <c r="B653" s="70">
        <v>846.0</v>
      </c>
      <c r="C653" s="70">
        <v>145.0</v>
      </c>
      <c r="D653" s="68">
        <v>6880.0</v>
      </c>
      <c r="E653" s="70">
        <v>198.0</v>
      </c>
      <c r="F653" s="70">
        <v>30.0</v>
      </c>
      <c r="G653" s="70">
        <v>45.0</v>
      </c>
      <c r="H653" s="70">
        <v>50.0</v>
      </c>
      <c r="I653" s="70">
        <v>47.0</v>
      </c>
      <c r="J653" s="70">
        <v>815.0</v>
      </c>
      <c r="K653" s="70">
        <v>56.0</v>
      </c>
      <c r="L653" s="70">
        <v>60.0</v>
      </c>
      <c r="M653" s="70">
        <v>146.0</v>
      </c>
      <c r="N653" s="70">
        <v>21.0</v>
      </c>
      <c r="O653" s="70">
        <v>18.0</v>
      </c>
      <c r="P653" s="70">
        <v>1379.0</v>
      </c>
      <c r="Q653" s="70">
        <v>123.0</v>
      </c>
      <c r="R653" s="70">
        <v>14.0</v>
      </c>
      <c r="S653" s="70">
        <v>529.0</v>
      </c>
    </row>
    <row r="654">
      <c r="A654" s="64">
        <v>43979.0</v>
      </c>
      <c r="B654" s="70">
        <v>826.0</v>
      </c>
      <c r="C654" s="70">
        <v>145.0</v>
      </c>
      <c r="D654" s="68">
        <v>6880.0</v>
      </c>
      <c r="E654" s="70">
        <v>180.0</v>
      </c>
      <c r="F654" s="70">
        <v>30.0</v>
      </c>
      <c r="G654" s="70">
        <v>45.0</v>
      </c>
      <c r="H654" s="70">
        <v>50.0</v>
      </c>
      <c r="I654" s="70">
        <v>47.0</v>
      </c>
      <c r="J654" s="70">
        <v>795.0</v>
      </c>
      <c r="K654" s="70">
        <v>56.0</v>
      </c>
      <c r="L654" s="70">
        <v>60.0</v>
      </c>
      <c r="M654" s="70">
        <v>146.0</v>
      </c>
      <c r="N654" s="70">
        <v>21.0</v>
      </c>
      <c r="O654" s="70">
        <v>18.0</v>
      </c>
      <c r="P654" s="70">
        <v>1379.0</v>
      </c>
      <c r="Q654" s="70">
        <v>123.0</v>
      </c>
      <c r="R654" s="70">
        <v>14.0</v>
      </c>
      <c r="S654" s="70">
        <v>529.0</v>
      </c>
    </row>
    <row r="655">
      <c r="A655" s="64">
        <v>43978.0</v>
      </c>
      <c r="B655" s="70">
        <v>802.0</v>
      </c>
      <c r="C655" s="70">
        <v>144.0</v>
      </c>
      <c r="D655" s="68">
        <v>6878.0</v>
      </c>
      <c r="E655" s="70">
        <v>158.0</v>
      </c>
      <c r="F655" s="70">
        <v>30.0</v>
      </c>
      <c r="G655" s="70">
        <v>45.0</v>
      </c>
      <c r="H655" s="70">
        <v>50.0</v>
      </c>
      <c r="I655" s="70">
        <v>47.0</v>
      </c>
      <c r="J655" s="70">
        <v>774.0</v>
      </c>
      <c r="K655" s="70">
        <v>56.0</v>
      </c>
      <c r="L655" s="70">
        <v>60.0</v>
      </c>
      <c r="M655" s="70">
        <v>145.0</v>
      </c>
      <c r="N655" s="70">
        <v>21.0</v>
      </c>
      <c r="O655" s="70">
        <v>18.0</v>
      </c>
      <c r="P655" s="70">
        <v>1378.0</v>
      </c>
      <c r="Q655" s="70">
        <v>123.0</v>
      </c>
      <c r="R655" s="70">
        <v>14.0</v>
      </c>
      <c r="S655" s="70">
        <v>522.0</v>
      </c>
    </row>
    <row r="656">
      <c r="A656" s="64">
        <v>43977.0</v>
      </c>
      <c r="B656" s="70">
        <v>783.0</v>
      </c>
      <c r="C656" s="70">
        <v>144.0</v>
      </c>
      <c r="D656" s="68">
        <v>6875.0</v>
      </c>
      <c r="E656" s="70">
        <v>147.0</v>
      </c>
      <c r="F656" s="70">
        <v>30.0</v>
      </c>
      <c r="G656" s="70">
        <v>45.0</v>
      </c>
      <c r="H656" s="70">
        <v>50.0</v>
      </c>
      <c r="I656" s="70">
        <v>47.0</v>
      </c>
      <c r="J656" s="70">
        <v>768.0</v>
      </c>
      <c r="K656" s="70">
        <v>56.0</v>
      </c>
      <c r="L656" s="70">
        <v>60.0</v>
      </c>
      <c r="M656" s="70">
        <v>145.0</v>
      </c>
      <c r="N656" s="70">
        <v>21.0</v>
      </c>
      <c r="O656" s="70">
        <v>18.0</v>
      </c>
      <c r="P656" s="70">
        <v>1378.0</v>
      </c>
      <c r="Q656" s="70">
        <v>123.0</v>
      </c>
      <c r="R656" s="70">
        <v>14.0</v>
      </c>
      <c r="S656" s="70">
        <v>521.0</v>
      </c>
    </row>
    <row r="657">
      <c r="A657" s="64">
        <v>43976.0</v>
      </c>
      <c r="B657" s="70">
        <v>774.0</v>
      </c>
      <c r="C657" s="70">
        <v>144.0</v>
      </c>
      <c r="D657" s="68">
        <v>6874.0</v>
      </c>
      <c r="E657" s="70">
        <v>144.0</v>
      </c>
      <c r="F657" s="70">
        <v>30.0</v>
      </c>
      <c r="G657" s="70">
        <v>45.0</v>
      </c>
      <c r="H657" s="70">
        <v>50.0</v>
      </c>
      <c r="I657" s="70">
        <v>47.0</v>
      </c>
      <c r="J657" s="70">
        <v>766.0</v>
      </c>
      <c r="K657" s="70">
        <v>56.0</v>
      </c>
      <c r="L657" s="70">
        <v>59.0</v>
      </c>
      <c r="M657" s="70">
        <v>145.0</v>
      </c>
      <c r="N657" s="70">
        <v>21.0</v>
      </c>
      <c r="O657" s="70">
        <v>18.0</v>
      </c>
      <c r="P657" s="70">
        <v>1377.0</v>
      </c>
      <c r="Q657" s="70">
        <v>123.0</v>
      </c>
      <c r="R657" s="70">
        <v>14.0</v>
      </c>
      <c r="S657" s="70">
        <v>519.0</v>
      </c>
    </row>
    <row r="658">
      <c r="A658" s="64">
        <v>43975.0</v>
      </c>
      <c r="B658" s="70">
        <v>768.0</v>
      </c>
      <c r="C658" s="70">
        <v>144.0</v>
      </c>
      <c r="D658" s="68">
        <v>6873.0</v>
      </c>
      <c r="E658" s="70">
        <v>143.0</v>
      </c>
      <c r="F658" s="70">
        <v>30.0</v>
      </c>
      <c r="G658" s="70">
        <v>45.0</v>
      </c>
      <c r="H658" s="70">
        <v>50.0</v>
      </c>
      <c r="I658" s="70">
        <v>47.0</v>
      </c>
      <c r="J658" s="70">
        <v>760.0</v>
      </c>
      <c r="K658" s="70">
        <v>56.0</v>
      </c>
      <c r="L658" s="70">
        <v>59.0</v>
      </c>
      <c r="M658" s="70">
        <v>145.0</v>
      </c>
      <c r="N658" s="70">
        <v>21.0</v>
      </c>
      <c r="O658" s="70">
        <v>18.0</v>
      </c>
      <c r="P658" s="70">
        <v>1376.0</v>
      </c>
      <c r="Q658" s="70">
        <v>123.0</v>
      </c>
      <c r="R658" s="70">
        <v>14.0</v>
      </c>
      <c r="S658" s="70">
        <v>518.0</v>
      </c>
    </row>
    <row r="659">
      <c r="A659" s="64">
        <v>43974.0</v>
      </c>
      <c r="B659" s="70">
        <v>762.0</v>
      </c>
      <c r="C659" s="70">
        <v>144.0</v>
      </c>
      <c r="D659" s="68">
        <v>6873.0</v>
      </c>
      <c r="E659" s="70">
        <v>141.0</v>
      </c>
      <c r="F659" s="70">
        <v>30.0</v>
      </c>
      <c r="G659" s="70">
        <v>45.0</v>
      </c>
      <c r="H659" s="70">
        <v>50.0</v>
      </c>
      <c r="I659" s="70">
        <v>47.0</v>
      </c>
      <c r="J659" s="70">
        <v>754.0</v>
      </c>
      <c r="K659" s="70">
        <v>55.0</v>
      </c>
      <c r="L659" s="70">
        <v>59.0</v>
      </c>
      <c r="M659" s="70">
        <v>145.0</v>
      </c>
      <c r="N659" s="70">
        <v>21.0</v>
      </c>
      <c r="O659" s="70">
        <v>18.0</v>
      </c>
      <c r="P659" s="70">
        <v>1370.0</v>
      </c>
      <c r="Q659" s="70">
        <v>123.0</v>
      </c>
      <c r="R659" s="70">
        <v>14.0</v>
      </c>
      <c r="S659" s="70">
        <v>514.0</v>
      </c>
    </row>
    <row r="660">
      <c r="A660" s="64">
        <v>43973.0</v>
      </c>
      <c r="B660" s="70">
        <v>758.0</v>
      </c>
      <c r="C660" s="70">
        <v>144.0</v>
      </c>
      <c r="D660" s="68">
        <v>6872.0</v>
      </c>
      <c r="E660" s="70">
        <v>141.0</v>
      </c>
      <c r="F660" s="70">
        <v>30.0</v>
      </c>
      <c r="G660" s="70">
        <v>44.0</v>
      </c>
      <c r="H660" s="70">
        <v>50.0</v>
      </c>
      <c r="I660" s="70">
        <v>47.0</v>
      </c>
      <c r="J660" s="70">
        <v>741.0</v>
      </c>
      <c r="K660" s="70">
        <v>55.0</v>
      </c>
      <c r="L660" s="70">
        <v>59.0</v>
      </c>
      <c r="M660" s="70">
        <v>145.0</v>
      </c>
      <c r="N660" s="70">
        <v>21.0</v>
      </c>
      <c r="O660" s="70">
        <v>18.0</v>
      </c>
      <c r="P660" s="70">
        <v>1370.0</v>
      </c>
      <c r="Q660" s="70">
        <v>122.0</v>
      </c>
      <c r="R660" s="70">
        <v>14.0</v>
      </c>
      <c r="S660" s="70">
        <v>511.0</v>
      </c>
    </row>
    <row r="661">
      <c r="A661" s="64">
        <v>43972.0</v>
      </c>
      <c r="B661" s="70">
        <v>756.0</v>
      </c>
      <c r="C661" s="70">
        <v>144.0</v>
      </c>
      <c r="D661" s="68">
        <v>6872.0</v>
      </c>
      <c r="E661" s="70">
        <v>140.0</v>
      </c>
      <c r="F661" s="70">
        <v>30.0</v>
      </c>
      <c r="G661" s="70">
        <v>44.0</v>
      </c>
      <c r="H661" s="70">
        <v>49.0</v>
      </c>
      <c r="I661" s="70">
        <v>47.0</v>
      </c>
      <c r="J661" s="70">
        <v>735.0</v>
      </c>
      <c r="K661" s="70">
        <v>55.0</v>
      </c>
      <c r="L661" s="70">
        <v>59.0</v>
      </c>
      <c r="M661" s="70">
        <v>145.0</v>
      </c>
      <c r="N661" s="70">
        <v>21.0</v>
      </c>
      <c r="O661" s="70">
        <v>18.0</v>
      </c>
      <c r="P661" s="70">
        <v>1368.0</v>
      </c>
      <c r="Q661" s="70">
        <v>121.0</v>
      </c>
      <c r="R661" s="70">
        <v>14.0</v>
      </c>
      <c r="S661" s="70">
        <v>504.0</v>
      </c>
    </row>
    <row r="662">
      <c r="A662" s="64">
        <v>43971.0</v>
      </c>
      <c r="B662" s="70">
        <v>752.0</v>
      </c>
      <c r="C662" s="70">
        <v>144.0</v>
      </c>
      <c r="D662" s="68">
        <v>6872.0</v>
      </c>
      <c r="E662" s="70">
        <v>134.0</v>
      </c>
      <c r="F662" s="70">
        <v>30.0</v>
      </c>
      <c r="G662" s="70">
        <v>44.0</v>
      </c>
      <c r="H662" s="70">
        <v>49.0</v>
      </c>
      <c r="I662" s="70">
        <v>47.0</v>
      </c>
      <c r="J662" s="70">
        <v>735.0</v>
      </c>
      <c r="K662" s="70">
        <v>55.0</v>
      </c>
      <c r="L662" s="70">
        <v>59.0</v>
      </c>
      <c r="M662" s="70">
        <v>144.0</v>
      </c>
      <c r="N662" s="70">
        <v>21.0</v>
      </c>
      <c r="O662" s="70">
        <v>18.0</v>
      </c>
      <c r="P662" s="70">
        <v>1368.0</v>
      </c>
      <c r="Q662" s="70">
        <v>121.0</v>
      </c>
      <c r="R662" s="70">
        <v>14.0</v>
      </c>
      <c r="S662" s="70">
        <v>503.0</v>
      </c>
    </row>
    <row r="663">
      <c r="A663" s="64">
        <v>43970.0</v>
      </c>
      <c r="B663" s="70">
        <v>742.0</v>
      </c>
      <c r="C663" s="70">
        <v>144.0</v>
      </c>
      <c r="D663" s="68">
        <v>6871.0</v>
      </c>
      <c r="E663" s="70">
        <v>126.0</v>
      </c>
      <c r="F663" s="70">
        <v>30.0</v>
      </c>
      <c r="G663" s="70">
        <v>44.0</v>
      </c>
      <c r="H663" s="70">
        <v>49.0</v>
      </c>
      <c r="I663" s="70">
        <v>47.0</v>
      </c>
      <c r="J663" s="70">
        <v>725.0</v>
      </c>
      <c r="K663" s="70">
        <v>55.0</v>
      </c>
      <c r="L663" s="70">
        <v>59.0</v>
      </c>
      <c r="M663" s="70">
        <v>144.0</v>
      </c>
      <c r="N663" s="70">
        <v>20.0</v>
      </c>
      <c r="O663" s="70">
        <v>18.0</v>
      </c>
      <c r="P663" s="70">
        <v>1368.0</v>
      </c>
      <c r="Q663" s="70">
        <v>121.0</v>
      </c>
      <c r="R663" s="70">
        <v>14.0</v>
      </c>
      <c r="S663" s="70">
        <v>501.0</v>
      </c>
    </row>
    <row r="664">
      <c r="A664" s="64">
        <v>43969.0</v>
      </c>
      <c r="B664" s="70">
        <v>736.0</v>
      </c>
      <c r="C664" s="70">
        <v>144.0</v>
      </c>
      <c r="D664" s="68">
        <v>6871.0</v>
      </c>
      <c r="E664" s="70">
        <v>124.0</v>
      </c>
      <c r="F664" s="70">
        <v>30.0</v>
      </c>
      <c r="G664" s="70">
        <v>44.0</v>
      </c>
      <c r="H664" s="70">
        <v>45.0</v>
      </c>
      <c r="I664" s="70">
        <v>47.0</v>
      </c>
      <c r="J664" s="70">
        <v>724.0</v>
      </c>
      <c r="K664" s="70">
        <v>55.0</v>
      </c>
      <c r="L664" s="70">
        <v>59.0</v>
      </c>
      <c r="M664" s="70">
        <v>144.0</v>
      </c>
      <c r="N664" s="70">
        <v>20.0</v>
      </c>
      <c r="O664" s="70">
        <v>18.0</v>
      </c>
      <c r="P664" s="70">
        <v>1368.0</v>
      </c>
      <c r="Q664" s="70">
        <v>121.0</v>
      </c>
      <c r="R664" s="70">
        <v>14.0</v>
      </c>
      <c r="S664" s="70">
        <v>501.0</v>
      </c>
    </row>
    <row r="665">
      <c r="A665" s="64">
        <v>43968.0</v>
      </c>
      <c r="B665" s="70">
        <v>735.0</v>
      </c>
      <c r="C665" s="70">
        <v>144.0</v>
      </c>
      <c r="D665" s="68">
        <v>6870.0</v>
      </c>
      <c r="E665" s="70">
        <v>124.0</v>
      </c>
      <c r="F665" s="70">
        <v>30.0</v>
      </c>
      <c r="G665" s="70">
        <v>44.0</v>
      </c>
      <c r="H665" s="70">
        <v>45.0</v>
      </c>
      <c r="I665" s="70">
        <v>47.0</v>
      </c>
      <c r="J665" s="70">
        <v>721.0</v>
      </c>
      <c r="K665" s="70">
        <v>55.0</v>
      </c>
      <c r="L665" s="70">
        <v>56.0</v>
      </c>
      <c r="M665" s="70">
        <v>144.0</v>
      </c>
      <c r="N665" s="70">
        <v>20.0</v>
      </c>
      <c r="O665" s="70">
        <v>18.0</v>
      </c>
      <c r="P665" s="70">
        <v>1368.0</v>
      </c>
      <c r="Q665" s="70">
        <v>121.0</v>
      </c>
      <c r="R665" s="70">
        <v>14.0</v>
      </c>
      <c r="S665" s="70">
        <v>494.0</v>
      </c>
    </row>
    <row r="666">
      <c r="A666" s="64">
        <v>43967.0</v>
      </c>
      <c r="B666" s="70">
        <v>730.0</v>
      </c>
      <c r="C666" s="70">
        <v>114.0</v>
      </c>
      <c r="D666" s="68">
        <v>6869.0</v>
      </c>
      <c r="E666" s="70">
        <v>124.0</v>
      </c>
      <c r="F666" s="70">
        <v>30.0</v>
      </c>
      <c r="G666" s="70">
        <v>43.0</v>
      </c>
      <c r="H666" s="70">
        <v>45.0</v>
      </c>
      <c r="I666" s="70">
        <v>47.0</v>
      </c>
      <c r="J666" s="70">
        <v>721.0</v>
      </c>
      <c r="K666" s="70">
        <v>55.0</v>
      </c>
      <c r="L666" s="70">
        <v>56.0</v>
      </c>
      <c r="M666" s="70">
        <v>144.0</v>
      </c>
      <c r="N666" s="70">
        <v>20.0</v>
      </c>
      <c r="O666" s="70">
        <v>18.0</v>
      </c>
      <c r="P666" s="70">
        <v>1368.0</v>
      </c>
      <c r="Q666" s="70">
        <v>119.0</v>
      </c>
      <c r="R666" s="70">
        <v>14.0</v>
      </c>
      <c r="S666" s="70">
        <v>490.0</v>
      </c>
    </row>
    <row r="667">
      <c r="A667" s="64">
        <v>43966.0</v>
      </c>
      <c r="B667" s="70">
        <v>725.0</v>
      </c>
      <c r="C667" s="70">
        <v>144.0</v>
      </c>
      <c r="D667" s="68">
        <v>6868.0</v>
      </c>
      <c r="E667" s="70">
        <v>124.0</v>
      </c>
      <c r="F667" s="70">
        <v>30.0</v>
      </c>
      <c r="G667" s="70">
        <v>43.0</v>
      </c>
      <c r="H667" s="70">
        <v>45.0</v>
      </c>
      <c r="I667" s="70">
        <v>47.0</v>
      </c>
      <c r="J667" s="70">
        <v>717.0</v>
      </c>
      <c r="K667" s="70">
        <v>55.0</v>
      </c>
      <c r="L667" s="70">
        <v>55.0</v>
      </c>
      <c r="M667" s="70">
        <v>144.0</v>
      </c>
      <c r="N667" s="70">
        <v>20.0</v>
      </c>
      <c r="O667" s="70">
        <v>18.0</v>
      </c>
      <c r="P667" s="70">
        <v>1368.0</v>
      </c>
      <c r="Q667" s="70">
        <v>119.0</v>
      </c>
      <c r="R667" s="70">
        <v>14.0</v>
      </c>
      <c r="S667" s="70">
        <v>482.0</v>
      </c>
    </row>
    <row r="668">
      <c r="A668" s="64">
        <v>43965.0</v>
      </c>
      <c r="B668" s="70">
        <v>711.0</v>
      </c>
      <c r="C668" s="70">
        <v>144.0</v>
      </c>
      <c r="D668" s="68">
        <v>6865.0</v>
      </c>
      <c r="E668" s="70">
        <v>119.0</v>
      </c>
      <c r="F668" s="70">
        <v>30.0</v>
      </c>
      <c r="G668" s="70">
        <v>43.0</v>
      </c>
      <c r="H668" s="70">
        <v>45.0</v>
      </c>
      <c r="I668" s="70">
        <v>47.0</v>
      </c>
      <c r="J668" s="70">
        <v>714.0</v>
      </c>
      <c r="K668" s="70">
        <v>55.0</v>
      </c>
      <c r="L668" s="70">
        <v>55.0</v>
      </c>
      <c r="M668" s="70">
        <v>144.0</v>
      </c>
      <c r="N668" s="70">
        <v>20.0</v>
      </c>
      <c r="O668" s="70">
        <v>17.0</v>
      </c>
      <c r="P668" s="70">
        <v>1368.0</v>
      </c>
      <c r="Q668" s="70">
        <v>119.0</v>
      </c>
      <c r="R668" s="70">
        <v>14.0</v>
      </c>
      <c r="S668" s="70">
        <v>481.0</v>
      </c>
    </row>
    <row r="669">
      <c r="A669" s="64">
        <v>43964.0</v>
      </c>
      <c r="B669" s="70">
        <v>707.0</v>
      </c>
      <c r="C669" s="70">
        <v>144.0</v>
      </c>
      <c r="D669" s="68">
        <v>6865.0</v>
      </c>
      <c r="E669" s="70">
        <v>107.0</v>
      </c>
      <c r="F669" s="70">
        <v>30.0</v>
      </c>
      <c r="G669" s="70">
        <v>43.0</v>
      </c>
      <c r="H669" s="70">
        <v>45.0</v>
      </c>
      <c r="I669" s="70">
        <v>47.0</v>
      </c>
      <c r="J669" s="70">
        <v>708.0</v>
      </c>
      <c r="K669" s="70">
        <v>54.0</v>
      </c>
      <c r="L669" s="70">
        <v>52.0</v>
      </c>
      <c r="M669" s="70">
        <v>143.0</v>
      </c>
      <c r="N669" s="70">
        <v>20.0</v>
      </c>
      <c r="O669" s="70">
        <v>16.0</v>
      </c>
      <c r="P669" s="70">
        <v>1367.0</v>
      </c>
      <c r="Q669" s="70">
        <v>119.0</v>
      </c>
      <c r="R669" s="70">
        <v>14.0</v>
      </c>
      <c r="S669" s="70">
        <v>481.0</v>
      </c>
    </row>
    <row r="670">
      <c r="A670" s="64">
        <v>43963.0</v>
      </c>
      <c r="B670" s="70">
        <v>695.0</v>
      </c>
      <c r="C670" s="70">
        <v>141.0</v>
      </c>
      <c r="D670" s="68">
        <v>6862.0</v>
      </c>
      <c r="E670" s="70">
        <v>105.0</v>
      </c>
      <c r="F670" s="70">
        <v>30.0</v>
      </c>
      <c r="G670" s="70">
        <v>43.0</v>
      </c>
      <c r="H670" s="70">
        <v>44.0</v>
      </c>
      <c r="I670" s="70">
        <v>47.0</v>
      </c>
      <c r="J670" s="70">
        <v>706.0</v>
      </c>
      <c r="K670" s="70">
        <v>54.0</v>
      </c>
      <c r="L670" s="70">
        <v>52.0</v>
      </c>
      <c r="M670" s="70">
        <v>143.0</v>
      </c>
      <c r="N670" s="70">
        <v>19.0</v>
      </c>
      <c r="O670" s="70">
        <v>16.0</v>
      </c>
      <c r="P670" s="70">
        <v>1367.0</v>
      </c>
      <c r="Q670" s="70">
        <v>118.0</v>
      </c>
      <c r="R670" s="70">
        <v>14.0</v>
      </c>
      <c r="S670" s="70">
        <v>480.0</v>
      </c>
    </row>
    <row r="671">
      <c r="A671" s="64">
        <v>43962.0</v>
      </c>
      <c r="B671" s="70">
        <v>683.0</v>
      </c>
      <c r="C671" s="70">
        <v>141.0</v>
      </c>
      <c r="D671" s="68">
        <v>6861.0</v>
      </c>
      <c r="E671" s="70">
        <v>104.0</v>
      </c>
      <c r="F671" s="70">
        <v>30.0</v>
      </c>
      <c r="G671" s="70">
        <v>41.0</v>
      </c>
      <c r="H671" s="70">
        <v>44.0</v>
      </c>
      <c r="I671" s="70">
        <v>47.0</v>
      </c>
      <c r="J671" s="70">
        <v>698.0</v>
      </c>
      <c r="K671" s="70">
        <v>54.0</v>
      </c>
      <c r="L671" s="70">
        <v>52.0</v>
      </c>
      <c r="M671" s="70">
        <v>143.0</v>
      </c>
      <c r="N671" s="70">
        <v>19.0</v>
      </c>
      <c r="O671" s="70">
        <v>16.0</v>
      </c>
      <c r="P671" s="70">
        <v>1366.0</v>
      </c>
      <c r="Q671" s="70">
        <v>117.0</v>
      </c>
      <c r="R671" s="70">
        <v>14.0</v>
      </c>
      <c r="S671" s="70">
        <v>479.0</v>
      </c>
    </row>
    <row r="672">
      <c r="A672" s="64">
        <v>43961.0</v>
      </c>
      <c r="B672" s="70">
        <v>663.0</v>
      </c>
      <c r="C672" s="70">
        <v>141.0</v>
      </c>
      <c r="D672" s="68">
        <v>6861.0</v>
      </c>
      <c r="E672" s="70">
        <v>101.0</v>
      </c>
      <c r="F672" s="70">
        <v>30.0</v>
      </c>
      <c r="G672" s="70">
        <v>41.0</v>
      </c>
      <c r="H672" s="70">
        <v>44.0</v>
      </c>
      <c r="I672" s="70">
        <v>46.0</v>
      </c>
      <c r="J672" s="70">
        <v>694.0</v>
      </c>
      <c r="K672" s="70">
        <v>53.0</v>
      </c>
      <c r="L672" s="70">
        <v>49.0</v>
      </c>
      <c r="M672" s="70">
        <v>143.0</v>
      </c>
      <c r="N672" s="70">
        <v>19.0</v>
      </c>
      <c r="O672" s="70">
        <v>16.0</v>
      </c>
      <c r="P672" s="70">
        <v>1366.0</v>
      </c>
      <c r="Q672" s="70">
        <v>117.0</v>
      </c>
      <c r="R672" s="70">
        <v>14.0</v>
      </c>
      <c r="S672" s="70">
        <v>476.0</v>
      </c>
    </row>
    <row r="673">
      <c r="A673" s="64">
        <v>43960.0</v>
      </c>
      <c r="B673" s="70">
        <v>649.0</v>
      </c>
      <c r="C673" s="70">
        <v>141.0</v>
      </c>
      <c r="D673" s="68">
        <v>6859.0</v>
      </c>
      <c r="E673" s="70">
        <v>98.0</v>
      </c>
      <c r="F673" s="70">
        <v>30.0</v>
      </c>
      <c r="G673" s="70">
        <v>41.0</v>
      </c>
      <c r="H673" s="70">
        <v>44.0</v>
      </c>
      <c r="I673" s="70">
        <v>46.0</v>
      </c>
      <c r="J673" s="70">
        <v>688.0</v>
      </c>
      <c r="K673" s="70">
        <v>53.0</v>
      </c>
      <c r="L673" s="70">
        <v>47.0</v>
      </c>
      <c r="M673" s="70">
        <v>143.0</v>
      </c>
      <c r="N673" s="70">
        <v>19.0</v>
      </c>
      <c r="O673" s="70">
        <v>16.0</v>
      </c>
      <c r="P673" s="70">
        <v>1366.0</v>
      </c>
      <c r="Q673" s="70">
        <v>117.0</v>
      </c>
      <c r="R673" s="70">
        <v>13.0</v>
      </c>
      <c r="S673" s="70">
        <v>470.0</v>
      </c>
    </row>
    <row r="674">
      <c r="A674" s="64">
        <v>43959.0</v>
      </c>
      <c r="B674" s="70">
        <v>637.0</v>
      </c>
      <c r="C674" s="70">
        <v>140.0</v>
      </c>
      <c r="D674" s="68">
        <v>6859.0</v>
      </c>
      <c r="E674" s="70">
        <v>97.0</v>
      </c>
      <c r="F674" s="70">
        <v>30.0</v>
      </c>
      <c r="G674" s="70">
        <v>41.0</v>
      </c>
      <c r="H674" s="70">
        <v>44.0</v>
      </c>
      <c r="I674" s="70">
        <v>46.0</v>
      </c>
      <c r="J674" s="70">
        <v>684.0</v>
      </c>
      <c r="K674" s="70">
        <v>53.0</v>
      </c>
      <c r="L674" s="70">
        <v>47.0</v>
      </c>
      <c r="M674" s="70">
        <v>143.0</v>
      </c>
      <c r="N674" s="70">
        <v>19.0</v>
      </c>
      <c r="O674" s="70">
        <v>16.0</v>
      </c>
      <c r="P674" s="70">
        <v>1366.0</v>
      </c>
      <c r="Q674" s="70">
        <v>117.0</v>
      </c>
      <c r="R674" s="70">
        <v>13.0</v>
      </c>
      <c r="S674" s="70">
        <v>470.0</v>
      </c>
    </row>
    <row r="675">
      <c r="A675" s="64">
        <v>43958.0</v>
      </c>
      <c r="B675" s="70">
        <v>637.0</v>
      </c>
      <c r="C675" s="70">
        <v>138.0</v>
      </c>
      <c r="D675" s="68">
        <v>6856.0</v>
      </c>
      <c r="E675" s="70">
        <v>97.0</v>
      </c>
      <c r="F675" s="70">
        <v>30.0</v>
      </c>
      <c r="G675" s="70">
        <v>41.0</v>
      </c>
      <c r="H675" s="70">
        <v>44.0</v>
      </c>
      <c r="I675" s="70">
        <v>46.0</v>
      </c>
      <c r="J675" s="70">
        <v>682.0</v>
      </c>
      <c r="K675" s="70">
        <v>53.0</v>
      </c>
      <c r="L675" s="70">
        <v>46.0</v>
      </c>
      <c r="M675" s="70">
        <v>143.0</v>
      </c>
      <c r="N675" s="70">
        <v>18.0</v>
      </c>
      <c r="O675" s="70">
        <v>16.0</v>
      </c>
      <c r="P675" s="70">
        <v>1366.0</v>
      </c>
      <c r="Q675" s="70">
        <v>117.0</v>
      </c>
      <c r="R675" s="70">
        <v>13.0</v>
      </c>
      <c r="S675" s="70">
        <v>467.0</v>
      </c>
    </row>
    <row r="676">
      <c r="A676" s="64">
        <v>43957.0</v>
      </c>
      <c r="B676" s="70">
        <v>637.0</v>
      </c>
      <c r="C676" s="70">
        <v>138.0</v>
      </c>
      <c r="D676" s="68">
        <v>6856.0</v>
      </c>
      <c r="E676" s="70">
        <v>97.0</v>
      </c>
      <c r="F676" s="70">
        <v>30.0</v>
      </c>
      <c r="G676" s="70">
        <v>40.0</v>
      </c>
      <c r="H676" s="70">
        <v>44.0</v>
      </c>
      <c r="I676" s="70">
        <v>46.0</v>
      </c>
      <c r="J676" s="70">
        <v>681.0</v>
      </c>
      <c r="K676" s="70">
        <v>53.0</v>
      </c>
      <c r="L676" s="70">
        <v>45.0</v>
      </c>
      <c r="M676" s="70">
        <v>143.0</v>
      </c>
      <c r="N676" s="70">
        <v>18.0</v>
      </c>
      <c r="O676" s="70">
        <v>16.0</v>
      </c>
      <c r="P676" s="70">
        <v>1366.0</v>
      </c>
      <c r="Q676" s="70">
        <v>117.0</v>
      </c>
      <c r="R676" s="70">
        <v>13.0</v>
      </c>
      <c r="S676" s="70">
        <v>466.0</v>
      </c>
    </row>
    <row r="677">
      <c r="A677" s="64">
        <v>43956.0</v>
      </c>
      <c r="B677" s="70">
        <v>637.0</v>
      </c>
      <c r="C677" s="70">
        <v>138.0</v>
      </c>
      <c r="D677" s="68">
        <v>6856.0</v>
      </c>
      <c r="E677" s="70">
        <v>97.0</v>
      </c>
      <c r="F677" s="70">
        <v>30.0</v>
      </c>
      <c r="G677" s="70">
        <v>40.0</v>
      </c>
      <c r="H677" s="70">
        <v>44.0</v>
      </c>
      <c r="I677" s="70">
        <v>46.0</v>
      </c>
      <c r="J677" s="70">
        <v>681.0</v>
      </c>
      <c r="K677" s="70">
        <v>53.0</v>
      </c>
      <c r="L677" s="70">
        <v>45.0</v>
      </c>
      <c r="M677" s="70">
        <v>143.0</v>
      </c>
      <c r="N677" s="70">
        <v>18.0</v>
      </c>
      <c r="O677" s="70">
        <v>16.0</v>
      </c>
      <c r="P677" s="70">
        <v>1366.0</v>
      </c>
      <c r="Q677" s="70">
        <v>117.0</v>
      </c>
      <c r="R677" s="70">
        <v>13.0</v>
      </c>
      <c r="S677" s="70">
        <v>464.0</v>
      </c>
    </row>
    <row r="678">
      <c r="A678" s="64">
        <v>43955.0</v>
      </c>
      <c r="B678" s="70">
        <v>637.0</v>
      </c>
      <c r="C678" s="70">
        <v>138.0</v>
      </c>
      <c r="D678" s="68">
        <v>6856.0</v>
      </c>
      <c r="E678" s="70">
        <v>96.0</v>
      </c>
      <c r="F678" s="70">
        <v>30.0</v>
      </c>
      <c r="G678" s="70">
        <v>40.0</v>
      </c>
      <c r="H678" s="70">
        <v>44.0</v>
      </c>
      <c r="I678" s="70">
        <v>46.0</v>
      </c>
      <c r="J678" s="70">
        <v>681.0</v>
      </c>
      <c r="K678" s="70">
        <v>53.0</v>
      </c>
      <c r="L678" s="70">
        <v>45.0</v>
      </c>
      <c r="M678" s="70">
        <v>143.0</v>
      </c>
      <c r="N678" s="70">
        <v>18.0</v>
      </c>
      <c r="O678" s="70">
        <v>16.0</v>
      </c>
      <c r="P678" s="70">
        <v>1366.0</v>
      </c>
      <c r="Q678" s="70">
        <v>117.0</v>
      </c>
      <c r="R678" s="70">
        <v>13.0</v>
      </c>
      <c r="S678" s="70">
        <v>462.0</v>
      </c>
    </row>
    <row r="679">
      <c r="A679" s="64">
        <v>43954.0</v>
      </c>
      <c r="B679" s="70">
        <v>637.0</v>
      </c>
      <c r="C679" s="70">
        <v>138.0</v>
      </c>
      <c r="D679" s="68">
        <v>6856.0</v>
      </c>
      <c r="E679" s="70">
        <v>95.0</v>
      </c>
      <c r="F679" s="70">
        <v>30.0</v>
      </c>
      <c r="G679" s="70">
        <v>40.0</v>
      </c>
      <c r="H679" s="70">
        <v>43.0</v>
      </c>
      <c r="I679" s="70">
        <v>46.0</v>
      </c>
      <c r="J679" s="70">
        <v>680.0</v>
      </c>
      <c r="K679" s="70">
        <v>53.0</v>
      </c>
      <c r="L679" s="70">
        <v>45.0</v>
      </c>
      <c r="M679" s="70">
        <v>143.0</v>
      </c>
      <c r="N679" s="70">
        <v>18.0</v>
      </c>
      <c r="O679" s="70">
        <v>15.0</v>
      </c>
      <c r="P679" s="70">
        <v>1366.0</v>
      </c>
      <c r="Q679" s="70">
        <v>117.0</v>
      </c>
      <c r="R679" s="70">
        <v>13.0</v>
      </c>
      <c r="S679" s="70">
        <v>458.0</v>
      </c>
    </row>
    <row r="680">
      <c r="A680" s="64">
        <v>43953.0</v>
      </c>
      <c r="B680" s="70">
        <v>635.0</v>
      </c>
      <c r="C680" s="70">
        <v>138.0</v>
      </c>
      <c r="D680" s="68">
        <v>6852.0</v>
      </c>
      <c r="E680" s="70">
        <v>95.0</v>
      </c>
      <c r="F680" s="70">
        <v>30.0</v>
      </c>
      <c r="G680" s="70">
        <v>40.0</v>
      </c>
      <c r="H680" s="70">
        <v>43.0</v>
      </c>
      <c r="I680" s="70">
        <v>46.0</v>
      </c>
      <c r="J680" s="70">
        <v>678.0</v>
      </c>
      <c r="K680" s="70">
        <v>53.0</v>
      </c>
      <c r="L680" s="70">
        <v>45.0</v>
      </c>
      <c r="M680" s="70">
        <v>143.0</v>
      </c>
      <c r="N680" s="70">
        <v>18.0</v>
      </c>
      <c r="O680" s="70">
        <v>15.0</v>
      </c>
      <c r="P680" s="70">
        <v>1366.0</v>
      </c>
      <c r="Q680" s="70">
        <v>117.0</v>
      </c>
      <c r="R680" s="70">
        <v>13.0</v>
      </c>
      <c r="S680" s="70">
        <v>453.0</v>
      </c>
    </row>
    <row r="681">
      <c r="A681" s="64">
        <v>43952.0</v>
      </c>
      <c r="B681" s="70">
        <v>634.0</v>
      </c>
      <c r="C681" s="70">
        <v>137.0</v>
      </c>
      <c r="D681" s="68">
        <v>6852.0</v>
      </c>
      <c r="E681" s="70">
        <v>94.0</v>
      </c>
      <c r="F681" s="70">
        <v>30.0</v>
      </c>
      <c r="G681" s="70">
        <v>40.0</v>
      </c>
      <c r="H681" s="70">
        <v>43.0</v>
      </c>
      <c r="I681" s="70">
        <v>46.0</v>
      </c>
      <c r="J681" s="70">
        <v>678.0</v>
      </c>
      <c r="K681" s="70">
        <v>53.0</v>
      </c>
      <c r="L681" s="70">
        <v>45.0</v>
      </c>
      <c r="M681" s="70">
        <v>143.0</v>
      </c>
      <c r="N681" s="70">
        <v>18.0</v>
      </c>
      <c r="O681" s="70">
        <v>15.0</v>
      </c>
      <c r="P681" s="70">
        <v>1366.0</v>
      </c>
      <c r="Q681" s="70">
        <v>117.0</v>
      </c>
      <c r="R681" s="70">
        <v>13.0</v>
      </c>
      <c r="S681" s="70">
        <v>450.0</v>
      </c>
    </row>
    <row r="682">
      <c r="A682" s="64">
        <v>43951.0</v>
      </c>
      <c r="B682" s="70">
        <v>633.0</v>
      </c>
      <c r="C682" s="70">
        <v>137.0</v>
      </c>
      <c r="D682" s="68">
        <v>6852.0</v>
      </c>
      <c r="E682" s="70">
        <v>93.0</v>
      </c>
      <c r="F682" s="70">
        <v>30.0</v>
      </c>
      <c r="G682" s="70">
        <v>40.0</v>
      </c>
      <c r="H682" s="70">
        <v>43.0</v>
      </c>
      <c r="I682" s="70">
        <v>46.0</v>
      </c>
      <c r="J682" s="70">
        <v>676.0</v>
      </c>
      <c r="K682" s="70">
        <v>53.0</v>
      </c>
      <c r="L682" s="70">
        <v>45.0</v>
      </c>
      <c r="M682" s="70">
        <v>143.0</v>
      </c>
      <c r="N682" s="70">
        <v>18.0</v>
      </c>
      <c r="O682" s="70">
        <v>15.0</v>
      </c>
      <c r="P682" s="70">
        <v>1365.0</v>
      </c>
      <c r="Q682" s="70">
        <v>117.0</v>
      </c>
      <c r="R682" s="70">
        <v>13.0</v>
      </c>
      <c r="S682" s="70">
        <v>446.0</v>
      </c>
    </row>
    <row r="683">
      <c r="A683" s="64">
        <v>43950.0</v>
      </c>
      <c r="B683" s="70">
        <v>633.0</v>
      </c>
      <c r="C683" s="70">
        <v>137.0</v>
      </c>
      <c r="D683" s="68">
        <v>6852.0</v>
      </c>
      <c r="E683" s="70">
        <v>93.0</v>
      </c>
      <c r="F683" s="70">
        <v>30.0</v>
      </c>
      <c r="G683" s="70">
        <v>40.0</v>
      </c>
      <c r="H683" s="70">
        <v>43.0</v>
      </c>
      <c r="I683" s="70">
        <v>46.0</v>
      </c>
      <c r="J683" s="70">
        <v>676.0</v>
      </c>
      <c r="K683" s="70">
        <v>53.0</v>
      </c>
      <c r="L683" s="70">
        <v>45.0</v>
      </c>
      <c r="M683" s="70">
        <v>143.0</v>
      </c>
      <c r="N683" s="70">
        <v>18.0</v>
      </c>
      <c r="O683" s="70">
        <v>15.0</v>
      </c>
      <c r="P683" s="70">
        <v>1365.0</v>
      </c>
      <c r="Q683" s="70">
        <v>117.0</v>
      </c>
      <c r="R683" s="70">
        <v>13.0</v>
      </c>
      <c r="S683" s="70">
        <v>442.0</v>
      </c>
    </row>
    <row r="684">
      <c r="A684" s="64">
        <v>43949.0</v>
      </c>
      <c r="B684" s="70">
        <v>633.0</v>
      </c>
      <c r="C684" s="70">
        <v>137.0</v>
      </c>
      <c r="D684" s="68">
        <v>6849.0</v>
      </c>
      <c r="E684" s="70">
        <v>93.0</v>
      </c>
      <c r="F684" s="70">
        <v>30.0</v>
      </c>
      <c r="G684" s="70">
        <v>40.0</v>
      </c>
      <c r="H684" s="70">
        <v>43.0</v>
      </c>
      <c r="I684" s="70">
        <v>46.0</v>
      </c>
      <c r="J684" s="70">
        <v>674.0</v>
      </c>
      <c r="K684" s="70">
        <v>53.0</v>
      </c>
      <c r="L684" s="70">
        <v>45.0</v>
      </c>
      <c r="M684" s="70">
        <v>142.0</v>
      </c>
      <c r="N684" s="70">
        <v>18.0</v>
      </c>
      <c r="O684" s="70">
        <v>15.0</v>
      </c>
      <c r="P684" s="70">
        <v>1365.0</v>
      </c>
      <c r="Q684" s="70">
        <v>117.0</v>
      </c>
      <c r="R684" s="70">
        <v>13.0</v>
      </c>
      <c r="S684" s="70">
        <v>439.0</v>
      </c>
    </row>
    <row r="685">
      <c r="A685" s="64">
        <v>43948.0</v>
      </c>
      <c r="B685" s="70">
        <v>629.0</v>
      </c>
      <c r="C685" s="70">
        <v>137.0</v>
      </c>
      <c r="D685" s="68">
        <v>6847.0</v>
      </c>
      <c r="E685" s="70">
        <v>92.0</v>
      </c>
      <c r="F685" s="70">
        <v>30.0</v>
      </c>
      <c r="G685" s="70">
        <v>40.0</v>
      </c>
      <c r="H685" s="70">
        <v>43.0</v>
      </c>
      <c r="I685" s="70">
        <v>46.0</v>
      </c>
      <c r="J685" s="70">
        <v>671.0</v>
      </c>
      <c r="K685" s="70">
        <v>53.0</v>
      </c>
      <c r="L685" s="70">
        <v>45.0</v>
      </c>
      <c r="M685" s="70">
        <v>142.0</v>
      </c>
      <c r="N685" s="70">
        <v>18.0</v>
      </c>
      <c r="O685" s="70">
        <v>15.0</v>
      </c>
      <c r="P685" s="70">
        <v>1364.0</v>
      </c>
      <c r="Q685" s="70">
        <v>117.0</v>
      </c>
      <c r="R685" s="70">
        <v>13.0</v>
      </c>
      <c r="S685" s="70">
        <v>436.0</v>
      </c>
    </row>
    <row r="686">
      <c r="A686" s="64">
        <v>43947.0</v>
      </c>
      <c r="B686" s="70">
        <v>629.0</v>
      </c>
      <c r="C686" s="70">
        <v>137.0</v>
      </c>
      <c r="D686" s="68">
        <v>6846.0</v>
      </c>
      <c r="E686" s="70">
        <v>92.0</v>
      </c>
      <c r="F686" s="70">
        <v>30.0</v>
      </c>
      <c r="G686" s="70">
        <v>40.0</v>
      </c>
      <c r="H686" s="70">
        <v>43.0</v>
      </c>
      <c r="I686" s="70">
        <v>46.0</v>
      </c>
      <c r="J686" s="70">
        <v>668.0</v>
      </c>
      <c r="K686" s="70">
        <v>53.0</v>
      </c>
      <c r="L686" s="70">
        <v>45.0</v>
      </c>
      <c r="M686" s="70">
        <v>141.0</v>
      </c>
      <c r="N686" s="70">
        <v>18.0</v>
      </c>
      <c r="O686" s="70">
        <v>15.0</v>
      </c>
      <c r="P686" s="70">
        <v>1364.0</v>
      </c>
      <c r="Q686" s="70">
        <v>117.0</v>
      </c>
      <c r="R686" s="70">
        <v>13.0</v>
      </c>
      <c r="S686" s="70">
        <v>431.0</v>
      </c>
    </row>
    <row r="687">
      <c r="A687" s="64">
        <v>43946.0</v>
      </c>
      <c r="B687" s="70">
        <v>629.0</v>
      </c>
      <c r="C687" s="70">
        <v>136.0</v>
      </c>
      <c r="D687" s="68">
        <v>6845.0</v>
      </c>
      <c r="E687" s="70">
        <v>92.0</v>
      </c>
      <c r="F687" s="70">
        <v>30.0</v>
      </c>
      <c r="G687" s="70">
        <v>40.0</v>
      </c>
      <c r="H687" s="70">
        <v>43.0</v>
      </c>
      <c r="I687" s="70">
        <v>46.0</v>
      </c>
      <c r="J687" s="70">
        <v>662.0</v>
      </c>
      <c r="K687" s="70">
        <v>53.0</v>
      </c>
      <c r="L687" s="70">
        <v>45.0</v>
      </c>
      <c r="M687" s="70">
        <v>141.0</v>
      </c>
      <c r="N687" s="70">
        <v>17.0</v>
      </c>
      <c r="O687" s="70">
        <v>15.0</v>
      </c>
      <c r="P687" s="70">
        <v>1364.0</v>
      </c>
      <c r="Q687" s="70">
        <v>117.0</v>
      </c>
      <c r="R687" s="70">
        <v>13.0</v>
      </c>
      <c r="S687" s="70">
        <v>430.0</v>
      </c>
    </row>
    <row r="688">
      <c r="A688" s="64">
        <v>43945.0</v>
      </c>
      <c r="B688" s="70">
        <v>628.0</v>
      </c>
      <c r="C688" s="70">
        <v>136.0</v>
      </c>
      <c r="D688" s="68">
        <v>6842.0</v>
      </c>
      <c r="E688" s="70">
        <v>92.0</v>
      </c>
      <c r="F688" s="70">
        <v>30.0</v>
      </c>
      <c r="G688" s="70">
        <v>40.0</v>
      </c>
      <c r="H688" s="70">
        <v>43.0</v>
      </c>
      <c r="I688" s="70">
        <v>46.0</v>
      </c>
      <c r="J688" s="70">
        <v>660.0</v>
      </c>
      <c r="K688" s="70">
        <v>53.0</v>
      </c>
      <c r="L688" s="70">
        <v>45.0</v>
      </c>
      <c r="M688" s="70">
        <v>141.0</v>
      </c>
      <c r="N688" s="70">
        <v>17.0</v>
      </c>
      <c r="O688" s="70">
        <v>15.0</v>
      </c>
      <c r="P688" s="70">
        <v>1364.0</v>
      </c>
      <c r="Q688" s="70">
        <v>117.0</v>
      </c>
      <c r="R688" s="70">
        <v>13.0</v>
      </c>
      <c r="S688" s="70">
        <v>426.0</v>
      </c>
    </row>
    <row r="689">
      <c r="A689" s="64">
        <v>43944.0</v>
      </c>
      <c r="B689" s="70">
        <v>628.0</v>
      </c>
      <c r="C689" s="70">
        <v>135.0</v>
      </c>
      <c r="D689" s="68">
        <v>6840.0</v>
      </c>
      <c r="E689" s="70">
        <v>92.0</v>
      </c>
      <c r="F689" s="70">
        <v>30.0</v>
      </c>
      <c r="G689" s="70">
        <v>40.0</v>
      </c>
      <c r="H689" s="70">
        <v>43.0</v>
      </c>
      <c r="I689" s="70">
        <v>46.0</v>
      </c>
      <c r="J689" s="70">
        <v>659.0</v>
      </c>
      <c r="K689" s="70">
        <v>53.0</v>
      </c>
      <c r="L689" s="70">
        <v>45.0</v>
      </c>
      <c r="M689" s="70">
        <v>141.0</v>
      </c>
      <c r="N689" s="70">
        <v>17.0</v>
      </c>
      <c r="O689" s="70">
        <v>15.0</v>
      </c>
      <c r="P689" s="70">
        <v>1363.0</v>
      </c>
      <c r="Q689" s="70">
        <v>117.0</v>
      </c>
      <c r="R689" s="70">
        <v>13.0</v>
      </c>
      <c r="S689" s="70">
        <v>425.0</v>
      </c>
    </row>
    <row r="690">
      <c r="A690" s="64">
        <v>43943.0</v>
      </c>
      <c r="B690" s="70">
        <v>628.0</v>
      </c>
      <c r="C690" s="70">
        <v>134.0</v>
      </c>
      <c r="D690" s="68">
        <v>6836.0</v>
      </c>
      <c r="E690" s="70">
        <v>92.0</v>
      </c>
      <c r="F690" s="70">
        <v>30.0</v>
      </c>
      <c r="G690" s="70">
        <v>40.0</v>
      </c>
      <c r="H690" s="70">
        <v>43.0</v>
      </c>
      <c r="I690" s="70">
        <v>46.0</v>
      </c>
      <c r="J690" s="70">
        <v>658.0</v>
      </c>
      <c r="K690" s="70">
        <v>53.0</v>
      </c>
      <c r="L690" s="70">
        <v>45.0</v>
      </c>
      <c r="M690" s="70">
        <v>141.0</v>
      </c>
      <c r="N690" s="70">
        <v>17.0</v>
      </c>
      <c r="O690" s="70">
        <v>15.0</v>
      </c>
      <c r="P690" s="70">
        <v>1363.0</v>
      </c>
      <c r="Q690" s="70">
        <v>117.0</v>
      </c>
      <c r="R690" s="70">
        <v>13.0</v>
      </c>
      <c r="S690" s="70">
        <v>423.0</v>
      </c>
    </row>
    <row r="691">
      <c r="A691" s="64">
        <v>43942.0</v>
      </c>
      <c r="B691" s="70">
        <v>626.0</v>
      </c>
      <c r="C691" s="70">
        <v>132.0</v>
      </c>
      <c r="D691" s="68">
        <v>6835.0</v>
      </c>
      <c r="E691" s="70">
        <v>92.0</v>
      </c>
      <c r="F691" s="70">
        <v>30.0</v>
      </c>
      <c r="G691" s="70">
        <v>39.0</v>
      </c>
      <c r="H691" s="70">
        <v>43.0</v>
      </c>
      <c r="I691" s="70">
        <v>46.0</v>
      </c>
      <c r="J691" s="70">
        <v>658.0</v>
      </c>
      <c r="K691" s="70">
        <v>53.0</v>
      </c>
      <c r="L691" s="70">
        <v>45.0</v>
      </c>
      <c r="M691" s="70">
        <v>141.0</v>
      </c>
      <c r="N691" s="70">
        <v>17.0</v>
      </c>
      <c r="O691" s="70">
        <v>15.0</v>
      </c>
      <c r="P691" s="70">
        <v>1361.0</v>
      </c>
      <c r="Q691" s="70">
        <v>116.0</v>
      </c>
      <c r="R691" s="70">
        <v>13.0</v>
      </c>
      <c r="S691" s="70">
        <v>421.0</v>
      </c>
    </row>
    <row r="692">
      <c r="A692" s="64">
        <v>43941.0</v>
      </c>
      <c r="B692" s="70">
        <v>624.0</v>
      </c>
      <c r="C692" s="70">
        <v>132.0</v>
      </c>
      <c r="D692" s="68">
        <v>6833.0</v>
      </c>
      <c r="E692" s="70">
        <v>92.0</v>
      </c>
      <c r="F692" s="70">
        <v>30.0</v>
      </c>
      <c r="G692" s="70">
        <v>39.0</v>
      </c>
      <c r="H692" s="70">
        <v>43.0</v>
      </c>
      <c r="I692" s="70">
        <v>46.0</v>
      </c>
      <c r="J692" s="70">
        <v>656.0</v>
      </c>
      <c r="K692" s="70">
        <v>53.0</v>
      </c>
      <c r="L692" s="70">
        <v>45.0</v>
      </c>
      <c r="M692" s="70">
        <v>141.0</v>
      </c>
      <c r="N692" s="70">
        <v>17.0</v>
      </c>
      <c r="O692" s="70">
        <v>15.0</v>
      </c>
      <c r="P692" s="70">
        <v>1361.0</v>
      </c>
      <c r="Q692" s="70">
        <v>116.0</v>
      </c>
      <c r="R692" s="70">
        <v>13.0</v>
      </c>
      <c r="S692" s="70">
        <v>418.0</v>
      </c>
    </row>
    <row r="693">
      <c r="A693" s="64">
        <v>43940.0</v>
      </c>
      <c r="B693" s="70">
        <v>624.0</v>
      </c>
      <c r="C693" s="70">
        <v>130.0</v>
      </c>
      <c r="D693" s="68">
        <v>6832.0</v>
      </c>
      <c r="E693" s="70">
        <v>91.0</v>
      </c>
      <c r="F693" s="70">
        <v>30.0</v>
      </c>
      <c r="G693" s="70">
        <v>39.0</v>
      </c>
      <c r="H693" s="70">
        <v>42.0</v>
      </c>
      <c r="I693" s="70">
        <v>46.0</v>
      </c>
      <c r="J693" s="70">
        <v>654.0</v>
      </c>
      <c r="K693" s="70">
        <v>53.0</v>
      </c>
      <c r="L693" s="70">
        <v>45.0</v>
      </c>
      <c r="M693" s="70">
        <v>141.0</v>
      </c>
      <c r="N693" s="70">
        <v>17.0</v>
      </c>
      <c r="O693" s="70">
        <v>15.0</v>
      </c>
      <c r="P693" s="70">
        <v>1359.0</v>
      </c>
      <c r="Q693" s="70">
        <v>116.0</v>
      </c>
      <c r="R693" s="70">
        <v>13.0</v>
      </c>
      <c r="S693" s="70">
        <v>414.0</v>
      </c>
    </row>
    <row r="694">
      <c r="A694" s="64">
        <v>43939.0</v>
      </c>
      <c r="B694" s="70">
        <v>622.0</v>
      </c>
      <c r="C694" s="70">
        <v>130.0</v>
      </c>
      <c r="D694" s="68">
        <v>6830.0</v>
      </c>
      <c r="E694" s="70">
        <v>90.0</v>
      </c>
      <c r="F694" s="70">
        <v>30.0</v>
      </c>
      <c r="G694" s="70">
        <v>39.0</v>
      </c>
      <c r="H694" s="70">
        <v>42.0</v>
      </c>
      <c r="I694" s="70">
        <v>46.0</v>
      </c>
      <c r="J694" s="70">
        <v>654.0</v>
      </c>
      <c r="K694" s="70">
        <v>53.0</v>
      </c>
      <c r="L694" s="70">
        <v>45.0</v>
      </c>
      <c r="M694" s="70">
        <v>141.0</v>
      </c>
      <c r="N694" s="70">
        <v>17.0</v>
      </c>
      <c r="O694" s="70">
        <v>15.0</v>
      </c>
      <c r="P694" s="70">
        <v>1358.0</v>
      </c>
      <c r="Q694" s="70">
        <v>116.0</v>
      </c>
      <c r="R694" s="70">
        <v>13.0</v>
      </c>
      <c r="S694" s="70">
        <v>412.0</v>
      </c>
    </row>
    <row r="695">
      <c r="A695" s="64">
        <v>43938.0</v>
      </c>
      <c r="B695" s="70">
        <v>621.0</v>
      </c>
      <c r="C695" s="70">
        <v>130.0</v>
      </c>
      <c r="D695" s="68">
        <v>6827.0</v>
      </c>
      <c r="E695" s="70">
        <v>89.0</v>
      </c>
      <c r="F695" s="70">
        <v>30.0</v>
      </c>
      <c r="G695" s="70">
        <v>40.0</v>
      </c>
      <c r="H695" s="70">
        <v>42.0</v>
      </c>
      <c r="I695" s="70">
        <v>46.0</v>
      </c>
      <c r="J695" s="70">
        <v>650.0</v>
      </c>
      <c r="K695" s="70">
        <v>52.0</v>
      </c>
      <c r="L695" s="70">
        <v>45.0</v>
      </c>
      <c r="M695" s="70">
        <v>139.0</v>
      </c>
      <c r="N695" s="70">
        <v>17.0</v>
      </c>
      <c r="O695" s="70">
        <v>15.0</v>
      </c>
      <c r="P695" s="70">
        <v>1356.0</v>
      </c>
      <c r="Q695" s="70">
        <v>115.0</v>
      </c>
      <c r="R695" s="70">
        <v>13.0</v>
      </c>
      <c r="S695" s="70">
        <v>408.0</v>
      </c>
    </row>
    <row r="696">
      <c r="A696" s="64">
        <v>43937.0</v>
      </c>
      <c r="B696" s="70">
        <v>619.0</v>
      </c>
      <c r="C696" s="70">
        <v>130.0</v>
      </c>
      <c r="D696" s="68">
        <v>6827.0</v>
      </c>
      <c r="E696" s="70">
        <v>88.0</v>
      </c>
      <c r="F696" s="70">
        <v>28.0</v>
      </c>
      <c r="G696" s="70">
        <v>39.0</v>
      </c>
      <c r="H696" s="70">
        <v>42.0</v>
      </c>
      <c r="I696" s="70">
        <v>46.0</v>
      </c>
      <c r="J696" s="70">
        <v>649.0</v>
      </c>
      <c r="K696" s="70">
        <v>52.0</v>
      </c>
      <c r="L696" s="70">
        <v>45.0</v>
      </c>
      <c r="M696" s="70">
        <v>139.0</v>
      </c>
      <c r="N696" s="70">
        <v>17.0</v>
      </c>
      <c r="O696" s="70">
        <v>15.0</v>
      </c>
      <c r="P696" s="70">
        <v>1352.0</v>
      </c>
      <c r="Q696" s="70">
        <v>115.0</v>
      </c>
      <c r="R696" s="70">
        <v>13.0</v>
      </c>
      <c r="S696" s="70">
        <v>397.0</v>
      </c>
    </row>
    <row r="697">
      <c r="A697" s="64">
        <v>43936.0</v>
      </c>
      <c r="B697" s="70">
        <v>617.0</v>
      </c>
      <c r="C697" s="70">
        <v>127.0</v>
      </c>
      <c r="D697" s="68">
        <v>6823.0</v>
      </c>
      <c r="E697" s="70">
        <v>88.0</v>
      </c>
      <c r="F697" s="70">
        <v>28.0</v>
      </c>
      <c r="G697" s="70">
        <v>39.0</v>
      </c>
      <c r="H697" s="70">
        <v>42.0</v>
      </c>
      <c r="I697" s="70">
        <v>46.0</v>
      </c>
      <c r="J697" s="70">
        <v>645.0</v>
      </c>
      <c r="K697" s="70">
        <v>51.0</v>
      </c>
      <c r="L697" s="70">
        <v>45.0</v>
      </c>
      <c r="M697" s="70">
        <v>139.0</v>
      </c>
      <c r="N697" s="70">
        <v>17.0</v>
      </c>
      <c r="O697" s="70">
        <v>15.0</v>
      </c>
      <c r="P697" s="70">
        <v>1348.0</v>
      </c>
      <c r="Q697" s="70">
        <v>115.0</v>
      </c>
      <c r="R697" s="70">
        <v>13.0</v>
      </c>
      <c r="S697" s="70">
        <v>393.0</v>
      </c>
    </row>
    <row r="698">
      <c r="A698" s="64">
        <v>43935.0</v>
      </c>
      <c r="B698" s="70">
        <v>612.0</v>
      </c>
      <c r="C698" s="70">
        <v>126.0</v>
      </c>
      <c r="D698" s="68">
        <v>6822.0</v>
      </c>
      <c r="E698" s="70">
        <v>88.0</v>
      </c>
      <c r="F698" s="70">
        <v>27.0</v>
      </c>
      <c r="G698" s="70">
        <v>39.0</v>
      </c>
      <c r="H698" s="70">
        <v>42.0</v>
      </c>
      <c r="I698" s="70">
        <v>46.0</v>
      </c>
      <c r="J698" s="70">
        <v>639.0</v>
      </c>
      <c r="K698" s="70">
        <v>49.0</v>
      </c>
      <c r="L698" s="70">
        <v>45.0</v>
      </c>
      <c r="M698" s="70">
        <v>139.0</v>
      </c>
      <c r="N698" s="70">
        <v>17.0</v>
      </c>
      <c r="O698" s="70">
        <v>15.0</v>
      </c>
      <c r="P698" s="70">
        <v>1342.0</v>
      </c>
      <c r="Q698" s="70">
        <v>115.0</v>
      </c>
      <c r="R698" s="70">
        <v>12.0</v>
      </c>
      <c r="S698" s="70">
        <v>389.0</v>
      </c>
    </row>
    <row r="699">
      <c r="A699" s="64">
        <v>43934.0</v>
      </c>
      <c r="B699" s="70">
        <v>610.0</v>
      </c>
      <c r="C699" s="70">
        <v>126.0</v>
      </c>
      <c r="D699" s="68">
        <v>6819.0</v>
      </c>
      <c r="E699" s="70">
        <v>87.0</v>
      </c>
      <c r="F699" s="70">
        <v>27.0</v>
      </c>
      <c r="G699" s="70">
        <v>39.0</v>
      </c>
      <c r="H699" s="70">
        <v>41.0</v>
      </c>
      <c r="I699" s="70">
        <v>46.0</v>
      </c>
      <c r="J699" s="70">
        <v>631.0</v>
      </c>
      <c r="K699" s="70">
        <v>49.0</v>
      </c>
      <c r="L699" s="70">
        <v>45.0</v>
      </c>
      <c r="M699" s="70">
        <v>139.0</v>
      </c>
      <c r="N699" s="70">
        <v>17.0</v>
      </c>
      <c r="O699" s="70">
        <v>15.0</v>
      </c>
      <c r="P699" s="70">
        <v>1337.0</v>
      </c>
      <c r="Q699" s="70">
        <v>115.0</v>
      </c>
      <c r="R699" s="70">
        <v>12.0</v>
      </c>
      <c r="S699" s="70">
        <v>382.0</v>
      </c>
    </row>
    <row r="700">
      <c r="A700" s="64">
        <v>43933.0</v>
      </c>
      <c r="B700" s="70">
        <v>602.0</v>
      </c>
      <c r="C700" s="70">
        <v>126.0</v>
      </c>
      <c r="D700" s="68">
        <v>6816.0</v>
      </c>
      <c r="E700" s="70">
        <v>86.0</v>
      </c>
      <c r="F700" s="70">
        <v>27.0</v>
      </c>
      <c r="G700" s="70">
        <v>39.0</v>
      </c>
      <c r="H700" s="70">
        <v>41.0</v>
      </c>
      <c r="I700" s="70">
        <v>46.0</v>
      </c>
      <c r="J700" s="70">
        <v>628.0</v>
      </c>
      <c r="K700" s="70">
        <v>49.0</v>
      </c>
      <c r="L700" s="70">
        <v>45.0</v>
      </c>
      <c r="M700" s="70">
        <v>139.0</v>
      </c>
      <c r="N700" s="70">
        <v>17.0</v>
      </c>
      <c r="O700" s="70">
        <v>15.0</v>
      </c>
      <c r="P700" s="70">
        <v>1333.0</v>
      </c>
      <c r="Q700" s="70">
        <v>115.0</v>
      </c>
      <c r="R700" s="70">
        <v>12.0</v>
      </c>
      <c r="S700" s="70">
        <v>376.0</v>
      </c>
    </row>
    <row r="701">
      <c r="A701" s="64">
        <v>43932.0</v>
      </c>
      <c r="B701" s="70">
        <v>599.0</v>
      </c>
      <c r="C701" s="70">
        <v>126.0</v>
      </c>
      <c r="D701" s="68">
        <v>6814.0</v>
      </c>
      <c r="E701" s="70">
        <v>85.0</v>
      </c>
      <c r="F701" s="70">
        <v>27.0</v>
      </c>
      <c r="G701" s="70">
        <v>39.0</v>
      </c>
      <c r="H701" s="70">
        <v>41.0</v>
      </c>
      <c r="I701" s="70">
        <v>46.0</v>
      </c>
      <c r="J701" s="70">
        <v>624.0</v>
      </c>
      <c r="K701" s="70">
        <v>49.0</v>
      </c>
      <c r="L701" s="70">
        <v>45.0</v>
      </c>
      <c r="M701" s="70">
        <v>138.0</v>
      </c>
      <c r="N701" s="70">
        <v>17.0</v>
      </c>
      <c r="O701" s="70">
        <v>15.0</v>
      </c>
      <c r="P701" s="70">
        <v>1330.0</v>
      </c>
      <c r="Q701" s="70">
        <v>115.0</v>
      </c>
      <c r="R701" s="70">
        <v>12.0</v>
      </c>
      <c r="S701" s="70">
        <v>358.0</v>
      </c>
    </row>
    <row r="702">
      <c r="A702" s="64">
        <v>43931.0</v>
      </c>
      <c r="B702" s="70">
        <v>595.0</v>
      </c>
      <c r="C702" s="70">
        <v>126.0</v>
      </c>
      <c r="D702" s="68">
        <v>6807.0</v>
      </c>
      <c r="E702" s="70">
        <v>85.0</v>
      </c>
      <c r="F702" s="70">
        <v>27.0</v>
      </c>
      <c r="G702" s="70">
        <v>39.0</v>
      </c>
      <c r="H702" s="70">
        <v>40.0</v>
      </c>
      <c r="I702" s="70">
        <v>46.0</v>
      </c>
      <c r="J702" s="70">
        <v>615.0</v>
      </c>
      <c r="K702" s="70">
        <v>49.0</v>
      </c>
      <c r="L702" s="70">
        <v>45.0</v>
      </c>
      <c r="M702" s="70">
        <v>138.0</v>
      </c>
      <c r="N702" s="70">
        <v>17.0</v>
      </c>
      <c r="O702" s="70">
        <v>15.0</v>
      </c>
      <c r="P702" s="70">
        <v>1327.0</v>
      </c>
      <c r="Q702" s="70">
        <v>115.0</v>
      </c>
      <c r="R702" s="70">
        <v>12.0</v>
      </c>
      <c r="S702" s="70">
        <v>352.0</v>
      </c>
    </row>
    <row r="703">
      <c r="A703" s="64">
        <v>43930.0</v>
      </c>
      <c r="B703" s="70">
        <v>590.0</v>
      </c>
      <c r="C703" s="70">
        <v>125.0</v>
      </c>
      <c r="D703" s="68">
        <v>6807.0</v>
      </c>
      <c r="E703" s="70">
        <v>84.0</v>
      </c>
      <c r="F703" s="70">
        <v>27.0</v>
      </c>
      <c r="G703" s="70">
        <v>39.0</v>
      </c>
      <c r="H703" s="70">
        <v>40.0</v>
      </c>
      <c r="I703" s="70">
        <v>46.0</v>
      </c>
      <c r="J703" s="70">
        <v>606.0</v>
      </c>
      <c r="K703" s="70">
        <v>49.0</v>
      </c>
      <c r="L703" s="70">
        <v>45.0</v>
      </c>
      <c r="M703" s="70">
        <v>138.0</v>
      </c>
      <c r="N703" s="70">
        <v>17.0</v>
      </c>
      <c r="O703" s="70">
        <v>15.0</v>
      </c>
      <c r="P703" s="70">
        <v>1320.0</v>
      </c>
      <c r="Q703" s="70">
        <v>115.0</v>
      </c>
      <c r="R703" s="70">
        <v>12.0</v>
      </c>
      <c r="S703" s="70">
        <v>348.0</v>
      </c>
    </row>
    <row r="704">
      <c r="A704" s="64">
        <v>43929.0</v>
      </c>
      <c r="B704" s="70">
        <v>578.0</v>
      </c>
      <c r="C704" s="70">
        <v>125.0</v>
      </c>
      <c r="D704" s="68">
        <v>6803.0</v>
      </c>
      <c r="E704" s="70">
        <v>84.0</v>
      </c>
      <c r="F704" s="70">
        <v>27.0</v>
      </c>
      <c r="G704" s="70">
        <v>39.0</v>
      </c>
      <c r="H704" s="70">
        <v>40.0</v>
      </c>
      <c r="I704" s="70">
        <v>46.0</v>
      </c>
      <c r="J704" s="70">
        <v>596.0</v>
      </c>
      <c r="K704" s="70">
        <v>49.0</v>
      </c>
      <c r="L704" s="70">
        <v>45.0</v>
      </c>
      <c r="M704" s="70">
        <v>137.0</v>
      </c>
      <c r="N704" s="70">
        <v>17.0</v>
      </c>
      <c r="O704" s="70">
        <v>15.0</v>
      </c>
      <c r="P704" s="70">
        <v>1320.0</v>
      </c>
      <c r="Q704" s="70">
        <v>113.0</v>
      </c>
      <c r="R704" s="70">
        <v>12.0</v>
      </c>
      <c r="S704" s="70">
        <v>338.0</v>
      </c>
    </row>
    <row r="705">
      <c r="A705" s="64">
        <v>43928.0</v>
      </c>
      <c r="B705" s="70">
        <v>567.0</v>
      </c>
      <c r="C705" s="70">
        <v>123.0</v>
      </c>
      <c r="D705" s="68">
        <v>6794.0</v>
      </c>
      <c r="E705" s="70">
        <v>80.0</v>
      </c>
      <c r="F705" s="70">
        <v>27.0</v>
      </c>
      <c r="G705" s="70">
        <v>39.0</v>
      </c>
      <c r="H705" s="70">
        <v>40.0</v>
      </c>
      <c r="I705" s="70">
        <v>46.0</v>
      </c>
      <c r="J705" s="70">
        <v>590.0</v>
      </c>
      <c r="K705" s="70">
        <v>47.0</v>
      </c>
      <c r="L705" s="70">
        <v>45.0</v>
      </c>
      <c r="M705" s="70">
        <v>137.0</v>
      </c>
      <c r="N705" s="70">
        <v>16.0</v>
      </c>
      <c r="O705" s="70">
        <v>15.0</v>
      </c>
      <c r="P705" s="70">
        <v>1317.0</v>
      </c>
      <c r="Q705" s="70">
        <v>112.0</v>
      </c>
      <c r="R705" s="70">
        <v>12.0</v>
      </c>
      <c r="S705" s="70">
        <v>324.0</v>
      </c>
    </row>
    <row r="706">
      <c r="A706" s="64">
        <v>43927.0</v>
      </c>
      <c r="B706" s="70">
        <v>563.0</v>
      </c>
      <c r="C706" s="70">
        <v>122.0</v>
      </c>
      <c r="D706" s="68">
        <v>6781.0</v>
      </c>
      <c r="E706" s="70">
        <v>80.0</v>
      </c>
      <c r="F706" s="70">
        <v>27.0</v>
      </c>
      <c r="G706" s="70">
        <v>39.0</v>
      </c>
      <c r="H706" s="70">
        <v>40.0</v>
      </c>
      <c r="I706" s="70">
        <v>46.0</v>
      </c>
      <c r="J706" s="70">
        <v>580.0</v>
      </c>
      <c r="K706" s="70">
        <v>45.0</v>
      </c>
      <c r="L706" s="70">
        <v>45.0</v>
      </c>
      <c r="M706" s="70">
        <v>136.0</v>
      </c>
      <c r="N706" s="70">
        <v>16.0</v>
      </c>
      <c r="O706" s="70">
        <v>15.0</v>
      </c>
      <c r="P706" s="70">
        <v>1316.0</v>
      </c>
      <c r="Q706" s="70">
        <v>111.0</v>
      </c>
      <c r="R706" s="70">
        <v>12.0</v>
      </c>
      <c r="S706" s="70">
        <v>310.0</v>
      </c>
    </row>
    <row r="707">
      <c r="A707" s="64">
        <v>43926.0</v>
      </c>
      <c r="B707" s="70">
        <v>552.0</v>
      </c>
      <c r="C707" s="70">
        <v>122.0</v>
      </c>
      <c r="D707" s="68">
        <v>6768.0</v>
      </c>
      <c r="E707" s="70">
        <v>79.0</v>
      </c>
      <c r="F707" s="70">
        <v>27.0</v>
      </c>
      <c r="G707" s="70">
        <v>37.0</v>
      </c>
      <c r="H707" s="70">
        <v>40.0</v>
      </c>
      <c r="I707" s="70">
        <v>46.0</v>
      </c>
      <c r="J707" s="70">
        <v>572.0</v>
      </c>
      <c r="K707" s="70">
        <v>45.0</v>
      </c>
      <c r="L707" s="70">
        <v>45.0</v>
      </c>
      <c r="M707" s="70">
        <v>135.0</v>
      </c>
      <c r="N707" s="70">
        <v>16.0</v>
      </c>
      <c r="O707" s="70">
        <v>15.0</v>
      </c>
      <c r="P707" s="70">
        <v>1314.0</v>
      </c>
      <c r="Q707" s="70">
        <v>109.0</v>
      </c>
      <c r="R707" s="70">
        <v>12.0</v>
      </c>
      <c r="S707" s="70">
        <v>303.0</v>
      </c>
    </row>
    <row r="708">
      <c r="A708" s="64">
        <v>43925.0</v>
      </c>
      <c r="B708" s="70">
        <v>528.0</v>
      </c>
      <c r="C708" s="70">
        <v>122.0</v>
      </c>
      <c r="D708" s="68">
        <v>6761.0</v>
      </c>
      <c r="E708" s="70">
        <v>77.0</v>
      </c>
      <c r="F708" s="70">
        <v>26.0</v>
      </c>
      <c r="G708" s="70">
        <v>36.0</v>
      </c>
      <c r="H708" s="70">
        <v>40.0</v>
      </c>
      <c r="I708" s="70">
        <v>46.0</v>
      </c>
      <c r="J708" s="70">
        <v>562.0</v>
      </c>
      <c r="K708" s="70">
        <v>42.0</v>
      </c>
      <c r="L708" s="70">
        <v>45.0</v>
      </c>
      <c r="M708" s="70">
        <v>135.0</v>
      </c>
      <c r="N708" s="70">
        <v>15.0</v>
      </c>
      <c r="O708" s="70">
        <v>15.0</v>
      </c>
      <c r="P708" s="70">
        <v>1310.0</v>
      </c>
      <c r="Q708" s="70">
        <v>108.0</v>
      </c>
      <c r="R708" s="70">
        <v>9.0</v>
      </c>
      <c r="S708" s="70">
        <v>279.0</v>
      </c>
    </row>
    <row r="709">
      <c r="A709" s="64">
        <v>43924.0</v>
      </c>
      <c r="B709" s="70">
        <v>506.0</v>
      </c>
      <c r="C709" s="70">
        <v>122.0</v>
      </c>
      <c r="D709" s="68">
        <v>6734.0</v>
      </c>
      <c r="E709" s="70">
        <v>74.0</v>
      </c>
      <c r="F709" s="70">
        <v>26.0</v>
      </c>
      <c r="G709" s="70">
        <v>36.0</v>
      </c>
      <c r="H709" s="70">
        <v>40.0</v>
      </c>
      <c r="I709" s="70">
        <v>46.0</v>
      </c>
      <c r="J709" s="70">
        <v>539.0</v>
      </c>
      <c r="K709" s="70">
        <v>41.0</v>
      </c>
      <c r="L709" s="70">
        <v>45.0</v>
      </c>
      <c r="M709" s="70">
        <v>134.0</v>
      </c>
      <c r="N709" s="70">
        <v>15.0</v>
      </c>
      <c r="O709" s="70">
        <v>15.0</v>
      </c>
      <c r="P709" s="70">
        <v>1309.0</v>
      </c>
      <c r="Q709" s="70">
        <v>107.0</v>
      </c>
      <c r="R709" s="70">
        <v>9.0</v>
      </c>
      <c r="S709" s="70">
        <v>264.0</v>
      </c>
    </row>
    <row r="710">
      <c r="A710" s="64">
        <v>43923.0</v>
      </c>
      <c r="B710" s="70">
        <v>488.0</v>
      </c>
      <c r="C710" s="70">
        <v>122.0</v>
      </c>
      <c r="D710" s="68">
        <v>6725.0</v>
      </c>
      <c r="E710" s="70">
        <v>73.0</v>
      </c>
      <c r="F710" s="70">
        <v>25.0</v>
      </c>
      <c r="G710" s="70">
        <v>36.0</v>
      </c>
      <c r="H710" s="70">
        <v>40.0</v>
      </c>
      <c r="I710" s="70">
        <v>46.0</v>
      </c>
      <c r="J710" s="70">
        <v>516.0</v>
      </c>
      <c r="K710" s="70">
        <v>39.0</v>
      </c>
      <c r="L710" s="70">
        <v>44.0</v>
      </c>
      <c r="M710" s="70">
        <v>133.0</v>
      </c>
      <c r="N710" s="70">
        <v>14.0</v>
      </c>
      <c r="O710" s="70">
        <v>14.0</v>
      </c>
      <c r="P710" s="70">
        <v>1304.0</v>
      </c>
      <c r="Q710" s="70">
        <v>106.0</v>
      </c>
      <c r="R710" s="70">
        <v>9.0</v>
      </c>
      <c r="S710" s="70">
        <v>242.0</v>
      </c>
    </row>
    <row r="711">
      <c r="A711" s="64">
        <v>43922.0</v>
      </c>
      <c r="B711" s="70">
        <v>474.0</v>
      </c>
      <c r="C711" s="70">
        <v>122.0</v>
      </c>
      <c r="D711" s="68">
        <v>6704.0</v>
      </c>
      <c r="E711" s="70">
        <v>69.0</v>
      </c>
      <c r="F711" s="70">
        <v>24.0</v>
      </c>
      <c r="G711" s="70">
        <v>36.0</v>
      </c>
      <c r="H711" s="70">
        <v>39.0</v>
      </c>
      <c r="I711" s="70">
        <v>46.0</v>
      </c>
      <c r="J711" s="70">
        <v>499.0</v>
      </c>
      <c r="K711" s="70">
        <v>38.0</v>
      </c>
      <c r="L711" s="70">
        <v>44.0</v>
      </c>
      <c r="M711" s="70">
        <v>131.0</v>
      </c>
      <c r="N711" s="70">
        <v>14.0</v>
      </c>
      <c r="O711" s="70">
        <v>12.0</v>
      </c>
      <c r="P711" s="70">
        <v>1302.0</v>
      </c>
      <c r="Q711" s="70">
        <v>100.0</v>
      </c>
      <c r="R711" s="70">
        <v>9.0</v>
      </c>
      <c r="S711" s="70">
        <v>224.0</v>
      </c>
    </row>
    <row r="712">
      <c r="A712" s="64">
        <v>43921.0</v>
      </c>
      <c r="B712" s="71">
        <v>450.0</v>
      </c>
      <c r="C712" s="71">
        <v>119.0</v>
      </c>
      <c r="D712" s="72">
        <v>6684.0</v>
      </c>
      <c r="E712" s="71">
        <v>64.0</v>
      </c>
      <c r="F712" s="71">
        <v>20.0</v>
      </c>
      <c r="G712" s="71">
        <v>36.0</v>
      </c>
      <c r="H712" s="71">
        <v>39.0</v>
      </c>
      <c r="I712" s="71">
        <v>46.0</v>
      </c>
      <c r="J712" s="71">
        <v>476.0</v>
      </c>
      <c r="K712" s="71">
        <v>36.0</v>
      </c>
      <c r="L712" s="71">
        <v>44.0</v>
      </c>
      <c r="M712" s="71">
        <v>128.0</v>
      </c>
      <c r="N712" s="71">
        <v>13.0</v>
      </c>
      <c r="O712" s="71">
        <v>9.0</v>
      </c>
      <c r="P712" s="71">
        <v>1300.0</v>
      </c>
      <c r="Q712" s="71">
        <v>96.0</v>
      </c>
      <c r="R712" s="71">
        <v>9.0</v>
      </c>
      <c r="S712" s="71">
        <v>217.0</v>
      </c>
    </row>
    <row r="713">
      <c r="A713" s="64">
        <v>43920.0</v>
      </c>
      <c r="B713" s="71">
        <v>426.0</v>
      </c>
      <c r="C713" s="71">
        <v>118.0</v>
      </c>
      <c r="D713" s="72">
        <v>6624.0</v>
      </c>
      <c r="E713" s="71">
        <v>58.0</v>
      </c>
      <c r="F713" s="71">
        <v>20.0</v>
      </c>
      <c r="G713" s="71">
        <v>34.0</v>
      </c>
      <c r="H713" s="71">
        <v>39.0</v>
      </c>
      <c r="I713" s="71">
        <v>46.0</v>
      </c>
      <c r="J713" s="71">
        <v>463.0</v>
      </c>
      <c r="K713" s="71">
        <v>36.0</v>
      </c>
      <c r="L713" s="71">
        <v>44.0</v>
      </c>
      <c r="M713" s="71">
        <v>127.0</v>
      </c>
      <c r="N713" s="71">
        <v>13.0</v>
      </c>
      <c r="O713" s="71">
        <v>9.0</v>
      </c>
      <c r="P713" s="71">
        <v>1298.0</v>
      </c>
      <c r="Q713" s="71">
        <v>95.0</v>
      </c>
      <c r="R713" s="71">
        <v>9.0</v>
      </c>
      <c r="S713" s="71">
        <v>202.0</v>
      </c>
    </row>
    <row r="714">
      <c r="A714" s="64">
        <v>43919.0</v>
      </c>
      <c r="B714" s="71">
        <v>410.0</v>
      </c>
      <c r="C714" s="71">
        <v>117.0</v>
      </c>
      <c r="D714" s="72">
        <v>6610.0</v>
      </c>
      <c r="E714" s="71">
        <v>58.0</v>
      </c>
      <c r="F714" s="71">
        <v>20.0</v>
      </c>
      <c r="G714" s="71">
        <v>34.0</v>
      </c>
      <c r="H714" s="71">
        <v>39.0</v>
      </c>
      <c r="I714" s="71">
        <v>46.0</v>
      </c>
      <c r="J714" s="71">
        <v>448.0</v>
      </c>
      <c r="K714" s="71">
        <v>34.0</v>
      </c>
      <c r="L714" s="71">
        <v>41.0</v>
      </c>
      <c r="M714" s="71">
        <v>127.0</v>
      </c>
      <c r="N714" s="71">
        <v>12.0</v>
      </c>
      <c r="O714" s="71">
        <v>9.0</v>
      </c>
      <c r="P714" s="71">
        <v>1287.0</v>
      </c>
      <c r="Q714" s="71">
        <v>94.0</v>
      </c>
      <c r="R714" s="71">
        <v>8.0</v>
      </c>
      <c r="S714" s="71">
        <v>189.0</v>
      </c>
    </row>
    <row r="715">
      <c r="A715" s="64">
        <v>43918.0</v>
      </c>
      <c r="B715" s="71">
        <v>390.0</v>
      </c>
      <c r="C715" s="71">
        <v>114.0</v>
      </c>
      <c r="D715" s="72">
        <v>6587.0</v>
      </c>
      <c r="E715" s="71">
        <v>51.0</v>
      </c>
      <c r="F715" s="71">
        <v>20.0</v>
      </c>
      <c r="G715" s="71">
        <v>31.0</v>
      </c>
      <c r="H715" s="71">
        <v>39.0</v>
      </c>
      <c r="I715" s="71">
        <v>44.0</v>
      </c>
      <c r="J715" s="71">
        <v>433.0</v>
      </c>
      <c r="K715" s="71">
        <v>32.0</v>
      </c>
      <c r="L715" s="71">
        <v>41.0</v>
      </c>
      <c r="M715" s="71">
        <v>126.0</v>
      </c>
      <c r="N715" s="71">
        <v>10.0</v>
      </c>
      <c r="O715" s="71">
        <v>8.0</v>
      </c>
      <c r="P715" s="71">
        <v>1285.0</v>
      </c>
      <c r="Q715" s="71">
        <v>91.0</v>
      </c>
      <c r="R715" s="71">
        <v>8.0</v>
      </c>
      <c r="S715" s="71">
        <v>168.0</v>
      </c>
    </row>
    <row r="716">
      <c r="A716" s="64">
        <v>43917.0</v>
      </c>
      <c r="B716" s="71">
        <v>372.0</v>
      </c>
      <c r="C716" s="71">
        <v>113.0</v>
      </c>
      <c r="D716" s="72">
        <v>6516.0</v>
      </c>
      <c r="E716" s="71">
        <v>46.0</v>
      </c>
      <c r="F716" s="71">
        <v>20.0</v>
      </c>
      <c r="G716" s="71">
        <v>31.0</v>
      </c>
      <c r="H716" s="71">
        <v>39.0</v>
      </c>
      <c r="I716" s="71">
        <v>44.0</v>
      </c>
      <c r="J716" s="71">
        <v>412.0</v>
      </c>
      <c r="K716" s="71">
        <v>31.0</v>
      </c>
      <c r="L716" s="71">
        <v>41.0</v>
      </c>
      <c r="M716" s="71">
        <v>124.0</v>
      </c>
      <c r="N716" s="71">
        <v>10.0</v>
      </c>
      <c r="O716" s="71">
        <v>8.0</v>
      </c>
      <c r="P716" s="71">
        <v>1283.0</v>
      </c>
      <c r="Q716" s="71">
        <v>91.0</v>
      </c>
      <c r="R716" s="71">
        <v>7.0</v>
      </c>
      <c r="S716" s="71">
        <v>144.0</v>
      </c>
    </row>
    <row r="717">
      <c r="A717" s="64">
        <v>43916.0</v>
      </c>
      <c r="B717" s="71">
        <v>360.0</v>
      </c>
      <c r="C717" s="71">
        <v>112.0</v>
      </c>
      <c r="D717" s="72">
        <v>6482.0</v>
      </c>
      <c r="E717" s="71">
        <v>43.0</v>
      </c>
      <c r="F717" s="71">
        <v>19.0</v>
      </c>
      <c r="G717" s="71">
        <v>30.0</v>
      </c>
      <c r="H717" s="71">
        <v>37.0</v>
      </c>
      <c r="I717" s="71">
        <v>44.0</v>
      </c>
      <c r="J717" s="71">
        <v>401.0</v>
      </c>
      <c r="K717" s="71">
        <v>31.0</v>
      </c>
      <c r="L717" s="71">
        <v>39.0</v>
      </c>
      <c r="M717" s="71">
        <v>124.0</v>
      </c>
      <c r="N717" s="71">
        <v>10.0</v>
      </c>
      <c r="O717" s="71">
        <v>8.0</v>
      </c>
      <c r="P717" s="71">
        <v>1274.0</v>
      </c>
      <c r="Q717" s="71">
        <v>90.0</v>
      </c>
      <c r="R717" s="71">
        <v>6.0</v>
      </c>
      <c r="S717" s="71">
        <v>131.0</v>
      </c>
    </row>
    <row r="718">
      <c r="A718" s="64">
        <v>43915.0</v>
      </c>
      <c r="B718" s="71">
        <v>347.0</v>
      </c>
      <c r="C718" s="71">
        <v>112.0</v>
      </c>
      <c r="D718" s="72">
        <v>6456.0</v>
      </c>
      <c r="E718" s="71">
        <v>42.0</v>
      </c>
      <c r="F718" s="71">
        <v>19.0</v>
      </c>
      <c r="G718" s="71">
        <v>24.0</v>
      </c>
      <c r="H718" s="71">
        <v>37.0</v>
      </c>
      <c r="I718" s="71">
        <v>44.0</v>
      </c>
      <c r="J718" s="71">
        <v>387.0</v>
      </c>
      <c r="K718" s="71">
        <v>31.0</v>
      </c>
      <c r="L718" s="71">
        <v>38.0</v>
      </c>
      <c r="M718" s="71">
        <v>123.0</v>
      </c>
      <c r="N718" s="71">
        <v>10.0</v>
      </c>
      <c r="O718" s="71">
        <v>8.0</v>
      </c>
      <c r="P718" s="71">
        <v>1262.0</v>
      </c>
      <c r="Q718" s="71">
        <v>90.0</v>
      </c>
      <c r="R718" s="71">
        <v>6.0</v>
      </c>
      <c r="S718" s="71">
        <v>101.0</v>
      </c>
    </row>
    <row r="719">
      <c r="A719" s="64">
        <v>43914.0</v>
      </c>
      <c r="B719" s="71">
        <v>334.0</v>
      </c>
      <c r="C719" s="71">
        <v>111.0</v>
      </c>
      <c r="D719" s="72">
        <v>6442.0</v>
      </c>
      <c r="E719" s="71">
        <v>41.0</v>
      </c>
      <c r="F719" s="71">
        <v>19.0</v>
      </c>
      <c r="G719" s="71">
        <v>24.0</v>
      </c>
      <c r="H719" s="71">
        <v>36.0</v>
      </c>
      <c r="I719" s="71">
        <v>42.0</v>
      </c>
      <c r="J719" s="71">
        <v>366.0</v>
      </c>
      <c r="K719" s="71">
        <v>30.0</v>
      </c>
      <c r="L719" s="71">
        <v>38.0</v>
      </c>
      <c r="M719" s="71">
        <v>120.0</v>
      </c>
      <c r="N719" s="71">
        <v>10.0</v>
      </c>
      <c r="O719" s="71">
        <v>6.0</v>
      </c>
      <c r="P719" s="71">
        <v>1257.0</v>
      </c>
      <c r="Q719" s="71">
        <v>90.0</v>
      </c>
      <c r="R719" s="71">
        <v>4.0</v>
      </c>
      <c r="S719" s="71">
        <v>67.0</v>
      </c>
    </row>
    <row r="720">
      <c r="A720" s="64">
        <v>43913.0</v>
      </c>
      <c r="B720" s="71">
        <v>330.0</v>
      </c>
      <c r="C720" s="71">
        <v>109.0</v>
      </c>
      <c r="D720" s="72">
        <v>6411.0</v>
      </c>
      <c r="E720" s="71">
        <v>40.0</v>
      </c>
      <c r="F720" s="71">
        <v>19.0</v>
      </c>
      <c r="G720" s="71">
        <v>24.0</v>
      </c>
      <c r="H720" s="71">
        <v>36.0</v>
      </c>
      <c r="I720" s="71">
        <v>41.0</v>
      </c>
      <c r="J720" s="71">
        <v>351.0</v>
      </c>
      <c r="K720" s="71">
        <v>30.0</v>
      </c>
      <c r="L720" s="71">
        <v>37.0</v>
      </c>
      <c r="M720" s="71">
        <v>120.0</v>
      </c>
      <c r="N720" s="71">
        <v>10.0</v>
      </c>
      <c r="O720" s="71">
        <v>6.0</v>
      </c>
      <c r="P720" s="71">
        <v>1256.0</v>
      </c>
      <c r="Q720" s="71">
        <v>89.0</v>
      </c>
      <c r="R720" s="71">
        <v>4.0</v>
      </c>
      <c r="S720" s="71">
        <v>47.0</v>
      </c>
    </row>
    <row r="721">
      <c r="A721" s="64">
        <v>43912.0</v>
      </c>
      <c r="B721" s="71">
        <v>324.0</v>
      </c>
      <c r="C721" s="71">
        <v>108.0</v>
      </c>
      <c r="D721" s="72">
        <v>6387.0</v>
      </c>
      <c r="E721" s="71">
        <v>40.0</v>
      </c>
      <c r="F721" s="71">
        <v>19.0</v>
      </c>
      <c r="G721" s="71">
        <v>24.0</v>
      </c>
      <c r="H721" s="71">
        <v>36.0</v>
      </c>
      <c r="I721" s="71">
        <v>41.0</v>
      </c>
      <c r="J721" s="71">
        <v>337.0</v>
      </c>
      <c r="K721" s="71">
        <v>30.0</v>
      </c>
      <c r="L721" s="71">
        <v>35.0</v>
      </c>
      <c r="M721" s="71">
        <v>120.0</v>
      </c>
      <c r="N721" s="71">
        <v>10.0</v>
      </c>
      <c r="O721" s="71">
        <v>6.0</v>
      </c>
      <c r="P721" s="71">
        <v>1254.0</v>
      </c>
      <c r="Q721" s="71">
        <v>88.0</v>
      </c>
      <c r="R721" s="71">
        <v>4.0</v>
      </c>
      <c r="S721" s="71">
        <v>34.0</v>
      </c>
    </row>
    <row r="722">
      <c r="A722" s="64">
        <v>43911.0</v>
      </c>
      <c r="B722" s="71">
        <v>314.0</v>
      </c>
      <c r="C722" s="71">
        <v>108.0</v>
      </c>
      <c r="D722" s="72">
        <v>6344.0</v>
      </c>
      <c r="E722" s="71">
        <v>40.0</v>
      </c>
      <c r="F722" s="71">
        <v>18.0</v>
      </c>
      <c r="G722" s="71">
        <v>22.0</v>
      </c>
      <c r="H722" s="71">
        <v>36.0</v>
      </c>
      <c r="I722" s="71">
        <v>41.0</v>
      </c>
      <c r="J722" s="71">
        <v>321.0</v>
      </c>
      <c r="K722" s="71">
        <v>30.0</v>
      </c>
      <c r="L722" s="71">
        <v>34.0</v>
      </c>
      <c r="M722" s="71">
        <v>119.0</v>
      </c>
      <c r="N722" s="71">
        <v>10.0</v>
      </c>
      <c r="O722" s="71">
        <v>5.0</v>
      </c>
      <c r="P722" s="71">
        <v>1243.0</v>
      </c>
      <c r="Q722" s="71">
        <v>87.0</v>
      </c>
      <c r="R722" s="71">
        <v>4.0</v>
      </c>
      <c r="S722" s="71">
        <v>23.0</v>
      </c>
    </row>
    <row r="723">
      <c r="A723" s="64">
        <v>43910.0</v>
      </c>
      <c r="B723" s="71">
        <v>299.0</v>
      </c>
      <c r="C723" s="71">
        <v>108.0</v>
      </c>
      <c r="D723" s="72">
        <v>6275.0</v>
      </c>
      <c r="E723" s="71">
        <v>36.0</v>
      </c>
      <c r="F723" s="71">
        <v>18.0</v>
      </c>
      <c r="G723" s="71">
        <v>22.0</v>
      </c>
      <c r="H723" s="71">
        <v>36.0</v>
      </c>
      <c r="I723" s="71">
        <v>41.0</v>
      </c>
      <c r="J723" s="71">
        <v>309.0</v>
      </c>
      <c r="K723" s="71">
        <v>30.0</v>
      </c>
      <c r="L723" s="71">
        <v>33.0</v>
      </c>
      <c r="M723" s="71">
        <v>119.0</v>
      </c>
      <c r="N723" s="71">
        <v>10.0</v>
      </c>
      <c r="O723" s="71">
        <v>5.0</v>
      </c>
      <c r="P723" s="71">
        <v>1203.0</v>
      </c>
      <c r="Q723" s="71">
        <v>87.0</v>
      </c>
      <c r="R723" s="71">
        <v>4.0</v>
      </c>
      <c r="S723" s="71">
        <v>17.0</v>
      </c>
    </row>
    <row r="724">
      <c r="A724" s="64">
        <v>43909.0</v>
      </c>
      <c r="B724" s="71">
        <v>282.0</v>
      </c>
      <c r="C724" s="71">
        <v>107.0</v>
      </c>
      <c r="D724" s="72">
        <v>6241.0</v>
      </c>
      <c r="E724" s="71">
        <v>32.0</v>
      </c>
      <c r="F724" s="71">
        <v>17.0</v>
      </c>
      <c r="G724" s="71">
        <v>22.0</v>
      </c>
      <c r="H724" s="71">
        <v>36.0</v>
      </c>
      <c r="I724" s="71">
        <v>41.0</v>
      </c>
      <c r="J724" s="71">
        <v>295.0</v>
      </c>
      <c r="K724" s="71">
        <v>30.0</v>
      </c>
      <c r="L724" s="71">
        <v>33.0</v>
      </c>
      <c r="M724" s="71">
        <v>118.0</v>
      </c>
      <c r="N724" s="71">
        <v>10.0</v>
      </c>
      <c r="O724" s="71">
        <v>5.0</v>
      </c>
      <c r="P724" s="71">
        <v>1190.0</v>
      </c>
      <c r="Q724" s="71">
        <v>86.0</v>
      </c>
      <c r="R724" s="71">
        <v>4.0</v>
      </c>
      <c r="S724" s="71">
        <v>16.0</v>
      </c>
    </row>
    <row r="725">
      <c r="A725" s="64">
        <v>43908.0</v>
      </c>
      <c r="B725" s="71">
        <v>270.0</v>
      </c>
      <c r="C725" s="71">
        <v>107.0</v>
      </c>
      <c r="D725" s="72">
        <v>6144.0</v>
      </c>
      <c r="E725" s="71">
        <v>32.0</v>
      </c>
      <c r="F725" s="71">
        <v>17.0</v>
      </c>
      <c r="G725" s="71">
        <v>22.0</v>
      </c>
      <c r="H725" s="71">
        <v>30.0</v>
      </c>
      <c r="I725" s="71">
        <v>41.0</v>
      </c>
      <c r="J725" s="71">
        <v>277.0</v>
      </c>
      <c r="K725" s="71">
        <v>30.0</v>
      </c>
      <c r="L725" s="71">
        <v>32.0</v>
      </c>
      <c r="M725" s="71">
        <v>118.0</v>
      </c>
      <c r="N725" s="71">
        <v>9.0</v>
      </c>
      <c r="O725" s="71">
        <v>5.0</v>
      </c>
      <c r="P725" s="71">
        <v>1178.0</v>
      </c>
      <c r="Q725" s="71">
        <v>86.0</v>
      </c>
      <c r="R725" s="71">
        <v>4.0</v>
      </c>
      <c r="S725" s="71">
        <v>11.0</v>
      </c>
    </row>
    <row r="726">
      <c r="A726" s="64">
        <v>43907.0</v>
      </c>
      <c r="B726" s="71">
        <v>265.0</v>
      </c>
      <c r="C726" s="71">
        <v>107.0</v>
      </c>
      <c r="D726" s="72">
        <v>6098.0</v>
      </c>
      <c r="E726" s="71">
        <v>31.0</v>
      </c>
      <c r="F726" s="71">
        <v>16.0</v>
      </c>
      <c r="G726" s="71">
        <v>22.0</v>
      </c>
      <c r="H726" s="71">
        <v>28.0</v>
      </c>
      <c r="I726" s="71">
        <v>40.0</v>
      </c>
      <c r="J726" s="71">
        <v>262.0</v>
      </c>
      <c r="K726" s="71">
        <v>29.0</v>
      </c>
      <c r="L726" s="71">
        <v>31.0</v>
      </c>
      <c r="M726" s="71">
        <v>115.0</v>
      </c>
      <c r="N726" s="71">
        <v>7.0</v>
      </c>
      <c r="O726" s="71">
        <v>4.0</v>
      </c>
      <c r="P726" s="71">
        <v>1169.0</v>
      </c>
      <c r="Q726" s="71">
        <v>86.0</v>
      </c>
      <c r="R726" s="71">
        <v>4.0</v>
      </c>
      <c r="S726" s="71">
        <v>6.0</v>
      </c>
    </row>
    <row r="727">
      <c r="A727" s="64">
        <v>43906.0</v>
      </c>
      <c r="B727" s="71">
        <v>253.0</v>
      </c>
      <c r="C727" s="71">
        <v>107.0</v>
      </c>
      <c r="D727" s="72">
        <v>6066.0</v>
      </c>
      <c r="E727" s="71">
        <v>30.0</v>
      </c>
      <c r="F727" s="71">
        <v>16.0</v>
      </c>
      <c r="G727" s="71">
        <v>22.0</v>
      </c>
      <c r="H727" s="71">
        <v>28.0</v>
      </c>
      <c r="I727" s="71">
        <v>40.0</v>
      </c>
      <c r="J727" s="71">
        <v>231.0</v>
      </c>
      <c r="K727" s="71">
        <v>29.0</v>
      </c>
      <c r="L727" s="71">
        <v>31.0</v>
      </c>
      <c r="M727" s="71">
        <v>115.0</v>
      </c>
      <c r="N727" s="71">
        <v>7.0</v>
      </c>
      <c r="O727" s="71">
        <v>4.0</v>
      </c>
      <c r="P727" s="71">
        <v>1164.0</v>
      </c>
      <c r="Q727" s="71">
        <v>85.0</v>
      </c>
      <c r="R727" s="71">
        <v>4.0</v>
      </c>
      <c r="S727" s="71">
        <v>4.0</v>
      </c>
    </row>
    <row r="728">
      <c r="A728" s="64">
        <v>43905.0</v>
      </c>
      <c r="B728" s="71">
        <v>247.0</v>
      </c>
      <c r="C728" s="71">
        <v>106.0</v>
      </c>
      <c r="D728" s="72">
        <v>6031.0</v>
      </c>
      <c r="E728" s="71">
        <v>30.0</v>
      </c>
      <c r="F728" s="71">
        <v>16.0</v>
      </c>
      <c r="G728" s="71">
        <v>22.0</v>
      </c>
      <c r="H728" s="71">
        <v>28.0</v>
      </c>
      <c r="I728" s="71">
        <v>39.0</v>
      </c>
      <c r="J728" s="71">
        <v>211.0</v>
      </c>
      <c r="K728" s="71">
        <v>29.0</v>
      </c>
      <c r="L728" s="71">
        <v>31.0</v>
      </c>
      <c r="M728" s="71">
        <v>115.0</v>
      </c>
      <c r="N728" s="71">
        <v>7.0</v>
      </c>
      <c r="O728" s="71">
        <v>4.0</v>
      </c>
      <c r="P728" s="71">
        <v>1157.0</v>
      </c>
      <c r="Q728" s="71">
        <v>85.0</v>
      </c>
      <c r="R728" s="71">
        <v>4.0</v>
      </c>
      <c r="S728" s="71">
        <v>0.0</v>
      </c>
    </row>
    <row r="729">
      <c r="A729" s="64">
        <v>43904.0</v>
      </c>
      <c r="B729" s="71">
        <v>238.0</v>
      </c>
      <c r="C729" s="71">
        <v>103.0</v>
      </c>
      <c r="D729" s="72">
        <v>5990.0</v>
      </c>
      <c r="E729" s="71">
        <v>28.0</v>
      </c>
      <c r="F729" s="71">
        <v>15.0</v>
      </c>
      <c r="G729" s="71">
        <v>22.0</v>
      </c>
      <c r="H729" s="71">
        <v>27.0</v>
      </c>
      <c r="I729" s="71">
        <v>38.0</v>
      </c>
      <c r="J729" s="71">
        <v>200.0</v>
      </c>
      <c r="K729" s="71">
        <v>29.0</v>
      </c>
      <c r="L729" s="71">
        <v>28.0</v>
      </c>
      <c r="M729" s="71">
        <v>115.0</v>
      </c>
      <c r="N729" s="71">
        <v>7.0</v>
      </c>
      <c r="O729" s="71">
        <v>4.0</v>
      </c>
      <c r="P729" s="71">
        <v>1153.0</v>
      </c>
      <c r="Q729" s="71">
        <v>85.0</v>
      </c>
      <c r="R729" s="71">
        <v>4.0</v>
      </c>
      <c r="S729" s="71">
        <v>0.0</v>
      </c>
    </row>
    <row r="730">
      <c r="A730" s="64">
        <v>43903.0</v>
      </c>
      <c r="B730" s="71">
        <v>225.0</v>
      </c>
      <c r="C730" s="71">
        <v>100.0</v>
      </c>
      <c r="D730" s="72">
        <v>5928.0</v>
      </c>
      <c r="E730" s="71">
        <v>27.0</v>
      </c>
      <c r="F730" s="71">
        <v>15.0</v>
      </c>
      <c r="G730" s="71">
        <v>22.0</v>
      </c>
      <c r="H730" s="71">
        <v>27.0</v>
      </c>
      <c r="I730" s="71">
        <v>32.0</v>
      </c>
      <c r="J730" s="71">
        <v>185.0</v>
      </c>
      <c r="K730" s="71">
        <v>29.0</v>
      </c>
      <c r="L730" s="71">
        <v>27.0</v>
      </c>
      <c r="M730" s="71">
        <v>115.0</v>
      </c>
      <c r="N730" s="71">
        <v>7.0</v>
      </c>
      <c r="O730" s="71">
        <v>4.0</v>
      </c>
      <c r="P730" s="71">
        <v>1147.0</v>
      </c>
      <c r="Q730" s="71">
        <v>85.0</v>
      </c>
      <c r="R730" s="71">
        <v>4.0</v>
      </c>
      <c r="S730" s="71">
        <v>0.0</v>
      </c>
    </row>
    <row r="731">
      <c r="A731" s="64">
        <v>43902.0</v>
      </c>
      <c r="B731" s="71">
        <v>212.0</v>
      </c>
      <c r="C731" s="71">
        <v>99.0</v>
      </c>
      <c r="D731" s="72">
        <v>5867.0</v>
      </c>
      <c r="E731" s="71">
        <v>25.0</v>
      </c>
      <c r="F731" s="71">
        <v>15.0</v>
      </c>
      <c r="G731" s="71">
        <v>20.0</v>
      </c>
      <c r="H731" s="71">
        <v>25.0</v>
      </c>
      <c r="I731" s="71">
        <v>15.0</v>
      </c>
      <c r="J731" s="71">
        <v>178.0</v>
      </c>
      <c r="K731" s="71">
        <v>29.0</v>
      </c>
      <c r="L731" s="71">
        <v>27.0</v>
      </c>
      <c r="M731" s="71">
        <v>114.0</v>
      </c>
      <c r="N731" s="71">
        <v>7.0</v>
      </c>
      <c r="O731" s="71">
        <v>4.0</v>
      </c>
      <c r="P731" s="71">
        <v>1143.0</v>
      </c>
      <c r="Q731" s="71">
        <v>85.0</v>
      </c>
      <c r="R731" s="71">
        <v>4.0</v>
      </c>
      <c r="S731" s="71">
        <v>0.0</v>
      </c>
    </row>
    <row r="732">
      <c r="A732" s="64">
        <v>43901.0</v>
      </c>
      <c r="B732" s="71">
        <v>193.0</v>
      </c>
      <c r="C732" s="71">
        <v>98.0</v>
      </c>
      <c r="D732" s="72">
        <v>5794.0</v>
      </c>
      <c r="E732" s="71">
        <v>25.0</v>
      </c>
      <c r="F732" s="71">
        <v>15.0</v>
      </c>
      <c r="G732" s="71">
        <v>18.0</v>
      </c>
      <c r="H732" s="71">
        <v>25.0</v>
      </c>
      <c r="I732" s="71">
        <v>10.0</v>
      </c>
      <c r="J732" s="71">
        <v>175.0</v>
      </c>
      <c r="K732" s="71">
        <v>29.0</v>
      </c>
      <c r="L732" s="71">
        <v>27.0</v>
      </c>
      <c r="M732" s="71">
        <v>112.0</v>
      </c>
      <c r="N732" s="71">
        <v>7.0</v>
      </c>
      <c r="O732" s="71">
        <v>4.0</v>
      </c>
      <c r="P732" s="71">
        <v>1135.0</v>
      </c>
      <c r="Q732" s="71">
        <v>84.0</v>
      </c>
      <c r="R732" s="71">
        <v>4.0</v>
      </c>
      <c r="S732" s="71">
        <v>0.0</v>
      </c>
    </row>
    <row r="733">
      <c r="A733" s="64">
        <v>43900.0</v>
      </c>
      <c r="B733" s="71">
        <v>141.0</v>
      </c>
      <c r="C733" s="71">
        <v>96.0</v>
      </c>
      <c r="D733" s="72">
        <v>5663.0</v>
      </c>
      <c r="E733" s="71">
        <v>13.0</v>
      </c>
      <c r="F733" s="71">
        <v>15.0</v>
      </c>
      <c r="G733" s="71">
        <v>18.0</v>
      </c>
      <c r="H733" s="71">
        <v>24.0</v>
      </c>
      <c r="I733" s="71">
        <v>8.0</v>
      </c>
      <c r="J733" s="71">
        <v>163.0</v>
      </c>
      <c r="K733" s="71">
        <v>28.0</v>
      </c>
      <c r="L733" s="71">
        <v>25.0</v>
      </c>
      <c r="M733" s="71">
        <v>104.0</v>
      </c>
      <c r="N733" s="71">
        <v>7.0</v>
      </c>
      <c r="O733" s="71">
        <v>4.0</v>
      </c>
      <c r="P733" s="71">
        <v>1117.0</v>
      </c>
      <c r="Q733" s="71">
        <v>83.0</v>
      </c>
      <c r="R733" s="71">
        <v>4.0</v>
      </c>
      <c r="S733" s="71">
        <v>0.0</v>
      </c>
    </row>
    <row r="734">
      <c r="A734" s="64">
        <v>43899.0</v>
      </c>
      <c r="B734" s="71">
        <v>130.0</v>
      </c>
      <c r="C734" s="71">
        <v>96.0</v>
      </c>
      <c r="D734" s="72">
        <v>5571.0</v>
      </c>
      <c r="E734" s="71">
        <v>9.0</v>
      </c>
      <c r="F734" s="71">
        <v>15.0</v>
      </c>
      <c r="G734" s="71">
        <v>19.0</v>
      </c>
      <c r="H734" s="71">
        <v>24.0</v>
      </c>
      <c r="I734" s="71">
        <v>6.0</v>
      </c>
      <c r="J734" s="71">
        <v>152.0</v>
      </c>
      <c r="K734" s="71">
        <v>28.0</v>
      </c>
      <c r="L734" s="71">
        <v>25.0</v>
      </c>
      <c r="M734" s="71">
        <v>102.0</v>
      </c>
      <c r="N734" s="71">
        <v>7.0</v>
      </c>
      <c r="O734" s="71">
        <v>4.0</v>
      </c>
      <c r="P734" s="71">
        <v>1107.0</v>
      </c>
      <c r="Q734" s="71">
        <v>83.0</v>
      </c>
      <c r="R734" s="71">
        <v>4.0</v>
      </c>
      <c r="S734" s="71">
        <v>0.0</v>
      </c>
    </row>
    <row r="735">
      <c r="A735" s="64">
        <v>43898.0</v>
      </c>
      <c r="B735" s="71">
        <v>120.0</v>
      </c>
      <c r="C735" s="71">
        <v>96.0</v>
      </c>
      <c r="D735" s="72">
        <v>5381.0</v>
      </c>
      <c r="E735" s="71">
        <v>9.0</v>
      </c>
      <c r="F735" s="71">
        <v>13.0</v>
      </c>
      <c r="G735" s="71">
        <v>18.0</v>
      </c>
      <c r="H735" s="71">
        <v>24.0</v>
      </c>
      <c r="I735" s="71">
        <v>3.0</v>
      </c>
      <c r="J735" s="71">
        <v>141.0</v>
      </c>
      <c r="K735" s="71">
        <v>27.0</v>
      </c>
      <c r="L735" s="71">
        <v>24.0</v>
      </c>
      <c r="M735" s="71">
        <v>98.0</v>
      </c>
      <c r="N735" s="71">
        <v>7.0</v>
      </c>
      <c r="O735" s="71">
        <v>4.0</v>
      </c>
      <c r="P735" s="71">
        <v>1081.0</v>
      </c>
      <c r="Q735" s="71">
        <v>83.0</v>
      </c>
      <c r="R735" s="71">
        <v>4.0</v>
      </c>
      <c r="S735" s="71">
        <v>0.0</v>
      </c>
    </row>
    <row r="736">
      <c r="A736" s="64">
        <v>43897.0</v>
      </c>
      <c r="B736" s="71">
        <v>108.0</v>
      </c>
      <c r="C736" s="71">
        <v>96.0</v>
      </c>
      <c r="D736" s="72">
        <v>5084.0</v>
      </c>
      <c r="E736" s="71">
        <v>9.0</v>
      </c>
      <c r="F736" s="71">
        <v>13.0</v>
      </c>
      <c r="G736" s="71">
        <v>18.0</v>
      </c>
      <c r="H736" s="71">
        <v>23.0</v>
      </c>
      <c r="I736" s="71">
        <v>2.0</v>
      </c>
      <c r="J736" s="71">
        <v>130.0</v>
      </c>
      <c r="K736" s="71">
        <v>26.0</v>
      </c>
      <c r="L736" s="71">
        <v>20.0</v>
      </c>
      <c r="M736" s="71">
        <v>92.0</v>
      </c>
      <c r="N736" s="71">
        <v>7.0</v>
      </c>
      <c r="O736" s="71">
        <v>4.0</v>
      </c>
      <c r="P736" s="71">
        <v>1049.0</v>
      </c>
      <c r="Q736" s="71">
        <v>82.0</v>
      </c>
      <c r="R736" s="71">
        <v>4.0</v>
      </c>
      <c r="S736" s="71">
        <v>0.0</v>
      </c>
    </row>
    <row r="737">
      <c r="A737" s="64">
        <v>43896.0</v>
      </c>
      <c r="B737" s="71">
        <v>105.0</v>
      </c>
      <c r="C737" s="71">
        <v>95.0</v>
      </c>
      <c r="D737" s="72">
        <v>4693.0</v>
      </c>
      <c r="E737" s="71">
        <v>9.0</v>
      </c>
      <c r="F737" s="71">
        <v>13.0</v>
      </c>
      <c r="G737" s="71">
        <v>18.0</v>
      </c>
      <c r="H737" s="71">
        <v>23.0</v>
      </c>
      <c r="I737" s="71">
        <v>1.0</v>
      </c>
      <c r="J737" s="71">
        <v>120.0</v>
      </c>
      <c r="K737" s="71">
        <v>25.0</v>
      </c>
      <c r="L737" s="71">
        <v>15.0</v>
      </c>
      <c r="M737" s="71">
        <v>90.0</v>
      </c>
      <c r="N737" s="71">
        <v>7.0</v>
      </c>
      <c r="O737" s="71">
        <v>4.0</v>
      </c>
      <c r="P737" s="71">
        <v>984.0</v>
      </c>
      <c r="Q737" s="71">
        <v>77.0</v>
      </c>
      <c r="R737" s="71">
        <v>4.0</v>
      </c>
      <c r="S737" s="71">
        <v>0.0</v>
      </c>
    </row>
    <row r="738">
      <c r="A738" s="64">
        <v>43895.0</v>
      </c>
      <c r="B738" s="71">
        <v>103.0</v>
      </c>
      <c r="C738" s="71">
        <v>93.0</v>
      </c>
      <c r="D738" s="72">
        <v>4326.0</v>
      </c>
      <c r="E738" s="71">
        <v>9.0</v>
      </c>
      <c r="F738" s="71">
        <v>13.0</v>
      </c>
      <c r="G738" s="71">
        <v>16.0</v>
      </c>
      <c r="H738" s="71">
        <v>23.0</v>
      </c>
      <c r="I738" s="71">
        <v>1.0</v>
      </c>
      <c r="J738" s="71">
        <v>110.0</v>
      </c>
      <c r="K738" s="71">
        <v>23.0</v>
      </c>
      <c r="L738" s="71">
        <v>12.0</v>
      </c>
      <c r="M738" s="71">
        <v>86.0</v>
      </c>
      <c r="N738" s="71">
        <v>7.0</v>
      </c>
      <c r="O738" s="71">
        <v>4.0</v>
      </c>
      <c r="P738" s="71">
        <v>861.0</v>
      </c>
      <c r="Q738" s="71">
        <v>74.0</v>
      </c>
      <c r="R738" s="71">
        <v>4.0</v>
      </c>
      <c r="S738" s="71">
        <v>0.0</v>
      </c>
    </row>
    <row r="739">
      <c r="A739" s="64">
        <v>43894.0</v>
      </c>
      <c r="B739" s="71">
        <v>99.0</v>
      </c>
      <c r="C739" s="71">
        <v>93.0</v>
      </c>
      <c r="D739" s="72">
        <v>4006.0</v>
      </c>
      <c r="E739" s="71">
        <v>9.0</v>
      </c>
      <c r="F739" s="71">
        <v>13.0</v>
      </c>
      <c r="G739" s="71">
        <v>15.0</v>
      </c>
      <c r="H739" s="71">
        <v>23.0</v>
      </c>
      <c r="I739" s="71">
        <v>1.0</v>
      </c>
      <c r="J739" s="71">
        <v>101.0</v>
      </c>
      <c r="K739" s="71">
        <v>21.0</v>
      </c>
      <c r="L739" s="71">
        <v>11.0</v>
      </c>
      <c r="M739" s="71">
        <v>82.0</v>
      </c>
      <c r="N739" s="71">
        <v>7.0</v>
      </c>
      <c r="O739" s="71">
        <v>5.0</v>
      </c>
      <c r="P739" s="71">
        <v>774.0</v>
      </c>
      <c r="Q739" s="71">
        <v>65.0</v>
      </c>
      <c r="R739" s="71">
        <v>3.0</v>
      </c>
      <c r="S739" s="71">
        <v>0.0</v>
      </c>
    </row>
    <row r="740">
      <c r="A740" s="64">
        <v>43893.0</v>
      </c>
      <c r="B740" s="71">
        <v>98.0</v>
      </c>
      <c r="C740" s="71">
        <v>90.0</v>
      </c>
      <c r="D740" s="72">
        <v>3600.0</v>
      </c>
      <c r="E740" s="71">
        <v>7.0</v>
      </c>
      <c r="F740" s="71">
        <v>11.0</v>
      </c>
      <c r="G740" s="71">
        <v>14.0</v>
      </c>
      <c r="H740" s="71">
        <v>20.0</v>
      </c>
      <c r="I740" s="71">
        <v>1.0</v>
      </c>
      <c r="J740" s="71">
        <v>94.0</v>
      </c>
      <c r="K740" s="71">
        <v>20.0</v>
      </c>
      <c r="L740" s="71">
        <v>11.0</v>
      </c>
      <c r="M740" s="71">
        <v>81.0</v>
      </c>
      <c r="N740" s="71">
        <v>7.0</v>
      </c>
      <c r="O740" s="71">
        <v>5.0</v>
      </c>
      <c r="P740" s="71">
        <v>685.0</v>
      </c>
      <c r="Q740" s="71">
        <v>64.0</v>
      </c>
      <c r="R740" s="71">
        <v>3.0</v>
      </c>
      <c r="S740" s="71">
        <v>0.0</v>
      </c>
    </row>
    <row r="741">
      <c r="A741" s="64">
        <v>43892.0</v>
      </c>
      <c r="B741" s="71">
        <v>91.0</v>
      </c>
      <c r="C741" s="71">
        <v>88.0</v>
      </c>
      <c r="D741" s="72">
        <v>3081.0</v>
      </c>
      <c r="E741" s="71">
        <v>7.0</v>
      </c>
      <c r="F741" s="71">
        <v>9.0</v>
      </c>
      <c r="G741" s="71">
        <v>14.0</v>
      </c>
      <c r="H741" s="71">
        <v>20.0</v>
      </c>
      <c r="I741" s="71">
        <v>1.0</v>
      </c>
      <c r="J741" s="71">
        <v>92.0</v>
      </c>
      <c r="K741" s="71">
        <v>19.0</v>
      </c>
      <c r="L741" s="71">
        <v>11.0</v>
      </c>
      <c r="M741" s="71">
        <v>78.0</v>
      </c>
      <c r="N741" s="71">
        <v>6.0</v>
      </c>
      <c r="O741" s="71">
        <v>5.0</v>
      </c>
      <c r="P741" s="71">
        <v>624.0</v>
      </c>
      <c r="Q741" s="71">
        <v>64.0</v>
      </c>
      <c r="R741" s="71">
        <v>2.0</v>
      </c>
      <c r="S741" s="71">
        <v>0.0</v>
      </c>
    </row>
    <row r="742">
      <c r="A742" s="64">
        <v>43891.0</v>
      </c>
      <c r="B742" s="71">
        <v>87.0</v>
      </c>
      <c r="C742" s="71">
        <v>83.0</v>
      </c>
      <c r="D742" s="72">
        <v>2705.0</v>
      </c>
      <c r="E742" s="71">
        <v>6.0</v>
      </c>
      <c r="F742" s="71">
        <v>9.0</v>
      </c>
      <c r="G742" s="71">
        <v>13.0</v>
      </c>
      <c r="H742" s="71">
        <v>20.0</v>
      </c>
      <c r="I742" s="71">
        <v>1.0</v>
      </c>
      <c r="J742" s="71">
        <v>89.0</v>
      </c>
      <c r="K742" s="71">
        <v>15.0</v>
      </c>
      <c r="L742" s="71">
        <v>11.0</v>
      </c>
      <c r="M742" s="71">
        <v>68.0</v>
      </c>
      <c r="N742" s="71">
        <v>6.0</v>
      </c>
      <c r="O742" s="71">
        <v>3.0</v>
      </c>
      <c r="P742" s="71">
        <v>555.0</v>
      </c>
      <c r="Q742" s="71">
        <v>63.0</v>
      </c>
      <c r="R742" s="71">
        <v>2.0</v>
      </c>
      <c r="S742" s="71">
        <v>0.0</v>
      </c>
    </row>
    <row r="743">
      <c r="A743" s="64">
        <v>43890.0</v>
      </c>
      <c r="B743" s="71">
        <v>77.0</v>
      </c>
      <c r="C743" s="71">
        <v>80.0</v>
      </c>
      <c r="D743" s="72">
        <v>2236.0</v>
      </c>
      <c r="E743" s="71">
        <v>6.0</v>
      </c>
      <c r="F743" s="71">
        <v>9.0</v>
      </c>
      <c r="G743" s="71">
        <v>13.0</v>
      </c>
      <c r="H743" s="71">
        <v>17.0</v>
      </c>
      <c r="I743" s="71">
        <v>1.0</v>
      </c>
      <c r="J743" s="71">
        <v>82.0</v>
      </c>
      <c r="K743" s="71">
        <v>7.0</v>
      </c>
      <c r="L743" s="71">
        <v>10.0</v>
      </c>
      <c r="M743" s="71">
        <v>55.0</v>
      </c>
      <c r="N743" s="71">
        <v>5.0</v>
      </c>
      <c r="O743" s="71">
        <v>3.0</v>
      </c>
      <c r="P743" s="71">
        <v>488.0</v>
      </c>
      <c r="Q743" s="71">
        <v>59.0</v>
      </c>
      <c r="R743" s="71">
        <v>2.0</v>
      </c>
      <c r="S743" s="71">
        <v>0.0</v>
      </c>
    </row>
    <row r="744">
      <c r="A744" s="64">
        <v>43889.0</v>
      </c>
      <c r="B744" s="71">
        <v>62.0</v>
      </c>
      <c r="C744" s="71">
        <v>65.0</v>
      </c>
      <c r="D744" s="72">
        <v>1579.0</v>
      </c>
      <c r="E744" s="71">
        <v>4.0</v>
      </c>
      <c r="F744" s="71">
        <v>9.0</v>
      </c>
      <c r="G744" s="71">
        <v>13.0</v>
      </c>
      <c r="H744" s="71">
        <v>14.0</v>
      </c>
      <c r="I744" s="71">
        <v>1.0</v>
      </c>
      <c r="J744" s="71">
        <v>72.0</v>
      </c>
      <c r="K744" s="71">
        <v>7.0</v>
      </c>
      <c r="L744" s="71">
        <v>9.0</v>
      </c>
      <c r="M744" s="71">
        <v>35.0</v>
      </c>
      <c r="N744" s="71">
        <v>5.0</v>
      </c>
      <c r="O744" s="71">
        <v>2.0</v>
      </c>
      <c r="P744" s="71">
        <v>409.0</v>
      </c>
      <c r="Q744" s="71">
        <v>49.0</v>
      </c>
      <c r="R744" s="71">
        <v>2.0</v>
      </c>
      <c r="S744" s="71">
        <v>0.0</v>
      </c>
    </row>
    <row r="745">
      <c r="A745" s="64">
        <v>43888.0</v>
      </c>
      <c r="B745" s="71">
        <v>56.0</v>
      </c>
      <c r="C745" s="71">
        <v>61.0</v>
      </c>
      <c r="D745" s="72">
        <v>1132.0</v>
      </c>
      <c r="E745" s="71">
        <v>3.0</v>
      </c>
      <c r="F745" s="71">
        <v>9.0</v>
      </c>
      <c r="G745" s="71">
        <v>9.0</v>
      </c>
      <c r="H745" s="71">
        <v>11.0</v>
      </c>
      <c r="I745" s="71">
        <v>1.0</v>
      </c>
      <c r="J745" s="71">
        <v>62.0</v>
      </c>
      <c r="K745" s="71">
        <v>6.0</v>
      </c>
      <c r="L745" s="71">
        <v>8.0</v>
      </c>
      <c r="M745" s="71">
        <v>12.0</v>
      </c>
      <c r="N745" s="71">
        <v>5.0</v>
      </c>
      <c r="O745" s="71">
        <v>2.0</v>
      </c>
      <c r="P745" s="71">
        <v>345.0</v>
      </c>
      <c r="Q745" s="71">
        <v>43.0</v>
      </c>
      <c r="R745" s="71">
        <v>2.0</v>
      </c>
      <c r="S745" s="71">
        <v>0.0</v>
      </c>
    </row>
    <row r="746">
      <c r="A746" s="64">
        <v>43887.0</v>
      </c>
      <c r="B746" s="71">
        <v>49.0</v>
      </c>
      <c r="C746" s="71">
        <v>58.0</v>
      </c>
      <c r="D746" s="72">
        <v>710.0</v>
      </c>
      <c r="E746" s="71">
        <v>3.0</v>
      </c>
      <c r="F746" s="71">
        <v>9.0</v>
      </c>
      <c r="G746" s="71">
        <v>5.0</v>
      </c>
      <c r="H746" s="71">
        <v>4.0</v>
      </c>
      <c r="I746" s="71">
        <v>1.0</v>
      </c>
      <c r="J746" s="71">
        <v>51.0</v>
      </c>
      <c r="K746" s="71">
        <v>6.0</v>
      </c>
      <c r="L746" s="71">
        <v>5.0</v>
      </c>
      <c r="M746" s="71">
        <v>3.0</v>
      </c>
      <c r="N746" s="71">
        <v>3.0</v>
      </c>
      <c r="O746" s="71">
        <v>2.0</v>
      </c>
      <c r="P746" s="71">
        <v>317.0</v>
      </c>
      <c r="Q746" s="71">
        <v>34.0</v>
      </c>
      <c r="R746" s="71">
        <v>2.0</v>
      </c>
      <c r="S746" s="71">
        <v>0.0</v>
      </c>
    </row>
    <row r="747">
      <c r="A747" s="64">
        <v>43886.0</v>
      </c>
      <c r="B747" s="71">
        <v>40.0</v>
      </c>
      <c r="C747" s="71">
        <v>43.0</v>
      </c>
      <c r="D747" s="72">
        <v>543.0</v>
      </c>
      <c r="E747" s="71">
        <v>2.0</v>
      </c>
      <c r="F747" s="71">
        <v>9.0</v>
      </c>
      <c r="G747" s="71">
        <v>3.0</v>
      </c>
      <c r="H747" s="71">
        <v>3.0</v>
      </c>
      <c r="I747" s="71">
        <v>1.0</v>
      </c>
      <c r="J747" s="71">
        <v>42.0</v>
      </c>
      <c r="K747" s="71">
        <v>6.0</v>
      </c>
      <c r="L747" s="71">
        <v>5.0</v>
      </c>
      <c r="M747" s="71">
        <v>2.0</v>
      </c>
      <c r="N747" s="71">
        <v>3.0</v>
      </c>
      <c r="O747" s="71">
        <v>2.0</v>
      </c>
      <c r="P747" s="71">
        <v>248.0</v>
      </c>
      <c r="Q747" s="71">
        <v>23.0</v>
      </c>
      <c r="R747" s="71">
        <v>2.0</v>
      </c>
      <c r="S747" s="71">
        <v>0.0</v>
      </c>
    </row>
    <row r="748">
      <c r="A748" s="64">
        <v>43885.0</v>
      </c>
      <c r="B748" s="71">
        <v>31.0</v>
      </c>
      <c r="C748" s="71">
        <v>30.0</v>
      </c>
      <c r="D748" s="72">
        <v>484.0</v>
      </c>
      <c r="E748" s="71">
        <v>2.0</v>
      </c>
      <c r="F748" s="71">
        <v>9.0</v>
      </c>
      <c r="G748" s="71">
        <v>3.0</v>
      </c>
      <c r="H748" s="71">
        <v>2.0</v>
      </c>
      <c r="I748" s="71">
        <v>1.0</v>
      </c>
      <c r="J748" s="71">
        <v>36.0</v>
      </c>
      <c r="K748" s="71">
        <v>6.0</v>
      </c>
      <c r="L748" s="71">
        <v>3.0</v>
      </c>
      <c r="M748" s="71">
        <v>1.0</v>
      </c>
      <c r="N748" s="71">
        <v>3.0</v>
      </c>
      <c r="O748" s="71">
        <v>2.0</v>
      </c>
      <c r="P748" s="71">
        <v>198.0</v>
      </c>
      <c r="Q748" s="71">
        <v>20.0</v>
      </c>
      <c r="R748" s="71">
        <v>2.0</v>
      </c>
      <c r="S748" s="71">
        <v>0.0</v>
      </c>
    </row>
    <row r="749">
      <c r="A749" s="64">
        <v>43884.0</v>
      </c>
      <c r="B749" s="71">
        <v>24.0</v>
      </c>
      <c r="C749" s="71">
        <v>11.0</v>
      </c>
      <c r="D749" s="72">
        <v>326.0</v>
      </c>
      <c r="E749" s="71">
        <v>1.0</v>
      </c>
      <c r="F749" s="71">
        <v>9.0</v>
      </c>
      <c r="G749" s="71">
        <v>3.0</v>
      </c>
      <c r="H749" s="71">
        <v>1.0</v>
      </c>
      <c r="I749" s="71">
        <v>1.0</v>
      </c>
      <c r="J749" s="71">
        <v>24.0</v>
      </c>
      <c r="K749" s="71">
        <v>5.0</v>
      </c>
      <c r="L749" s="71">
        <v>3.0</v>
      </c>
      <c r="M749" s="71">
        <v>1.0</v>
      </c>
      <c r="N749" s="71">
        <v>3.0</v>
      </c>
      <c r="O749" s="71">
        <v>2.0</v>
      </c>
      <c r="P749" s="71">
        <v>169.0</v>
      </c>
      <c r="Q749" s="71">
        <v>14.0</v>
      </c>
      <c r="R749" s="71">
        <v>2.0</v>
      </c>
      <c r="S749" s="71">
        <v>0.0</v>
      </c>
    </row>
    <row r="750">
      <c r="A750" s="64">
        <v>43883.0</v>
      </c>
      <c r="B750" s="71">
        <v>23.0</v>
      </c>
      <c r="C750" s="71">
        <v>3.0</v>
      </c>
      <c r="D750" s="72">
        <v>209.0</v>
      </c>
      <c r="E750" s="71">
        <v>1.0</v>
      </c>
      <c r="F750" s="71">
        <v>7.0</v>
      </c>
      <c r="G750" s="71">
        <v>2.0</v>
      </c>
      <c r="H750" s="71">
        <v>1.0</v>
      </c>
      <c r="I750" s="71">
        <v>1.0</v>
      </c>
      <c r="J750" s="71">
        <v>20.0</v>
      </c>
      <c r="K750" s="71">
        <v>5.0</v>
      </c>
      <c r="L750" s="71">
        <v>3.0</v>
      </c>
      <c r="M750" s="71">
        <v>1.0</v>
      </c>
      <c r="N750" s="71">
        <v>3.0</v>
      </c>
      <c r="O750" s="71">
        <v>2.0</v>
      </c>
      <c r="P750" s="71">
        <v>144.0</v>
      </c>
      <c r="Q750" s="71">
        <v>4.0</v>
      </c>
      <c r="R750" s="71">
        <v>2.0</v>
      </c>
      <c r="S750" s="71">
        <v>0.0</v>
      </c>
    </row>
    <row r="751">
      <c r="A751" s="64">
        <v>43882.0</v>
      </c>
      <c r="B751" s="71">
        <v>20.0</v>
      </c>
      <c r="C751" s="71">
        <v>0.0</v>
      </c>
      <c r="D751" s="72">
        <v>126.0</v>
      </c>
      <c r="E751" s="71">
        <v>1.0</v>
      </c>
      <c r="F751" s="71">
        <v>4.0</v>
      </c>
      <c r="G751" s="71">
        <v>0.0</v>
      </c>
      <c r="H751" s="71">
        <v>0.0</v>
      </c>
      <c r="I751" s="71">
        <v>0.0</v>
      </c>
      <c r="J751" s="71">
        <v>14.0</v>
      </c>
      <c r="K751" s="71">
        <v>0.0</v>
      </c>
      <c r="L751" s="71">
        <v>1.0</v>
      </c>
      <c r="M751" s="71">
        <v>1.0</v>
      </c>
      <c r="N751" s="71">
        <v>2.0</v>
      </c>
      <c r="O751" s="71">
        <v>1.0</v>
      </c>
      <c r="P751" s="71">
        <v>27.0</v>
      </c>
      <c r="Q751" s="71">
        <v>4.0</v>
      </c>
      <c r="R751" s="71">
        <v>1.0</v>
      </c>
      <c r="S751" s="71">
        <v>0.0</v>
      </c>
    </row>
    <row r="752">
      <c r="A752" s="64">
        <v>43881.0</v>
      </c>
      <c r="B752" s="71">
        <v>15.0</v>
      </c>
      <c r="C752" s="71">
        <v>0.0</v>
      </c>
      <c r="D752" s="72">
        <v>46.0</v>
      </c>
      <c r="E752" s="71">
        <v>1.0</v>
      </c>
      <c r="F752" s="71">
        <v>2.0</v>
      </c>
      <c r="G752" s="71">
        <v>0.0</v>
      </c>
      <c r="H752" s="71">
        <v>0.0</v>
      </c>
      <c r="I752" s="71">
        <v>0.0</v>
      </c>
      <c r="J752" s="71">
        <v>12.0</v>
      </c>
      <c r="K752" s="71">
        <v>0.0</v>
      </c>
      <c r="L752" s="71">
        <v>0.0</v>
      </c>
      <c r="M752" s="71">
        <v>0.0</v>
      </c>
      <c r="N752" s="71">
        <v>1.0</v>
      </c>
      <c r="O752" s="71">
        <v>1.0</v>
      </c>
      <c r="P752" s="71">
        <v>24.0</v>
      </c>
      <c r="Q752" s="71">
        <v>0.0</v>
      </c>
      <c r="R752" s="71">
        <v>0.0</v>
      </c>
      <c r="S752" s="71">
        <v>0.0</v>
      </c>
    </row>
    <row r="753">
      <c r="A753" s="64">
        <v>43880.0</v>
      </c>
      <c r="B753" s="71">
        <v>13.0</v>
      </c>
      <c r="C753" s="71">
        <v>0.0</v>
      </c>
      <c r="D753" s="72">
        <v>16.0</v>
      </c>
      <c r="E753" s="71">
        <v>1.0</v>
      </c>
      <c r="F753" s="71">
        <v>2.0</v>
      </c>
      <c r="G753" s="71">
        <v>0.0</v>
      </c>
      <c r="H753" s="71">
        <v>0.0</v>
      </c>
      <c r="I753" s="71">
        <v>0.0</v>
      </c>
      <c r="J753" s="71">
        <v>12.0</v>
      </c>
      <c r="K753" s="71">
        <v>0.0</v>
      </c>
      <c r="L753" s="71">
        <v>0.0</v>
      </c>
      <c r="M753" s="71">
        <v>0.0</v>
      </c>
      <c r="N753" s="71">
        <v>1.0</v>
      </c>
      <c r="O753" s="71">
        <v>1.0</v>
      </c>
      <c r="P753" s="71">
        <v>3.0</v>
      </c>
      <c r="Q753" s="71">
        <v>0.0</v>
      </c>
      <c r="R753" s="71">
        <v>0.0</v>
      </c>
      <c r="S753" s="71">
        <v>0.0</v>
      </c>
    </row>
    <row r="754">
      <c r="A754" s="64">
        <v>43879.0</v>
      </c>
      <c r="B754" s="71">
        <v>12.0</v>
      </c>
      <c r="C754" s="71">
        <v>0.0</v>
      </c>
      <c r="D754" s="72">
        <v>1.0</v>
      </c>
      <c r="E754" s="71">
        <v>1.0</v>
      </c>
      <c r="F754" s="71">
        <v>2.0</v>
      </c>
      <c r="G754" s="71">
        <v>0.0</v>
      </c>
      <c r="H754" s="71">
        <v>0.0</v>
      </c>
      <c r="I754" s="71">
        <v>0.0</v>
      </c>
      <c r="J754" s="71">
        <v>11.0</v>
      </c>
      <c r="K754" s="71">
        <v>0.0</v>
      </c>
      <c r="L754" s="71">
        <v>0.0</v>
      </c>
      <c r="M754" s="71">
        <v>0.0</v>
      </c>
      <c r="N754" s="71">
        <v>1.0</v>
      </c>
      <c r="O754" s="71">
        <v>1.0</v>
      </c>
      <c r="P754" s="71">
        <v>0.0</v>
      </c>
      <c r="Q754" s="71">
        <v>0.0</v>
      </c>
      <c r="R754" s="71">
        <v>0.0</v>
      </c>
      <c r="S754" s="71">
        <v>0.0</v>
      </c>
    </row>
    <row r="755">
      <c r="A755" s="64">
        <v>43878.0</v>
      </c>
      <c r="B755" s="71">
        <v>12.0</v>
      </c>
      <c r="C755" s="71">
        <v>0.0</v>
      </c>
      <c r="D755" s="72">
        <v>0.0</v>
      </c>
      <c r="E755" s="71">
        <v>1.0</v>
      </c>
      <c r="F755" s="71">
        <v>2.0</v>
      </c>
      <c r="G755" s="71">
        <v>0.0</v>
      </c>
      <c r="H755" s="71">
        <v>0.0</v>
      </c>
      <c r="I755" s="71">
        <v>0.0</v>
      </c>
      <c r="J755" s="71">
        <v>11.0</v>
      </c>
      <c r="K755" s="71">
        <v>0.0</v>
      </c>
      <c r="L755" s="71">
        <v>0.0</v>
      </c>
      <c r="M755" s="71">
        <v>0.0</v>
      </c>
      <c r="N755" s="71">
        <v>1.0</v>
      </c>
      <c r="O755" s="71">
        <v>1.0</v>
      </c>
      <c r="P755" s="71">
        <v>0.0</v>
      </c>
      <c r="Q755" s="71">
        <v>0.0</v>
      </c>
      <c r="R755" s="71">
        <v>0.0</v>
      </c>
      <c r="S755" s="71">
        <v>0.0</v>
      </c>
    </row>
    <row r="756">
      <c r="A756" s="64">
        <v>43877.0</v>
      </c>
      <c r="B756" s="71">
        <v>12.0</v>
      </c>
      <c r="C756" s="71">
        <v>0.0</v>
      </c>
      <c r="D756" s="72">
        <v>0.0</v>
      </c>
      <c r="E756" s="71">
        <v>1.0</v>
      </c>
      <c r="F756" s="71">
        <v>2.0</v>
      </c>
      <c r="G756" s="71">
        <v>0.0</v>
      </c>
      <c r="H756" s="71">
        <v>0.0</v>
      </c>
      <c r="I756" s="71">
        <v>0.0</v>
      </c>
      <c r="J756" s="71">
        <v>11.0</v>
      </c>
      <c r="K756" s="71">
        <v>0.0</v>
      </c>
      <c r="L756" s="71">
        <v>0.0</v>
      </c>
      <c r="M756" s="71">
        <v>0.0</v>
      </c>
      <c r="N756" s="71">
        <v>1.0</v>
      </c>
      <c r="O756" s="71">
        <v>1.0</v>
      </c>
      <c r="P756" s="71">
        <v>0.0</v>
      </c>
      <c r="Q756" s="71">
        <v>0.0</v>
      </c>
      <c r="R756" s="71">
        <v>0.0</v>
      </c>
      <c r="S756" s="71">
        <v>0.0</v>
      </c>
    </row>
    <row r="757">
      <c r="A757" s="64">
        <v>43876.0</v>
      </c>
      <c r="B757" s="71">
        <v>10.0</v>
      </c>
      <c r="C757" s="71">
        <v>0.0</v>
      </c>
      <c r="D757" s="72">
        <v>0.0</v>
      </c>
      <c r="E757" s="71">
        <v>1.0</v>
      </c>
      <c r="F757" s="71">
        <v>2.0</v>
      </c>
      <c r="G757" s="71">
        <v>0.0</v>
      </c>
      <c r="H757" s="71">
        <v>0.0</v>
      </c>
      <c r="I757" s="71">
        <v>0.0</v>
      </c>
      <c r="J757" s="71">
        <v>11.0</v>
      </c>
      <c r="K757" s="71">
        <v>0.0</v>
      </c>
      <c r="L757" s="71">
        <v>0.0</v>
      </c>
      <c r="M757" s="71">
        <v>0.0</v>
      </c>
      <c r="N757" s="71">
        <v>1.0</v>
      </c>
      <c r="O757" s="71">
        <v>1.0</v>
      </c>
      <c r="P757" s="71">
        <v>0.0</v>
      </c>
      <c r="Q757" s="71">
        <v>0.0</v>
      </c>
      <c r="R757" s="71">
        <v>0.0</v>
      </c>
      <c r="S757" s="71">
        <v>0.0</v>
      </c>
    </row>
    <row r="758">
      <c r="A758" s="64">
        <v>43875.0</v>
      </c>
      <c r="B758" s="71">
        <v>10.0</v>
      </c>
      <c r="C758" s="71">
        <v>0.0</v>
      </c>
      <c r="D758" s="72">
        <v>0.0</v>
      </c>
      <c r="E758" s="71">
        <v>1.0</v>
      </c>
      <c r="F758" s="71">
        <v>2.0</v>
      </c>
      <c r="G758" s="71">
        <v>0.0</v>
      </c>
      <c r="H758" s="71">
        <v>0.0</v>
      </c>
      <c r="I758" s="71">
        <v>0.0</v>
      </c>
      <c r="J758" s="71">
        <v>11.0</v>
      </c>
      <c r="K758" s="71">
        <v>0.0</v>
      </c>
      <c r="L758" s="71">
        <v>0.0</v>
      </c>
      <c r="M758" s="71">
        <v>0.0</v>
      </c>
      <c r="N758" s="71">
        <v>1.0</v>
      </c>
      <c r="O758" s="71">
        <v>1.0</v>
      </c>
      <c r="P758" s="71">
        <v>0.0</v>
      </c>
      <c r="Q758" s="71">
        <v>0.0</v>
      </c>
      <c r="R758" s="71">
        <v>0.0</v>
      </c>
      <c r="S758" s="71">
        <v>0.0</v>
      </c>
    </row>
    <row r="759">
      <c r="A759" s="64">
        <v>43874.0</v>
      </c>
      <c r="B759" s="71">
        <v>10.0</v>
      </c>
      <c r="C759" s="71">
        <v>0.0</v>
      </c>
      <c r="D759" s="72">
        <v>0.0</v>
      </c>
      <c r="E759" s="71">
        <v>1.0</v>
      </c>
      <c r="F759" s="71">
        <v>2.0</v>
      </c>
      <c r="G759" s="71">
        <v>0.0</v>
      </c>
      <c r="H759" s="71">
        <v>0.0</v>
      </c>
      <c r="I759" s="71">
        <v>0.0</v>
      </c>
      <c r="J759" s="71">
        <v>11.0</v>
      </c>
      <c r="K759" s="71">
        <v>0.0</v>
      </c>
      <c r="L759" s="71">
        <v>0.0</v>
      </c>
      <c r="M759" s="71">
        <v>0.0</v>
      </c>
      <c r="N759" s="71">
        <v>1.0</v>
      </c>
      <c r="O759" s="71">
        <v>1.0</v>
      </c>
      <c r="P759" s="71">
        <v>0.0</v>
      </c>
      <c r="Q759" s="71">
        <v>0.0</v>
      </c>
      <c r="R759" s="71">
        <v>0.0</v>
      </c>
      <c r="S759" s="71">
        <v>0.0</v>
      </c>
    </row>
    <row r="760">
      <c r="A760" s="64">
        <v>43873.0</v>
      </c>
      <c r="B760" s="71">
        <v>10.0</v>
      </c>
      <c r="C760" s="71">
        <v>0.0</v>
      </c>
      <c r="D760" s="72">
        <v>0.0</v>
      </c>
      <c r="E760" s="71">
        <v>1.0</v>
      </c>
      <c r="F760" s="71">
        <v>2.0</v>
      </c>
      <c r="G760" s="71">
        <v>0.0</v>
      </c>
      <c r="H760" s="71">
        <v>0.0</v>
      </c>
      <c r="I760" s="71">
        <v>0.0</v>
      </c>
      <c r="J760" s="71">
        <v>11.0</v>
      </c>
      <c r="K760" s="71">
        <v>0.0</v>
      </c>
      <c r="L760" s="71">
        <v>0.0</v>
      </c>
      <c r="M760" s="71">
        <v>0.0</v>
      </c>
      <c r="N760" s="71">
        <v>1.0</v>
      </c>
      <c r="O760" s="71">
        <v>1.0</v>
      </c>
      <c r="P760" s="71">
        <v>0.0</v>
      </c>
      <c r="Q760" s="71">
        <v>0.0</v>
      </c>
      <c r="R760" s="71">
        <v>0.0</v>
      </c>
      <c r="S760" s="71">
        <v>0.0</v>
      </c>
    </row>
    <row r="761">
      <c r="A761" s="64">
        <v>43872.0</v>
      </c>
      <c r="B761" s="71">
        <v>10.0</v>
      </c>
      <c r="C761" s="71">
        <v>0.0</v>
      </c>
      <c r="D761" s="72">
        <v>0.0</v>
      </c>
      <c r="E761" s="71">
        <v>1.0</v>
      </c>
      <c r="F761" s="71">
        <v>2.0</v>
      </c>
      <c r="G761" s="71">
        <v>0.0</v>
      </c>
      <c r="H761" s="71">
        <v>0.0</v>
      </c>
      <c r="I761" s="71">
        <v>0.0</v>
      </c>
      <c r="J761" s="71">
        <v>11.0</v>
      </c>
      <c r="K761" s="71">
        <v>0.0</v>
      </c>
      <c r="L761" s="71">
        <v>0.0</v>
      </c>
      <c r="M761" s="71">
        <v>0.0</v>
      </c>
      <c r="N761" s="71">
        <v>1.0</v>
      </c>
      <c r="O761" s="71">
        <v>1.0</v>
      </c>
      <c r="P761" s="71">
        <v>0.0</v>
      </c>
      <c r="Q761" s="71">
        <v>0.0</v>
      </c>
      <c r="R761" s="71">
        <v>0.0</v>
      </c>
      <c r="S761" s="71">
        <v>0.0</v>
      </c>
    </row>
    <row r="762">
      <c r="A762" s="64">
        <v>43871.0</v>
      </c>
      <c r="B762" s="71">
        <v>10.0</v>
      </c>
      <c r="C762" s="71">
        <v>0.0</v>
      </c>
      <c r="D762" s="72">
        <v>0.0</v>
      </c>
      <c r="E762" s="71">
        <v>1.0</v>
      </c>
      <c r="F762" s="71">
        <v>2.0</v>
      </c>
      <c r="G762" s="71">
        <v>0.0</v>
      </c>
      <c r="H762" s="71">
        <v>0.0</v>
      </c>
      <c r="I762" s="71">
        <v>0.0</v>
      </c>
      <c r="J762" s="71">
        <v>11.0</v>
      </c>
      <c r="K762" s="71">
        <v>0.0</v>
      </c>
      <c r="L762" s="71">
        <v>0.0</v>
      </c>
      <c r="M762" s="71">
        <v>0.0</v>
      </c>
      <c r="N762" s="71">
        <v>1.0</v>
      </c>
      <c r="O762" s="71">
        <v>1.0</v>
      </c>
      <c r="P762" s="71">
        <v>0.0</v>
      </c>
      <c r="Q762" s="71">
        <v>0.0</v>
      </c>
      <c r="R762" s="71">
        <v>0.0</v>
      </c>
      <c r="S762" s="71">
        <v>0.0</v>
      </c>
    </row>
    <row r="763">
      <c r="A763" s="64">
        <v>43870.0</v>
      </c>
      <c r="B763" s="71">
        <v>10.0</v>
      </c>
      <c r="C763" s="71">
        <v>0.0</v>
      </c>
      <c r="D763" s="72">
        <v>0.0</v>
      </c>
      <c r="E763" s="71">
        <v>1.0</v>
      </c>
      <c r="F763" s="71">
        <v>2.0</v>
      </c>
      <c r="G763" s="71">
        <v>0.0</v>
      </c>
      <c r="H763" s="71">
        <v>0.0</v>
      </c>
      <c r="I763" s="71">
        <v>0.0</v>
      </c>
      <c r="J763" s="71">
        <v>10.0</v>
      </c>
      <c r="K763" s="71">
        <v>0.0</v>
      </c>
      <c r="L763" s="71">
        <v>0.0</v>
      </c>
      <c r="M763" s="71">
        <v>0.0</v>
      </c>
      <c r="N763" s="71">
        <v>1.0</v>
      </c>
      <c r="O763" s="71">
        <v>1.0</v>
      </c>
      <c r="P763" s="71">
        <v>0.0</v>
      </c>
      <c r="Q763" s="71">
        <v>0.0</v>
      </c>
      <c r="R763" s="71">
        <v>0.0</v>
      </c>
      <c r="S763" s="71">
        <v>0.0</v>
      </c>
    </row>
    <row r="764">
      <c r="A764" s="64">
        <v>43869.0</v>
      </c>
      <c r="B764" s="71">
        <v>10.0</v>
      </c>
      <c r="C764" s="71">
        <v>0.0</v>
      </c>
      <c r="D764" s="72">
        <v>0.0</v>
      </c>
      <c r="E764" s="71">
        <v>1.0</v>
      </c>
      <c r="F764" s="71">
        <v>2.0</v>
      </c>
      <c r="G764" s="71">
        <v>0.0</v>
      </c>
      <c r="H764" s="71">
        <v>0.0</v>
      </c>
      <c r="I764" s="71">
        <v>0.0</v>
      </c>
      <c r="J764" s="71">
        <v>7.0</v>
      </c>
      <c r="K764" s="71">
        <v>0.0</v>
      </c>
      <c r="L764" s="71">
        <v>0.0</v>
      </c>
      <c r="M764" s="71">
        <v>0.0</v>
      </c>
      <c r="N764" s="71">
        <v>1.0</v>
      </c>
      <c r="O764" s="71">
        <v>1.0</v>
      </c>
      <c r="P764" s="71">
        <v>0.0</v>
      </c>
      <c r="Q764" s="71">
        <v>0.0</v>
      </c>
      <c r="R764" s="71">
        <v>0.0</v>
      </c>
      <c r="S764" s="71">
        <v>0.0</v>
      </c>
    </row>
    <row r="765">
      <c r="A765" s="64">
        <v>43868.0</v>
      </c>
      <c r="B765" s="71">
        <v>10.0</v>
      </c>
      <c r="C765" s="71">
        <v>0.0</v>
      </c>
      <c r="D765" s="72">
        <v>0.0</v>
      </c>
      <c r="E765" s="71">
        <v>1.0</v>
      </c>
      <c r="F765" s="71">
        <v>2.0</v>
      </c>
      <c r="G765" s="71">
        <v>0.0</v>
      </c>
      <c r="H765" s="71">
        <v>0.0</v>
      </c>
      <c r="I765" s="71">
        <v>0.0</v>
      </c>
      <c r="J765" s="71">
        <v>7.0</v>
      </c>
      <c r="K765" s="71">
        <v>0.0</v>
      </c>
      <c r="L765" s="71">
        <v>0.0</v>
      </c>
      <c r="M765" s="71">
        <v>0.0</v>
      </c>
      <c r="N765" s="71">
        <v>1.0</v>
      </c>
      <c r="O765" s="71">
        <v>1.0</v>
      </c>
      <c r="P765" s="71">
        <v>0.0</v>
      </c>
      <c r="Q765" s="71">
        <v>0.0</v>
      </c>
      <c r="R765" s="71">
        <v>0.0</v>
      </c>
      <c r="S765" s="71">
        <v>0.0</v>
      </c>
    </row>
    <row r="766">
      <c r="A766" s="64">
        <v>43867.0</v>
      </c>
      <c r="B766" s="71">
        <v>10.0</v>
      </c>
      <c r="C766" s="71">
        <v>0.0</v>
      </c>
      <c r="D766" s="72">
        <v>0.0</v>
      </c>
      <c r="E766" s="71">
        <v>1.0</v>
      </c>
      <c r="F766" s="71">
        <v>2.0</v>
      </c>
      <c r="G766" s="71">
        <v>0.0</v>
      </c>
      <c r="H766" s="71">
        <v>0.0</v>
      </c>
      <c r="I766" s="71">
        <v>0.0</v>
      </c>
      <c r="J766" s="71">
        <v>7.0</v>
      </c>
      <c r="K766" s="71">
        <v>0.0</v>
      </c>
      <c r="L766" s="71">
        <v>0.0</v>
      </c>
      <c r="M766" s="71">
        <v>0.0</v>
      </c>
      <c r="N766" s="71">
        <v>1.0</v>
      </c>
      <c r="O766" s="71">
        <v>1.0</v>
      </c>
      <c r="P766" s="71">
        <v>0.0</v>
      </c>
      <c r="Q766" s="71">
        <v>0.0</v>
      </c>
      <c r="R766" s="71">
        <v>0.0</v>
      </c>
      <c r="S766" s="71">
        <v>0.0</v>
      </c>
    </row>
    <row r="767">
      <c r="A767" s="64">
        <v>43866.0</v>
      </c>
      <c r="B767" s="71">
        <v>9.0</v>
      </c>
      <c r="C767" s="71">
        <v>0.0</v>
      </c>
      <c r="D767" s="72">
        <v>0.0</v>
      </c>
      <c r="E767" s="71">
        <v>1.0</v>
      </c>
      <c r="F767" s="71">
        <v>2.0</v>
      </c>
      <c r="G767" s="71">
        <v>0.0</v>
      </c>
      <c r="H767" s="71">
        <v>0.0</v>
      </c>
      <c r="I767" s="71">
        <v>0.0</v>
      </c>
      <c r="J767" s="71">
        <v>7.0</v>
      </c>
      <c r="K767" s="71">
        <v>0.0</v>
      </c>
      <c r="L767" s="71">
        <v>0.0</v>
      </c>
      <c r="M767" s="71">
        <v>0.0</v>
      </c>
      <c r="N767" s="71">
        <v>1.0</v>
      </c>
      <c r="O767" s="71">
        <v>0.0</v>
      </c>
      <c r="P767" s="71">
        <v>0.0</v>
      </c>
      <c r="Q767" s="71">
        <v>0.0</v>
      </c>
      <c r="R767" s="71">
        <v>0.0</v>
      </c>
      <c r="S767" s="71">
        <v>0.0</v>
      </c>
    </row>
    <row r="768">
      <c r="A768" s="64">
        <v>43865.0</v>
      </c>
      <c r="B768" s="71">
        <v>7.0</v>
      </c>
      <c r="C768" s="71">
        <v>0.0</v>
      </c>
      <c r="D768" s="72">
        <v>0.0</v>
      </c>
      <c r="E768" s="71">
        <v>1.0</v>
      </c>
      <c r="F768" s="71">
        <v>1.0</v>
      </c>
      <c r="G768" s="71">
        <v>0.0</v>
      </c>
      <c r="H768" s="71">
        <v>0.0</v>
      </c>
      <c r="I768" s="71">
        <v>0.0</v>
      </c>
      <c r="J768" s="71">
        <v>5.0</v>
      </c>
      <c r="K768" s="71">
        <v>0.0</v>
      </c>
      <c r="L768" s="71">
        <v>0.0</v>
      </c>
      <c r="M768" s="71">
        <v>0.0</v>
      </c>
      <c r="N768" s="71">
        <v>1.0</v>
      </c>
      <c r="O768" s="71">
        <v>0.0</v>
      </c>
      <c r="P768" s="71">
        <v>0.0</v>
      </c>
      <c r="Q768" s="71">
        <v>0.0</v>
      </c>
      <c r="R768" s="71">
        <v>0.0</v>
      </c>
      <c r="S768" s="71">
        <v>0.0</v>
      </c>
    </row>
    <row r="769">
      <c r="A769" s="64">
        <v>43864.0</v>
      </c>
      <c r="B769" s="71">
        <v>7.0</v>
      </c>
      <c r="C769" s="71">
        <v>0.0</v>
      </c>
      <c r="D769" s="72">
        <v>0.0</v>
      </c>
      <c r="E769" s="71">
        <v>1.0</v>
      </c>
      <c r="F769" s="71">
        <v>0.0</v>
      </c>
      <c r="G769" s="71">
        <v>0.0</v>
      </c>
      <c r="H769" s="71">
        <v>0.0</v>
      </c>
      <c r="I769" s="71">
        <v>0.0</v>
      </c>
      <c r="J769" s="71">
        <v>5.0</v>
      </c>
      <c r="K769" s="71">
        <v>0.0</v>
      </c>
      <c r="L769" s="71">
        <v>0.0</v>
      </c>
      <c r="M769" s="71">
        <v>0.0</v>
      </c>
      <c r="N769" s="71">
        <v>1.0</v>
      </c>
      <c r="O769" s="71">
        <v>0.0</v>
      </c>
      <c r="P769" s="71">
        <v>0.0</v>
      </c>
      <c r="Q769" s="71">
        <v>0.0</v>
      </c>
      <c r="R769" s="71">
        <v>0.0</v>
      </c>
      <c r="S769" s="71">
        <v>0.0</v>
      </c>
    </row>
    <row r="770">
      <c r="A770" s="64">
        <v>43863.0</v>
      </c>
      <c r="B770" s="71">
        <v>7.0</v>
      </c>
      <c r="C770" s="71">
        <v>0.0</v>
      </c>
      <c r="D770" s="72">
        <v>0.0</v>
      </c>
      <c r="E770" s="71">
        <v>1.0</v>
      </c>
      <c r="F770" s="71">
        <v>0.0</v>
      </c>
      <c r="G770" s="71">
        <v>0.0</v>
      </c>
      <c r="H770" s="71">
        <v>0.0</v>
      </c>
      <c r="I770" s="71">
        <v>0.0</v>
      </c>
      <c r="J770" s="71">
        <v>5.0</v>
      </c>
      <c r="K770" s="71">
        <v>0.0</v>
      </c>
      <c r="L770" s="71">
        <v>0.0</v>
      </c>
      <c r="M770" s="71">
        <v>0.0</v>
      </c>
      <c r="N770" s="71">
        <v>1.0</v>
      </c>
      <c r="O770" s="71">
        <v>0.0</v>
      </c>
      <c r="P770" s="71">
        <v>0.0</v>
      </c>
      <c r="Q770" s="71">
        <v>0.0</v>
      </c>
      <c r="R770" s="71">
        <v>0.0</v>
      </c>
      <c r="S770" s="71">
        <v>0.0</v>
      </c>
    </row>
    <row r="771">
      <c r="A771" s="64">
        <v>43862.0</v>
      </c>
      <c r="B771" s="71">
        <v>7.0</v>
      </c>
      <c r="C771" s="71">
        <v>0.0</v>
      </c>
      <c r="D771" s="72">
        <v>0.0</v>
      </c>
      <c r="E771" s="71">
        <v>1.0</v>
      </c>
      <c r="F771" s="71">
        <v>0.0</v>
      </c>
      <c r="G771" s="71">
        <v>0.0</v>
      </c>
      <c r="H771" s="71">
        <v>0.0</v>
      </c>
      <c r="I771" s="71">
        <v>0.0</v>
      </c>
      <c r="J771" s="71">
        <v>3.0</v>
      </c>
      <c r="K771" s="71">
        <v>0.0</v>
      </c>
      <c r="L771" s="71">
        <v>0.0</v>
      </c>
      <c r="M771" s="71">
        <v>0.0</v>
      </c>
      <c r="N771" s="71">
        <v>1.0</v>
      </c>
      <c r="O771" s="71">
        <v>0.0</v>
      </c>
      <c r="P771" s="71">
        <v>0.0</v>
      </c>
      <c r="Q771" s="71">
        <v>0.0</v>
      </c>
      <c r="R771" s="71">
        <v>0.0</v>
      </c>
      <c r="S771" s="71">
        <v>0.0</v>
      </c>
    </row>
    <row r="772">
      <c r="A772" s="64">
        <v>43861.0</v>
      </c>
      <c r="B772" s="71">
        <v>7.0</v>
      </c>
      <c r="C772" s="71">
        <v>0.0</v>
      </c>
      <c r="D772" s="72">
        <v>0.0</v>
      </c>
      <c r="E772" s="71">
        <v>1.0</v>
      </c>
      <c r="F772" s="71">
        <v>0.0</v>
      </c>
      <c r="G772" s="71">
        <v>0.0</v>
      </c>
      <c r="H772" s="71">
        <v>0.0</v>
      </c>
      <c r="I772" s="71">
        <v>0.0</v>
      </c>
      <c r="J772" s="71">
        <v>2.0</v>
      </c>
      <c r="K772" s="71">
        <v>0.0</v>
      </c>
      <c r="L772" s="71">
        <v>0.0</v>
      </c>
      <c r="M772" s="71">
        <v>0.0</v>
      </c>
      <c r="N772" s="71">
        <v>1.0</v>
      </c>
      <c r="O772" s="71">
        <v>0.0</v>
      </c>
      <c r="P772" s="71">
        <v>0.0</v>
      </c>
      <c r="Q772" s="71">
        <v>0.0</v>
      </c>
      <c r="R772" s="71">
        <v>0.0</v>
      </c>
      <c r="S772" s="71">
        <v>0.0</v>
      </c>
    </row>
    <row r="773">
      <c r="A773" s="64">
        <v>43860.0</v>
      </c>
      <c r="B773" s="71">
        <v>4.0</v>
      </c>
      <c r="C773" s="71">
        <v>0.0</v>
      </c>
      <c r="D773" s="72">
        <v>0.0</v>
      </c>
      <c r="E773" s="71">
        <v>1.0</v>
      </c>
      <c r="F773" s="71">
        <v>0.0</v>
      </c>
      <c r="G773" s="71">
        <v>0.0</v>
      </c>
      <c r="H773" s="71">
        <v>0.0</v>
      </c>
      <c r="I773" s="71">
        <v>0.0</v>
      </c>
      <c r="J773" s="71">
        <v>2.0</v>
      </c>
      <c r="K773" s="71">
        <v>0.0</v>
      </c>
      <c r="L773" s="71">
        <v>0.0</v>
      </c>
      <c r="M773" s="71">
        <v>0.0</v>
      </c>
      <c r="N773" s="71">
        <v>0.0</v>
      </c>
      <c r="O773" s="71">
        <v>0.0</v>
      </c>
      <c r="P773" s="71">
        <v>0.0</v>
      </c>
      <c r="Q773" s="71">
        <v>0.0</v>
      </c>
      <c r="R773" s="71">
        <v>0.0</v>
      </c>
      <c r="S773" s="71">
        <v>0.0</v>
      </c>
    </row>
    <row r="774">
      <c r="A774" s="64">
        <v>43859.0</v>
      </c>
      <c r="B774" s="71">
        <v>1.0</v>
      </c>
      <c r="C774" s="71">
        <v>0.0</v>
      </c>
      <c r="D774" s="72">
        <v>0.0</v>
      </c>
      <c r="E774" s="71">
        <v>1.0</v>
      </c>
      <c r="F774" s="71">
        <v>0.0</v>
      </c>
      <c r="G774" s="71">
        <v>0.0</v>
      </c>
      <c r="H774" s="71">
        <v>0.0</v>
      </c>
      <c r="I774" s="71">
        <v>0.0</v>
      </c>
      <c r="J774" s="71">
        <v>2.0</v>
      </c>
      <c r="K774" s="71">
        <v>0.0</v>
      </c>
      <c r="L774" s="71">
        <v>0.0</v>
      </c>
      <c r="M774" s="71">
        <v>0.0</v>
      </c>
      <c r="N774" s="71">
        <v>0.0</v>
      </c>
      <c r="O774" s="71">
        <v>0.0</v>
      </c>
      <c r="P774" s="71">
        <v>0.0</v>
      </c>
      <c r="Q774" s="71">
        <v>0.0</v>
      </c>
      <c r="R774" s="71">
        <v>0.0</v>
      </c>
      <c r="S774" s="71">
        <v>0.0</v>
      </c>
    </row>
    <row r="775">
      <c r="A775" s="64">
        <v>43858.0</v>
      </c>
      <c r="B775" s="71">
        <v>1.0</v>
      </c>
      <c r="C775" s="71">
        <v>0.0</v>
      </c>
      <c r="D775" s="72">
        <v>0.0</v>
      </c>
      <c r="E775" s="71">
        <v>1.0</v>
      </c>
      <c r="F775" s="71">
        <v>0.0</v>
      </c>
      <c r="G775" s="71">
        <v>0.0</v>
      </c>
      <c r="H775" s="71">
        <v>0.0</v>
      </c>
      <c r="I775" s="71">
        <v>0.0</v>
      </c>
      <c r="J775" s="71">
        <v>2.0</v>
      </c>
      <c r="K775" s="71">
        <v>0.0</v>
      </c>
      <c r="L775" s="71">
        <v>0.0</v>
      </c>
      <c r="M775" s="71">
        <v>0.0</v>
      </c>
      <c r="N775" s="71">
        <v>0.0</v>
      </c>
      <c r="O775" s="71">
        <v>0.0</v>
      </c>
      <c r="P775" s="71">
        <v>0.0</v>
      </c>
      <c r="Q775" s="71">
        <v>0.0</v>
      </c>
      <c r="R775" s="71">
        <v>0.0</v>
      </c>
      <c r="S775" s="71">
        <v>0.0</v>
      </c>
    </row>
    <row r="776">
      <c r="A776" s="64">
        <v>43857.0</v>
      </c>
      <c r="B776" s="71">
        <v>1.0</v>
      </c>
      <c r="C776" s="71">
        <v>0.0</v>
      </c>
      <c r="D776" s="72">
        <v>0.0</v>
      </c>
      <c r="E776" s="71">
        <v>1.0</v>
      </c>
      <c r="F776" s="71">
        <v>0.0</v>
      </c>
      <c r="G776" s="71">
        <v>0.0</v>
      </c>
      <c r="H776" s="71">
        <v>0.0</v>
      </c>
      <c r="I776" s="71">
        <v>0.0</v>
      </c>
      <c r="J776" s="71">
        <v>2.0</v>
      </c>
      <c r="K776" s="71">
        <v>0.0</v>
      </c>
      <c r="L776" s="71">
        <v>0.0</v>
      </c>
      <c r="M776" s="71">
        <v>0.0</v>
      </c>
      <c r="N776" s="71">
        <v>0.0</v>
      </c>
      <c r="O776" s="71">
        <v>0.0</v>
      </c>
      <c r="P776" s="71">
        <v>0.0</v>
      </c>
      <c r="Q776" s="71">
        <v>0.0</v>
      </c>
      <c r="R776" s="71">
        <v>0.0</v>
      </c>
      <c r="S776" s="71">
        <v>0.0</v>
      </c>
    </row>
    <row r="777">
      <c r="A777" s="64">
        <v>43856.0</v>
      </c>
      <c r="B777" s="71">
        <v>1.0</v>
      </c>
      <c r="C777" s="71">
        <v>0.0</v>
      </c>
      <c r="D777" s="72">
        <v>0.0</v>
      </c>
      <c r="E777" s="71">
        <v>1.0</v>
      </c>
      <c r="F777" s="71">
        <v>0.0</v>
      </c>
      <c r="G777" s="71">
        <v>0.0</v>
      </c>
      <c r="H777" s="71">
        <v>0.0</v>
      </c>
      <c r="I777" s="71">
        <v>0.0</v>
      </c>
      <c r="J777" s="71">
        <v>1.0</v>
      </c>
      <c r="K777" s="71">
        <v>0.0</v>
      </c>
      <c r="L777" s="71">
        <v>0.0</v>
      </c>
      <c r="M777" s="71">
        <v>0.0</v>
      </c>
      <c r="N777" s="71">
        <v>0.0</v>
      </c>
      <c r="O777" s="71">
        <v>0.0</v>
      </c>
      <c r="P777" s="71">
        <v>0.0</v>
      </c>
      <c r="Q777" s="71">
        <v>0.0</v>
      </c>
      <c r="R777" s="71">
        <v>0.0</v>
      </c>
      <c r="S777" s="71">
        <v>0.0</v>
      </c>
    </row>
    <row r="778">
      <c r="A778" s="64">
        <v>43855.0</v>
      </c>
      <c r="B778" s="71">
        <v>1.0</v>
      </c>
      <c r="C778" s="71">
        <v>0.0</v>
      </c>
      <c r="D778" s="72">
        <v>0.0</v>
      </c>
      <c r="E778" s="71">
        <v>1.0</v>
      </c>
      <c r="F778" s="71">
        <v>0.0</v>
      </c>
      <c r="G778" s="71">
        <v>0.0</v>
      </c>
      <c r="H778" s="71">
        <v>0.0</v>
      </c>
      <c r="I778" s="71">
        <v>0.0</v>
      </c>
      <c r="J778" s="71">
        <v>0.0</v>
      </c>
      <c r="K778" s="71">
        <v>0.0</v>
      </c>
      <c r="L778" s="71">
        <v>0.0</v>
      </c>
      <c r="M778" s="71">
        <v>0.0</v>
      </c>
      <c r="N778" s="71">
        <v>0.0</v>
      </c>
      <c r="O778" s="71">
        <v>0.0</v>
      </c>
      <c r="P778" s="71">
        <v>0.0</v>
      </c>
      <c r="Q778" s="71">
        <v>0.0</v>
      </c>
      <c r="R778" s="71">
        <v>0.0</v>
      </c>
      <c r="S778" s="71">
        <v>0.0</v>
      </c>
    </row>
    <row r="779">
      <c r="A779" s="64">
        <v>43854.0</v>
      </c>
      <c r="B779" s="71">
        <v>1.0</v>
      </c>
      <c r="C779" s="71">
        <v>0.0</v>
      </c>
      <c r="D779" s="72">
        <v>0.0</v>
      </c>
      <c r="E779" s="71">
        <v>1.0</v>
      </c>
      <c r="F779" s="71">
        <v>0.0</v>
      </c>
      <c r="G779" s="71">
        <v>0.0</v>
      </c>
      <c r="H779" s="71">
        <v>0.0</v>
      </c>
      <c r="I779" s="71">
        <v>0.0</v>
      </c>
      <c r="J779" s="71">
        <v>0.0</v>
      </c>
      <c r="K779" s="71">
        <v>0.0</v>
      </c>
      <c r="L779" s="71">
        <v>0.0</v>
      </c>
      <c r="M779" s="71">
        <v>0.0</v>
      </c>
      <c r="N779" s="71">
        <v>0.0</v>
      </c>
      <c r="O779" s="71">
        <v>0.0</v>
      </c>
      <c r="P779" s="71">
        <v>0.0</v>
      </c>
      <c r="Q779" s="71">
        <v>0.0</v>
      </c>
      <c r="R779" s="71">
        <v>0.0</v>
      </c>
      <c r="S779" s="71">
        <v>0.0</v>
      </c>
    </row>
    <row r="780">
      <c r="A780" s="64">
        <v>43853.0</v>
      </c>
      <c r="B780" s="71">
        <v>0.0</v>
      </c>
      <c r="C780" s="71">
        <v>0.0</v>
      </c>
      <c r="D780" s="72">
        <v>0.0</v>
      </c>
      <c r="E780" s="71">
        <v>1.0</v>
      </c>
      <c r="F780" s="71">
        <v>0.0</v>
      </c>
      <c r="G780" s="71">
        <v>0.0</v>
      </c>
      <c r="H780" s="71">
        <v>0.0</v>
      </c>
      <c r="I780" s="71">
        <v>0.0</v>
      </c>
      <c r="J780" s="71">
        <v>0.0</v>
      </c>
      <c r="K780" s="71">
        <v>0.0</v>
      </c>
      <c r="L780" s="71">
        <v>0.0</v>
      </c>
      <c r="M780" s="71">
        <v>0.0</v>
      </c>
      <c r="N780" s="71">
        <v>0.0</v>
      </c>
      <c r="O780" s="71">
        <v>0.0</v>
      </c>
      <c r="P780" s="71">
        <v>0.0</v>
      </c>
      <c r="Q780" s="71">
        <v>0.0</v>
      </c>
      <c r="R780" s="71">
        <v>0.0</v>
      </c>
      <c r="S780" s="71">
        <v>0.0</v>
      </c>
    </row>
    <row r="781">
      <c r="A781" s="64">
        <v>43852.0</v>
      </c>
      <c r="B781" s="71">
        <v>0.0</v>
      </c>
      <c r="C781" s="71">
        <v>0.0</v>
      </c>
      <c r="D781" s="72">
        <v>0.0</v>
      </c>
      <c r="E781" s="71">
        <v>1.0</v>
      </c>
      <c r="F781" s="71">
        <v>0.0</v>
      </c>
      <c r="G781" s="71">
        <v>0.0</v>
      </c>
      <c r="H781" s="71">
        <v>0.0</v>
      </c>
      <c r="I781" s="71">
        <v>0.0</v>
      </c>
      <c r="J781" s="71">
        <v>0.0</v>
      </c>
      <c r="K781" s="71">
        <v>0.0</v>
      </c>
      <c r="L781" s="71">
        <v>0.0</v>
      </c>
      <c r="M781" s="71">
        <v>0.0</v>
      </c>
      <c r="N781" s="71">
        <v>0.0</v>
      </c>
      <c r="O781" s="71">
        <v>0.0</v>
      </c>
      <c r="P781" s="71">
        <v>0.0</v>
      </c>
      <c r="Q781" s="71">
        <v>0.0</v>
      </c>
      <c r="R781" s="71">
        <v>0.0</v>
      </c>
      <c r="S781" s="71">
        <v>0.0</v>
      </c>
    </row>
    <row r="782">
      <c r="A782" s="64">
        <v>43851.0</v>
      </c>
      <c r="B782" s="71">
        <v>0.0</v>
      </c>
      <c r="C782" s="71">
        <v>0.0</v>
      </c>
      <c r="D782" s="72">
        <v>0.0</v>
      </c>
      <c r="E782" s="71">
        <v>1.0</v>
      </c>
      <c r="F782" s="71">
        <v>0.0</v>
      </c>
      <c r="G782" s="71">
        <v>0.0</v>
      </c>
      <c r="H782" s="71">
        <v>0.0</v>
      </c>
      <c r="I782" s="71">
        <v>0.0</v>
      </c>
      <c r="J782" s="71">
        <v>0.0</v>
      </c>
      <c r="K782" s="71">
        <v>0.0</v>
      </c>
      <c r="L782" s="71">
        <v>0.0</v>
      </c>
      <c r="M782" s="71">
        <v>0.0</v>
      </c>
      <c r="N782" s="71">
        <v>0.0</v>
      </c>
      <c r="O782" s="71">
        <v>0.0</v>
      </c>
      <c r="P782" s="71">
        <v>0.0</v>
      </c>
      <c r="Q782" s="71">
        <v>0.0</v>
      </c>
      <c r="R782" s="71">
        <v>0.0</v>
      </c>
      <c r="S782" s="71">
        <v>0.0</v>
      </c>
    </row>
    <row r="783">
      <c r="A783" s="64">
        <v>43850.0</v>
      </c>
      <c r="B783" s="71">
        <v>0.0</v>
      </c>
      <c r="C783" s="71">
        <v>0.0</v>
      </c>
      <c r="D783" s="72">
        <v>0.0</v>
      </c>
      <c r="E783" s="71">
        <v>1.0</v>
      </c>
      <c r="F783" s="71">
        <v>0.0</v>
      </c>
      <c r="G783" s="71">
        <v>0.0</v>
      </c>
      <c r="H783" s="71">
        <v>0.0</v>
      </c>
      <c r="I783" s="71">
        <v>0.0</v>
      </c>
      <c r="J783" s="71">
        <v>0.0</v>
      </c>
      <c r="K783" s="71">
        <v>0.0</v>
      </c>
      <c r="L783" s="71">
        <v>0.0</v>
      </c>
      <c r="M783" s="71">
        <v>0.0</v>
      </c>
      <c r="N783" s="71">
        <v>0.0</v>
      </c>
      <c r="O783" s="71">
        <v>0.0</v>
      </c>
      <c r="P783" s="71">
        <v>0.0</v>
      </c>
      <c r="Q783" s="71">
        <v>0.0</v>
      </c>
      <c r="R783" s="71">
        <v>0.0</v>
      </c>
      <c r="S783" s="71">
        <v>0.0</v>
      </c>
    </row>
    <row r="784">
      <c r="A784" s="73"/>
      <c r="B784" s="74"/>
      <c r="C784" s="74"/>
      <c r="D784" s="75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</row>
    <row r="785">
      <c r="A785" s="73"/>
      <c r="B785" s="74"/>
      <c r="C785" s="74"/>
      <c r="D785" s="75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</row>
    <row r="786">
      <c r="A786" s="73"/>
      <c r="B786" s="74"/>
      <c r="C786" s="74"/>
      <c r="D786" s="75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</row>
    <row r="787">
      <c r="A787" s="73"/>
      <c r="B787" s="74"/>
      <c r="C787" s="74"/>
      <c r="D787" s="75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</row>
    <row r="788">
      <c r="A788" s="73"/>
      <c r="B788" s="74"/>
      <c r="C788" s="74"/>
      <c r="D788" s="75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</row>
    <row r="789">
      <c r="A789" s="73"/>
      <c r="B789" s="74"/>
      <c r="C789" s="74"/>
      <c r="D789" s="75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</row>
    <row r="790">
      <c r="A790" s="73"/>
      <c r="B790" s="74"/>
      <c r="C790" s="74"/>
      <c r="D790" s="75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</row>
    <row r="791">
      <c r="A791" s="73"/>
      <c r="B791" s="74"/>
      <c r="C791" s="74"/>
      <c r="D791" s="75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</row>
    <row r="792">
      <c r="A792" s="73"/>
      <c r="B792" s="74"/>
      <c r="C792" s="74"/>
      <c r="D792" s="75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</row>
    <row r="793">
      <c r="A793" s="73"/>
      <c r="B793" s="74"/>
      <c r="C793" s="74"/>
      <c r="D793" s="75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</row>
    <row r="794">
      <c r="A794" s="73"/>
      <c r="B794" s="74"/>
      <c r="C794" s="74"/>
      <c r="D794" s="75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</row>
    <row r="795">
      <c r="A795" s="73"/>
      <c r="B795" s="74"/>
      <c r="C795" s="74"/>
      <c r="D795" s="75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</row>
    <row r="796">
      <c r="A796" s="73"/>
      <c r="B796" s="74"/>
      <c r="C796" s="74"/>
      <c r="D796" s="75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</row>
    <row r="797">
      <c r="A797" s="73"/>
      <c r="B797" s="74"/>
      <c r="C797" s="74"/>
      <c r="D797" s="75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</row>
    <row r="798">
      <c r="A798" s="73"/>
      <c r="B798" s="74"/>
      <c r="C798" s="74"/>
      <c r="D798" s="75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</row>
    <row r="799">
      <c r="A799" s="73"/>
      <c r="B799" s="74"/>
      <c r="C799" s="74"/>
      <c r="D799" s="75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</row>
    <row r="800">
      <c r="A800" s="73"/>
      <c r="B800" s="74"/>
      <c r="C800" s="74"/>
      <c r="D800" s="75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</row>
    <row r="801">
      <c r="A801" s="73"/>
      <c r="B801" s="74"/>
      <c r="C801" s="74"/>
      <c r="D801" s="75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</row>
    <row r="802">
      <c r="A802" s="73"/>
      <c r="B802" s="74"/>
      <c r="C802" s="74"/>
      <c r="D802" s="75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</row>
    <row r="803">
      <c r="A803" s="73"/>
      <c r="B803" s="74"/>
      <c r="C803" s="74"/>
      <c r="D803" s="75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</row>
    <row r="804">
      <c r="A804" s="73"/>
      <c r="B804" s="74"/>
      <c r="C804" s="74"/>
      <c r="D804" s="75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</row>
    <row r="805">
      <c r="A805" s="73"/>
      <c r="B805" s="74"/>
      <c r="C805" s="74"/>
      <c r="D805" s="75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</row>
    <row r="806">
      <c r="A806" s="73"/>
      <c r="B806" s="74"/>
      <c r="C806" s="74"/>
      <c r="D806" s="75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</row>
    <row r="807">
      <c r="A807" s="73"/>
      <c r="B807" s="74"/>
      <c r="C807" s="74"/>
      <c r="D807" s="75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</row>
    <row r="808">
      <c r="A808" s="73"/>
      <c r="B808" s="74"/>
      <c r="C808" s="74"/>
      <c r="D808" s="75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</row>
    <row r="809">
      <c r="A809" s="73"/>
      <c r="B809" s="74"/>
      <c r="C809" s="74"/>
      <c r="D809" s="75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</row>
    <row r="810">
      <c r="A810" s="73"/>
      <c r="B810" s="74"/>
      <c r="C810" s="74"/>
      <c r="D810" s="75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</row>
    <row r="811">
      <c r="A811" s="73"/>
      <c r="B811" s="74"/>
      <c r="C811" s="74"/>
      <c r="D811" s="75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</row>
    <row r="812">
      <c r="A812" s="73"/>
      <c r="B812" s="74"/>
      <c r="C812" s="74"/>
      <c r="D812" s="75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</row>
    <row r="813">
      <c r="A813" s="73"/>
      <c r="B813" s="74"/>
      <c r="C813" s="74"/>
      <c r="D813" s="75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</row>
    <row r="814">
      <c r="A814" s="73"/>
      <c r="B814" s="74"/>
      <c r="C814" s="74"/>
      <c r="D814" s="75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</row>
    <row r="815">
      <c r="A815" s="73"/>
      <c r="B815" s="74"/>
      <c r="C815" s="74"/>
      <c r="D815" s="75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</row>
    <row r="816">
      <c r="A816" s="73"/>
      <c r="B816" s="74"/>
      <c r="C816" s="74"/>
      <c r="D816" s="75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</row>
    <row r="817">
      <c r="A817" s="73"/>
      <c r="B817" s="74"/>
      <c r="C817" s="74"/>
      <c r="D817" s="75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</row>
    <row r="818">
      <c r="A818" s="73"/>
      <c r="B818" s="74"/>
      <c r="C818" s="74"/>
      <c r="D818" s="75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</row>
    <row r="819">
      <c r="A819" s="73"/>
      <c r="B819" s="74"/>
      <c r="C819" s="74"/>
      <c r="D819" s="75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</row>
    <row r="820">
      <c r="A820" s="73"/>
      <c r="B820" s="74"/>
      <c r="C820" s="74"/>
      <c r="D820" s="75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</row>
    <row r="821">
      <c r="A821" s="73"/>
      <c r="B821" s="74"/>
      <c r="C821" s="74"/>
      <c r="D821" s="75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</row>
    <row r="822">
      <c r="A822" s="73"/>
      <c r="B822" s="74"/>
      <c r="C822" s="74"/>
      <c r="D822" s="75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</row>
    <row r="823">
      <c r="A823" s="73"/>
      <c r="B823" s="74"/>
      <c r="C823" s="74"/>
      <c r="D823" s="75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</row>
    <row r="824">
      <c r="A824" s="73"/>
      <c r="B824" s="74"/>
      <c r="C824" s="74"/>
      <c r="D824" s="75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</row>
    <row r="825">
      <c r="A825" s="73"/>
      <c r="B825" s="74"/>
      <c r="C825" s="74"/>
      <c r="D825" s="75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</row>
    <row r="826">
      <c r="A826" s="73"/>
      <c r="B826" s="74"/>
      <c r="C826" s="74"/>
      <c r="D826" s="75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</row>
    <row r="827">
      <c r="A827" s="73"/>
      <c r="B827" s="74"/>
      <c r="C827" s="74"/>
      <c r="D827" s="75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</row>
    <row r="828">
      <c r="A828" s="73"/>
      <c r="B828" s="74"/>
      <c r="C828" s="74"/>
      <c r="D828" s="75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</row>
    <row r="829">
      <c r="A829" s="73"/>
      <c r="B829" s="74"/>
      <c r="C829" s="74"/>
      <c r="D829" s="75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</row>
    <row r="830">
      <c r="A830" s="73"/>
      <c r="B830" s="74"/>
      <c r="C830" s="74"/>
      <c r="D830" s="75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</row>
    <row r="831">
      <c r="A831" s="73"/>
      <c r="B831" s="74"/>
      <c r="C831" s="74"/>
      <c r="D831" s="75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</row>
    <row r="832">
      <c r="A832" s="73"/>
      <c r="B832" s="74"/>
      <c r="C832" s="74"/>
      <c r="D832" s="75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</row>
    <row r="833">
      <c r="A833" s="73"/>
      <c r="B833" s="74"/>
      <c r="C833" s="74"/>
      <c r="D833" s="75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</row>
    <row r="834">
      <c r="A834" s="73"/>
      <c r="B834" s="74"/>
      <c r="C834" s="74"/>
      <c r="D834" s="75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</row>
    <row r="835">
      <c r="A835" s="73"/>
      <c r="B835" s="74"/>
      <c r="C835" s="74"/>
      <c r="D835" s="75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</row>
    <row r="836">
      <c r="A836" s="73"/>
      <c r="B836" s="74"/>
      <c r="C836" s="74"/>
      <c r="D836" s="75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</row>
    <row r="837">
      <c r="A837" s="73"/>
      <c r="B837" s="74"/>
      <c r="C837" s="74"/>
      <c r="D837" s="75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</row>
    <row r="838">
      <c r="A838" s="73"/>
      <c r="B838" s="74"/>
      <c r="C838" s="74"/>
      <c r="D838" s="75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</row>
    <row r="839">
      <c r="A839" s="73"/>
      <c r="B839" s="74"/>
      <c r="C839" s="74"/>
      <c r="D839" s="75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</row>
    <row r="840">
      <c r="A840" s="73"/>
      <c r="B840" s="74"/>
      <c r="C840" s="74"/>
      <c r="D840" s="75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</row>
    <row r="841">
      <c r="A841" s="73"/>
      <c r="B841" s="74"/>
      <c r="C841" s="74"/>
      <c r="D841" s="75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</row>
    <row r="842">
      <c r="A842" s="73"/>
      <c r="B842" s="74"/>
      <c r="C842" s="74"/>
      <c r="D842" s="75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</row>
    <row r="843">
      <c r="A843" s="73"/>
      <c r="B843" s="74"/>
      <c r="C843" s="74"/>
      <c r="D843" s="75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</row>
    <row r="844">
      <c r="A844" s="73"/>
      <c r="B844" s="74"/>
      <c r="C844" s="74"/>
      <c r="D844" s="75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</row>
    <row r="845">
      <c r="A845" s="73"/>
      <c r="B845" s="74"/>
      <c r="C845" s="74"/>
      <c r="D845" s="75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</row>
    <row r="846">
      <c r="A846" s="73"/>
      <c r="B846" s="74"/>
      <c r="C846" s="74"/>
      <c r="D846" s="75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</row>
    <row r="847">
      <c r="A847" s="73"/>
      <c r="B847" s="74"/>
      <c r="C847" s="74"/>
      <c r="D847" s="75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</row>
    <row r="848">
      <c r="A848" s="73"/>
      <c r="B848" s="74"/>
      <c r="C848" s="74"/>
      <c r="D848" s="75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</row>
    <row r="849">
      <c r="A849" s="73"/>
      <c r="B849" s="74"/>
      <c r="C849" s="74"/>
      <c r="D849" s="75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</row>
    <row r="850">
      <c r="A850" s="73"/>
      <c r="B850" s="74"/>
      <c r="C850" s="74"/>
      <c r="D850" s="75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</row>
    <row r="851">
      <c r="A851" s="73"/>
      <c r="B851" s="74"/>
      <c r="C851" s="74"/>
      <c r="D851" s="75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</row>
    <row r="852">
      <c r="A852" s="73"/>
      <c r="B852" s="74"/>
      <c r="C852" s="74"/>
      <c r="D852" s="75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</row>
    <row r="853">
      <c r="A853" s="73"/>
      <c r="B853" s="74"/>
      <c r="C853" s="74"/>
      <c r="D853" s="75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</row>
    <row r="854">
      <c r="A854" s="73"/>
      <c r="B854" s="74"/>
      <c r="C854" s="74"/>
      <c r="D854" s="75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</row>
    <row r="855">
      <c r="A855" s="73"/>
      <c r="B855" s="74"/>
      <c r="C855" s="74"/>
      <c r="D855" s="75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</row>
    <row r="856">
      <c r="A856" s="73"/>
      <c r="B856" s="74"/>
      <c r="C856" s="74"/>
      <c r="D856" s="75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</row>
    <row r="857">
      <c r="A857" s="73"/>
      <c r="B857" s="74"/>
      <c r="C857" s="74"/>
      <c r="D857" s="75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</row>
    <row r="858">
      <c r="A858" s="73"/>
      <c r="B858" s="74"/>
      <c r="C858" s="74"/>
      <c r="D858" s="75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</row>
    <row r="859">
      <c r="A859" s="73"/>
      <c r="B859" s="74"/>
      <c r="C859" s="74"/>
      <c r="D859" s="75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</row>
    <row r="860">
      <c r="A860" s="73"/>
      <c r="B860" s="74"/>
      <c r="C860" s="74"/>
      <c r="D860" s="75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</row>
    <row r="861">
      <c r="A861" s="73"/>
      <c r="B861" s="74"/>
      <c r="C861" s="74"/>
      <c r="D861" s="75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</row>
    <row r="862">
      <c r="A862" s="73"/>
      <c r="B862" s="74"/>
      <c r="C862" s="74"/>
      <c r="D862" s="75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</row>
    <row r="863">
      <c r="A863" s="73"/>
      <c r="B863" s="74"/>
      <c r="C863" s="74"/>
      <c r="D863" s="75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</row>
    <row r="864">
      <c r="A864" s="73"/>
      <c r="B864" s="74"/>
      <c r="C864" s="74"/>
      <c r="D864" s="75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</row>
    <row r="865">
      <c r="A865" s="73"/>
      <c r="B865" s="74"/>
      <c r="C865" s="74"/>
      <c r="D865" s="75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</row>
    <row r="866">
      <c r="A866" s="73"/>
      <c r="B866" s="74"/>
      <c r="C866" s="74"/>
      <c r="D866" s="75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</row>
    <row r="867">
      <c r="A867" s="73"/>
      <c r="B867" s="74"/>
      <c r="C867" s="74"/>
      <c r="D867" s="75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</row>
    <row r="868">
      <c r="A868" s="73"/>
      <c r="B868" s="74"/>
      <c r="C868" s="74"/>
      <c r="D868" s="75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</row>
    <row r="869">
      <c r="A869" s="73"/>
      <c r="B869" s="74"/>
      <c r="C869" s="74"/>
      <c r="D869" s="75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</row>
    <row r="870">
      <c r="A870" s="73"/>
      <c r="B870" s="74"/>
      <c r="C870" s="74"/>
      <c r="D870" s="75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</row>
    <row r="871">
      <c r="A871" s="73"/>
      <c r="B871" s="74"/>
      <c r="C871" s="74"/>
      <c r="D871" s="75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</row>
    <row r="872">
      <c r="A872" s="73"/>
      <c r="B872" s="74"/>
      <c r="C872" s="74"/>
      <c r="D872" s="75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</row>
    <row r="873">
      <c r="A873" s="73"/>
      <c r="B873" s="74"/>
      <c r="C873" s="74"/>
      <c r="D873" s="75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</row>
    <row r="874">
      <c r="A874" s="73"/>
      <c r="B874" s="74"/>
      <c r="C874" s="74"/>
      <c r="D874" s="75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</row>
    <row r="875">
      <c r="A875" s="73"/>
      <c r="B875" s="74"/>
      <c r="C875" s="74"/>
      <c r="D875" s="75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</row>
    <row r="876">
      <c r="A876" s="73"/>
      <c r="B876" s="74"/>
      <c r="C876" s="74"/>
      <c r="D876" s="75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</row>
    <row r="877">
      <c r="A877" s="73"/>
      <c r="B877" s="74"/>
      <c r="C877" s="74"/>
      <c r="D877" s="75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</row>
    <row r="878">
      <c r="A878" s="73"/>
      <c r="B878" s="74"/>
      <c r="C878" s="74"/>
      <c r="D878" s="75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</row>
    <row r="879">
      <c r="A879" s="73"/>
      <c r="B879" s="74"/>
      <c r="C879" s="74"/>
      <c r="D879" s="75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</row>
    <row r="880">
      <c r="A880" s="73"/>
      <c r="B880" s="74"/>
      <c r="C880" s="74"/>
      <c r="D880" s="75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</row>
    <row r="881">
      <c r="A881" s="73"/>
      <c r="B881" s="74"/>
      <c r="C881" s="74"/>
      <c r="D881" s="75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</row>
    <row r="882">
      <c r="A882" s="73"/>
      <c r="B882" s="74"/>
      <c r="C882" s="74"/>
      <c r="D882" s="75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</row>
    <row r="883">
      <c r="A883" s="73"/>
      <c r="B883" s="74"/>
      <c r="C883" s="74"/>
      <c r="D883" s="75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</row>
    <row r="884">
      <c r="A884" s="73"/>
      <c r="B884" s="74"/>
      <c r="C884" s="74"/>
      <c r="D884" s="75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</row>
    <row r="885">
      <c r="A885" s="73"/>
      <c r="B885" s="74"/>
      <c r="C885" s="74"/>
      <c r="D885" s="75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</row>
    <row r="886">
      <c r="A886" s="73"/>
      <c r="B886" s="74"/>
      <c r="C886" s="74"/>
      <c r="D886" s="75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</row>
    <row r="887">
      <c r="A887" s="73"/>
      <c r="B887" s="74"/>
      <c r="C887" s="74"/>
      <c r="D887" s="75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</row>
    <row r="888">
      <c r="A888" s="73"/>
      <c r="B888" s="74"/>
      <c r="C888" s="74"/>
      <c r="D888" s="75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</row>
    <row r="889">
      <c r="A889" s="73"/>
      <c r="B889" s="74"/>
      <c r="C889" s="74"/>
      <c r="D889" s="75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</row>
    <row r="890">
      <c r="A890" s="73"/>
      <c r="B890" s="74"/>
      <c r="C890" s="74"/>
      <c r="D890" s="75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</row>
    <row r="891">
      <c r="A891" s="73"/>
      <c r="B891" s="74"/>
      <c r="C891" s="74"/>
      <c r="D891" s="75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</row>
    <row r="892">
      <c r="A892" s="73"/>
      <c r="B892" s="74"/>
      <c r="C892" s="74"/>
      <c r="D892" s="75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</row>
    <row r="893">
      <c r="A893" s="73"/>
      <c r="B893" s="74"/>
      <c r="C893" s="74"/>
      <c r="D893" s="75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</row>
    <row r="894">
      <c r="A894" s="73"/>
      <c r="B894" s="74"/>
      <c r="C894" s="74"/>
      <c r="D894" s="75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</row>
    <row r="895">
      <c r="A895" s="73"/>
      <c r="B895" s="74"/>
      <c r="C895" s="74"/>
      <c r="D895" s="75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</row>
    <row r="896">
      <c r="A896" s="73"/>
      <c r="B896" s="74"/>
      <c r="C896" s="74"/>
      <c r="D896" s="75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</row>
    <row r="897">
      <c r="A897" s="73"/>
      <c r="B897" s="74"/>
      <c r="C897" s="74"/>
      <c r="D897" s="75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</row>
    <row r="898">
      <c r="A898" s="73"/>
      <c r="B898" s="74"/>
      <c r="C898" s="74"/>
      <c r="D898" s="75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</row>
    <row r="899">
      <c r="A899" s="73"/>
      <c r="B899" s="74"/>
      <c r="C899" s="74"/>
      <c r="D899" s="75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</row>
    <row r="900">
      <c r="A900" s="73"/>
      <c r="B900" s="74"/>
      <c r="C900" s="74"/>
      <c r="D900" s="75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</row>
    <row r="901">
      <c r="A901" s="73"/>
      <c r="B901" s="74"/>
      <c r="C901" s="74"/>
      <c r="D901" s="75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</row>
    <row r="902">
      <c r="A902" s="73"/>
      <c r="B902" s="74"/>
      <c r="C902" s="74"/>
      <c r="D902" s="75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</row>
    <row r="903">
      <c r="A903" s="73"/>
      <c r="B903" s="74"/>
      <c r="C903" s="74"/>
      <c r="D903" s="75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</row>
    <row r="904">
      <c r="A904" s="73"/>
      <c r="B904" s="74"/>
      <c r="C904" s="74"/>
      <c r="D904" s="75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</row>
    <row r="905">
      <c r="A905" s="73"/>
      <c r="B905" s="74"/>
      <c r="C905" s="74"/>
      <c r="D905" s="75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</row>
    <row r="906">
      <c r="A906" s="73"/>
      <c r="B906" s="74"/>
      <c r="C906" s="74"/>
      <c r="D906" s="75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</row>
    <row r="907">
      <c r="A907" s="73"/>
      <c r="B907" s="74"/>
      <c r="C907" s="74"/>
      <c r="D907" s="75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</row>
    <row r="908">
      <c r="A908" s="73"/>
      <c r="B908" s="74"/>
      <c r="C908" s="74"/>
      <c r="D908" s="75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</row>
    <row r="909">
      <c r="A909" s="73"/>
      <c r="B909" s="74"/>
      <c r="C909" s="74"/>
      <c r="D909" s="75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</row>
    <row r="910">
      <c r="A910" s="73"/>
      <c r="B910" s="74"/>
      <c r="C910" s="74"/>
      <c r="D910" s="75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</row>
    <row r="911">
      <c r="A911" s="73"/>
      <c r="B911" s="74"/>
      <c r="C911" s="74"/>
      <c r="D911" s="75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</row>
    <row r="912">
      <c r="A912" s="73"/>
      <c r="B912" s="74"/>
      <c r="C912" s="74"/>
      <c r="D912" s="75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</row>
    <row r="913">
      <c r="A913" s="73"/>
      <c r="B913" s="74"/>
      <c r="C913" s="74"/>
      <c r="D913" s="75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</row>
    <row r="914">
      <c r="A914" s="73"/>
      <c r="B914" s="74"/>
      <c r="C914" s="74"/>
      <c r="D914" s="75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</row>
    <row r="915">
      <c r="A915" s="73"/>
      <c r="B915" s="74"/>
      <c r="C915" s="74"/>
      <c r="D915" s="75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</row>
    <row r="916">
      <c r="A916" s="73"/>
      <c r="B916" s="74"/>
      <c r="C916" s="74"/>
      <c r="D916" s="75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</row>
    <row r="917">
      <c r="A917" s="73"/>
      <c r="B917" s="74"/>
      <c r="C917" s="74"/>
      <c r="D917" s="75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</row>
    <row r="918">
      <c r="A918" s="73"/>
      <c r="B918" s="74"/>
      <c r="C918" s="74"/>
      <c r="D918" s="75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</row>
    <row r="919">
      <c r="A919" s="73"/>
      <c r="B919" s="74"/>
      <c r="C919" s="74"/>
      <c r="D919" s="75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</row>
    <row r="920">
      <c r="A920" s="73"/>
      <c r="B920" s="74"/>
      <c r="C920" s="74"/>
      <c r="D920" s="75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</row>
    <row r="921">
      <c r="A921" s="73"/>
      <c r="B921" s="74"/>
      <c r="C921" s="74"/>
      <c r="D921" s="75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</row>
    <row r="922">
      <c r="A922" s="73"/>
      <c r="B922" s="74"/>
      <c r="C922" s="74"/>
      <c r="D922" s="75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</row>
    <row r="923">
      <c r="A923" s="73"/>
      <c r="B923" s="74"/>
      <c r="C923" s="74"/>
      <c r="D923" s="75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</row>
    <row r="924">
      <c r="A924" s="73"/>
      <c r="B924" s="74"/>
      <c r="C924" s="74"/>
      <c r="D924" s="75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</row>
    <row r="925">
      <c r="A925" s="73"/>
      <c r="B925" s="74"/>
      <c r="C925" s="74"/>
      <c r="D925" s="75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</row>
    <row r="926">
      <c r="A926" s="73"/>
      <c r="B926" s="74"/>
      <c r="C926" s="74"/>
      <c r="D926" s="75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</row>
    <row r="927">
      <c r="A927" s="73"/>
      <c r="B927" s="74"/>
      <c r="C927" s="74"/>
      <c r="D927" s="75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</row>
    <row r="928">
      <c r="A928" s="73"/>
      <c r="B928" s="74"/>
      <c r="C928" s="74"/>
      <c r="D928" s="75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</row>
    <row r="929">
      <c r="A929" s="73"/>
      <c r="B929" s="74"/>
      <c r="C929" s="74"/>
      <c r="D929" s="75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</row>
    <row r="930">
      <c r="A930" s="73"/>
      <c r="B930" s="74"/>
      <c r="C930" s="74"/>
      <c r="D930" s="75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</row>
    <row r="931">
      <c r="A931" s="73"/>
      <c r="B931" s="74"/>
      <c r="C931" s="74"/>
      <c r="D931" s="75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</row>
    <row r="932">
      <c r="A932" s="73"/>
      <c r="B932" s="74"/>
      <c r="C932" s="74"/>
      <c r="D932" s="75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</row>
    <row r="933">
      <c r="A933" s="73"/>
      <c r="B933" s="74"/>
      <c r="C933" s="74"/>
      <c r="D933" s="75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</row>
    <row r="934">
      <c r="A934" s="73"/>
      <c r="B934" s="74"/>
      <c r="C934" s="74"/>
      <c r="D934" s="75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</row>
    <row r="935">
      <c r="A935" s="73"/>
      <c r="B935" s="74"/>
      <c r="C935" s="74"/>
      <c r="D935" s="75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</row>
    <row r="936">
      <c r="A936" s="73"/>
      <c r="B936" s="74"/>
      <c r="C936" s="74"/>
      <c r="D936" s="75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</row>
    <row r="937">
      <c r="A937" s="73"/>
      <c r="B937" s="74"/>
      <c r="C937" s="74"/>
      <c r="D937" s="75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</row>
    <row r="938">
      <c r="A938" s="73"/>
      <c r="B938" s="74"/>
      <c r="C938" s="74"/>
      <c r="D938" s="75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</row>
    <row r="939">
      <c r="A939" s="73"/>
      <c r="B939" s="74"/>
      <c r="C939" s="74"/>
      <c r="D939" s="75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</row>
    <row r="940">
      <c r="A940" s="73"/>
      <c r="B940" s="74"/>
      <c r="C940" s="74"/>
      <c r="D940" s="75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</row>
    <row r="941">
      <c r="A941" s="73"/>
      <c r="B941" s="74"/>
      <c r="C941" s="74"/>
      <c r="D941" s="75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</row>
    <row r="942">
      <c r="A942" s="73"/>
      <c r="B942" s="74"/>
      <c r="C942" s="74"/>
      <c r="D942" s="75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</row>
    <row r="943">
      <c r="A943" s="73"/>
      <c r="B943" s="74"/>
      <c r="C943" s="74"/>
      <c r="D943" s="75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</row>
    <row r="944">
      <c r="A944" s="73"/>
      <c r="B944" s="74"/>
      <c r="C944" s="74"/>
      <c r="D944" s="75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</row>
    <row r="945">
      <c r="A945" s="73"/>
      <c r="B945" s="74"/>
      <c r="C945" s="74"/>
      <c r="D945" s="75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</row>
    <row r="946">
      <c r="A946" s="73"/>
      <c r="B946" s="74"/>
      <c r="C946" s="74"/>
      <c r="D946" s="75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</row>
    <row r="947">
      <c r="A947" s="73"/>
      <c r="B947" s="74"/>
      <c r="C947" s="74"/>
      <c r="D947" s="75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</row>
    <row r="948">
      <c r="A948" s="73"/>
      <c r="B948" s="74"/>
      <c r="C948" s="74"/>
      <c r="D948" s="75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</row>
    <row r="949">
      <c r="A949" s="73"/>
      <c r="B949" s="74"/>
      <c r="C949" s="74"/>
      <c r="D949" s="75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</row>
    <row r="950">
      <c r="A950" s="73"/>
      <c r="B950" s="74"/>
      <c r="C950" s="74"/>
      <c r="D950" s="75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</row>
    <row r="951">
      <c r="A951" s="73"/>
      <c r="B951" s="74"/>
      <c r="C951" s="74"/>
      <c r="D951" s="75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</row>
    <row r="952">
      <c r="A952" s="73"/>
      <c r="B952" s="74"/>
      <c r="C952" s="74"/>
      <c r="D952" s="75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</row>
    <row r="953">
      <c r="A953" s="73"/>
      <c r="B953" s="74"/>
      <c r="C953" s="74"/>
      <c r="D953" s="75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</row>
    <row r="954">
      <c r="A954" s="73"/>
      <c r="B954" s="74"/>
      <c r="C954" s="74"/>
      <c r="D954" s="75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</row>
    <row r="955">
      <c r="A955" s="73"/>
      <c r="B955" s="74"/>
      <c r="C955" s="74"/>
      <c r="D955" s="75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</row>
    <row r="956">
      <c r="A956" s="73"/>
      <c r="B956" s="74"/>
      <c r="C956" s="74"/>
      <c r="D956" s="75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</row>
    <row r="957">
      <c r="A957" s="73"/>
      <c r="B957" s="74"/>
      <c r="C957" s="74"/>
      <c r="D957" s="75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</row>
    <row r="958">
      <c r="A958" s="73"/>
      <c r="B958" s="74"/>
      <c r="C958" s="74"/>
      <c r="D958" s="75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</row>
    <row r="959">
      <c r="A959" s="73"/>
      <c r="B959" s="74"/>
      <c r="C959" s="74"/>
      <c r="D959" s="75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</row>
    <row r="960">
      <c r="A960" s="73"/>
      <c r="B960" s="74"/>
      <c r="C960" s="74"/>
      <c r="D960" s="75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</row>
    <row r="961">
      <c r="A961" s="73"/>
      <c r="B961" s="74"/>
      <c r="C961" s="74"/>
      <c r="D961" s="75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</row>
    <row r="962">
      <c r="A962" s="73"/>
      <c r="B962" s="74"/>
      <c r="C962" s="74"/>
      <c r="D962" s="75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</row>
    <row r="963">
      <c r="A963" s="73"/>
      <c r="B963" s="74"/>
      <c r="C963" s="74"/>
      <c r="D963" s="75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</row>
    <row r="964">
      <c r="A964" s="73"/>
      <c r="B964" s="74"/>
      <c r="C964" s="74"/>
      <c r="D964" s="75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</row>
    <row r="965">
      <c r="A965" s="73"/>
      <c r="B965" s="74"/>
      <c r="C965" s="74"/>
      <c r="D965" s="75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</row>
    <row r="966">
      <c r="A966" s="73"/>
      <c r="B966" s="74"/>
      <c r="C966" s="74"/>
      <c r="D966" s="75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</row>
    <row r="967">
      <c r="A967" s="73"/>
      <c r="B967" s="74"/>
      <c r="C967" s="74"/>
      <c r="D967" s="75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</row>
    <row r="968">
      <c r="A968" s="73"/>
      <c r="B968" s="74"/>
      <c r="C968" s="74"/>
      <c r="D968" s="75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</row>
    <row r="969">
      <c r="A969" s="73"/>
      <c r="B969" s="74"/>
      <c r="C969" s="74"/>
      <c r="D969" s="75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</row>
    <row r="970">
      <c r="A970" s="73"/>
      <c r="B970" s="74"/>
      <c r="C970" s="74"/>
      <c r="D970" s="75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</row>
    <row r="971">
      <c r="A971" s="73"/>
      <c r="B971" s="74"/>
      <c r="C971" s="74"/>
      <c r="D971" s="75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</row>
    <row r="972">
      <c r="A972" s="73"/>
      <c r="B972" s="74"/>
      <c r="C972" s="74"/>
      <c r="D972" s="75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</row>
    <row r="973">
      <c r="A973" s="73"/>
      <c r="B973" s="74"/>
      <c r="C973" s="74"/>
      <c r="D973" s="75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</row>
    <row r="974">
      <c r="A974" s="73"/>
      <c r="B974" s="74"/>
      <c r="C974" s="74"/>
      <c r="D974" s="75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</row>
    <row r="975">
      <c r="A975" s="73"/>
      <c r="B975" s="74"/>
      <c r="C975" s="74"/>
      <c r="D975" s="75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</row>
    <row r="976">
      <c r="A976" s="73"/>
      <c r="B976" s="74"/>
      <c r="C976" s="74"/>
      <c r="D976" s="75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</row>
    <row r="977">
      <c r="A977" s="73"/>
      <c r="B977" s="74"/>
      <c r="C977" s="74"/>
      <c r="D977" s="75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</row>
    <row r="978">
      <c r="A978" s="73"/>
      <c r="B978" s="74"/>
      <c r="C978" s="74"/>
      <c r="D978" s="75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</row>
    <row r="979">
      <c r="A979" s="73"/>
      <c r="B979" s="74"/>
      <c r="C979" s="74"/>
      <c r="D979" s="75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</row>
    <row r="980">
      <c r="A980" s="73"/>
      <c r="B980" s="74"/>
      <c r="C980" s="74"/>
      <c r="D980" s="75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</row>
    <row r="981">
      <c r="A981" s="73"/>
      <c r="B981" s="74"/>
      <c r="C981" s="74"/>
      <c r="D981" s="75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</row>
    <row r="982">
      <c r="A982" s="73"/>
      <c r="B982" s="74"/>
      <c r="C982" s="74"/>
      <c r="D982" s="75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</row>
    <row r="983">
      <c r="A983" s="73"/>
      <c r="B983" s="74"/>
      <c r="C983" s="74"/>
      <c r="D983" s="75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</row>
    <row r="984">
      <c r="A984" s="73"/>
      <c r="B984" s="74"/>
      <c r="C984" s="74"/>
      <c r="D984" s="75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</row>
    <row r="985">
      <c r="A985" s="73"/>
      <c r="B985" s="74"/>
      <c r="C985" s="74"/>
      <c r="D985" s="75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</row>
    <row r="986">
      <c r="A986" s="73"/>
      <c r="B986" s="74"/>
      <c r="C986" s="74"/>
      <c r="D986" s="75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</row>
    <row r="987">
      <c r="A987" s="73"/>
      <c r="B987" s="74"/>
      <c r="C987" s="74"/>
      <c r="D987" s="75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</row>
    <row r="988">
      <c r="A988" s="73"/>
      <c r="B988" s="74"/>
      <c r="C988" s="74"/>
      <c r="D988" s="75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</row>
    <row r="989">
      <c r="A989" s="73"/>
      <c r="B989" s="74"/>
      <c r="C989" s="74"/>
      <c r="D989" s="75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</row>
    <row r="990">
      <c r="A990" s="73"/>
      <c r="B990" s="74"/>
      <c r="C990" s="74"/>
      <c r="D990" s="75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</row>
    <row r="991">
      <c r="A991" s="73"/>
      <c r="B991" s="74"/>
      <c r="C991" s="74"/>
      <c r="D991" s="75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</row>
    <row r="992">
      <c r="A992" s="73"/>
      <c r="B992" s="74"/>
      <c r="C992" s="74"/>
      <c r="D992" s="75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</row>
    <row r="993">
      <c r="A993" s="73"/>
      <c r="B993" s="74"/>
      <c r="C993" s="74"/>
      <c r="D993" s="75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</row>
    <row r="994">
      <c r="A994" s="73"/>
      <c r="B994" s="74"/>
      <c r="C994" s="74"/>
      <c r="D994" s="75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</row>
    <row r="995">
      <c r="A995" s="73"/>
      <c r="B995" s="74"/>
      <c r="C995" s="74"/>
      <c r="D995" s="75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</row>
    <row r="996">
      <c r="A996" s="73"/>
      <c r="B996" s="74"/>
      <c r="C996" s="74"/>
      <c r="D996" s="75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</row>
    <row r="997">
      <c r="A997" s="73"/>
      <c r="B997" s="74"/>
      <c r="C997" s="74"/>
      <c r="D997" s="75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</row>
    <row r="998">
      <c r="A998" s="73"/>
      <c r="B998" s="74"/>
      <c r="C998" s="74"/>
      <c r="D998" s="75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</row>
    <row r="999">
      <c r="A999" s="73"/>
      <c r="B999" s="74"/>
      <c r="C999" s="74"/>
      <c r="D999" s="75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</row>
    <row r="1000">
      <c r="A1000" s="73"/>
      <c r="B1000" s="74"/>
      <c r="C1000" s="74"/>
      <c r="D1000" s="75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</row>
    <row r="1001">
      <c r="A1001" s="73"/>
      <c r="B1001" s="74"/>
      <c r="C1001" s="74"/>
      <c r="D1001" s="75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</row>
    <row r="1002">
      <c r="A1002" s="73"/>
      <c r="B1002" s="74"/>
      <c r="C1002" s="74"/>
      <c r="D1002" s="75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</row>
    <row r="1003">
      <c r="A1003" s="73"/>
      <c r="B1003" s="74"/>
      <c r="C1003" s="74"/>
      <c r="D1003" s="75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</row>
    <row r="1004">
      <c r="A1004" s="73"/>
      <c r="B1004" s="74"/>
      <c r="C1004" s="74"/>
      <c r="D1004" s="75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</row>
    <row r="1005">
      <c r="A1005" s="73"/>
      <c r="B1005" s="74"/>
      <c r="C1005" s="74"/>
      <c r="D1005" s="75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</row>
    <row r="1006">
      <c r="A1006" s="73"/>
      <c r="B1006" s="74"/>
      <c r="C1006" s="74"/>
      <c r="D1006" s="75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</row>
    <row r="1007">
      <c r="A1007" s="73"/>
      <c r="B1007" s="74"/>
      <c r="C1007" s="74"/>
      <c r="D1007" s="75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</row>
    <row r="1008">
      <c r="A1008" s="73"/>
      <c r="B1008" s="74"/>
      <c r="C1008" s="74"/>
      <c r="D1008" s="75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</row>
    <row r="1009">
      <c r="A1009" s="73"/>
      <c r="B1009" s="74"/>
      <c r="C1009" s="74"/>
      <c r="D1009" s="75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</row>
    <row r="1010">
      <c r="A1010" s="73"/>
      <c r="B1010" s="74"/>
      <c r="C1010" s="74"/>
      <c r="D1010" s="75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</row>
    <row r="1011">
      <c r="A1011" s="73"/>
      <c r="B1011" s="74"/>
      <c r="C1011" s="74"/>
      <c r="D1011" s="75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</row>
    <row r="1012">
      <c r="A1012" s="73"/>
      <c r="B1012" s="74"/>
      <c r="C1012" s="74"/>
      <c r="D1012" s="75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</row>
    <row r="1013">
      <c r="A1013" s="73"/>
      <c r="B1013" s="74"/>
      <c r="C1013" s="74"/>
      <c r="D1013" s="75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</row>
    <row r="1014">
      <c r="A1014" s="73"/>
      <c r="B1014" s="74"/>
      <c r="C1014" s="74"/>
      <c r="D1014" s="75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</row>
    <row r="1015">
      <c r="A1015" s="73"/>
      <c r="B1015" s="74"/>
      <c r="C1015" s="74"/>
      <c r="D1015" s="75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</row>
    <row r="1016">
      <c r="A1016" s="73"/>
      <c r="B1016" s="74"/>
      <c r="C1016" s="74"/>
      <c r="D1016" s="75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</row>
    <row r="1017">
      <c r="A1017" s="73"/>
      <c r="B1017" s="74"/>
      <c r="C1017" s="74"/>
      <c r="D1017" s="75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</row>
    <row r="1018">
      <c r="A1018" s="73"/>
      <c r="B1018" s="74"/>
      <c r="C1018" s="74"/>
      <c r="D1018" s="75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</row>
    <row r="1019">
      <c r="A1019" s="73"/>
      <c r="B1019" s="74"/>
      <c r="C1019" s="74"/>
      <c r="D1019" s="75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</row>
    <row r="1020">
      <c r="A1020" s="73"/>
      <c r="B1020" s="74"/>
      <c r="C1020" s="74"/>
      <c r="D1020" s="75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</row>
    <row r="1021">
      <c r="A1021" s="73"/>
      <c r="B1021" s="74"/>
      <c r="C1021" s="74"/>
      <c r="D1021" s="75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</row>
    <row r="1022">
      <c r="A1022" s="73"/>
      <c r="B1022" s="74"/>
      <c r="C1022" s="74"/>
      <c r="D1022" s="75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</row>
    <row r="1023">
      <c r="A1023" s="73"/>
      <c r="B1023" s="74"/>
      <c r="C1023" s="74"/>
      <c r="D1023" s="75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</row>
    <row r="1024">
      <c r="A1024" s="73"/>
      <c r="B1024" s="74"/>
      <c r="C1024" s="74"/>
      <c r="D1024" s="75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</row>
    <row r="1025">
      <c r="A1025" s="73"/>
      <c r="B1025" s="74"/>
      <c r="C1025" s="74"/>
      <c r="D1025" s="75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</row>
    <row r="1026">
      <c r="A1026" s="73"/>
      <c r="B1026" s="74"/>
      <c r="C1026" s="74"/>
      <c r="D1026" s="75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</row>
    <row r="1027">
      <c r="A1027" s="73"/>
      <c r="B1027" s="74"/>
      <c r="C1027" s="74"/>
      <c r="D1027" s="75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</row>
    <row r="1028">
      <c r="A1028" s="73"/>
      <c r="B1028" s="74"/>
      <c r="C1028" s="74"/>
      <c r="D1028" s="75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</row>
    <row r="1029">
      <c r="A1029" s="73"/>
      <c r="B1029" s="74"/>
      <c r="C1029" s="74"/>
      <c r="D1029" s="75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</row>
    <row r="1030">
      <c r="A1030" s="73"/>
      <c r="B1030" s="74"/>
      <c r="C1030" s="74"/>
      <c r="D1030" s="75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</row>
    <row r="1031">
      <c r="A1031" s="73"/>
      <c r="B1031" s="74"/>
      <c r="C1031" s="74"/>
      <c r="D1031" s="75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</row>
    <row r="1032">
      <c r="A1032" s="73"/>
      <c r="B1032" s="74"/>
      <c r="C1032" s="74"/>
      <c r="D1032" s="75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</row>
    <row r="1033">
      <c r="A1033" s="73"/>
      <c r="B1033" s="74"/>
      <c r="C1033" s="74"/>
      <c r="D1033" s="75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</row>
    <row r="1034">
      <c r="A1034" s="73"/>
      <c r="B1034" s="74"/>
      <c r="C1034" s="74"/>
      <c r="D1034" s="75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</row>
    <row r="1035">
      <c r="A1035" s="73"/>
      <c r="B1035" s="74"/>
      <c r="C1035" s="74"/>
      <c r="D1035" s="75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</row>
    <row r="1036">
      <c r="A1036" s="73"/>
      <c r="B1036" s="74"/>
      <c r="C1036" s="74"/>
      <c r="D1036" s="75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</row>
    <row r="1037">
      <c r="A1037" s="73"/>
      <c r="B1037" s="74"/>
      <c r="C1037" s="74"/>
      <c r="D1037" s="75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</row>
    <row r="1038">
      <c r="A1038" s="73"/>
      <c r="B1038" s="74"/>
      <c r="C1038" s="74"/>
      <c r="D1038" s="75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</row>
    <row r="1039">
      <c r="A1039" s="73"/>
      <c r="B1039" s="74"/>
      <c r="C1039" s="74"/>
      <c r="D1039" s="75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</row>
    <row r="1040">
      <c r="A1040" s="73"/>
      <c r="B1040" s="74"/>
      <c r="C1040" s="74"/>
      <c r="D1040" s="75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</row>
    <row r="1041">
      <c r="A1041" s="73"/>
      <c r="B1041" s="74"/>
      <c r="C1041" s="74"/>
      <c r="D1041" s="75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</row>
    <row r="1042">
      <c r="A1042" s="73"/>
      <c r="B1042" s="74"/>
      <c r="C1042" s="74"/>
      <c r="D1042" s="75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</row>
    <row r="1043">
      <c r="A1043" s="73"/>
      <c r="B1043" s="74"/>
      <c r="C1043" s="74"/>
      <c r="D1043" s="75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</row>
    <row r="1044">
      <c r="A1044" s="73"/>
      <c r="B1044" s="74"/>
      <c r="C1044" s="74"/>
      <c r="D1044" s="75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</row>
    <row r="1045">
      <c r="A1045" s="73"/>
      <c r="B1045" s="74"/>
      <c r="C1045" s="74"/>
      <c r="D1045" s="75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</row>
    <row r="1046">
      <c r="A1046" s="73"/>
      <c r="B1046" s="74"/>
      <c r="C1046" s="74"/>
      <c r="D1046" s="75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</row>
    <row r="1047">
      <c r="A1047" s="73"/>
      <c r="B1047" s="74"/>
      <c r="C1047" s="74"/>
      <c r="D1047" s="75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</row>
    <row r="1048">
      <c r="A1048" s="73"/>
      <c r="B1048" s="74"/>
      <c r="C1048" s="74"/>
      <c r="D1048" s="75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</row>
    <row r="1049">
      <c r="A1049" s="73"/>
      <c r="B1049" s="74"/>
      <c r="C1049" s="74"/>
      <c r="D1049" s="75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</row>
    <row r="1050">
      <c r="A1050" s="73"/>
      <c r="B1050" s="74"/>
      <c r="C1050" s="74"/>
      <c r="D1050" s="75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</row>
    <row r="1051">
      <c r="A1051" s="73"/>
      <c r="B1051" s="74"/>
      <c r="C1051" s="74"/>
      <c r="D1051" s="75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</row>
    <row r="1052">
      <c r="A1052" s="73"/>
      <c r="B1052" s="74"/>
      <c r="C1052" s="74"/>
      <c r="D1052" s="75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</row>
    <row r="1053">
      <c r="A1053" s="73"/>
      <c r="B1053" s="74"/>
      <c r="C1053" s="74"/>
      <c r="D1053" s="75"/>
      <c r="E1053" s="74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  <c r="Q1053" s="74"/>
      <c r="R1053" s="74"/>
      <c r="S1053" s="74"/>
    </row>
    <row r="1054">
      <c r="A1054" s="73"/>
      <c r="B1054" s="74"/>
      <c r="C1054" s="74"/>
      <c r="D1054" s="75"/>
      <c r="E1054" s="74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  <c r="Q1054" s="74"/>
      <c r="R1054" s="74"/>
      <c r="S1054" s="74"/>
    </row>
    <row r="1055">
      <c r="A1055" s="73"/>
      <c r="B1055" s="74"/>
      <c r="C1055" s="74"/>
      <c r="D1055" s="75"/>
      <c r="E1055" s="74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  <c r="Q1055" s="74"/>
      <c r="R1055" s="74"/>
      <c r="S1055" s="74"/>
    </row>
    <row r="1056">
      <c r="A1056" s="73"/>
      <c r="B1056" s="74"/>
      <c r="C1056" s="74"/>
      <c r="D1056" s="75"/>
      <c r="E1056" s="74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  <c r="Q1056" s="74"/>
      <c r="R1056" s="74"/>
      <c r="S1056" s="74"/>
    </row>
    <row r="1057">
      <c r="A1057" s="73"/>
      <c r="B1057" s="74"/>
      <c r="C1057" s="74"/>
      <c r="D1057" s="75"/>
      <c r="E1057" s="74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  <c r="Q1057" s="74"/>
      <c r="R1057" s="74"/>
      <c r="S1057" s="74"/>
    </row>
    <row r="1058">
      <c r="A1058" s="73"/>
      <c r="B1058" s="74"/>
      <c r="C1058" s="74"/>
      <c r="D1058" s="75"/>
      <c r="E1058" s="74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  <c r="Q1058" s="74"/>
      <c r="R1058" s="74"/>
      <c r="S1058" s="74"/>
    </row>
    <row r="1059">
      <c r="A1059" s="73"/>
      <c r="B1059" s="74"/>
      <c r="C1059" s="74"/>
      <c r="D1059" s="75"/>
      <c r="E1059" s="74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  <c r="Q1059" s="74"/>
      <c r="R1059" s="74"/>
      <c r="S1059" s="74"/>
    </row>
    <row r="1060">
      <c r="A1060" s="73"/>
      <c r="B1060" s="74"/>
      <c r="C1060" s="74"/>
      <c r="D1060" s="75"/>
      <c r="E1060" s="74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  <c r="P1060" s="74"/>
      <c r="Q1060" s="74"/>
      <c r="R1060" s="74"/>
      <c r="S1060" s="74"/>
    </row>
    <row r="1061">
      <c r="A1061" s="73"/>
      <c r="B1061" s="74"/>
      <c r="C1061" s="74"/>
      <c r="D1061" s="75"/>
      <c r="E1061" s="74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  <c r="P1061" s="74"/>
      <c r="Q1061" s="74"/>
      <c r="R1061" s="74"/>
      <c r="S1061" s="74"/>
    </row>
    <row r="1062">
      <c r="A1062" s="73"/>
      <c r="B1062" s="74"/>
      <c r="C1062" s="74"/>
      <c r="D1062" s="75"/>
      <c r="E1062" s="74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  <c r="P1062" s="74"/>
      <c r="Q1062" s="74"/>
      <c r="R1062" s="74"/>
      <c r="S1062" s="74"/>
    </row>
    <row r="1063">
      <c r="A1063" s="73"/>
      <c r="B1063" s="74"/>
      <c r="C1063" s="74"/>
      <c r="D1063" s="75"/>
      <c r="E1063" s="74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  <c r="P1063" s="74"/>
      <c r="Q1063" s="74"/>
      <c r="R1063" s="74"/>
      <c r="S1063" s="74"/>
    </row>
    <row r="1064">
      <c r="A1064" s="73"/>
      <c r="B1064" s="74"/>
      <c r="C1064" s="74"/>
      <c r="D1064" s="75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4"/>
      <c r="S1064" s="74"/>
    </row>
    <row r="1065">
      <c r="A1065" s="73"/>
      <c r="B1065" s="74"/>
      <c r="C1065" s="74"/>
      <c r="D1065" s="75"/>
      <c r="E1065" s="74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  <c r="P1065" s="74"/>
      <c r="Q1065" s="74"/>
      <c r="R1065" s="74"/>
      <c r="S1065" s="74"/>
    </row>
    <row r="1066">
      <c r="A1066" s="73"/>
      <c r="B1066" s="74"/>
      <c r="C1066" s="74"/>
      <c r="D1066" s="75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  <c r="P1066" s="74"/>
      <c r="Q1066" s="74"/>
      <c r="R1066" s="74"/>
      <c r="S1066" s="74"/>
    </row>
    <row r="1067">
      <c r="A1067" s="73"/>
      <c r="B1067" s="74"/>
      <c r="C1067" s="74"/>
      <c r="D1067" s="75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  <c r="P1067" s="74"/>
      <c r="Q1067" s="74"/>
      <c r="R1067" s="74"/>
      <c r="S1067" s="74"/>
    </row>
    <row r="1068">
      <c r="A1068" s="73"/>
      <c r="B1068" s="74"/>
      <c r="C1068" s="74"/>
      <c r="D1068" s="75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  <c r="P1068" s="74"/>
      <c r="Q1068" s="74"/>
      <c r="R1068" s="74"/>
      <c r="S1068" s="74"/>
    </row>
    <row r="1069">
      <c r="A1069" s="73"/>
      <c r="B1069" s="74"/>
      <c r="C1069" s="74"/>
      <c r="D1069" s="75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  <c r="P1069" s="74"/>
      <c r="Q1069" s="74"/>
      <c r="R1069" s="74"/>
      <c r="S1069" s="74"/>
    </row>
    <row r="1070">
      <c r="A1070" s="73"/>
      <c r="B1070" s="74"/>
      <c r="C1070" s="74"/>
      <c r="D1070" s="75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  <c r="P1070" s="74"/>
      <c r="Q1070" s="74"/>
      <c r="R1070" s="74"/>
      <c r="S1070" s="74"/>
    </row>
    <row r="1071">
      <c r="A1071" s="73"/>
      <c r="B1071" s="74"/>
      <c r="C1071" s="74"/>
      <c r="D1071" s="75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  <c r="P1071" s="74"/>
      <c r="Q1071" s="74"/>
      <c r="R1071" s="74"/>
      <c r="S1071" s="74"/>
    </row>
    <row r="1072">
      <c r="A1072" s="73"/>
      <c r="B1072" s="74"/>
      <c r="C1072" s="74"/>
      <c r="D1072" s="75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  <c r="P1072" s="74"/>
      <c r="Q1072" s="74"/>
      <c r="R1072" s="74"/>
      <c r="S1072" s="74"/>
    </row>
    <row r="1073">
      <c r="A1073" s="73"/>
      <c r="B1073" s="74"/>
      <c r="C1073" s="74"/>
      <c r="D1073" s="75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  <c r="P1073" s="74"/>
      <c r="Q1073" s="74"/>
      <c r="R1073" s="74"/>
      <c r="S1073" s="74"/>
    </row>
    <row r="1074">
      <c r="A1074" s="73"/>
      <c r="B1074" s="74"/>
      <c r="C1074" s="74"/>
      <c r="D1074" s="75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  <c r="P1074" s="74"/>
      <c r="Q1074" s="74"/>
      <c r="R1074" s="74"/>
      <c r="S1074" s="74"/>
    </row>
    <row r="1075">
      <c r="A1075" s="73"/>
      <c r="B1075" s="74"/>
      <c r="C1075" s="74"/>
      <c r="D1075" s="75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  <c r="P1075" s="74"/>
      <c r="Q1075" s="74"/>
      <c r="R1075" s="74"/>
      <c r="S1075" s="74"/>
    </row>
    <row r="1076">
      <c r="A1076" s="73"/>
      <c r="B1076" s="74"/>
      <c r="C1076" s="74"/>
      <c r="D1076" s="75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  <c r="P1076" s="74"/>
      <c r="Q1076" s="74"/>
      <c r="R1076" s="74"/>
      <c r="S1076" s="74"/>
    </row>
    <row r="1077">
      <c r="A1077" s="73"/>
      <c r="B1077" s="74"/>
      <c r="C1077" s="74"/>
      <c r="D1077" s="75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  <c r="P1077" s="74"/>
      <c r="Q1077" s="74"/>
      <c r="R1077" s="74"/>
      <c r="S1077" s="74"/>
    </row>
    <row r="1078">
      <c r="A1078" s="73"/>
      <c r="B1078" s="74"/>
      <c r="C1078" s="74"/>
      <c r="D1078" s="75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  <c r="P1078" s="74"/>
      <c r="Q1078" s="74"/>
      <c r="R1078" s="74"/>
      <c r="S1078" s="74"/>
    </row>
    <row r="1079">
      <c r="A1079" s="73"/>
      <c r="B1079" s="74"/>
      <c r="C1079" s="74"/>
      <c r="D1079" s="75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  <c r="P1079" s="74"/>
      <c r="Q1079" s="74"/>
      <c r="R1079" s="74"/>
      <c r="S1079" s="74"/>
    </row>
    <row r="1080">
      <c r="A1080" s="73"/>
      <c r="B1080" s="74"/>
      <c r="C1080" s="74"/>
      <c r="D1080" s="75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  <c r="P1080" s="74"/>
      <c r="Q1080" s="74"/>
      <c r="R1080" s="74"/>
      <c r="S1080" s="74"/>
    </row>
    <row r="1081">
      <c r="A1081" s="73"/>
      <c r="B1081" s="74"/>
      <c r="C1081" s="74"/>
      <c r="D1081" s="75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  <c r="P1081" s="74"/>
      <c r="Q1081" s="74"/>
      <c r="R1081" s="74"/>
      <c r="S1081" s="74"/>
    </row>
    <row r="1082">
      <c r="A1082" s="73"/>
      <c r="B1082" s="74"/>
      <c r="C1082" s="74"/>
      <c r="D1082" s="75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  <c r="P1082" s="74"/>
      <c r="Q1082" s="74"/>
      <c r="R1082" s="74"/>
      <c r="S1082" s="74"/>
    </row>
    <row r="1083">
      <c r="A1083" s="73"/>
      <c r="B1083" s="74"/>
      <c r="C1083" s="74"/>
      <c r="D1083" s="75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  <c r="P1083" s="74"/>
      <c r="Q1083" s="74"/>
      <c r="R1083" s="74"/>
      <c r="S1083" s="74"/>
    </row>
    <row r="1084">
      <c r="A1084" s="73"/>
      <c r="B1084" s="74"/>
      <c r="C1084" s="74"/>
      <c r="D1084" s="75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  <c r="P1084" s="74"/>
      <c r="Q1084" s="74"/>
      <c r="R1084" s="74"/>
      <c r="S1084" s="74"/>
    </row>
    <row r="1085">
      <c r="A1085" s="73"/>
      <c r="B1085" s="74"/>
      <c r="C1085" s="74"/>
      <c r="D1085" s="75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  <c r="P1085" s="74"/>
      <c r="Q1085" s="74"/>
      <c r="R1085" s="74"/>
      <c r="S1085" s="74"/>
    </row>
    <row r="1086">
      <c r="A1086" s="73"/>
      <c r="B1086" s="74"/>
      <c r="C1086" s="74"/>
      <c r="D1086" s="75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4"/>
      <c r="S1086" s="74"/>
    </row>
    <row r="1087">
      <c r="A1087" s="73"/>
      <c r="B1087" s="74"/>
      <c r="C1087" s="74"/>
      <c r="D1087" s="75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4"/>
      <c r="S1087" s="74"/>
    </row>
    <row r="1088">
      <c r="A1088" s="73"/>
      <c r="B1088" s="74"/>
      <c r="C1088" s="74"/>
      <c r="D1088" s="75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4"/>
      <c r="S1088" s="74"/>
    </row>
    <row r="1089">
      <c r="A1089" s="73"/>
      <c r="B1089" s="74"/>
      <c r="C1089" s="74"/>
      <c r="D1089" s="75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4"/>
      <c r="S1089" s="74"/>
    </row>
    <row r="1090">
      <c r="A1090" s="73"/>
      <c r="B1090" s="74"/>
      <c r="C1090" s="74"/>
      <c r="D1090" s="75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4"/>
      <c r="S1090" s="74"/>
    </row>
    <row r="1091">
      <c r="A1091" s="73"/>
      <c r="B1091" s="74"/>
      <c r="C1091" s="74"/>
      <c r="D1091" s="75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4"/>
      <c r="S1091" s="74"/>
    </row>
    <row r="1092">
      <c r="A1092" s="73"/>
      <c r="B1092" s="74"/>
      <c r="C1092" s="74"/>
      <c r="D1092" s="75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4"/>
      <c r="S1092" s="74"/>
    </row>
    <row r="1093">
      <c r="A1093" s="73"/>
      <c r="B1093" s="74"/>
      <c r="C1093" s="74"/>
      <c r="D1093" s="75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4"/>
      <c r="S1093" s="74"/>
    </row>
    <row r="1094">
      <c r="A1094" s="73"/>
      <c r="B1094" s="74"/>
      <c r="C1094" s="74"/>
      <c r="D1094" s="75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4"/>
      <c r="S1094" s="74"/>
    </row>
    <row r="1095">
      <c r="A1095" s="73"/>
      <c r="B1095" s="74"/>
      <c r="C1095" s="74"/>
      <c r="D1095" s="75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4"/>
      <c r="S1095" s="74"/>
    </row>
    <row r="1096">
      <c r="A1096" s="73"/>
      <c r="B1096" s="74"/>
      <c r="C1096" s="74"/>
      <c r="D1096" s="75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4"/>
      <c r="S1096" s="74"/>
    </row>
    <row r="1097">
      <c r="A1097" s="73"/>
      <c r="B1097" s="74"/>
      <c r="C1097" s="74"/>
      <c r="D1097" s="75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4"/>
      <c r="S1097" s="74"/>
    </row>
    <row r="1098">
      <c r="A1098" s="73"/>
      <c r="B1098" s="74"/>
      <c r="C1098" s="74"/>
      <c r="D1098" s="75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4"/>
      <c r="S1098" s="74"/>
    </row>
    <row r="1099">
      <c r="A1099" s="73"/>
      <c r="B1099" s="74"/>
      <c r="C1099" s="74"/>
      <c r="D1099" s="75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4"/>
      <c r="S1099" s="74"/>
    </row>
    <row r="1100">
      <c r="A1100" s="73"/>
      <c r="B1100" s="74"/>
      <c r="C1100" s="74"/>
      <c r="D1100" s="75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</row>
    <row r="1101">
      <c r="A1101" s="73"/>
      <c r="B1101" s="74"/>
      <c r="C1101" s="74"/>
      <c r="D1101" s="75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4"/>
      <c r="S1101" s="74"/>
    </row>
    <row r="1102">
      <c r="A1102" s="73"/>
      <c r="B1102" s="74"/>
      <c r="C1102" s="74"/>
      <c r="D1102" s="75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4"/>
      <c r="S1102" s="74"/>
    </row>
    <row r="1103">
      <c r="A1103" s="73"/>
      <c r="B1103" s="74"/>
      <c r="C1103" s="74"/>
      <c r="D1103" s="75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4"/>
      <c r="S1103" s="74"/>
    </row>
    <row r="1104">
      <c r="A1104" s="73"/>
      <c r="B1104" s="74"/>
      <c r="C1104" s="74"/>
      <c r="D1104" s="75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4"/>
      <c r="S1104" s="74"/>
    </row>
    <row r="1105">
      <c r="A1105" s="73"/>
      <c r="B1105" s="74"/>
      <c r="C1105" s="74"/>
      <c r="D1105" s="75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4"/>
      <c r="S1105" s="74"/>
    </row>
    <row r="1106">
      <c r="A1106" s="73"/>
      <c r="B1106" s="74"/>
      <c r="C1106" s="74"/>
      <c r="D1106" s="75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4"/>
      <c r="S1106" s="74"/>
    </row>
    <row r="1107">
      <c r="A1107" s="73"/>
      <c r="B1107" s="74"/>
      <c r="C1107" s="74"/>
      <c r="D1107" s="75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4"/>
      <c r="S1107" s="74"/>
    </row>
    <row r="1108">
      <c r="A1108" s="73"/>
      <c r="B1108" s="74"/>
      <c r="C1108" s="74"/>
      <c r="D1108" s="75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4"/>
      <c r="S1108" s="74"/>
    </row>
    <row r="1109">
      <c r="A1109" s="73"/>
      <c r="B1109" s="74"/>
      <c r="C1109" s="74"/>
      <c r="D1109" s="75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4"/>
      <c r="S1109" s="74"/>
    </row>
    <row r="1110">
      <c r="A1110" s="73"/>
      <c r="B1110" s="74"/>
      <c r="C1110" s="74"/>
      <c r="D1110" s="75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4"/>
      <c r="S1110" s="74"/>
    </row>
    <row r="1111">
      <c r="A1111" s="73"/>
      <c r="B1111" s="74"/>
      <c r="C1111" s="74"/>
      <c r="D1111" s="75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4"/>
      <c r="S1111" s="74"/>
    </row>
    <row r="1112">
      <c r="A1112" s="73"/>
      <c r="B1112" s="74"/>
      <c r="C1112" s="74"/>
      <c r="D1112" s="75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4"/>
      <c r="S1112" s="74"/>
    </row>
    <row r="1113">
      <c r="A1113" s="73"/>
      <c r="B1113" s="74"/>
      <c r="C1113" s="74"/>
      <c r="D1113" s="75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4"/>
      <c r="S1113" s="74"/>
    </row>
    <row r="1114">
      <c r="A1114" s="73"/>
      <c r="B1114" s="74"/>
      <c r="C1114" s="74"/>
      <c r="D1114" s="75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4"/>
      <c r="S1114" s="74"/>
    </row>
    <row r="1115">
      <c r="A1115" s="73"/>
      <c r="B1115" s="74"/>
      <c r="C1115" s="74"/>
      <c r="D1115" s="75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4"/>
      <c r="S1115" s="74"/>
    </row>
    <row r="1116">
      <c r="A1116" s="73"/>
      <c r="B1116" s="74"/>
      <c r="C1116" s="74"/>
      <c r="D1116" s="75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4"/>
      <c r="S1116" s="74"/>
    </row>
    <row r="1117">
      <c r="A1117" s="73"/>
      <c r="B1117" s="74"/>
      <c r="C1117" s="74"/>
      <c r="D1117" s="75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4"/>
      <c r="S1117" s="74"/>
    </row>
    <row r="1118">
      <c r="A1118" s="73"/>
      <c r="B1118" s="74"/>
      <c r="C1118" s="74"/>
      <c r="D1118" s="75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4"/>
      <c r="S1118" s="74"/>
    </row>
    <row r="1119">
      <c r="A1119" s="73"/>
      <c r="B1119" s="74"/>
      <c r="C1119" s="74"/>
      <c r="D1119" s="75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4"/>
      <c r="S1119" s="74"/>
    </row>
    <row r="1120">
      <c r="A1120" s="73"/>
      <c r="B1120" s="74"/>
      <c r="C1120" s="74"/>
      <c r="D1120" s="75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4"/>
      <c r="S1120" s="74"/>
    </row>
    <row r="1121">
      <c r="A1121" s="73"/>
      <c r="B1121" s="74"/>
      <c r="C1121" s="74"/>
      <c r="D1121" s="75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4"/>
      <c r="S1121" s="74"/>
    </row>
    <row r="1122">
      <c r="A1122" s="73"/>
      <c r="B1122" s="74"/>
      <c r="C1122" s="74"/>
      <c r="D1122" s="75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4"/>
      <c r="S1122" s="74"/>
    </row>
    <row r="1123">
      <c r="A1123" s="73"/>
      <c r="B1123" s="74"/>
      <c r="C1123" s="74"/>
      <c r="D1123" s="75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4"/>
      <c r="S1123" s="74"/>
    </row>
    <row r="1124">
      <c r="A1124" s="73"/>
      <c r="B1124" s="74"/>
      <c r="C1124" s="74"/>
      <c r="D1124" s="75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4"/>
      <c r="S1124" s="74"/>
    </row>
    <row r="1125">
      <c r="A1125" s="73"/>
      <c r="B1125" s="74"/>
      <c r="C1125" s="74"/>
      <c r="D1125" s="75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4"/>
      <c r="S1125" s="74"/>
    </row>
    <row r="1126">
      <c r="A1126" s="73"/>
      <c r="B1126" s="74"/>
      <c r="C1126" s="74"/>
      <c r="D1126" s="75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4"/>
      <c r="S1126" s="74"/>
    </row>
    <row r="1127">
      <c r="A1127" s="73"/>
      <c r="B1127" s="74"/>
      <c r="C1127" s="74"/>
      <c r="D1127" s="75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4"/>
      <c r="S1127" s="74"/>
    </row>
    <row r="1128">
      <c r="A1128" s="73"/>
      <c r="B1128" s="74"/>
      <c r="C1128" s="74"/>
      <c r="D1128" s="75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4"/>
      <c r="S1128" s="74"/>
    </row>
    <row r="1129">
      <c r="A1129" s="73"/>
      <c r="B1129" s="74"/>
      <c r="C1129" s="74"/>
      <c r="D1129" s="75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4"/>
      <c r="S1129" s="74"/>
    </row>
    <row r="1130">
      <c r="A1130" s="73"/>
      <c r="B1130" s="74"/>
      <c r="C1130" s="74"/>
      <c r="D1130" s="75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4"/>
      <c r="S1130" s="74"/>
    </row>
    <row r="1131">
      <c r="A1131" s="73"/>
      <c r="B1131" s="74"/>
      <c r="C1131" s="74"/>
      <c r="D1131" s="75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4"/>
      <c r="S1131" s="74"/>
    </row>
    <row r="1132">
      <c r="A1132" s="73"/>
      <c r="B1132" s="74"/>
      <c r="C1132" s="74"/>
      <c r="D1132" s="75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4"/>
      <c r="S1132" s="74"/>
    </row>
    <row r="1133">
      <c r="A1133" s="73"/>
      <c r="B1133" s="74"/>
      <c r="C1133" s="74"/>
      <c r="D1133" s="75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</row>
    <row r="1134">
      <c r="A1134" s="73"/>
      <c r="B1134" s="74"/>
      <c r="C1134" s="74"/>
      <c r="D1134" s="75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4"/>
      <c r="S1134" s="74"/>
    </row>
    <row r="1135">
      <c r="A1135" s="73"/>
      <c r="B1135" s="74"/>
      <c r="C1135" s="74"/>
      <c r="D1135" s="75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4"/>
      <c r="S1135" s="74"/>
    </row>
    <row r="1136">
      <c r="A1136" s="73"/>
      <c r="B1136" s="74"/>
      <c r="C1136" s="74"/>
      <c r="D1136" s="75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4"/>
      <c r="S1136" s="74"/>
    </row>
    <row r="1137">
      <c r="A1137" s="73"/>
      <c r="B1137" s="74"/>
      <c r="C1137" s="74"/>
      <c r="D1137" s="75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4"/>
      <c r="S1137" s="74"/>
    </row>
    <row r="1138">
      <c r="A1138" s="73"/>
      <c r="B1138" s="74"/>
      <c r="C1138" s="74"/>
      <c r="D1138" s="75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</row>
    <row r="1139">
      <c r="A1139" s="73"/>
      <c r="B1139" s="74"/>
      <c r="C1139" s="74"/>
      <c r="D1139" s="75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4"/>
      <c r="S1139" s="74"/>
    </row>
    <row r="1140">
      <c r="A1140" s="73"/>
      <c r="B1140" s="74"/>
      <c r="C1140" s="74"/>
      <c r="D1140" s="75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4"/>
      <c r="S1140" s="74"/>
    </row>
    <row r="1141">
      <c r="A1141" s="73"/>
      <c r="B1141" s="74"/>
      <c r="C1141" s="74"/>
      <c r="D1141" s="75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4"/>
      <c r="S1141" s="74"/>
    </row>
    <row r="1142">
      <c r="A1142" s="73"/>
      <c r="B1142" s="74"/>
      <c r="C1142" s="74"/>
      <c r="D1142" s="75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4"/>
      <c r="S1142" s="74"/>
    </row>
    <row r="1143">
      <c r="A1143" s="73"/>
      <c r="B1143" s="74"/>
      <c r="C1143" s="74"/>
      <c r="D1143" s="75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4"/>
      <c r="S1143" s="74"/>
    </row>
    <row r="1144">
      <c r="A1144" s="73"/>
      <c r="B1144" s="74"/>
      <c r="C1144" s="74"/>
      <c r="D1144" s="75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4"/>
      <c r="S1144" s="74"/>
    </row>
    <row r="1145">
      <c r="A1145" s="73"/>
      <c r="B1145" s="74"/>
      <c r="C1145" s="74"/>
      <c r="D1145" s="75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4"/>
      <c r="S1145" s="74"/>
    </row>
    <row r="1146">
      <c r="A1146" s="73"/>
      <c r="B1146" s="74"/>
      <c r="C1146" s="74"/>
      <c r="D1146" s="75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4"/>
      <c r="S1146" s="74"/>
    </row>
    <row r="1147">
      <c r="A1147" s="73"/>
      <c r="B1147" s="74"/>
      <c r="C1147" s="74"/>
      <c r="D1147" s="75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4"/>
      <c r="S1147" s="74"/>
    </row>
    <row r="1148">
      <c r="A1148" s="73"/>
      <c r="B1148" s="74"/>
      <c r="C1148" s="74"/>
      <c r="D1148" s="75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4"/>
      <c r="S1148" s="74"/>
    </row>
    <row r="1149">
      <c r="A1149" s="73"/>
      <c r="B1149" s="74"/>
      <c r="C1149" s="74"/>
      <c r="D1149" s="75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4"/>
      <c r="S1149" s="74"/>
    </row>
    <row r="1150">
      <c r="A1150" s="73"/>
      <c r="B1150" s="74"/>
      <c r="C1150" s="74"/>
      <c r="D1150" s="75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4"/>
      <c r="S1150" s="74"/>
    </row>
    <row r="1151">
      <c r="A1151" s="73"/>
      <c r="B1151" s="74"/>
      <c r="C1151" s="74"/>
      <c r="D1151" s="75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4"/>
      <c r="S1151" s="74"/>
    </row>
    <row r="1152">
      <c r="A1152" s="73"/>
      <c r="B1152" s="74"/>
      <c r="C1152" s="74"/>
      <c r="D1152" s="75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4"/>
      <c r="S1152" s="74"/>
    </row>
    <row r="1153">
      <c r="A1153" s="73"/>
      <c r="B1153" s="74"/>
      <c r="C1153" s="74"/>
      <c r="D1153" s="75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4"/>
      <c r="S1153" s="74"/>
    </row>
    <row r="1154">
      <c r="A1154" s="73"/>
      <c r="B1154" s="74"/>
      <c r="C1154" s="74"/>
      <c r="D1154" s="75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4"/>
      <c r="S1154" s="74"/>
    </row>
    <row r="1155">
      <c r="A1155" s="73"/>
      <c r="B1155" s="74"/>
      <c r="C1155" s="74"/>
      <c r="D1155" s="75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4"/>
      <c r="S1155" s="74"/>
    </row>
    <row r="1156">
      <c r="A1156" s="73"/>
      <c r="B1156" s="74"/>
      <c r="C1156" s="74"/>
      <c r="D1156" s="75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4"/>
      <c r="S1156" s="74"/>
    </row>
    <row r="1157">
      <c r="A1157" s="73"/>
      <c r="B1157" s="74"/>
      <c r="C1157" s="74"/>
      <c r="D1157" s="75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4"/>
      <c r="S1157" s="74"/>
    </row>
    <row r="1158">
      <c r="A1158" s="73"/>
      <c r="B1158" s="74"/>
      <c r="C1158" s="74"/>
      <c r="D1158" s="75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4"/>
      <c r="S1158" s="74"/>
    </row>
    <row r="1159">
      <c r="A1159" s="73"/>
      <c r="B1159" s="74"/>
      <c r="C1159" s="74"/>
      <c r="D1159" s="75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4"/>
      <c r="S1159" s="74"/>
    </row>
    <row r="1160">
      <c r="A1160" s="73"/>
      <c r="B1160" s="74"/>
      <c r="C1160" s="74"/>
      <c r="D1160" s="75"/>
      <c r="E1160" s="74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4"/>
      <c r="S1160" s="74"/>
    </row>
    <row r="1161">
      <c r="A1161" s="73"/>
      <c r="B1161" s="74"/>
      <c r="C1161" s="74"/>
      <c r="D1161" s="75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</row>
    <row r="1162">
      <c r="A1162" s="73"/>
      <c r="B1162" s="74"/>
      <c r="C1162" s="74"/>
      <c r="D1162" s="75"/>
      <c r="E1162" s="74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4"/>
      <c r="S1162" s="74"/>
    </row>
    <row r="1163">
      <c r="A1163" s="73"/>
      <c r="B1163" s="74"/>
      <c r="C1163" s="74"/>
      <c r="D1163" s="75"/>
      <c r="E1163" s="74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4"/>
      <c r="S1163" s="74"/>
    </row>
    <row r="1164">
      <c r="A1164" s="73"/>
      <c r="B1164" s="74"/>
      <c r="C1164" s="74"/>
      <c r="D1164" s="75"/>
      <c r="E1164" s="74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4"/>
      <c r="S1164" s="74"/>
    </row>
    <row r="1165">
      <c r="A1165" s="73"/>
      <c r="B1165" s="74"/>
      <c r="C1165" s="74"/>
      <c r="D1165" s="75"/>
      <c r="E1165" s="74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4"/>
      <c r="S1165" s="74"/>
    </row>
    <row r="1166">
      <c r="A1166" s="73"/>
      <c r="B1166" s="74"/>
      <c r="C1166" s="74"/>
      <c r="D1166" s="75"/>
      <c r="E1166" s="74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4"/>
      <c r="S1166" s="74"/>
    </row>
    <row r="1167">
      <c r="A1167" s="73"/>
      <c r="B1167" s="74"/>
      <c r="C1167" s="74"/>
      <c r="D1167" s="75"/>
      <c r="E1167" s="74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4"/>
      <c r="S1167" s="74"/>
    </row>
    <row r="1168">
      <c r="A1168" s="73"/>
      <c r="B1168" s="74"/>
      <c r="C1168" s="74"/>
      <c r="D1168" s="75"/>
      <c r="E1168" s="74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4"/>
      <c r="S1168" s="74"/>
    </row>
    <row r="1169">
      <c r="A1169" s="73"/>
      <c r="B1169" s="74"/>
      <c r="C1169" s="74"/>
      <c r="D1169" s="75"/>
      <c r="E1169" s="74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4"/>
      <c r="S1169" s="74"/>
    </row>
    <row r="1170">
      <c r="A1170" s="73"/>
      <c r="B1170" s="74"/>
      <c r="C1170" s="74"/>
      <c r="D1170" s="75"/>
      <c r="E1170" s="74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4"/>
      <c r="S1170" s="74"/>
    </row>
    <row r="1171">
      <c r="A1171" s="73"/>
      <c r="B1171" s="74"/>
      <c r="C1171" s="74"/>
      <c r="D1171" s="75"/>
      <c r="E1171" s="74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4"/>
      <c r="S1171" s="74"/>
    </row>
    <row r="1172">
      <c r="A1172" s="73"/>
      <c r="B1172" s="74"/>
      <c r="C1172" s="74"/>
      <c r="D1172" s="75"/>
      <c r="E1172" s="74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4"/>
      <c r="S1172" s="74"/>
    </row>
    <row r="1173">
      <c r="A1173" s="73"/>
      <c r="B1173" s="74"/>
      <c r="C1173" s="74"/>
      <c r="D1173" s="75"/>
      <c r="E1173" s="74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4"/>
      <c r="S1173" s="74"/>
    </row>
    <row r="1174">
      <c r="A1174" s="73"/>
      <c r="B1174" s="74"/>
      <c r="C1174" s="74"/>
      <c r="D1174" s="75"/>
      <c r="E1174" s="74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4"/>
      <c r="S1174" s="74"/>
    </row>
    <row r="1175">
      <c r="A1175" s="73"/>
      <c r="B1175" s="74"/>
      <c r="C1175" s="74"/>
      <c r="D1175" s="75"/>
      <c r="E1175" s="74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4"/>
      <c r="S1175" s="74"/>
    </row>
    <row r="1176">
      <c r="A1176" s="73"/>
      <c r="B1176" s="74"/>
      <c r="C1176" s="74"/>
      <c r="D1176" s="75"/>
      <c r="E1176" s="74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4"/>
      <c r="S1176" s="74"/>
    </row>
    <row r="1177">
      <c r="A1177" s="73"/>
      <c r="B1177" s="74"/>
      <c r="C1177" s="74"/>
      <c r="D1177" s="75"/>
      <c r="E1177" s="74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4"/>
      <c r="S1177" s="74"/>
    </row>
    <row r="1178">
      <c r="A1178" s="73"/>
      <c r="B1178" s="74"/>
      <c r="C1178" s="74"/>
      <c r="D1178" s="75"/>
      <c r="E1178" s="74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4"/>
      <c r="S1178" s="74"/>
    </row>
    <row r="1179">
      <c r="A1179" s="73"/>
      <c r="B1179" s="74"/>
      <c r="C1179" s="74"/>
      <c r="D1179" s="75"/>
      <c r="E1179" s="74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4"/>
      <c r="S1179" s="74"/>
    </row>
    <row r="1180">
      <c r="A1180" s="73"/>
      <c r="B1180" s="74"/>
      <c r="C1180" s="74"/>
      <c r="D1180" s="75"/>
      <c r="E1180" s="74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4"/>
      <c r="S1180" s="74"/>
    </row>
    <row r="1181">
      <c r="A1181" s="73"/>
      <c r="B1181" s="74"/>
      <c r="C1181" s="74"/>
      <c r="D1181" s="75"/>
      <c r="E1181" s="74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4"/>
      <c r="S1181" s="74"/>
    </row>
    <row r="1182">
      <c r="A1182" s="73"/>
      <c r="B1182" s="74"/>
      <c r="C1182" s="74"/>
      <c r="D1182" s="75"/>
      <c r="E1182" s="74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4"/>
      <c r="S1182" s="74"/>
    </row>
    <row r="1183">
      <c r="A1183" s="73"/>
      <c r="B1183" s="74"/>
      <c r="C1183" s="74"/>
      <c r="D1183" s="75"/>
      <c r="E1183" s="74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4"/>
      <c r="S1183" s="74"/>
    </row>
    <row r="1184">
      <c r="A1184" s="73"/>
      <c r="B1184" s="74"/>
      <c r="C1184" s="74"/>
      <c r="D1184" s="75"/>
      <c r="E1184" s="74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4"/>
      <c r="S1184" s="74"/>
    </row>
    <row r="1185">
      <c r="A1185" s="73"/>
      <c r="B1185" s="74"/>
      <c r="C1185" s="74"/>
      <c r="D1185" s="75"/>
      <c r="E1185" s="74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4"/>
      <c r="S1185" s="74"/>
    </row>
    <row r="1186">
      <c r="A1186" s="73"/>
      <c r="B1186" s="74"/>
      <c r="C1186" s="74"/>
      <c r="D1186" s="75"/>
      <c r="E1186" s="74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4"/>
      <c r="S1186" s="74"/>
    </row>
    <row r="1187">
      <c r="A1187" s="73"/>
      <c r="B1187" s="74"/>
      <c r="C1187" s="74"/>
      <c r="D1187" s="75"/>
      <c r="E1187" s="74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</row>
    <row r="1188">
      <c r="A1188" s="73"/>
      <c r="B1188" s="74"/>
      <c r="C1188" s="74"/>
      <c r="D1188" s="75"/>
      <c r="E1188" s="74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4"/>
      <c r="S1188" s="74"/>
    </row>
    <row r="1189">
      <c r="A1189" s="73"/>
      <c r="B1189" s="74"/>
      <c r="C1189" s="74"/>
      <c r="D1189" s="75"/>
      <c r="E1189" s="74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4"/>
      <c r="S1189" s="74"/>
    </row>
    <row r="1190">
      <c r="A1190" s="73"/>
      <c r="B1190" s="74"/>
      <c r="C1190" s="74"/>
      <c r="D1190" s="75"/>
      <c r="E1190" s="74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4"/>
      <c r="S1190" s="74"/>
    </row>
    <row r="1191">
      <c r="A1191" s="73"/>
      <c r="B1191" s="74"/>
      <c r="C1191" s="74"/>
      <c r="D1191" s="75"/>
      <c r="E1191" s="74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4"/>
      <c r="S1191" s="74"/>
    </row>
    <row r="1192">
      <c r="A1192" s="73"/>
      <c r="B1192" s="74"/>
      <c r="C1192" s="74"/>
      <c r="D1192" s="75"/>
      <c r="E1192" s="74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4"/>
      <c r="S1192" s="74"/>
    </row>
    <row r="1193">
      <c r="A1193" s="73"/>
      <c r="B1193" s="74"/>
      <c r="C1193" s="74"/>
      <c r="D1193" s="75"/>
      <c r="E1193" s="74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4"/>
      <c r="S1193" s="74"/>
    </row>
    <row r="1194">
      <c r="A1194" s="73"/>
      <c r="B1194" s="74"/>
      <c r="C1194" s="74"/>
      <c r="D1194" s="75"/>
      <c r="E1194" s="74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4"/>
      <c r="S1194" s="74"/>
    </row>
    <row r="1195">
      <c r="A1195" s="73"/>
      <c r="B1195" s="74"/>
      <c r="C1195" s="74"/>
      <c r="D1195" s="75"/>
      <c r="E1195" s="74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4"/>
      <c r="S1195" s="74"/>
    </row>
    <row r="1196">
      <c r="A1196" s="73"/>
      <c r="B1196" s="74"/>
      <c r="C1196" s="74"/>
      <c r="D1196" s="75"/>
      <c r="E1196" s="74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4"/>
      <c r="S1196" s="74"/>
    </row>
    <row r="1197">
      <c r="A1197" s="73"/>
      <c r="B1197" s="74"/>
      <c r="C1197" s="74"/>
      <c r="D1197" s="75"/>
      <c r="E1197" s="74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4"/>
      <c r="S1197" s="74"/>
    </row>
    <row r="1198">
      <c r="A1198" s="73"/>
      <c r="B1198" s="74"/>
      <c r="C1198" s="74"/>
      <c r="D1198" s="75"/>
      <c r="E1198" s="74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4"/>
      <c r="S1198" s="74"/>
    </row>
    <row r="1199">
      <c r="A1199" s="73"/>
      <c r="B1199" s="74"/>
      <c r="C1199" s="74"/>
      <c r="D1199" s="75"/>
      <c r="E1199" s="74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4"/>
      <c r="S1199" s="74"/>
    </row>
    <row r="1200">
      <c r="A1200" s="73"/>
      <c r="B1200" s="74"/>
      <c r="C1200" s="74"/>
      <c r="D1200" s="75"/>
      <c r="E1200" s="74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4"/>
      <c r="S1200" s="74"/>
    </row>
    <row r="1201">
      <c r="A1201" s="73"/>
      <c r="B1201" s="74"/>
      <c r="C1201" s="74"/>
      <c r="D1201" s="75"/>
      <c r="E1201" s="74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4"/>
      <c r="S1201" s="74"/>
    </row>
    <row r="1202">
      <c r="A1202" s="73"/>
      <c r="B1202" s="74"/>
      <c r="C1202" s="74"/>
      <c r="D1202" s="75"/>
      <c r="E1202" s="74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4"/>
      <c r="S1202" s="74"/>
    </row>
    <row r="1203">
      <c r="A1203" s="73"/>
      <c r="B1203" s="74"/>
      <c r="C1203" s="74"/>
      <c r="D1203" s="75"/>
      <c r="E1203" s="74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4"/>
      <c r="S1203" s="74"/>
    </row>
    <row r="1204">
      <c r="A1204" s="73"/>
      <c r="B1204" s="74"/>
      <c r="C1204" s="74"/>
      <c r="D1204" s="75"/>
      <c r="E1204" s="74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4"/>
      <c r="S1204" s="74"/>
    </row>
    <row r="1205">
      <c r="A1205" s="73"/>
      <c r="B1205" s="74"/>
      <c r="C1205" s="74"/>
      <c r="D1205" s="75"/>
      <c r="E1205" s="74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4"/>
      <c r="S1205" s="74"/>
    </row>
    <row r="1206">
      <c r="A1206" s="73"/>
      <c r="B1206" s="74"/>
      <c r="C1206" s="74"/>
      <c r="D1206" s="75"/>
      <c r="E1206" s="74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4"/>
      <c r="S1206" s="74"/>
    </row>
    <row r="1207">
      <c r="A1207" s="73"/>
      <c r="B1207" s="74"/>
      <c r="C1207" s="74"/>
      <c r="D1207" s="75"/>
      <c r="E1207" s="74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4"/>
      <c r="S1207" s="74"/>
    </row>
    <row r="1208">
      <c r="A1208" s="73"/>
      <c r="B1208" s="74"/>
      <c r="C1208" s="74"/>
      <c r="D1208" s="75"/>
      <c r="E1208" s="74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4"/>
      <c r="S1208" s="74"/>
    </row>
    <row r="1209">
      <c r="A1209" s="73"/>
      <c r="B1209" s="74"/>
      <c r="C1209" s="74"/>
      <c r="D1209" s="75"/>
      <c r="E1209" s="74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4"/>
      <c r="S1209" s="74"/>
    </row>
    <row r="1210">
      <c r="A1210" s="73"/>
      <c r="B1210" s="74"/>
      <c r="C1210" s="74"/>
      <c r="D1210" s="75"/>
      <c r="E1210" s="74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4"/>
      <c r="S1210" s="74"/>
    </row>
    <row r="1211">
      <c r="A1211" s="73"/>
      <c r="B1211" s="74"/>
      <c r="C1211" s="74"/>
      <c r="D1211" s="75"/>
      <c r="E1211" s="74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4"/>
      <c r="S1211" s="74"/>
    </row>
    <row r="1212">
      <c r="A1212" s="73"/>
      <c r="B1212" s="74"/>
      <c r="C1212" s="74"/>
      <c r="D1212" s="75"/>
      <c r="E1212" s="74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4"/>
      <c r="S1212" s="74"/>
    </row>
    <row r="1213">
      <c r="A1213" s="73"/>
      <c r="B1213" s="74"/>
      <c r="C1213" s="74"/>
      <c r="D1213" s="75"/>
      <c r="E1213" s="74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4"/>
      <c r="S1213" s="74"/>
    </row>
    <row r="1214">
      <c r="A1214" s="73"/>
      <c r="B1214" s="74"/>
      <c r="C1214" s="74"/>
      <c r="D1214" s="75"/>
      <c r="E1214" s="74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4"/>
      <c r="S1214" s="74"/>
    </row>
    <row r="1215">
      <c r="A1215" s="73"/>
      <c r="B1215" s="74"/>
      <c r="C1215" s="74"/>
      <c r="D1215" s="75"/>
      <c r="E1215" s="74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</row>
    <row r="1216">
      <c r="A1216" s="73"/>
      <c r="B1216" s="74"/>
      <c r="C1216" s="74"/>
      <c r="D1216" s="75"/>
      <c r="E1216" s="74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4"/>
      <c r="S1216" s="74"/>
    </row>
    <row r="1217">
      <c r="A1217" s="73"/>
      <c r="B1217" s="74"/>
      <c r="C1217" s="74"/>
      <c r="D1217" s="75"/>
      <c r="E1217" s="74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4"/>
      <c r="S1217" s="74"/>
    </row>
    <row r="1218">
      <c r="A1218" s="73"/>
      <c r="B1218" s="74"/>
      <c r="C1218" s="74"/>
      <c r="D1218" s="75"/>
      <c r="E1218" s="74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4"/>
      <c r="S1218" s="74"/>
    </row>
    <row r="1219">
      <c r="A1219" s="73"/>
      <c r="B1219" s="74"/>
      <c r="C1219" s="74"/>
      <c r="D1219" s="75"/>
      <c r="E1219" s="74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4"/>
      <c r="S1219" s="74"/>
    </row>
    <row r="1220">
      <c r="A1220" s="73"/>
      <c r="B1220" s="74"/>
      <c r="C1220" s="74"/>
      <c r="D1220" s="75"/>
      <c r="E1220" s="74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4"/>
      <c r="S1220" s="74"/>
    </row>
    <row r="1221">
      <c r="A1221" s="73"/>
      <c r="B1221" s="74"/>
      <c r="C1221" s="74"/>
      <c r="D1221" s="75"/>
      <c r="E1221" s="74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4"/>
      <c r="S1221" s="74"/>
    </row>
    <row r="1222">
      <c r="A1222" s="73"/>
      <c r="B1222" s="74"/>
      <c r="C1222" s="74"/>
      <c r="D1222" s="75"/>
      <c r="E1222" s="74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4"/>
      <c r="S1222" s="74"/>
    </row>
    <row r="1223">
      <c r="A1223" s="73"/>
      <c r="B1223" s="74"/>
      <c r="C1223" s="74"/>
      <c r="D1223" s="75"/>
      <c r="E1223" s="74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4"/>
      <c r="S1223" s="74"/>
    </row>
    <row r="1224">
      <c r="A1224" s="73"/>
      <c r="B1224" s="74"/>
      <c r="C1224" s="74"/>
      <c r="D1224" s="75"/>
      <c r="E1224" s="74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4"/>
      <c r="S1224" s="74"/>
    </row>
    <row r="1225">
      <c r="A1225" s="73"/>
      <c r="B1225" s="74"/>
      <c r="C1225" s="74"/>
      <c r="D1225" s="75"/>
      <c r="E1225" s="74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4"/>
      <c r="S1225" s="74"/>
    </row>
    <row r="1226">
      <c r="A1226" s="73"/>
      <c r="B1226" s="74"/>
      <c r="C1226" s="74"/>
      <c r="D1226" s="75"/>
      <c r="E1226" s="74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4"/>
      <c r="S1226" s="74"/>
    </row>
    <row r="1227">
      <c r="A1227" s="73"/>
      <c r="B1227" s="74"/>
      <c r="C1227" s="74"/>
      <c r="D1227" s="75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</row>
    <row r="1228">
      <c r="A1228" s="73"/>
      <c r="B1228" s="74"/>
      <c r="C1228" s="74"/>
      <c r="D1228" s="75"/>
      <c r="E1228" s="74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4"/>
      <c r="S1228" s="74"/>
    </row>
    <row r="1229">
      <c r="A1229" s="73"/>
      <c r="B1229" s="74"/>
      <c r="C1229" s="74"/>
      <c r="D1229" s="75"/>
      <c r="E1229" s="74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4"/>
      <c r="S1229" s="74"/>
    </row>
    <row r="1230">
      <c r="A1230" s="73"/>
      <c r="B1230" s="74"/>
      <c r="C1230" s="74"/>
      <c r="D1230" s="75"/>
      <c r="E1230" s="74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4"/>
      <c r="S1230" s="74"/>
    </row>
    <row r="1231">
      <c r="A1231" s="73"/>
      <c r="B1231" s="74"/>
      <c r="C1231" s="74"/>
      <c r="D1231" s="75"/>
      <c r="E1231" s="74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4"/>
      <c r="S1231" s="74"/>
    </row>
    <row r="1232">
      <c r="A1232" s="73"/>
      <c r="B1232" s="74"/>
      <c r="C1232" s="74"/>
      <c r="D1232" s="75"/>
      <c r="E1232" s="74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4"/>
      <c r="S1232" s="74"/>
    </row>
    <row r="1233">
      <c r="A1233" s="73"/>
      <c r="B1233" s="74"/>
      <c r="C1233" s="74"/>
      <c r="D1233" s="75"/>
      <c r="E1233" s="74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4"/>
      <c r="S1233" s="74"/>
    </row>
    <row r="1234">
      <c r="A1234" s="73"/>
      <c r="B1234" s="74"/>
      <c r="C1234" s="74"/>
      <c r="D1234" s="75"/>
      <c r="E1234" s="74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4"/>
      <c r="S1234" s="74"/>
    </row>
    <row r="1235">
      <c r="A1235" s="73"/>
      <c r="B1235" s="74"/>
      <c r="C1235" s="74"/>
      <c r="D1235" s="75"/>
      <c r="E1235" s="74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4"/>
      <c r="S1235" s="74"/>
    </row>
    <row r="1236">
      <c r="A1236" s="73"/>
      <c r="B1236" s="74"/>
      <c r="C1236" s="74"/>
      <c r="D1236" s="75"/>
      <c r="E1236" s="74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4"/>
      <c r="S1236" s="74"/>
    </row>
    <row r="1237">
      <c r="A1237" s="73"/>
      <c r="B1237" s="74"/>
      <c r="C1237" s="74"/>
      <c r="D1237" s="75"/>
      <c r="E1237" s="74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</row>
    <row r="1238">
      <c r="A1238" s="73"/>
      <c r="B1238" s="74"/>
      <c r="C1238" s="74"/>
      <c r="D1238" s="75"/>
      <c r="E1238" s="74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</row>
    <row r="1239">
      <c r="A1239" s="73"/>
      <c r="B1239" s="74"/>
      <c r="C1239" s="74"/>
      <c r="D1239" s="75"/>
      <c r="E1239" s="74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</row>
    <row r="1240">
      <c r="A1240" s="73"/>
      <c r="B1240" s="74"/>
      <c r="C1240" s="74"/>
      <c r="D1240" s="75"/>
      <c r="E1240" s="74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</row>
    <row r="1241">
      <c r="A1241" s="73"/>
      <c r="B1241" s="74"/>
      <c r="C1241" s="74"/>
      <c r="D1241" s="75"/>
      <c r="E1241" s="74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</row>
    <row r="1242">
      <c r="A1242" s="73"/>
      <c r="B1242" s="74"/>
      <c r="C1242" s="74"/>
      <c r="D1242" s="75"/>
      <c r="E1242" s="74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</row>
    <row r="1243">
      <c r="A1243" s="73"/>
      <c r="B1243" s="74"/>
      <c r="C1243" s="74"/>
      <c r="D1243" s="75"/>
      <c r="E1243" s="74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</row>
    <row r="1244">
      <c r="A1244" s="73"/>
      <c r="B1244" s="74"/>
      <c r="C1244" s="74"/>
      <c r="D1244" s="75"/>
      <c r="E1244" s="74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</row>
    <row r="1245">
      <c r="A1245" s="73"/>
      <c r="B1245" s="74"/>
      <c r="C1245" s="74"/>
      <c r="D1245" s="75"/>
      <c r="E1245" s="74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</row>
    <row r="1246">
      <c r="A1246" s="73"/>
      <c r="B1246" s="74"/>
      <c r="C1246" s="74"/>
      <c r="D1246" s="75"/>
      <c r="E1246" s="74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</row>
    <row r="1247">
      <c r="A1247" s="73"/>
      <c r="B1247" s="74"/>
      <c r="C1247" s="74"/>
      <c r="D1247" s="75"/>
      <c r="E1247" s="74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</row>
    <row r="1248">
      <c r="A1248" s="73"/>
      <c r="B1248" s="74"/>
      <c r="C1248" s="74"/>
      <c r="D1248" s="75"/>
      <c r="E1248" s="74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</row>
    <row r="1249">
      <c r="A1249" s="73"/>
      <c r="B1249" s="74"/>
      <c r="C1249" s="74"/>
      <c r="D1249" s="75"/>
      <c r="E1249" s="74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</row>
    <row r="1250">
      <c r="A1250" s="73"/>
      <c r="B1250" s="74"/>
      <c r="C1250" s="74"/>
      <c r="D1250" s="75"/>
      <c r="E1250" s="74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</row>
    <row r="1251">
      <c r="A1251" s="73"/>
      <c r="B1251" s="74"/>
      <c r="C1251" s="74"/>
      <c r="D1251" s="75"/>
      <c r="E1251" s="74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</row>
    <row r="1252">
      <c r="A1252" s="73"/>
      <c r="B1252" s="74"/>
      <c r="C1252" s="74"/>
      <c r="D1252" s="75"/>
      <c r="E1252" s="74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</row>
    <row r="1253">
      <c r="A1253" s="73"/>
      <c r="B1253" s="74"/>
      <c r="C1253" s="74"/>
      <c r="D1253" s="75"/>
      <c r="E1253" s="74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</row>
    <row r="1254">
      <c r="A1254" s="73"/>
      <c r="B1254" s="74"/>
      <c r="C1254" s="74"/>
      <c r="D1254" s="75"/>
      <c r="E1254" s="74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</row>
    <row r="1255">
      <c r="A1255" s="73"/>
      <c r="B1255" s="74"/>
      <c r="C1255" s="74"/>
      <c r="D1255" s="75"/>
      <c r="E1255" s="74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</row>
    <row r="1256">
      <c r="A1256" s="73"/>
      <c r="B1256" s="74"/>
      <c r="C1256" s="74"/>
      <c r="D1256" s="75"/>
      <c r="E1256" s="74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</row>
    <row r="1257">
      <c r="A1257" s="73"/>
      <c r="B1257" s="74"/>
      <c r="C1257" s="74"/>
      <c r="D1257" s="75"/>
      <c r="E1257" s="74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</row>
    <row r="1258">
      <c r="A1258" s="73"/>
      <c r="B1258" s="74"/>
      <c r="C1258" s="74"/>
      <c r="D1258" s="75"/>
      <c r="E1258" s="74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4"/>
      <c r="S1258" s="74"/>
    </row>
    <row r="1259">
      <c r="A1259" s="73"/>
      <c r="B1259" s="74"/>
      <c r="C1259" s="74"/>
      <c r="D1259" s="75"/>
      <c r="E1259" s="74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4"/>
      <c r="S1259" s="74"/>
    </row>
    <row r="1260">
      <c r="A1260" s="73"/>
      <c r="B1260" s="74"/>
      <c r="C1260" s="74"/>
      <c r="D1260" s="75"/>
      <c r="E1260" s="74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4"/>
      <c r="S1260" s="74"/>
    </row>
    <row r="1261">
      <c r="A1261" s="73"/>
      <c r="B1261" s="74"/>
      <c r="C1261" s="74"/>
      <c r="D1261" s="75"/>
      <c r="E1261" s="74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4"/>
      <c r="S1261" s="74"/>
    </row>
    <row r="1262">
      <c r="A1262" s="73"/>
      <c r="B1262" s="74"/>
      <c r="C1262" s="74"/>
      <c r="D1262" s="75"/>
      <c r="E1262" s="74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4"/>
      <c r="S1262" s="74"/>
    </row>
    <row r="1263">
      <c r="A1263" s="73"/>
      <c r="B1263" s="74"/>
      <c r="C1263" s="74"/>
      <c r="D1263" s="75"/>
      <c r="E1263" s="74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4"/>
      <c r="S1263" s="74"/>
    </row>
    <row r="1264">
      <c r="A1264" s="73"/>
      <c r="B1264" s="74"/>
      <c r="C1264" s="74"/>
      <c r="D1264" s="75"/>
      <c r="E1264" s="74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4"/>
      <c r="S1264" s="74"/>
    </row>
    <row r="1265">
      <c r="A1265" s="73"/>
      <c r="B1265" s="74"/>
      <c r="C1265" s="74"/>
      <c r="D1265" s="75"/>
      <c r="E1265" s="74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4"/>
      <c r="S1265" s="74"/>
    </row>
    <row r="1266">
      <c r="A1266" s="73"/>
      <c r="B1266" s="74"/>
      <c r="C1266" s="74"/>
      <c r="D1266" s="75"/>
      <c r="E1266" s="74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4"/>
      <c r="S1266" s="74"/>
    </row>
    <row r="1267">
      <c r="A1267" s="73"/>
      <c r="B1267" s="74"/>
      <c r="C1267" s="74"/>
      <c r="D1267" s="75"/>
      <c r="E1267" s="74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4"/>
      <c r="S1267" s="74"/>
    </row>
    <row r="1268">
      <c r="A1268" s="73"/>
      <c r="B1268" s="74"/>
      <c r="C1268" s="74"/>
      <c r="D1268" s="75"/>
      <c r="E1268" s="74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4"/>
      <c r="S1268" s="74"/>
    </row>
    <row r="1269">
      <c r="A1269" s="73"/>
      <c r="B1269" s="74"/>
      <c r="C1269" s="74"/>
      <c r="D1269" s="75"/>
      <c r="E1269" s="74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4"/>
      <c r="S1269" s="74"/>
    </row>
    <row r="1270">
      <c r="A1270" s="73"/>
      <c r="B1270" s="74"/>
      <c r="C1270" s="74"/>
      <c r="D1270" s="75"/>
      <c r="E1270" s="74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4"/>
      <c r="S1270" s="74"/>
    </row>
    <row r="1271">
      <c r="A1271" s="73"/>
      <c r="B1271" s="74"/>
      <c r="C1271" s="74"/>
      <c r="D1271" s="75"/>
      <c r="E1271" s="74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4"/>
      <c r="S1271" s="74"/>
    </row>
    <row r="1272">
      <c r="A1272" s="73"/>
      <c r="B1272" s="74"/>
      <c r="C1272" s="74"/>
      <c r="D1272" s="75"/>
      <c r="E1272" s="74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4"/>
      <c r="S1272" s="74"/>
    </row>
    <row r="1273">
      <c r="A1273" s="73"/>
      <c r="B1273" s="74"/>
      <c r="C1273" s="74"/>
      <c r="D1273" s="75"/>
      <c r="E1273" s="74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</row>
    <row r="1274">
      <c r="A1274" s="73"/>
      <c r="B1274" s="74"/>
      <c r="C1274" s="74"/>
      <c r="D1274" s="75"/>
      <c r="E1274" s="74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4"/>
      <c r="S1274" s="74"/>
    </row>
    <row r="1275">
      <c r="A1275" s="73"/>
      <c r="B1275" s="74"/>
      <c r="C1275" s="74"/>
      <c r="D1275" s="75"/>
      <c r="E1275" s="74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4"/>
      <c r="S1275" s="74"/>
    </row>
    <row r="1276">
      <c r="A1276" s="73"/>
      <c r="B1276" s="74"/>
      <c r="C1276" s="74"/>
      <c r="D1276" s="75"/>
      <c r="E1276" s="74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4"/>
      <c r="S1276" s="74"/>
    </row>
    <row r="1277">
      <c r="A1277" s="73"/>
      <c r="B1277" s="74"/>
      <c r="C1277" s="74"/>
      <c r="D1277" s="75"/>
      <c r="E1277" s="74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4"/>
      <c r="S1277" s="74"/>
    </row>
    <row r="1278">
      <c r="A1278" s="73"/>
      <c r="B1278" s="74"/>
      <c r="C1278" s="74"/>
      <c r="D1278" s="75"/>
      <c r="E1278" s="74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4"/>
      <c r="S1278" s="74"/>
    </row>
    <row r="1279">
      <c r="A1279" s="73"/>
      <c r="B1279" s="74"/>
      <c r="C1279" s="74"/>
      <c r="D1279" s="75"/>
      <c r="E1279" s="74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4"/>
      <c r="S1279" s="74"/>
    </row>
    <row r="1280">
      <c r="A1280" s="73"/>
      <c r="B1280" s="74"/>
      <c r="C1280" s="74"/>
      <c r="D1280" s="75"/>
      <c r="E1280" s="74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4"/>
      <c r="S1280" s="74"/>
    </row>
    <row r="1281">
      <c r="A1281" s="73"/>
      <c r="B1281" s="74"/>
      <c r="C1281" s="74"/>
      <c r="D1281" s="75"/>
      <c r="E1281" s="74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4"/>
      <c r="S1281" s="74"/>
    </row>
    <row r="1282">
      <c r="A1282" s="73"/>
      <c r="B1282" s="74"/>
      <c r="C1282" s="74"/>
      <c r="D1282" s="75"/>
      <c r="E1282" s="74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4"/>
      <c r="S1282" s="74"/>
    </row>
    <row r="1283">
      <c r="A1283" s="73"/>
      <c r="B1283" s="74"/>
      <c r="C1283" s="74"/>
      <c r="D1283" s="75"/>
      <c r="E1283" s="74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4"/>
      <c r="S1283" s="74"/>
    </row>
    <row r="1284">
      <c r="A1284" s="73"/>
      <c r="B1284" s="74"/>
      <c r="C1284" s="74"/>
      <c r="D1284" s="75"/>
      <c r="E1284" s="74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4"/>
      <c r="S1284" s="74"/>
    </row>
    <row r="1285">
      <c r="A1285" s="73"/>
      <c r="B1285" s="74"/>
      <c r="C1285" s="74"/>
      <c r="D1285" s="75"/>
      <c r="E1285" s="74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4"/>
      <c r="S1285" s="74"/>
    </row>
    <row r="1286">
      <c r="A1286" s="73"/>
      <c r="B1286" s="74"/>
      <c r="C1286" s="74"/>
      <c r="D1286" s="75"/>
      <c r="E1286" s="74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4"/>
      <c r="S1286" s="74"/>
    </row>
    <row r="1287">
      <c r="A1287" s="73"/>
      <c r="B1287" s="74"/>
      <c r="C1287" s="74"/>
      <c r="D1287" s="75"/>
      <c r="E1287" s="74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4"/>
      <c r="S1287" s="74"/>
    </row>
    <row r="1288">
      <c r="A1288" s="73"/>
      <c r="B1288" s="74"/>
      <c r="C1288" s="74"/>
      <c r="D1288" s="75"/>
      <c r="E1288" s="74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4"/>
      <c r="S1288" s="74"/>
    </row>
    <row r="1289">
      <c r="A1289" s="73"/>
      <c r="B1289" s="74"/>
      <c r="C1289" s="74"/>
      <c r="D1289" s="75"/>
      <c r="E1289" s="74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4"/>
      <c r="S1289" s="74"/>
    </row>
    <row r="1290">
      <c r="A1290" s="73"/>
      <c r="B1290" s="74"/>
      <c r="C1290" s="74"/>
      <c r="D1290" s="75"/>
      <c r="E1290" s="74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4"/>
      <c r="S1290" s="74"/>
    </row>
    <row r="1291">
      <c r="A1291" s="73"/>
      <c r="B1291" s="74"/>
      <c r="C1291" s="74"/>
      <c r="D1291" s="75"/>
      <c r="E1291" s="74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4"/>
      <c r="S1291" s="74"/>
    </row>
    <row r="1292">
      <c r="A1292" s="73"/>
      <c r="B1292" s="74"/>
      <c r="C1292" s="74"/>
      <c r="D1292" s="75"/>
      <c r="E1292" s="74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4"/>
      <c r="S1292" s="74"/>
    </row>
    <row r="1293">
      <c r="A1293" s="73"/>
      <c r="B1293" s="74"/>
      <c r="C1293" s="74"/>
      <c r="D1293" s="75"/>
      <c r="E1293" s="74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4"/>
      <c r="S1293" s="74"/>
    </row>
    <row r="1294">
      <c r="A1294" s="73"/>
      <c r="B1294" s="74"/>
      <c r="C1294" s="74"/>
      <c r="D1294" s="75"/>
      <c r="E1294" s="74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4"/>
      <c r="S1294" s="74"/>
    </row>
    <row r="1295">
      <c r="A1295" s="73"/>
      <c r="B1295" s="74"/>
      <c r="C1295" s="74"/>
      <c r="D1295" s="75"/>
      <c r="E1295" s="74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4"/>
      <c r="S1295" s="74"/>
    </row>
    <row r="1296">
      <c r="A1296" s="73"/>
      <c r="B1296" s="74"/>
      <c r="C1296" s="74"/>
      <c r="D1296" s="75"/>
      <c r="E1296" s="74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4"/>
      <c r="S1296" s="74"/>
    </row>
    <row r="1297">
      <c r="A1297" s="73"/>
      <c r="B1297" s="74"/>
      <c r="C1297" s="74"/>
      <c r="D1297" s="75"/>
      <c r="E1297" s="74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4"/>
      <c r="S1297" s="74"/>
    </row>
    <row r="1298">
      <c r="A1298" s="73"/>
      <c r="B1298" s="74"/>
      <c r="C1298" s="74"/>
      <c r="D1298" s="75"/>
      <c r="E1298" s="74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4"/>
      <c r="S1298" s="74"/>
    </row>
    <row r="1299">
      <c r="A1299" s="73"/>
      <c r="B1299" s="74"/>
      <c r="C1299" s="74"/>
      <c r="D1299" s="75"/>
      <c r="E1299" s="74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4"/>
      <c r="S1299" s="74"/>
    </row>
    <row r="1300">
      <c r="A1300" s="73"/>
      <c r="B1300" s="74"/>
      <c r="C1300" s="74"/>
      <c r="D1300" s="75"/>
      <c r="E1300" s="74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4"/>
      <c r="S1300" s="74"/>
    </row>
    <row r="1301">
      <c r="A1301" s="73"/>
      <c r="B1301" s="74"/>
      <c r="C1301" s="74"/>
      <c r="D1301" s="75"/>
      <c r="E1301" s="74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4"/>
      <c r="S1301" s="74"/>
    </row>
    <row r="1302">
      <c r="A1302" s="73"/>
      <c r="B1302" s="74"/>
      <c r="C1302" s="74"/>
      <c r="D1302" s="75"/>
      <c r="E1302" s="74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4"/>
      <c r="S1302" s="74"/>
    </row>
    <row r="1303">
      <c r="A1303" s="73"/>
      <c r="B1303" s="74"/>
      <c r="C1303" s="74"/>
      <c r="D1303" s="75"/>
      <c r="E1303" s="74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4"/>
      <c r="S1303" s="74"/>
    </row>
    <row r="1304">
      <c r="A1304" s="73"/>
      <c r="B1304" s="74"/>
      <c r="C1304" s="74"/>
      <c r="D1304" s="75"/>
      <c r="E1304" s="74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4"/>
      <c r="S1304" s="74"/>
    </row>
    <row r="1305">
      <c r="A1305" s="73"/>
      <c r="B1305" s="74"/>
      <c r="C1305" s="74"/>
      <c r="D1305" s="75"/>
      <c r="E1305" s="74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4"/>
      <c r="S1305" s="74"/>
    </row>
    <row r="1306">
      <c r="A1306" s="73"/>
      <c r="B1306" s="74"/>
      <c r="C1306" s="74"/>
      <c r="D1306" s="75"/>
      <c r="E1306" s="74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4"/>
      <c r="S1306" s="74"/>
    </row>
    <row r="1307">
      <c r="A1307" s="73"/>
      <c r="B1307" s="74"/>
      <c r="C1307" s="74"/>
      <c r="D1307" s="75"/>
      <c r="E1307" s="74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</row>
    <row r="1308">
      <c r="A1308" s="73"/>
      <c r="B1308" s="74"/>
      <c r="C1308" s="74"/>
      <c r="D1308" s="75"/>
      <c r="E1308" s="74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4"/>
      <c r="S1308" s="74"/>
    </row>
    <row r="1309">
      <c r="A1309" s="73"/>
      <c r="B1309" s="74"/>
      <c r="C1309" s="74"/>
      <c r="D1309" s="75"/>
      <c r="E1309" s="74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4"/>
      <c r="S1309" s="74"/>
    </row>
    <row r="1310">
      <c r="A1310" s="73"/>
      <c r="B1310" s="74"/>
      <c r="C1310" s="74"/>
      <c r="D1310" s="75"/>
      <c r="E1310" s="74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4"/>
      <c r="S1310" s="74"/>
    </row>
    <row r="1311">
      <c r="A1311" s="73"/>
      <c r="B1311" s="74"/>
      <c r="C1311" s="74"/>
      <c r="D1311" s="75"/>
      <c r="E1311" s="74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4"/>
      <c r="S1311" s="74"/>
    </row>
    <row r="1312">
      <c r="A1312" s="73"/>
      <c r="B1312" s="74"/>
      <c r="C1312" s="74"/>
      <c r="D1312" s="75"/>
      <c r="E1312" s="74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4"/>
      <c r="S1312" s="74"/>
    </row>
    <row r="1313">
      <c r="A1313" s="73"/>
      <c r="B1313" s="74"/>
      <c r="C1313" s="74"/>
      <c r="D1313" s="75"/>
      <c r="E1313" s="74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4"/>
      <c r="S1313" s="74"/>
    </row>
    <row r="1314">
      <c r="A1314" s="73"/>
      <c r="B1314" s="74"/>
      <c r="C1314" s="74"/>
      <c r="D1314" s="75"/>
      <c r="E1314" s="74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4"/>
      <c r="S1314" s="74"/>
    </row>
    <row r="1315">
      <c r="A1315" s="73"/>
      <c r="B1315" s="74"/>
      <c r="C1315" s="74"/>
      <c r="D1315" s="75"/>
      <c r="E1315" s="74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4"/>
      <c r="S1315" s="74"/>
    </row>
    <row r="1316">
      <c r="A1316" s="73"/>
      <c r="B1316" s="74"/>
      <c r="C1316" s="74"/>
      <c r="D1316" s="75"/>
      <c r="E1316" s="74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4"/>
      <c r="S1316" s="74"/>
    </row>
    <row r="1317">
      <c r="A1317" s="73"/>
      <c r="B1317" s="74"/>
      <c r="C1317" s="74"/>
      <c r="D1317" s="75"/>
      <c r="E1317" s="74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4"/>
      <c r="S1317" s="74"/>
    </row>
    <row r="1318">
      <c r="A1318" s="73"/>
      <c r="B1318" s="74"/>
      <c r="C1318" s="74"/>
      <c r="D1318" s="75"/>
      <c r="E1318" s="74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4"/>
      <c r="S1318" s="74"/>
    </row>
    <row r="1319">
      <c r="A1319" s="73"/>
      <c r="B1319" s="74"/>
      <c r="C1319" s="74"/>
      <c r="D1319" s="75"/>
      <c r="E1319" s="74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4"/>
      <c r="S1319" s="74"/>
    </row>
    <row r="1320">
      <c r="A1320" s="73"/>
      <c r="B1320" s="74"/>
      <c r="C1320" s="74"/>
      <c r="D1320" s="75"/>
      <c r="E1320" s="74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4"/>
      <c r="S1320" s="74"/>
    </row>
    <row r="1321">
      <c r="A1321" s="73"/>
      <c r="B1321" s="74"/>
      <c r="C1321" s="74"/>
      <c r="D1321" s="75"/>
      <c r="E1321" s="74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4"/>
      <c r="S1321" s="74"/>
    </row>
    <row r="1322">
      <c r="A1322" s="73"/>
      <c r="B1322" s="74"/>
      <c r="C1322" s="74"/>
      <c r="D1322" s="75"/>
      <c r="E1322" s="74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4"/>
      <c r="S1322" s="74"/>
    </row>
    <row r="1323">
      <c r="A1323" s="73"/>
      <c r="B1323" s="74"/>
      <c r="C1323" s="74"/>
      <c r="D1323" s="75"/>
      <c r="E1323" s="74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4"/>
      <c r="S1323" s="74"/>
    </row>
    <row r="1324">
      <c r="A1324" s="73"/>
      <c r="B1324" s="74"/>
      <c r="C1324" s="74"/>
      <c r="D1324" s="75"/>
      <c r="E1324" s="74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4"/>
      <c r="S1324" s="74"/>
    </row>
    <row r="1325">
      <c r="A1325" s="73"/>
      <c r="B1325" s="74"/>
      <c r="C1325" s="74"/>
      <c r="D1325" s="75"/>
      <c r="E1325" s="74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4"/>
      <c r="S1325" s="74"/>
    </row>
    <row r="1326">
      <c r="A1326" s="73"/>
      <c r="B1326" s="74"/>
      <c r="C1326" s="74"/>
      <c r="D1326" s="75"/>
      <c r="E1326" s="74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4"/>
      <c r="S1326" s="74"/>
    </row>
    <row r="1327">
      <c r="A1327" s="73"/>
      <c r="B1327" s="74"/>
      <c r="C1327" s="74"/>
      <c r="D1327" s="75"/>
      <c r="E1327" s="74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4"/>
      <c r="S1327" s="74"/>
    </row>
    <row r="1328">
      <c r="A1328" s="73"/>
      <c r="B1328" s="74"/>
      <c r="C1328" s="74"/>
      <c r="D1328" s="75"/>
      <c r="E1328" s="74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4"/>
      <c r="S1328" s="74"/>
    </row>
    <row r="1329">
      <c r="A1329" s="73"/>
      <c r="B1329" s="74"/>
      <c r="C1329" s="74"/>
      <c r="D1329" s="75"/>
      <c r="E1329" s="74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4"/>
      <c r="S1329" s="74"/>
    </row>
    <row r="1330">
      <c r="A1330" s="73"/>
      <c r="B1330" s="74"/>
      <c r="C1330" s="74"/>
      <c r="D1330" s="75"/>
      <c r="E1330" s="74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4"/>
      <c r="S1330" s="74"/>
    </row>
    <row r="1331">
      <c r="A1331" s="73"/>
      <c r="B1331" s="74"/>
      <c r="C1331" s="74"/>
      <c r="D1331" s="75"/>
      <c r="E1331" s="74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4"/>
      <c r="S1331" s="74"/>
    </row>
    <row r="1332">
      <c r="A1332" s="73"/>
      <c r="B1332" s="74"/>
      <c r="C1332" s="74"/>
      <c r="D1332" s="75"/>
      <c r="E1332" s="74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4"/>
      <c r="S1332" s="74"/>
    </row>
    <row r="1333">
      <c r="A1333" s="73"/>
      <c r="B1333" s="74"/>
      <c r="C1333" s="74"/>
      <c r="D1333" s="75"/>
      <c r="E1333" s="74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4"/>
      <c r="S1333" s="74"/>
    </row>
    <row r="1334">
      <c r="A1334" s="73"/>
      <c r="B1334" s="74"/>
      <c r="C1334" s="74"/>
      <c r="D1334" s="75"/>
      <c r="E1334" s="74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4"/>
      <c r="S1334" s="74"/>
    </row>
    <row r="1335">
      <c r="A1335" s="73"/>
      <c r="B1335" s="74"/>
      <c r="C1335" s="74"/>
      <c r="D1335" s="75"/>
      <c r="E1335" s="74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4"/>
      <c r="S1335" s="74"/>
    </row>
    <row r="1336">
      <c r="A1336" s="73"/>
      <c r="B1336" s="74"/>
      <c r="C1336" s="74"/>
      <c r="D1336" s="75"/>
      <c r="E1336" s="74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4"/>
      <c r="S1336" s="74"/>
    </row>
    <row r="1337">
      <c r="A1337" s="73"/>
      <c r="B1337" s="74"/>
      <c r="C1337" s="74"/>
      <c r="D1337" s="75"/>
      <c r="E1337" s="74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4"/>
      <c r="S1337" s="74"/>
    </row>
    <row r="1338">
      <c r="A1338" s="73"/>
      <c r="B1338" s="74"/>
      <c r="C1338" s="74"/>
      <c r="D1338" s="75"/>
      <c r="E1338" s="74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4"/>
      <c r="S1338" s="74"/>
    </row>
    <row r="1339">
      <c r="A1339" s="73"/>
      <c r="B1339" s="74"/>
      <c r="C1339" s="74"/>
      <c r="D1339" s="75"/>
      <c r="E1339" s="74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4"/>
      <c r="S1339" s="74"/>
    </row>
    <row r="1340">
      <c r="A1340" s="73"/>
      <c r="B1340" s="74"/>
      <c r="C1340" s="74"/>
      <c r="D1340" s="75"/>
      <c r="E1340" s="74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4"/>
      <c r="S1340" s="74"/>
    </row>
    <row r="1341">
      <c r="A1341" s="73"/>
      <c r="B1341" s="74"/>
      <c r="C1341" s="74"/>
      <c r="D1341" s="75"/>
      <c r="E1341" s="74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4"/>
      <c r="S1341" s="74"/>
    </row>
    <row r="1342">
      <c r="A1342" s="73"/>
      <c r="B1342" s="74"/>
      <c r="C1342" s="74"/>
      <c r="D1342" s="75"/>
      <c r="E1342" s="74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4"/>
      <c r="S1342" s="74"/>
    </row>
    <row r="1343">
      <c r="A1343" s="73"/>
      <c r="B1343" s="74"/>
      <c r="C1343" s="74"/>
      <c r="D1343" s="75"/>
      <c r="E1343" s="74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4"/>
      <c r="S1343" s="74"/>
    </row>
    <row r="1344">
      <c r="A1344" s="73"/>
      <c r="B1344" s="74"/>
      <c r="C1344" s="74"/>
      <c r="D1344" s="75"/>
      <c r="E1344" s="74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4"/>
      <c r="S1344" s="74"/>
    </row>
    <row r="1345">
      <c r="A1345" s="73"/>
      <c r="B1345" s="74"/>
      <c r="C1345" s="74"/>
      <c r="D1345" s="75"/>
      <c r="E1345" s="74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4"/>
      <c r="S1345" s="74"/>
    </row>
    <row r="1346">
      <c r="A1346" s="73"/>
      <c r="B1346" s="74"/>
      <c r="C1346" s="74"/>
      <c r="D1346" s="75"/>
      <c r="E1346" s="74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4"/>
      <c r="S1346" s="74"/>
    </row>
    <row r="1347">
      <c r="A1347" s="73"/>
      <c r="B1347" s="74"/>
      <c r="C1347" s="74"/>
      <c r="D1347" s="75"/>
      <c r="E1347" s="74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4"/>
      <c r="S1347" s="74"/>
    </row>
    <row r="1348">
      <c r="A1348" s="73"/>
      <c r="B1348" s="74"/>
      <c r="C1348" s="74"/>
      <c r="D1348" s="75"/>
      <c r="E1348" s="74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4"/>
      <c r="S1348" s="74"/>
    </row>
    <row r="1349">
      <c r="A1349" s="73"/>
      <c r="B1349" s="74"/>
      <c r="C1349" s="74"/>
      <c r="D1349" s="75"/>
      <c r="E1349" s="74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4"/>
      <c r="S1349" s="74"/>
    </row>
    <row r="1350">
      <c r="A1350" s="73"/>
      <c r="B1350" s="74"/>
      <c r="C1350" s="74"/>
      <c r="D1350" s="75"/>
      <c r="E1350" s="74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4"/>
      <c r="S1350" s="74"/>
    </row>
    <row r="1351">
      <c r="A1351" s="73"/>
      <c r="B1351" s="74"/>
      <c r="C1351" s="74"/>
      <c r="D1351" s="75"/>
      <c r="E1351" s="74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4"/>
      <c r="S1351" s="74"/>
    </row>
    <row r="1352">
      <c r="A1352" s="73"/>
      <c r="B1352" s="74"/>
      <c r="C1352" s="74"/>
      <c r="D1352" s="75"/>
      <c r="E1352" s="74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4"/>
      <c r="S1352" s="74"/>
    </row>
    <row r="1353">
      <c r="A1353" s="73"/>
      <c r="B1353" s="74"/>
      <c r="C1353" s="74"/>
      <c r="D1353" s="75"/>
      <c r="E1353" s="74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4"/>
      <c r="S1353" s="74"/>
    </row>
    <row r="1354">
      <c r="A1354" s="73"/>
      <c r="B1354" s="74"/>
      <c r="C1354" s="74"/>
      <c r="D1354" s="75"/>
      <c r="E1354" s="74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4"/>
      <c r="S1354" s="74"/>
    </row>
    <row r="1355">
      <c r="A1355" s="73"/>
      <c r="B1355" s="74"/>
      <c r="C1355" s="74"/>
      <c r="D1355" s="75"/>
      <c r="E1355" s="74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4"/>
      <c r="S1355" s="74"/>
    </row>
    <row r="1356">
      <c r="A1356" s="73"/>
      <c r="B1356" s="74"/>
      <c r="C1356" s="74"/>
      <c r="D1356" s="75"/>
      <c r="E1356" s="74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4"/>
      <c r="S1356" s="74"/>
    </row>
    <row r="1357">
      <c r="A1357" s="73"/>
      <c r="B1357" s="74"/>
      <c r="C1357" s="74"/>
      <c r="D1357" s="75"/>
      <c r="E1357" s="74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4"/>
      <c r="S1357" s="74"/>
    </row>
    <row r="1358">
      <c r="A1358" s="73"/>
      <c r="B1358" s="74"/>
      <c r="C1358" s="74"/>
      <c r="D1358" s="75"/>
      <c r="E1358" s="74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4"/>
      <c r="S1358" s="74"/>
    </row>
    <row r="1359">
      <c r="A1359" s="73"/>
      <c r="B1359" s="74"/>
      <c r="C1359" s="74"/>
      <c r="D1359" s="75"/>
      <c r="E1359" s="74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4"/>
      <c r="S1359" s="74"/>
    </row>
    <row r="1360">
      <c r="A1360" s="73"/>
      <c r="B1360" s="74"/>
      <c r="C1360" s="74"/>
      <c r="D1360" s="75"/>
      <c r="E1360" s="74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4"/>
      <c r="S1360" s="74"/>
    </row>
    <row r="1361">
      <c r="A1361" s="73"/>
      <c r="B1361" s="74"/>
      <c r="C1361" s="74"/>
      <c r="D1361" s="75"/>
      <c r="E1361" s="74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4"/>
      <c r="S1361" s="74"/>
    </row>
    <row r="1362">
      <c r="A1362" s="73"/>
      <c r="B1362" s="74"/>
      <c r="C1362" s="74"/>
      <c r="D1362" s="75"/>
      <c r="E1362" s="74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4"/>
      <c r="S1362" s="74"/>
    </row>
    <row r="1363">
      <c r="A1363" s="73"/>
      <c r="B1363" s="74"/>
      <c r="C1363" s="74"/>
      <c r="D1363" s="75"/>
      <c r="E1363" s="74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4"/>
      <c r="S1363" s="74"/>
    </row>
    <row r="1364">
      <c r="A1364" s="73"/>
      <c r="B1364" s="74"/>
      <c r="C1364" s="74"/>
      <c r="D1364" s="75"/>
      <c r="E1364" s="74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4"/>
      <c r="S1364" s="74"/>
    </row>
    <row r="1365">
      <c r="A1365" s="73"/>
      <c r="B1365" s="74"/>
      <c r="C1365" s="74"/>
      <c r="D1365" s="75"/>
      <c r="E1365" s="74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4"/>
      <c r="S1365" s="74"/>
    </row>
    <row r="1366">
      <c r="A1366" s="73"/>
      <c r="B1366" s="74"/>
      <c r="C1366" s="74"/>
      <c r="D1366" s="75"/>
      <c r="E1366" s="74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4"/>
      <c r="S1366" s="74"/>
    </row>
    <row r="1367">
      <c r="A1367" s="73"/>
      <c r="B1367" s="74"/>
      <c r="C1367" s="74"/>
      <c r="D1367" s="75"/>
      <c r="E1367" s="74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4"/>
      <c r="S1367" s="74"/>
    </row>
    <row r="1368">
      <c r="A1368" s="73"/>
      <c r="B1368" s="74"/>
      <c r="C1368" s="74"/>
      <c r="D1368" s="75"/>
      <c r="E1368" s="74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4"/>
      <c r="S1368" s="74"/>
    </row>
    <row r="1369">
      <c r="A1369" s="73"/>
      <c r="B1369" s="74"/>
      <c r="C1369" s="74"/>
      <c r="D1369" s="75"/>
      <c r="E1369" s="74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4"/>
      <c r="S1369" s="74"/>
    </row>
    <row r="1370">
      <c r="A1370" s="73"/>
      <c r="B1370" s="74"/>
      <c r="C1370" s="74"/>
      <c r="D1370" s="75"/>
      <c r="E1370" s="74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4"/>
      <c r="S1370" s="74"/>
    </row>
    <row r="1371">
      <c r="A1371" s="73"/>
      <c r="B1371" s="74"/>
      <c r="C1371" s="74"/>
      <c r="D1371" s="75"/>
      <c r="E1371" s="74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4"/>
      <c r="S1371" s="74"/>
    </row>
    <row r="1372">
      <c r="A1372" s="73"/>
      <c r="B1372" s="74"/>
      <c r="C1372" s="74"/>
      <c r="D1372" s="75"/>
      <c r="E1372" s="74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4"/>
      <c r="S1372" s="74"/>
    </row>
    <row r="1373">
      <c r="A1373" s="73"/>
      <c r="B1373" s="74"/>
      <c r="C1373" s="74"/>
      <c r="D1373" s="75"/>
      <c r="E1373" s="74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4"/>
      <c r="S1373" s="74"/>
    </row>
    <row r="1374">
      <c r="A1374" s="73"/>
      <c r="B1374" s="74"/>
      <c r="C1374" s="74"/>
      <c r="D1374" s="75"/>
      <c r="E1374" s="74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4"/>
      <c r="S1374" s="74"/>
    </row>
    <row r="1375">
      <c r="A1375" s="73"/>
      <c r="B1375" s="74"/>
      <c r="C1375" s="74"/>
      <c r="D1375" s="75"/>
      <c r="E1375" s="74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4"/>
      <c r="S1375" s="74"/>
    </row>
    <row r="1376">
      <c r="A1376" s="73"/>
      <c r="B1376" s="74"/>
      <c r="C1376" s="74"/>
      <c r="D1376" s="75"/>
      <c r="E1376" s="74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4"/>
      <c r="S1376" s="74"/>
    </row>
    <row r="1377">
      <c r="A1377" s="73"/>
      <c r="B1377" s="74"/>
      <c r="C1377" s="74"/>
      <c r="D1377" s="75"/>
      <c r="E1377" s="74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4"/>
      <c r="S1377" s="74"/>
    </row>
    <row r="1378">
      <c r="A1378" s="73"/>
      <c r="B1378" s="74"/>
      <c r="C1378" s="74"/>
      <c r="D1378" s="75"/>
      <c r="E1378" s="74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4"/>
      <c r="S1378" s="74"/>
    </row>
    <row r="1379">
      <c r="A1379" s="73"/>
      <c r="B1379" s="74"/>
      <c r="C1379" s="74"/>
      <c r="D1379" s="75"/>
      <c r="E1379" s="74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4"/>
      <c r="S1379" s="74"/>
    </row>
    <row r="1380">
      <c r="A1380" s="73"/>
      <c r="B1380" s="74"/>
      <c r="C1380" s="74"/>
      <c r="D1380" s="75"/>
      <c r="E1380" s="74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4"/>
      <c r="S1380" s="74"/>
    </row>
    <row r="1381">
      <c r="A1381" s="73"/>
      <c r="B1381" s="74"/>
      <c r="C1381" s="74"/>
      <c r="D1381" s="75"/>
      <c r="E1381" s="74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4"/>
      <c r="S1381" s="74"/>
    </row>
    <row r="1382">
      <c r="A1382" s="73"/>
      <c r="B1382" s="74"/>
      <c r="C1382" s="74"/>
      <c r="D1382" s="75"/>
      <c r="E1382" s="74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4"/>
      <c r="S1382" s="74"/>
    </row>
    <row r="1383">
      <c r="A1383" s="73"/>
      <c r="B1383" s="74"/>
      <c r="C1383" s="74"/>
      <c r="D1383" s="75"/>
      <c r="E1383" s="74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4"/>
      <c r="S1383" s="74"/>
    </row>
    <row r="1384">
      <c r="A1384" s="73"/>
      <c r="B1384" s="74"/>
      <c r="C1384" s="74"/>
      <c r="D1384" s="75"/>
      <c r="E1384" s="74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4"/>
      <c r="S1384" s="74"/>
    </row>
    <row r="1385">
      <c r="A1385" s="73"/>
      <c r="B1385" s="74"/>
      <c r="C1385" s="74"/>
      <c r="D1385" s="75"/>
      <c r="E1385" s="74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4"/>
      <c r="S1385" s="74"/>
    </row>
    <row r="1386">
      <c r="A1386" s="73"/>
      <c r="B1386" s="74"/>
      <c r="C1386" s="74"/>
      <c r="D1386" s="75"/>
      <c r="E1386" s="74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4"/>
      <c r="S1386" s="74"/>
    </row>
    <row r="1387">
      <c r="A1387" s="73"/>
      <c r="B1387" s="74"/>
      <c r="C1387" s="74"/>
      <c r="D1387" s="75"/>
      <c r="E1387" s="74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4"/>
      <c r="S1387" s="74"/>
    </row>
    <row r="1388">
      <c r="A1388" s="73"/>
      <c r="B1388" s="74"/>
      <c r="C1388" s="74"/>
      <c r="D1388" s="75"/>
      <c r="E1388" s="74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4"/>
      <c r="S1388" s="74"/>
    </row>
    <row r="1389">
      <c r="A1389" s="73"/>
      <c r="B1389" s="74"/>
      <c r="C1389" s="74"/>
      <c r="D1389" s="75"/>
      <c r="E1389" s="74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4"/>
      <c r="S1389" s="74"/>
    </row>
    <row r="1390">
      <c r="A1390" s="73"/>
      <c r="B1390" s="74"/>
      <c r="C1390" s="74"/>
      <c r="D1390" s="75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</row>
    <row r="1391">
      <c r="A1391" s="73"/>
      <c r="B1391" s="74"/>
      <c r="C1391" s="74"/>
      <c r="D1391" s="75"/>
      <c r="E1391" s="74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4"/>
      <c r="S1391" s="74"/>
    </row>
    <row r="1392">
      <c r="A1392" s="73"/>
      <c r="B1392" s="74"/>
      <c r="C1392" s="74"/>
      <c r="D1392" s="75"/>
      <c r="E1392" s="74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4"/>
      <c r="S1392" s="74"/>
    </row>
    <row r="1393">
      <c r="A1393" s="73"/>
      <c r="B1393" s="74"/>
      <c r="C1393" s="74"/>
      <c r="D1393" s="75"/>
      <c r="E1393" s="74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4"/>
      <c r="S1393" s="74"/>
    </row>
    <row r="1394">
      <c r="A1394" s="73"/>
      <c r="B1394" s="74"/>
      <c r="C1394" s="74"/>
      <c r="D1394" s="75"/>
      <c r="E1394" s="74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4"/>
      <c r="S1394" s="74"/>
    </row>
    <row r="1395">
      <c r="A1395" s="73"/>
      <c r="B1395" s="74"/>
      <c r="C1395" s="74"/>
      <c r="D1395" s="75"/>
      <c r="E1395" s="74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4"/>
      <c r="S1395" s="74"/>
    </row>
    <row r="1396">
      <c r="A1396" s="73"/>
      <c r="B1396" s="74"/>
      <c r="C1396" s="74"/>
      <c r="D1396" s="75"/>
      <c r="E1396" s="74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4"/>
      <c r="S1396" s="74"/>
    </row>
    <row r="1397">
      <c r="A1397" s="73"/>
      <c r="B1397" s="74"/>
      <c r="C1397" s="74"/>
      <c r="D1397" s="75"/>
      <c r="E1397" s="74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4"/>
      <c r="S1397" s="74"/>
    </row>
    <row r="1398">
      <c r="A1398" s="73"/>
      <c r="B1398" s="74"/>
      <c r="C1398" s="74"/>
      <c r="D1398" s="75"/>
      <c r="E1398" s="74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4"/>
      <c r="S1398" s="74"/>
    </row>
    <row r="1399">
      <c r="A1399" s="73"/>
      <c r="B1399" s="74"/>
      <c r="C1399" s="74"/>
      <c r="D1399" s="75"/>
      <c r="E1399" s="74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4"/>
      <c r="S1399" s="74"/>
    </row>
    <row r="1400">
      <c r="A1400" s="73"/>
      <c r="B1400" s="74"/>
      <c r="C1400" s="74"/>
      <c r="D1400" s="75"/>
      <c r="E1400" s="74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4"/>
      <c r="S1400" s="74"/>
    </row>
    <row r="1401">
      <c r="A1401" s="73"/>
      <c r="B1401" s="74"/>
      <c r="C1401" s="74"/>
      <c r="D1401" s="75"/>
      <c r="E1401" s="74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4"/>
      <c r="S1401" s="74"/>
    </row>
    <row r="1402">
      <c r="A1402" s="73"/>
      <c r="B1402" s="74"/>
      <c r="C1402" s="74"/>
      <c r="D1402" s="75"/>
      <c r="E1402" s="74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4"/>
      <c r="S1402" s="74"/>
    </row>
    <row r="1403">
      <c r="A1403" s="73"/>
      <c r="B1403" s="74"/>
      <c r="C1403" s="74"/>
      <c r="D1403" s="75"/>
      <c r="E1403" s="74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4"/>
      <c r="S1403" s="74"/>
    </row>
    <row r="1404">
      <c r="A1404" s="73"/>
      <c r="B1404" s="74"/>
      <c r="C1404" s="74"/>
      <c r="D1404" s="75"/>
      <c r="E1404" s="74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4"/>
      <c r="S1404" s="74"/>
    </row>
    <row r="1405">
      <c r="A1405" s="73"/>
      <c r="B1405" s="74"/>
      <c r="C1405" s="74"/>
      <c r="D1405" s="75"/>
      <c r="E1405" s="74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4"/>
      <c r="S1405" s="74"/>
    </row>
    <row r="1406">
      <c r="A1406" s="73"/>
      <c r="B1406" s="74"/>
      <c r="C1406" s="74"/>
      <c r="D1406" s="75"/>
      <c r="E1406" s="74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4"/>
      <c r="S1406" s="74"/>
    </row>
    <row r="1407">
      <c r="A1407" s="73"/>
      <c r="B1407" s="74"/>
      <c r="C1407" s="74"/>
      <c r="D1407" s="75"/>
      <c r="E1407" s="74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4"/>
      <c r="S1407" s="74"/>
    </row>
    <row r="1408">
      <c r="A1408" s="73"/>
      <c r="B1408" s="74"/>
      <c r="C1408" s="74"/>
      <c r="D1408" s="75"/>
      <c r="E1408" s="74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4"/>
      <c r="S1408" s="74"/>
    </row>
    <row r="1409">
      <c r="A1409" s="73"/>
      <c r="B1409" s="74"/>
      <c r="C1409" s="74"/>
      <c r="D1409" s="75"/>
      <c r="E1409" s="74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4"/>
      <c r="S1409" s="74"/>
    </row>
    <row r="1410">
      <c r="A1410" s="73"/>
      <c r="B1410" s="74"/>
      <c r="C1410" s="74"/>
      <c r="D1410" s="75"/>
      <c r="E1410" s="74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4"/>
      <c r="S1410" s="74"/>
    </row>
    <row r="1411">
      <c r="A1411" s="73"/>
      <c r="B1411" s="74"/>
      <c r="C1411" s="74"/>
      <c r="D1411" s="75"/>
      <c r="E1411" s="74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4"/>
      <c r="S1411" s="74"/>
    </row>
    <row r="1412">
      <c r="A1412" s="73"/>
      <c r="B1412" s="74"/>
      <c r="C1412" s="74"/>
      <c r="D1412" s="75"/>
      <c r="E1412" s="74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4"/>
      <c r="S1412" s="74"/>
    </row>
    <row r="1413">
      <c r="A1413" s="73"/>
      <c r="B1413" s="74"/>
      <c r="C1413" s="74"/>
      <c r="D1413" s="75"/>
      <c r="E1413" s="74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4"/>
      <c r="S1413" s="74"/>
    </row>
    <row r="1414">
      <c r="A1414" s="73"/>
      <c r="B1414" s="74"/>
      <c r="C1414" s="74"/>
      <c r="D1414" s="75"/>
      <c r="E1414" s="74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4"/>
      <c r="S1414" s="74"/>
    </row>
    <row r="1415">
      <c r="A1415" s="73"/>
      <c r="B1415" s="74"/>
      <c r="C1415" s="74"/>
      <c r="D1415" s="75"/>
      <c r="E1415" s="74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4"/>
      <c r="S1415" s="74"/>
    </row>
    <row r="1416">
      <c r="A1416" s="73"/>
      <c r="B1416" s="74"/>
      <c r="C1416" s="74"/>
      <c r="D1416" s="75"/>
      <c r="E1416" s="74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4"/>
      <c r="S1416" s="74"/>
    </row>
    <row r="1417">
      <c r="A1417" s="73"/>
      <c r="B1417" s="74"/>
      <c r="C1417" s="74"/>
      <c r="D1417" s="75"/>
      <c r="E1417" s="74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4"/>
      <c r="S1417" s="74"/>
    </row>
    <row r="1418">
      <c r="A1418" s="73"/>
      <c r="B1418" s="74"/>
      <c r="C1418" s="74"/>
      <c r="D1418" s="75"/>
      <c r="E1418" s="74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4"/>
      <c r="S1418" s="74"/>
    </row>
    <row r="1419">
      <c r="A1419" s="73"/>
      <c r="B1419" s="74"/>
      <c r="C1419" s="74"/>
      <c r="D1419" s="75"/>
      <c r="E1419" s="74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4"/>
      <c r="S1419" s="74"/>
    </row>
    <row r="1420">
      <c r="A1420" s="73"/>
      <c r="B1420" s="74"/>
      <c r="C1420" s="74"/>
      <c r="D1420" s="75"/>
      <c r="E1420" s="74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4"/>
      <c r="S1420" s="74"/>
    </row>
    <row r="1421">
      <c r="A1421" s="73"/>
      <c r="B1421" s="74"/>
      <c r="C1421" s="74"/>
      <c r="D1421" s="75"/>
      <c r="E1421" s="74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4"/>
      <c r="S1421" s="74"/>
    </row>
    <row r="1422">
      <c r="A1422" s="73"/>
      <c r="B1422" s="74"/>
      <c r="C1422" s="74"/>
      <c r="D1422" s="75"/>
      <c r="E1422" s="74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4"/>
      <c r="S1422" s="74"/>
    </row>
    <row r="1423">
      <c r="A1423" s="73"/>
      <c r="B1423" s="74"/>
      <c r="C1423" s="74"/>
      <c r="D1423" s="75"/>
      <c r="E1423" s="74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4"/>
      <c r="S1423" s="74"/>
    </row>
    <row r="1424">
      <c r="A1424" s="73"/>
      <c r="B1424" s="74"/>
      <c r="C1424" s="74"/>
      <c r="D1424" s="75"/>
      <c r="E1424" s="74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4"/>
      <c r="S1424" s="74"/>
    </row>
    <row r="1425">
      <c r="A1425" s="73"/>
      <c r="B1425" s="74"/>
      <c r="C1425" s="74"/>
      <c r="D1425" s="75"/>
      <c r="E1425" s="74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4"/>
      <c r="S1425" s="74"/>
    </row>
    <row r="1426">
      <c r="A1426" s="73"/>
      <c r="B1426" s="74"/>
      <c r="C1426" s="74"/>
      <c r="D1426" s="75"/>
      <c r="E1426" s="74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4"/>
      <c r="S1426" s="74"/>
    </row>
    <row r="1427">
      <c r="A1427" s="73"/>
      <c r="B1427" s="74"/>
      <c r="C1427" s="74"/>
      <c r="D1427" s="75"/>
      <c r="E1427" s="74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4"/>
      <c r="S1427" s="74"/>
    </row>
    <row r="1428">
      <c r="A1428" s="73"/>
      <c r="B1428" s="74"/>
      <c r="C1428" s="74"/>
      <c r="D1428" s="75"/>
      <c r="E1428" s="74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4"/>
      <c r="S1428" s="74"/>
    </row>
    <row r="1429">
      <c r="A1429" s="73"/>
      <c r="B1429" s="74"/>
      <c r="C1429" s="74"/>
      <c r="D1429" s="75"/>
      <c r="E1429" s="74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4"/>
      <c r="S1429" s="74"/>
    </row>
    <row r="1430">
      <c r="A1430" s="73"/>
      <c r="B1430" s="74"/>
      <c r="C1430" s="74"/>
      <c r="D1430" s="75"/>
      <c r="E1430" s="74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4"/>
      <c r="S1430" s="74"/>
    </row>
    <row r="1431">
      <c r="A1431" s="73"/>
      <c r="B1431" s="74"/>
      <c r="C1431" s="74"/>
      <c r="D1431" s="75"/>
      <c r="E1431" s="74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4"/>
      <c r="S1431" s="74"/>
    </row>
    <row r="1432">
      <c r="A1432" s="73"/>
      <c r="B1432" s="74"/>
      <c r="C1432" s="74"/>
      <c r="D1432" s="75"/>
      <c r="E1432" s="74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4"/>
      <c r="S1432" s="74"/>
    </row>
    <row r="1433">
      <c r="A1433" s="73"/>
      <c r="B1433" s="74"/>
      <c r="C1433" s="74"/>
      <c r="D1433" s="75"/>
      <c r="E1433" s="74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4"/>
      <c r="S1433" s="74"/>
    </row>
    <row r="1434">
      <c r="A1434" s="73"/>
      <c r="B1434" s="74"/>
      <c r="C1434" s="74"/>
      <c r="D1434" s="75"/>
      <c r="E1434" s="74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4"/>
      <c r="S1434" s="74"/>
    </row>
    <row r="1435">
      <c r="A1435" s="73"/>
      <c r="B1435" s="74"/>
      <c r="C1435" s="74"/>
      <c r="D1435" s="75"/>
      <c r="E1435" s="74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4"/>
      <c r="S1435" s="74"/>
    </row>
    <row r="1436">
      <c r="A1436" s="73"/>
      <c r="B1436" s="74"/>
      <c r="C1436" s="74"/>
      <c r="D1436" s="75"/>
      <c r="E1436" s="74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4"/>
      <c r="S1436" s="74"/>
    </row>
    <row r="1437">
      <c r="A1437" s="73"/>
      <c r="B1437" s="74"/>
      <c r="C1437" s="74"/>
      <c r="D1437" s="75"/>
      <c r="E1437" s="74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4"/>
      <c r="S1437" s="74"/>
    </row>
    <row r="1438">
      <c r="A1438" s="73"/>
      <c r="B1438" s="74"/>
      <c r="C1438" s="74"/>
      <c r="D1438" s="75"/>
      <c r="E1438" s="74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4"/>
      <c r="S1438" s="74"/>
    </row>
    <row r="1439">
      <c r="A1439" s="73"/>
      <c r="B1439" s="74"/>
      <c r="C1439" s="74"/>
      <c r="D1439" s="75"/>
      <c r="E1439" s="74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4"/>
      <c r="S1439" s="74"/>
    </row>
    <row r="1440">
      <c r="A1440" s="73"/>
      <c r="B1440" s="74"/>
      <c r="C1440" s="74"/>
      <c r="D1440" s="75"/>
      <c r="E1440" s="74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4"/>
      <c r="S1440" s="74"/>
    </row>
    <row r="1441">
      <c r="A1441" s="73"/>
      <c r="B1441" s="74"/>
      <c r="C1441" s="74"/>
      <c r="D1441" s="75"/>
      <c r="E1441" s="74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4"/>
      <c r="S1441" s="74"/>
    </row>
    <row r="1442">
      <c r="A1442" s="73"/>
      <c r="B1442" s="74"/>
      <c r="C1442" s="74"/>
      <c r="D1442" s="75"/>
      <c r="E1442" s="74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4"/>
      <c r="S1442" s="74"/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0" t="s">
        <v>413</v>
      </c>
      <c r="B1" s="190" t="s">
        <v>62</v>
      </c>
      <c r="C1" s="190" t="s">
        <v>414</v>
      </c>
      <c r="D1" s="190" t="s">
        <v>415</v>
      </c>
      <c r="E1" s="190" t="s">
        <v>416</v>
      </c>
      <c r="F1" s="190" t="s">
        <v>417</v>
      </c>
      <c r="G1" s="190" t="s">
        <v>418</v>
      </c>
      <c r="H1" s="190" t="s">
        <v>419</v>
      </c>
      <c r="I1" s="190" t="s">
        <v>420</v>
      </c>
      <c r="J1" s="190" t="s">
        <v>421</v>
      </c>
      <c r="K1" s="190" t="s">
        <v>422</v>
      </c>
      <c r="L1" s="190" t="s">
        <v>423</v>
      </c>
      <c r="M1" s="190" t="s">
        <v>424</v>
      </c>
      <c r="N1" s="190" t="s">
        <v>425</v>
      </c>
      <c r="O1" s="190" t="s">
        <v>426</v>
      </c>
      <c r="P1" s="190" t="s">
        <v>427</v>
      </c>
      <c r="Q1" s="190" t="s">
        <v>428</v>
      </c>
      <c r="R1" s="190" t="s">
        <v>429</v>
      </c>
      <c r="S1" s="190" t="s">
        <v>430</v>
      </c>
      <c r="T1" s="190" t="s">
        <v>431</v>
      </c>
      <c r="U1" s="190" t="s">
        <v>432</v>
      </c>
      <c r="V1" s="190" t="s">
        <v>433</v>
      </c>
      <c r="W1" s="190" t="s">
        <v>434</v>
      </c>
      <c r="X1" s="190" t="s">
        <v>435</v>
      </c>
      <c r="Y1" s="190" t="s">
        <v>436</v>
      </c>
      <c r="Z1" s="190" t="s">
        <v>437</v>
      </c>
      <c r="AA1" s="190" t="s">
        <v>438</v>
      </c>
      <c r="AB1" s="190" t="s">
        <v>439</v>
      </c>
    </row>
    <row r="2">
      <c r="A2" s="179" t="s">
        <v>440</v>
      </c>
      <c r="B2" s="21">
        <v>9421.0</v>
      </c>
      <c r="C2" s="21">
        <v>131.0</v>
      </c>
      <c r="D2" s="21">
        <v>112.0</v>
      </c>
      <c r="E2" s="21">
        <v>243.0</v>
      </c>
      <c r="F2" s="21">
        <v>232.0</v>
      </c>
      <c r="G2" s="21">
        <v>201.0</v>
      </c>
      <c r="H2" s="21">
        <v>327.0</v>
      </c>
      <c r="I2" s="21">
        <v>325.0</v>
      </c>
      <c r="J2" s="17">
        <v>480.0</v>
      </c>
      <c r="K2" s="17">
        <v>204.0</v>
      </c>
      <c r="L2" s="17">
        <v>332.0</v>
      </c>
      <c r="M2" s="17">
        <v>497.0</v>
      </c>
      <c r="N2" s="17">
        <v>379.0</v>
      </c>
      <c r="O2" s="17">
        <v>278.0</v>
      </c>
      <c r="P2" s="17">
        <v>303.0</v>
      </c>
      <c r="Q2" s="17">
        <v>331.0</v>
      </c>
      <c r="R2" s="21">
        <v>636.0</v>
      </c>
      <c r="S2" s="21">
        <v>282.0</v>
      </c>
      <c r="T2" s="17">
        <v>125.0</v>
      </c>
      <c r="U2" s="17">
        <v>325.0</v>
      </c>
      <c r="V2" s="17">
        <v>415.0</v>
      </c>
      <c r="W2" s="21">
        <v>566.0</v>
      </c>
      <c r="X2" s="17">
        <v>503.0</v>
      </c>
      <c r="Y2" s="17">
        <v>544.0</v>
      </c>
      <c r="Z2" s="17">
        <v>648.0</v>
      </c>
      <c r="AA2" s="17">
        <v>295.0</v>
      </c>
      <c r="AB2" s="17">
        <v>707.0</v>
      </c>
    </row>
    <row r="3">
      <c r="A3" s="179" t="s">
        <v>441</v>
      </c>
      <c r="B3" s="21">
        <v>9159.0</v>
      </c>
      <c r="C3" s="21">
        <v>128.0</v>
      </c>
      <c r="D3" s="21">
        <v>112.0</v>
      </c>
      <c r="E3" s="21">
        <v>235.0</v>
      </c>
      <c r="F3" s="21">
        <v>224.0</v>
      </c>
      <c r="G3" s="21">
        <v>193.0</v>
      </c>
      <c r="H3" s="21">
        <v>317.0</v>
      </c>
      <c r="I3" s="21">
        <v>304.0</v>
      </c>
      <c r="J3" s="17">
        <v>467.0</v>
      </c>
      <c r="K3" s="17">
        <v>202.0</v>
      </c>
      <c r="L3" s="17">
        <v>329.0</v>
      </c>
      <c r="M3" s="17">
        <v>488.0</v>
      </c>
      <c r="N3" s="17">
        <v>369.0</v>
      </c>
      <c r="O3" s="17">
        <v>269.0</v>
      </c>
      <c r="P3" s="17">
        <v>297.0</v>
      </c>
      <c r="Q3" s="17">
        <v>322.0</v>
      </c>
      <c r="R3" s="21">
        <v>618.0</v>
      </c>
      <c r="S3" s="21">
        <v>280.0</v>
      </c>
      <c r="T3" s="17">
        <v>125.0</v>
      </c>
      <c r="U3" s="17">
        <v>316.0</v>
      </c>
      <c r="V3" s="17">
        <v>401.0</v>
      </c>
      <c r="W3" s="21">
        <v>556.0</v>
      </c>
      <c r="X3" s="17">
        <v>490.0</v>
      </c>
      <c r="Y3" s="17">
        <v>531.0</v>
      </c>
      <c r="Z3" s="17">
        <v>625.0</v>
      </c>
      <c r="AA3" s="17">
        <v>287.0</v>
      </c>
      <c r="AB3" s="17">
        <v>674.0</v>
      </c>
    </row>
    <row r="4">
      <c r="A4" s="179" t="s">
        <v>442</v>
      </c>
      <c r="B4" s="21">
        <v>8966.0</v>
      </c>
      <c r="C4" s="21">
        <v>126.0</v>
      </c>
      <c r="D4" s="21">
        <v>109.0</v>
      </c>
      <c r="E4" s="21">
        <v>227.0</v>
      </c>
      <c r="F4" s="21">
        <v>223.0</v>
      </c>
      <c r="G4" s="21">
        <v>186.0</v>
      </c>
      <c r="H4" s="21">
        <v>308.0</v>
      </c>
      <c r="I4" s="21">
        <v>296.0</v>
      </c>
      <c r="J4" s="17">
        <v>464.0</v>
      </c>
      <c r="K4" s="17">
        <v>200.0</v>
      </c>
      <c r="L4" s="17">
        <v>319.0</v>
      </c>
      <c r="M4" s="17">
        <v>479.0</v>
      </c>
      <c r="N4" s="17">
        <v>361.0</v>
      </c>
      <c r="O4" s="17">
        <v>260.0</v>
      </c>
      <c r="P4" s="17">
        <v>292.0</v>
      </c>
      <c r="Q4" s="17">
        <v>313.0</v>
      </c>
      <c r="R4" s="21">
        <v>613.0</v>
      </c>
      <c r="S4" s="21">
        <v>277.0</v>
      </c>
      <c r="T4" s="17">
        <v>125.0</v>
      </c>
      <c r="U4" s="17">
        <v>308.0</v>
      </c>
      <c r="V4" s="17">
        <v>389.0</v>
      </c>
      <c r="W4" s="21">
        <v>549.0</v>
      </c>
      <c r="X4" s="17">
        <v>472.0</v>
      </c>
      <c r="Y4" s="17">
        <v>515.0</v>
      </c>
      <c r="Z4" s="17">
        <v>611.0</v>
      </c>
      <c r="AA4" s="17">
        <v>278.0</v>
      </c>
      <c r="AB4" s="17">
        <v>666.0</v>
      </c>
    </row>
    <row r="5">
      <c r="A5" s="179" t="s">
        <v>443</v>
      </c>
      <c r="B5" s="21">
        <v>8811.0</v>
      </c>
      <c r="C5" s="21">
        <v>126.0</v>
      </c>
      <c r="D5" s="21">
        <v>108.0</v>
      </c>
      <c r="E5" s="21">
        <v>224.0</v>
      </c>
      <c r="F5" s="21">
        <v>221.0</v>
      </c>
      <c r="G5" s="21">
        <v>181.0</v>
      </c>
      <c r="H5" s="21">
        <v>307.0</v>
      </c>
      <c r="I5" s="21">
        <v>292.0</v>
      </c>
      <c r="J5" s="17">
        <v>457.0</v>
      </c>
      <c r="K5" s="17">
        <v>196.0</v>
      </c>
      <c r="L5" s="17">
        <v>312.0</v>
      </c>
      <c r="M5" s="17">
        <v>472.0</v>
      </c>
      <c r="N5" s="17">
        <v>358.0</v>
      </c>
      <c r="O5" s="17">
        <v>257.0</v>
      </c>
      <c r="P5" s="17">
        <v>286.0</v>
      </c>
      <c r="Q5" s="17">
        <v>304.0</v>
      </c>
      <c r="R5" s="21">
        <v>596.0</v>
      </c>
      <c r="S5" s="21">
        <v>272.0</v>
      </c>
      <c r="T5" s="17">
        <v>123.0</v>
      </c>
      <c r="U5" s="17">
        <v>294.0</v>
      </c>
      <c r="V5" s="17">
        <v>385.0</v>
      </c>
      <c r="W5" s="21">
        <v>542.0</v>
      </c>
      <c r="X5" s="17">
        <v>462.0</v>
      </c>
      <c r="Y5" s="17">
        <v>504.0</v>
      </c>
      <c r="Z5" s="17">
        <v>604.0</v>
      </c>
      <c r="AA5" s="17">
        <v>273.0</v>
      </c>
      <c r="AB5" s="17">
        <v>655.0</v>
      </c>
    </row>
    <row r="6">
      <c r="A6" s="179" t="s">
        <v>444</v>
      </c>
      <c r="B6" s="21">
        <v>8652.0</v>
      </c>
      <c r="C6" s="21">
        <v>125.0</v>
      </c>
      <c r="D6" s="21">
        <v>106.0</v>
      </c>
      <c r="E6" s="21">
        <v>220.0</v>
      </c>
      <c r="F6" s="21">
        <v>220.0</v>
      </c>
      <c r="G6" s="21">
        <v>178.0</v>
      </c>
      <c r="H6" s="21">
        <v>304.0</v>
      </c>
      <c r="I6" s="21">
        <v>287.0</v>
      </c>
      <c r="J6" s="17">
        <v>453.0</v>
      </c>
      <c r="K6" s="17">
        <v>188.0</v>
      </c>
      <c r="L6" s="17">
        <v>308.0</v>
      </c>
      <c r="M6" s="17">
        <v>459.0</v>
      </c>
      <c r="N6" s="17">
        <v>350.0</v>
      </c>
      <c r="O6" s="17">
        <v>250.0</v>
      </c>
      <c r="P6" s="17">
        <v>281.0</v>
      </c>
      <c r="Q6" s="17">
        <v>293.0</v>
      </c>
      <c r="R6" s="21">
        <v>580.0</v>
      </c>
      <c r="S6" s="21">
        <v>269.0</v>
      </c>
      <c r="T6" s="17">
        <v>117.0</v>
      </c>
      <c r="U6" s="17">
        <v>289.0</v>
      </c>
      <c r="V6" s="17">
        <v>382.0</v>
      </c>
      <c r="W6" s="21">
        <v>535.0</v>
      </c>
      <c r="X6" s="17">
        <v>451.0</v>
      </c>
      <c r="Y6" s="17">
        <v>492.0</v>
      </c>
      <c r="Z6" s="17">
        <v>599.0</v>
      </c>
      <c r="AA6" s="17">
        <v>271.0</v>
      </c>
      <c r="AB6" s="17">
        <v>645.0</v>
      </c>
    </row>
    <row r="7">
      <c r="A7" s="179" t="s">
        <v>445</v>
      </c>
      <c r="B7" s="21">
        <v>8494.0</v>
      </c>
      <c r="C7" s="21">
        <v>124.0</v>
      </c>
      <c r="D7" s="21">
        <v>103.0</v>
      </c>
      <c r="E7" s="21">
        <v>218.0</v>
      </c>
      <c r="F7" s="21">
        <v>218.0</v>
      </c>
      <c r="G7" s="21">
        <v>172.0</v>
      </c>
      <c r="H7" s="21">
        <v>299.0</v>
      </c>
      <c r="I7" s="21">
        <v>279.0</v>
      </c>
      <c r="J7" s="17">
        <v>446.0</v>
      </c>
      <c r="K7" s="17">
        <v>186.0</v>
      </c>
      <c r="L7" s="17">
        <v>303.0</v>
      </c>
      <c r="M7" s="17">
        <v>446.0</v>
      </c>
      <c r="N7" s="17">
        <v>346.0</v>
      </c>
      <c r="O7" s="17">
        <v>244.0</v>
      </c>
      <c r="P7" s="17">
        <v>274.0</v>
      </c>
      <c r="Q7" s="17">
        <v>282.0</v>
      </c>
      <c r="R7" s="21">
        <v>562.0</v>
      </c>
      <c r="S7" s="21">
        <v>262.0</v>
      </c>
      <c r="T7" s="17">
        <v>115.0</v>
      </c>
      <c r="U7" s="17">
        <v>284.0</v>
      </c>
      <c r="V7" s="17">
        <v>373.0</v>
      </c>
      <c r="W7" s="21">
        <v>532.0</v>
      </c>
      <c r="X7" s="17">
        <v>443.0</v>
      </c>
      <c r="Y7" s="17">
        <v>486.0</v>
      </c>
      <c r="Z7" s="17">
        <v>593.0</v>
      </c>
      <c r="AA7" s="17">
        <v>266.0</v>
      </c>
      <c r="AB7" s="17">
        <v>639.0</v>
      </c>
    </row>
    <row r="8">
      <c r="A8" s="179" t="s">
        <v>446</v>
      </c>
      <c r="B8" s="21">
        <v>8317.0</v>
      </c>
      <c r="C8" s="21">
        <v>120.0</v>
      </c>
      <c r="D8" s="21">
        <v>104.0</v>
      </c>
      <c r="E8" s="21">
        <v>210.0</v>
      </c>
      <c r="F8" s="21">
        <v>217.0</v>
      </c>
      <c r="G8" s="21">
        <v>171.0</v>
      </c>
      <c r="H8" s="21">
        <v>295.0</v>
      </c>
      <c r="I8" s="21">
        <v>267.0</v>
      </c>
      <c r="J8" s="17">
        <v>443.0</v>
      </c>
      <c r="K8" s="17">
        <v>186.0</v>
      </c>
      <c r="L8" s="17">
        <v>300.0</v>
      </c>
      <c r="M8" s="17">
        <v>438.0</v>
      </c>
      <c r="N8" s="17">
        <v>341.0</v>
      </c>
      <c r="O8" s="17">
        <v>230.0</v>
      </c>
      <c r="P8" s="17">
        <v>267.0</v>
      </c>
      <c r="Q8" s="17">
        <v>265.0</v>
      </c>
      <c r="R8" s="21">
        <v>539.0</v>
      </c>
      <c r="S8" s="21">
        <v>257.0</v>
      </c>
      <c r="T8" s="17">
        <v>112.0</v>
      </c>
      <c r="U8" s="17">
        <v>279.0</v>
      </c>
      <c r="V8" s="17">
        <v>369.0</v>
      </c>
      <c r="W8" s="21">
        <v>521.0</v>
      </c>
      <c r="X8" s="17">
        <v>430.0</v>
      </c>
      <c r="Y8" s="17">
        <v>478.0</v>
      </c>
      <c r="Z8" s="17">
        <v>584.0</v>
      </c>
      <c r="AA8" s="17">
        <v>263.0</v>
      </c>
      <c r="AB8" s="17">
        <v>631.0</v>
      </c>
    </row>
    <row r="9">
      <c r="A9" s="179" t="s">
        <v>447</v>
      </c>
      <c r="B9" s="21">
        <v>8113.0</v>
      </c>
      <c r="C9" s="21">
        <v>118.0</v>
      </c>
      <c r="D9" s="21">
        <v>102.0</v>
      </c>
      <c r="E9" s="21">
        <v>204.0</v>
      </c>
      <c r="F9" s="21">
        <v>211.0</v>
      </c>
      <c r="G9" s="21">
        <v>170.0</v>
      </c>
      <c r="H9" s="21">
        <v>290.0</v>
      </c>
      <c r="I9" s="21">
        <v>256.0</v>
      </c>
      <c r="J9" s="17">
        <v>439.0</v>
      </c>
      <c r="K9" s="17">
        <v>185.0</v>
      </c>
      <c r="L9" s="17">
        <v>297.0</v>
      </c>
      <c r="M9" s="17">
        <v>427.0</v>
      </c>
      <c r="N9" s="17">
        <v>339.0</v>
      </c>
      <c r="O9" s="17">
        <v>229.0</v>
      </c>
      <c r="P9" s="17">
        <v>265.0</v>
      </c>
      <c r="Q9" s="17">
        <v>251.0</v>
      </c>
      <c r="R9" s="21">
        <v>484.0</v>
      </c>
      <c r="S9" s="21">
        <v>250.0</v>
      </c>
      <c r="T9" s="17">
        <v>108.0</v>
      </c>
      <c r="U9" s="17">
        <v>274.0</v>
      </c>
      <c r="V9" s="17">
        <v>360.0</v>
      </c>
      <c r="W9" s="21">
        <v>513.0</v>
      </c>
      <c r="X9" s="17">
        <v>418.0</v>
      </c>
      <c r="Y9" s="17">
        <v>473.0</v>
      </c>
      <c r="Z9" s="17">
        <v>573.0</v>
      </c>
      <c r="AA9" s="17">
        <v>261.0</v>
      </c>
      <c r="AB9" s="17">
        <v>616.0</v>
      </c>
    </row>
    <row r="10">
      <c r="A10" s="179" t="s">
        <v>448</v>
      </c>
      <c r="B10" s="21">
        <v>7900.0</v>
      </c>
      <c r="C10" s="21">
        <v>117.0</v>
      </c>
      <c r="D10" s="21">
        <v>102.0</v>
      </c>
      <c r="E10" s="21">
        <v>200.0</v>
      </c>
      <c r="F10" s="21">
        <v>204.0</v>
      </c>
      <c r="G10" s="21">
        <v>168.0</v>
      </c>
      <c r="H10" s="21">
        <v>285.0</v>
      </c>
      <c r="I10" s="21">
        <v>249.0</v>
      </c>
      <c r="J10" s="17">
        <v>432.0</v>
      </c>
      <c r="K10" s="17">
        <v>180.0</v>
      </c>
      <c r="L10" s="17">
        <v>292.0</v>
      </c>
      <c r="M10" s="17">
        <v>411.0</v>
      </c>
      <c r="N10" s="17">
        <v>335.0</v>
      </c>
      <c r="O10" s="17">
        <v>227.0</v>
      </c>
      <c r="P10" s="17">
        <v>260.0</v>
      </c>
      <c r="Q10" s="17">
        <v>239.0</v>
      </c>
      <c r="R10" s="21">
        <v>426.0</v>
      </c>
      <c r="S10" s="21">
        <v>245.0</v>
      </c>
      <c r="T10" s="17">
        <v>107.0</v>
      </c>
      <c r="U10" s="17">
        <v>271.0</v>
      </c>
      <c r="V10" s="17">
        <v>355.0</v>
      </c>
      <c r="W10" s="21">
        <v>512.0</v>
      </c>
      <c r="X10" s="17">
        <v>410.0</v>
      </c>
      <c r="Y10" s="17">
        <v>462.0</v>
      </c>
      <c r="Z10" s="17">
        <v>558.0</v>
      </c>
      <c r="AA10" s="17">
        <v>256.0</v>
      </c>
      <c r="AB10" s="17">
        <v>597.0</v>
      </c>
    </row>
    <row r="11">
      <c r="A11" s="179" t="s">
        <v>449</v>
      </c>
      <c r="B11" s="21">
        <v>7758.0</v>
      </c>
      <c r="C11" s="21">
        <v>116.0</v>
      </c>
      <c r="D11" s="21">
        <v>95.0</v>
      </c>
      <c r="E11" s="21">
        <v>193.0</v>
      </c>
      <c r="F11" s="21">
        <v>202.0</v>
      </c>
      <c r="G11" s="21">
        <v>164.0</v>
      </c>
      <c r="H11" s="21">
        <v>284.0</v>
      </c>
      <c r="I11" s="21">
        <v>244.0</v>
      </c>
      <c r="J11" s="17">
        <v>426.0</v>
      </c>
      <c r="K11" s="17">
        <v>176.0</v>
      </c>
      <c r="L11" s="17">
        <v>290.0</v>
      </c>
      <c r="M11" s="17">
        <v>406.0</v>
      </c>
      <c r="N11" s="17">
        <v>331.0</v>
      </c>
      <c r="O11" s="17">
        <v>220.0</v>
      </c>
      <c r="P11" s="17">
        <v>250.0</v>
      </c>
      <c r="Q11" s="17">
        <v>233.0</v>
      </c>
      <c r="R11" s="21">
        <v>417.0</v>
      </c>
      <c r="S11" s="21">
        <v>245.0</v>
      </c>
      <c r="T11" s="17">
        <v>106.0</v>
      </c>
      <c r="U11" s="17">
        <v>268.0</v>
      </c>
      <c r="V11" s="17">
        <v>348.0</v>
      </c>
      <c r="W11" s="21">
        <v>508.0</v>
      </c>
      <c r="X11" s="17">
        <v>390.0</v>
      </c>
      <c r="Y11" s="17">
        <v>448.0</v>
      </c>
      <c r="Z11" s="17">
        <v>551.0</v>
      </c>
      <c r="AA11" s="17">
        <v>252.0</v>
      </c>
      <c r="AB11" s="17">
        <v>595.0</v>
      </c>
    </row>
    <row r="12">
      <c r="A12" s="179" t="s">
        <v>450</v>
      </c>
      <c r="B12" s="21">
        <v>7625.0</v>
      </c>
      <c r="C12" s="21">
        <v>115.0</v>
      </c>
      <c r="D12" s="21">
        <v>92.0</v>
      </c>
      <c r="E12" s="21">
        <v>183.0</v>
      </c>
      <c r="F12" s="21">
        <v>198.0</v>
      </c>
      <c r="G12" s="21">
        <v>161.0</v>
      </c>
      <c r="H12" s="21">
        <v>280.0</v>
      </c>
      <c r="I12" s="21">
        <v>238.0</v>
      </c>
      <c r="J12" s="17">
        <v>424.0</v>
      </c>
      <c r="K12" s="17">
        <v>176.0</v>
      </c>
      <c r="L12" s="17">
        <v>285.0</v>
      </c>
      <c r="M12" s="17">
        <v>399.0</v>
      </c>
      <c r="N12" s="17">
        <v>330.0</v>
      </c>
      <c r="O12" s="17">
        <v>218.0</v>
      </c>
      <c r="P12" s="17">
        <v>243.0</v>
      </c>
      <c r="Q12" s="17">
        <v>232.0</v>
      </c>
      <c r="R12" s="21">
        <v>410.0</v>
      </c>
      <c r="S12" s="21">
        <v>241.0</v>
      </c>
      <c r="T12" s="17">
        <v>105.0</v>
      </c>
      <c r="U12" s="17">
        <v>264.0</v>
      </c>
      <c r="V12" s="17">
        <v>344.0</v>
      </c>
      <c r="W12" s="21">
        <v>505.0</v>
      </c>
      <c r="X12" s="17">
        <v>364.0</v>
      </c>
      <c r="Y12" s="17">
        <v>432.0</v>
      </c>
      <c r="Z12" s="17">
        <v>546.0</v>
      </c>
      <c r="AA12" s="17">
        <v>247.0</v>
      </c>
      <c r="AB12" s="17">
        <v>593.0</v>
      </c>
    </row>
    <row r="13">
      <c r="A13" s="179" t="s">
        <v>451</v>
      </c>
      <c r="B13" s="21">
        <v>7513.0</v>
      </c>
      <c r="C13" s="21">
        <v>112.0</v>
      </c>
      <c r="D13" s="21">
        <v>92.0</v>
      </c>
      <c r="E13" s="21">
        <v>182.0</v>
      </c>
      <c r="F13" s="21">
        <v>197.0</v>
      </c>
      <c r="G13" s="21">
        <v>159.0</v>
      </c>
      <c r="H13" s="21">
        <v>280.0</v>
      </c>
      <c r="I13" s="21">
        <v>234.0</v>
      </c>
      <c r="J13" s="17">
        <v>421.0</v>
      </c>
      <c r="K13" s="17">
        <v>175.0</v>
      </c>
      <c r="L13" s="17">
        <v>284.0</v>
      </c>
      <c r="M13" s="17">
        <v>397.0</v>
      </c>
      <c r="N13" s="17">
        <v>321.0</v>
      </c>
      <c r="O13" s="17">
        <v>212.0</v>
      </c>
      <c r="P13" s="17">
        <v>229.0</v>
      </c>
      <c r="Q13" s="17">
        <v>229.0</v>
      </c>
      <c r="R13" s="21">
        <v>406.0</v>
      </c>
      <c r="S13" s="21">
        <v>237.0</v>
      </c>
      <c r="T13" s="17">
        <v>105.0</v>
      </c>
      <c r="U13" s="17">
        <v>261.0</v>
      </c>
      <c r="V13" s="17">
        <v>336.0</v>
      </c>
      <c r="W13" s="21">
        <v>504.0</v>
      </c>
      <c r="X13" s="17">
        <v>349.0</v>
      </c>
      <c r="Y13" s="17">
        <v>427.0</v>
      </c>
      <c r="Z13" s="17">
        <v>536.0</v>
      </c>
      <c r="AA13" s="17">
        <v>243.0</v>
      </c>
      <c r="AB13" s="17">
        <v>585.0</v>
      </c>
    </row>
    <row r="14">
      <c r="A14" s="179" t="s">
        <v>452</v>
      </c>
      <c r="B14" s="21">
        <v>7392.0</v>
      </c>
      <c r="C14" s="21">
        <v>109.0</v>
      </c>
      <c r="D14" s="21">
        <v>92.0</v>
      </c>
      <c r="E14" s="21">
        <v>181.0</v>
      </c>
      <c r="F14" s="21">
        <v>193.0</v>
      </c>
      <c r="G14" s="21">
        <v>159.0</v>
      </c>
      <c r="H14" s="21">
        <v>271.0</v>
      </c>
      <c r="I14" s="21">
        <v>231.0</v>
      </c>
      <c r="J14" s="17">
        <v>416.0</v>
      </c>
      <c r="K14" s="17">
        <v>172.0</v>
      </c>
      <c r="L14" s="17">
        <v>284.0</v>
      </c>
      <c r="M14" s="17">
        <v>393.0</v>
      </c>
      <c r="N14" s="17">
        <v>314.0</v>
      </c>
      <c r="O14" s="17">
        <v>204.0</v>
      </c>
      <c r="P14" s="17">
        <v>223.0</v>
      </c>
      <c r="Q14" s="17">
        <v>223.0</v>
      </c>
      <c r="R14" s="21">
        <v>404.0</v>
      </c>
      <c r="S14" s="21">
        <v>236.0</v>
      </c>
      <c r="T14" s="17">
        <v>105.0</v>
      </c>
      <c r="U14" s="17">
        <v>259.0</v>
      </c>
      <c r="V14" s="17">
        <v>327.0</v>
      </c>
      <c r="W14" s="21">
        <v>501.0</v>
      </c>
      <c r="X14" s="17">
        <v>336.0</v>
      </c>
      <c r="Y14" s="17">
        <v>418.0</v>
      </c>
      <c r="Z14" s="17">
        <v>522.0</v>
      </c>
      <c r="AA14" s="17">
        <v>237.0</v>
      </c>
      <c r="AB14" s="17">
        <v>582.0</v>
      </c>
    </row>
    <row r="15">
      <c r="A15" s="179" t="s">
        <v>453</v>
      </c>
      <c r="B15" s="21">
        <v>7236.0</v>
      </c>
      <c r="C15" s="21">
        <v>107.0</v>
      </c>
      <c r="D15" s="21">
        <v>91.0</v>
      </c>
      <c r="E15" s="21">
        <v>177.0</v>
      </c>
      <c r="F15" s="21">
        <v>190.0</v>
      </c>
      <c r="G15" s="21">
        <v>156.0</v>
      </c>
      <c r="H15" s="21">
        <v>264.0</v>
      </c>
      <c r="I15" s="21">
        <v>230.0</v>
      </c>
      <c r="J15" s="17">
        <v>412.0</v>
      </c>
      <c r="K15" s="17">
        <v>171.0</v>
      </c>
      <c r="L15" s="17">
        <v>280.0</v>
      </c>
      <c r="M15" s="17">
        <v>389.0</v>
      </c>
      <c r="N15" s="17">
        <v>310.0</v>
      </c>
      <c r="O15" s="17">
        <v>192.0</v>
      </c>
      <c r="P15" s="17">
        <v>217.0</v>
      </c>
      <c r="Q15" s="17">
        <v>217.0</v>
      </c>
      <c r="R15" s="21">
        <v>398.0</v>
      </c>
      <c r="S15" s="21">
        <v>231.0</v>
      </c>
      <c r="T15" s="17">
        <v>104.0</v>
      </c>
      <c r="U15" s="17">
        <v>250.0</v>
      </c>
      <c r="V15" s="17">
        <v>308.0</v>
      </c>
      <c r="W15" s="21">
        <v>497.0</v>
      </c>
      <c r="X15" s="17">
        <v>320.0</v>
      </c>
      <c r="Y15" s="17">
        <v>406.0</v>
      </c>
      <c r="Z15" s="17">
        <v>512.0</v>
      </c>
      <c r="AA15" s="17">
        <v>234.0</v>
      </c>
      <c r="AB15" s="17">
        <v>573.0</v>
      </c>
    </row>
    <row r="16">
      <c r="A16" s="179" t="s">
        <v>454</v>
      </c>
      <c r="B16" s="21">
        <v>7104.0</v>
      </c>
      <c r="C16" s="21">
        <v>104.0</v>
      </c>
      <c r="D16" s="21">
        <v>86.0</v>
      </c>
      <c r="E16" s="21">
        <v>171.0</v>
      </c>
      <c r="F16" s="21">
        <v>188.0</v>
      </c>
      <c r="G16" s="21">
        <v>154.0</v>
      </c>
      <c r="H16" s="21">
        <v>252.0</v>
      </c>
      <c r="I16" s="21">
        <v>227.0</v>
      </c>
      <c r="J16" s="17">
        <v>404.0</v>
      </c>
      <c r="K16" s="17">
        <v>168.0</v>
      </c>
      <c r="L16" s="17">
        <v>272.0</v>
      </c>
      <c r="M16" s="17">
        <v>382.0</v>
      </c>
      <c r="N16" s="17">
        <v>307.0</v>
      </c>
      <c r="O16" s="17">
        <v>188.0</v>
      </c>
      <c r="P16" s="17">
        <v>214.0</v>
      </c>
      <c r="Q16" s="17">
        <v>214.0</v>
      </c>
      <c r="R16" s="21">
        <v>391.0</v>
      </c>
      <c r="S16" s="21">
        <v>229.0</v>
      </c>
      <c r="T16" s="17">
        <v>104.0</v>
      </c>
      <c r="U16" s="17">
        <v>245.0</v>
      </c>
      <c r="V16" s="17">
        <v>302.0</v>
      </c>
      <c r="W16" s="21">
        <v>496.0</v>
      </c>
      <c r="X16" s="17">
        <v>302.0</v>
      </c>
      <c r="Y16" s="17">
        <v>402.0</v>
      </c>
      <c r="Z16" s="17">
        <v>502.0</v>
      </c>
      <c r="AA16" s="17">
        <v>231.0</v>
      </c>
      <c r="AB16" s="17">
        <v>569.0</v>
      </c>
    </row>
    <row r="17">
      <c r="A17" s="179" t="s">
        <v>455</v>
      </c>
      <c r="B17" s="21">
        <v>6995.0</v>
      </c>
      <c r="C17" s="21">
        <v>103.0</v>
      </c>
      <c r="D17" s="21">
        <v>84.0</v>
      </c>
      <c r="E17" s="21">
        <v>170.0</v>
      </c>
      <c r="F17" s="21">
        <v>183.0</v>
      </c>
      <c r="G17" s="21">
        <v>153.0</v>
      </c>
      <c r="H17" s="21">
        <v>250.0</v>
      </c>
      <c r="I17" s="21">
        <v>227.0</v>
      </c>
      <c r="J17" s="17">
        <v>397.0</v>
      </c>
      <c r="K17" s="17">
        <v>167.0</v>
      </c>
      <c r="L17" s="17">
        <v>261.0</v>
      </c>
      <c r="M17" s="17">
        <v>374.0</v>
      </c>
      <c r="N17" s="17">
        <v>303.0</v>
      </c>
      <c r="O17" s="17">
        <v>183.0</v>
      </c>
      <c r="P17" s="17">
        <v>210.0</v>
      </c>
      <c r="Q17" s="17">
        <v>213.0</v>
      </c>
      <c r="R17" s="21">
        <v>388.0</v>
      </c>
      <c r="S17" s="21">
        <v>228.0</v>
      </c>
      <c r="T17" s="17">
        <v>103.0</v>
      </c>
      <c r="U17" s="17">
        <v>238.0</v>
      </c>
      <c r="V17" s="17">
        <v>295.0</v>
      </c>
      <c r="W17" s="21">
        <v>495.0</v>
      </c>
      <c r="X17" s="17">
        <v>293.0</v>
      </c>
      <c r="Y17" s="17">
        <v>396.0</v>
      </c>
      <c r="Z17" s="17">
        <v>494.0</v>
      </c>
      <c r="AA17" s="17">
        <v>225.0</v>
      </c>
      <c r="AB17" s="17">
        <v>562.0</v>
      </c>
    </row>
    <row r="18">
      <c r="A18" s="179" t="s">
        <v>456</v>
      </c>
      <c r="B18" s="21">
        <v>6903.0</v>
      </c>
      <c r="C18" s="21">
        <v>102.0</v>
      </c>
      <c r="D18" s="21">
        <v>82.0</v>
      </c>
      <c r="E18" s="21">
        <v>169.0</v>
      </c>
      <c r="F18" s="21">
        <v>176.0</v>
      </c>
      <c r="G18" s="21">
        <v>151.0</v>
      </c>
      <c r="H18" s="21">
        <v>246.0</v>
      </c>
      <c r="I18" s="21">
        <v>225.0</v>
      </c>
      <c r="J18" s="17">
        <v>390.0</v>
      </c>
      <c r="K18" s="17">
        <v>166.0</v>
      </c>
      <c r="L18" s="17">
        <v>255.0</v>
      </c>
      <c r="M18" s="17">
        <v>371.0</v>
      </c>
      <c r="N18" s="17">
        <v>300.0</v>
      </c>
      <c r="O18" s="17">
        <v>183.0</v>
      </c>
      <c r="P18" s="17">
        <v>208.0</v>
      </c>
      <c r="Q18" s="17">
        <v>211.0</v>
      </c>
      <c r="R18" s="21">
        <v>376.0</v>
      </c>
      <c r="S18" s="21">
        <v>225.0</v>
      </c>
      <c r="T18" s="17">
        <v>103.0</v>
      </c>
      <c r="U18" s="17">
        <v>235.0</v>
      </c>
      <c r="V18" s="17">
        <v>288.0</v>
      </c>
      <c r="W18" s="21">
        <v>495.0</v>
      </c>
      <c r="X18" s="17">
        <v>285.0</v>
      </c>
      <c r="Y18" s="17">
        <v>392.0</v>
      </c>
      <c r="Z18" s="17">
        <v>488.0</v>
      </c>
      <c r="AA18" s="17">
        <v>224.0</v>
      </c>
      <c r="AB18" s="17">
        <v>557.0</v>
      </c>
    </row>
    <row r="19">
      <c r="A19" s="179" t="s">
        <v>457</v>
      </c>
      <c r="B19" s="21">
        <v>6814.0</v>
      </c>
      <c r="C19" s="21">
        <v>100.0</v>
      </c>
      <c r="D19" s="21">
        <v>81.0</v>
      </c>
      <c r="E19" s="21">
        <v>169.0</v>
      </c>
      <c r="F19" s="21">
        <v>174.0</v>
      </c>
      <c r="G19" s="21">
        <v>150.0</v>
      </c>
      <c r="H19" s="21">
        <v>244.0</v>
      </c>
      <c r="I19" s="21">
        <v>224.0</v>
      </c>
      <c r="J19" s="17">
        <v>386.0</v>
      </c>
      <c r="K19" s="17">
        <v>166.0</v>
      </c>
      <c r="L19" s="17">
        <v>248.0</v>
      </c>
      <c r="M19" s="17">
        <v>367.0</v>
      </c>
      <c r="N19" s="17">
        <v>298.0</v>
      </c>
      <c r="O19" s="17">
        <v>178.0</v>
      </c>
      <c r="P19" s="17">
        <v>202.0</v>
      </c>
      <c r="Q19" s="17">
        <v>209.0</v>
      </c>
      <c r="R19" s="21">
        <v>372.0</v>
      </c>
      <c r="S19" s="21">
        <v>219.0</v>
      </c>
      <c r="T19" s="17">
        <v>102.0</v>
      </c>
      <c r="U19" s="17">
        <v>233.0</v>
      </c>
      <c r="V19" s="17">
        <v>286.0</v>
      </c>
      <c r="W19" s="21">
        <v>494.0</v>
      </c>
      <c r="X19" s="17">
        <v>275.0</v>
      </c>
      <c r="Y19" s="17">
        <v>392.0</v>
      </c>
      <c r="Z19" s="17">
        <v>479.0</v>
      </c>
      <c r="AA19" s="17">
        <v>221.0</v>
      </c>
      <c r="AB19" s="17">
        <v>545.0</v>
      </c>
    </row>
    <row r="20">
      <c r="A20" s="179" t="s">
        <v>458</v>
      </c>
      <c r="B20" s="21">
        <v>6733.0</v>
      </c>
      <c r="C20" s="21">
        <v>100.0</v>
      </c>
      <c r="D20" s="21">
        <v>81.0</v>
      </c>
      <c r="E20" s="21">
        <v>169.0</v>
      </c>
      <c r="F20" s="21">
        <v>170.0</v>
      </c>
      <c r="G20" s="21">
        <v>150.0</v>
      </c>
      <c r="H20" s="21">
        <v>240.0</v>
      </c>
      <c r="I20" s="21">
        <v>221.0</v>
      </c>
      <c r="J20" s="17">
        <v>379.0</v>
      </c>
      <c r="K20" s="17">
        <v>164.0</v>
      </c>
      <c r="L20" s="17">
        <v>244.0</v>
      </c>
      <c r="M20" s="17">
        <v>362.0</v>
      </c>
      <c r="N20" s="17">
        <v>295.0</v>
      </c>
      <c r="O20" s="17">
        <v>177.0</v>
      </c>
      <c r="P20" s="17">
        <v>201.0</v>
      </c>
      <c r="Q20" s="17">
        <v>204.0</v>
      </c>
      <c r="R20" s="21">
        <v>363.0</v>
      </c>
      <c r="S20" s="21">
        <v>216.0</v>
      </c>
      <c r="T20" s="17">
        <v>102.0</v>
      </c>
      <c r="U20" s="17">
        <v>230.0</v>
      </c>
      <c r="V20" s="17">
        <v>283.0</v>
      </c>
      <c r="W20" s="21">
        <v>493.0</v>
      </c>
      <c r="X20" s="17">
        <v>272.0</v>
      </c>
      <c r="Y20" s="17">
        <v>390.0</v>
      </c>
      <c r="Z20" s="17">
        <v>466.0</v>
      </c>
      <c r="AA20" s="17">
        <v>221.0</v>
      </c>
      <c r="AB20" s="17">
        <v>540.0</v>
      </c>
    </row>
    <row r="21">
      <c r="A21" s="179" t="s">
        <v>459</v>
      </c>
      <c r="B21" s="21">
        <v>6648.0</v>
      </c>
      <c r="C21" s="21">
        <v>98.0</v>
      </c>
      <c r="D21" s="21">
        <v>78.0</v>
      </c>
      <c r="E21" s="21">
        <v>168.0</v>
      </c>
      <c r="F21" s="21">
        <v>169.0</v>
      </c>
      <c r="G21" s="21">
        <v>150.0</v>
      </c>
      <c r="H21" s="21">
        <v>237.0</v>
      </c>
      <c r="I21" s="21">
        <v>218.0</v>
      </c>
      <c r="J21" s="17">
        <v>373.0</v>
      </c>
      <c r="K21" s="17">
        <v>164.0</v>
      </c>
      <c r="L21" s="17">
        <v>243.0</v>
      </c>
      <c r="M21" s="17">
        <v>351.0</v>
      </c>
      <c r="N21" s="17">
        <v>293.0</v>
      </c>
      <c r="O21" s="17">
        <v>171.0</v>
      </c>
      <c r="P21" s="17">
        <v>199.0</v>
      </c>
      <c r="Q21" s="17">
        <v>203.0</v>
      </c>
      <c r="R21" s="21">
        <v>354.0</v>
      </c>
      <c r="S21" s="21">
        <v>212.0</v>
      </c>
      <c r="T21" s="17">
        <v>102.0</v>
      </c>
      <c r="U21" s="17">
        <v>230.0</v>
      </c>
      <c r="V21" s="17">
        <v>281.0</v>
      </c>
      <c r="W21" s="21">
        <v>493.0</v>
      </c>
      <c r="X21" s="17">
        <v>268.0</v>
      </c>
      <c r="Y21" s="17">
        <v>388.0</v>
      </c>
      <c r="Z21" s="17">
        <v>454.0</v>
      </c>
      <c r="AA21" s="17">
        <v>216.0</v>
      </c>
      <c r="AB21" s="17">
        <v>535.0</v>
      </c>
    </row>
    <row r="22">
      <c r="A22" s="179" t="s">
        <v>460</v>
      </c>
      <c r="B22" s="21">
        <v>6579.0</v>
      </c>
      <c r="C22" s="21">
        <v>98.0</v>
      </c>
      <c r="D22" s="21">
        <v>74.0</v>
      </c>
      <c r="E22" s="21">
        <v>165.0</v>
      </c>
      <c r="F22" s="21">
        <v>169.0</v>
      </c>
      <c r="G22" s="21">
        <v>149.0</v>
      </c>
      <c r="H22" s="21">
        <v>220.0</v>
      </c>
      <c r="I22" s="21">
        <v>217.0</v>
      </c>
      <c r="J22" s="17">
        <v>369.0</v>
      </c>
      <c r="K22" s="17">
        <v>162.0</v>
      </c>
      <c r="L22" s="17">
        <v>243.0</v>
      </c>
      <c r="M22" s="17">
        <v>346.0</v>
      </c>
      <c r="N22" s="17">
        <v>290.0</v>
      </c>
      <c r="O22" s="17">
        <v>169.0</v>
      </c>
      <c r="P22" s="17">
        <v>198.0</v>
      </c>
      <c r="Q22" s="17">
        <v>203.0</v>
      </c>
      <c r="R22" s="21">
        <v>345.0</v>
      </c>
      <c r="S22" s="21">
        <v>211.0</v>
      </c>
      <c r="T22" s="17">
        <v>102.0</v>
      </c>
      <c r="U22" s="17">
        <v>229.0</v>
      </c>
      <c r="V22" s="17">
        <v>277.0</v>
      </c>
      <c r="W22" s="21">
        <v>491.0</v>
      </c>
      <c r="X22" s="17">
        <v>266.0</v>
      </c>
      <c r="Y22" s="17">
        <v>386.0</v>
      </c>
      <c r="Z22" s="17">
        <v>452.0</v>
      </c>
      <c r="AA22" s="17">
        <v>216.0</v>
      </c>
      <c r="AB22" s="17">
        <v>532.0</v>
      </c>
    </row>
    <row r="23">
      <c r="A23" s="179" t="s">
        <v>461</v>
      </c>
      <c r="B23" s="21">
        <v>6505.0</v>
      </c>
      <c r="C23" s="21">
        <v>98.0</v>
      </c>
      <c r="D23" s="21">
        <v>73.0</v>
      </c>
      <c r="E23" s="21">
        <v>164.0</v>
      </c>
      <c r="F23" s="21">
        <v>167.0</v>
      </c>
      <c r="G23" s="21">
        <v>148.0</v>
      </c>
      <c r="H23" s="21">
        <v>209.0</v>
      </c>
      <c r="I23" s="21">
        <v>213.0</v>
      </c>
      <c r="J23" s="17">
        <v>367.0</v>
      </c>
      <c r="K23" s="17">
        <v>162.0</v>
      </c>
      <c r="L23" s="17">
        <v>240.0</v>
      </c>
      <c r="M23" s="17">
        <v>340.0</v>
      </c>
      <c r="N23" s="17">
        <v>286.0</v>
      </c>
      <c r="O23" s="17">
        <v>168.0</v>
      </c>
      <c r="P23" s="17">
        <v>195.0</v>
      </c>
      <c r="Q23" s="17">
        <v>202.0</v>
      </c>
      <c r="R23" s="21">
        <v>338.0</v>
      </c>
      <c r="S23" s="21">
        <v>210.0</v>
      </c>
      <c r="T23" s="17">
        <v>100.0</v>
      </c>
      <c r="U23" s="17">
        <v>228.0</v>
      </c>
      <c r="V23" s="17">
        <v>276.0</v>
      </c>
      <c r="W23" s="21">
        <v>489.0</v>
      </c>
      <c r="X23" s="17">
        <v>262.0</v>
      </c>
      <c r="Y23" s="17">
        <v>383.0</v>
      </c>
      <c r="Z23" s="17">
        <v>448.0</v>
      </c>
      <c r="AA23" s="17">
        <v>215.0</v>
      </c>
      <c r="AB23" s="17">
        <v>524.0</v>
      </c>
    </row>
    <row r="24">
      <c r="A24" s="179" t="s">
        <v>462</v>
      </c>
      <c r="B24" s="21">
        <v>6452.0</v>
      </c>
      <c r="C24" s="21">
        <v>98.0</v>
      </c>
      <c r="D24" s="21">
        <v>69.0</v>
      </c>
      <c r="E24" s="21">
        <v>160.0</v>
      </c>
      <c r="F24" s="21">
        <v>165.0</v>
      </c>
      <c r="G24" s="21">
        <v>148.0</v>
      </c>
      <c r="H24" s="21">
        <v>202.0</v>
      </c>
      <c r="I24" s="21">
        <v>213.0</v>
      </c>
      <c r="J24" s="17">
        <v>364.0</v>
      </c>
      <c r="K24" s="17">
        <v>161.0</v>
      </c>
      <c r="L24" s="17">
        <v>236.0</v>
      </c>
      <c r="M24" s="17">
        <v>338.0</v>
      </c>
      <c r="N24" s="17">
        <v>286.0</v>
      </c>
      <c r="O24" s="17">
        <v>166.0</v>
      </c>
      <c r="P24" s="17">
        <v>193.0</v>
      </c>
      <c r="Q24" s="17">
        <v>202.0</v>
      </c>
      <c r="R24" s="21">
        <v>336.0</v>
      </c>
      <c r="S24" s="21">
        <v>210.0</v>
      </c>
      <c r="T24" s="17">
        <v>99.0</v>
      </c>
      <c r="U24" s="17">
        <v>227.0</v>
      </c>
      <c r="V24" s="17">
        <v>276.0</v>
      </c>
      <c r="W24" s="21">
        <v>488.0</v>
      </c>
      <c r="X24" s="17">
        <v>261.0</v>
      </c>
      <c r="Y24" s="17">
        <v>378.0</v>
      </c>
      <c r="Z24" s="17">
        <v>444.0</v>
      </c>
      <c r="AA24" s="17">
        <v>214.0</v>
      </c>
      <c r="AB24" s="17">
        <v>518.0</v>
      </c>
    </row>
    <row r="25">
      <c r="A25" s="179" t="s">
        <v>463</v>
      </c>
      <c r="B25" s="21">
        <v>6407.0</v>
      </c>
      <c r="C25" s="21">
        <v>98.0</v>
      </c>
      <c r="D25" s="21">
        <v>68.0</v>
      </c>
      <c r="E25" s="21">
        <v>158.0</v>
      </c>
      <c r="F25" s="21">
        <v>165.0</v>
      </c>
      <c r="G25" s="21">
        <v>147.0</v>
      </c>
      <c r="H25" s="21">
        <v>201.0</v>
      </c>
      <c r="I25" s="21">
        <v>212.0</v>
      </c>
      <c r="J25" s="17">
        <v>363.0</v>
      </c>
      <c r="K25" s="17">
        <v>161.0</v>
      </c>
      <c r="L25" s="17">
        <v>236.0</v>
      </c>
      <c r="M25" s="17">
        <v>337.0</v>
      </c>
      <c r="N25" s="17">
        <v>285.0</v>
      </c>
      <c r="O25" s="17">
        <v>165.0</v>
      </c>
      <c r="P25" s="17">
        <v>191.0</v>
      </c>
      <c r="Q25" s="17">
        <v>201.0</v>
      </c>
      <c r="R25" s="21">
        <v>331.0</v>
      </c>
      <c r="S25" s="21">
        <v>210.0</v>
      </c>
      <c r="T25" s="17">
        <v>99.0</v>
      </c>
      <c r="U25" s="17">
        <v>227.0</v>
      </c>
      <c r="V25" s="17">
        <v>276.0</v>
      </c>
      <c r="W25" s="21">
        <v>488.0</v>
      </c>
      <c r="X25" s="17">
        <v>257.0</v>
      </c>
      <c r="Y25" s="17">
        <v>377.0</v>
      </c>
      <c r="Z25" s="17">
        <v>439.0</v>
      </c>
      <c r="AA25" s="17">
        <v>213.0</v>
      </c>
      <c r="AB25" s="17">
        <v>502.0</v>
      </c>
    </row>
    <row r="26">
      <c r="A26" s="179" t="s">
        <v>464</v>
      </c>
      <c r="B26" s="21">
        <v>6372.0</v>
      </c>
      <c r="C26" s="21">
        <v>98.0</v>
      </c>
      <c r="D26" s="21">
        <v>68.0</v>
      </c>
      <c r="E26" s="21">
        <v>158.0</v>
      </c>
      <c r="F26" s="21">
        <v>165.0</v>
      </c>
      <c r="G26" s="21">
        <v>146.0</v>
      </c>
      <c r="H26" s="21">
        <v>199.0</v>
      </c>
      <c r="I26" s="21">
        <v>211.0</v>
      </c>
      <c r="J26" s="21">
        <v>363.0</v>
      </c>
      <c r="K26" s="21">
        <v>161.0</v>
      </c>
      <c r="L26" s="21">
        <v>233.0</v>
      </c>
      <c r="M26" s="21">
        <v>337.0</v>
      </c>
      <c r="N26" s="21">
        <v>283.0</v>
      </c>
      <c r="O26" s="21">
        <v>165.0</v>
      </c>
      <c r="P26" s="21">
        <v>191.0</v>
      </c>
      <c r="Q26" s="21">
        <v>201.0</v>
      </c>
      <c r="R26" s="21">
        <v>324.0</v>
      </c>
      <c r="S26" s="21">
        <v>210.0</v>
      </c>
      <c r="T26" s="21">
        <v>99.0</v>
      </c>
      <c r="U26" s="21">
        <v>227.0</v>
      </c>
      <c r="V26" s="21">
        <v>275.0</v>
      </c>
      <c r="W26" s="21">
        <v>486.0</v>
      </c>
      <c r="X26" s="21">
        <v>251.0</v>
      </c>
      <c r="Y26" s="21">
        <v>375.0</v>
      </c>
      <c r="Z26" s="21">
        <v>438.0</v>
      </c>
      <c r="AA26" s="21">
        <v>211.0</v>
      </c>
      <c r="AB26" s="21">
        <v>497.0</v>
      </c>
    </row>
    <row r="27">
      <c r="A27" s="179" t="s">
        <v>465</v>
      </c>
      <c r="B27" s="21">
        <v>6326.0</v>
      </c>
      <c r="C27" s="21">
        <v>98.0</v>
      </c>
      <c r="D27" s="21">
        <v>68.0</v>
      </c>
      <c r="E27" s="21">
        <v>150.0</v>
      </c>
      <c r="F27" s="21">
        <v>160.0</v>
      </c>
      <c r="G27" s="21">
        <v>146.0</v>
      </c>
      <c r="H27" s="21">
        <v>197.0</v>
      </c>
      <c r="I27" s="21">
        <v>211.0</v>
      </c>
      <c r="J27" s="21">
        <v>363.0</v>
      </c>
      <c r="K27" s="21">
        <v>161.0</v>
      </c>
      <c r="L27" s="21">
        <v>232.0</v>
      </c>
      <c r="M27" s="21">
        <v>337.0</v>
      </c>
      <c r="N27" s="21">
        <v>281.0</v>
      </c>
      <c r="O27" s="21">
        <v>162.0</v>
      </c>
      <c r="P27" s="21">
        <v>190.0</v>
      </c>
      <c r="Q27" s="21">
        <v>199.0</v>
      </c>
      <c r="R27" s="21">
        <v>320.0</v>
      </c>
      <c r="S27" s="21">
        <v>210.0</v>
      </c>
      <c r="T27" s="21">
        <v>99.0</v>
      </c>
      <c r="U27" s="21">
        <v>226.0</v>
      </c>
      <c r="V27" s="21">
        <v>272.0</v>
      </c>
      <c r="W27" s="21">
        <v>486.0</v>
      </c>
      <c r="X27" s="21">
        <v>246.0</v>
      </c>
      <c r="Y27" s="21">
        <v>374.0</v>
      </c>
      <c r="Z27" s="21">
        <v>434.0</v>
      </c>
      <c r="AA27" s="21">
        <v>210.0</v>
      </c>
      <c r="AB27" s="21">
        <v>494.0</v>
      </c>
    </row>
    <row r="28">
      <c r="A28" s="179" t="s">
        <v>466</v>
      </c>
      <c r="B28" s="21">
        <v>6272.0</v>
      </c>
      <c r="C28" s="21">
        <v>98.0</v>
      </c>
      <c r="D28" s="21">
        <v>68.0</v>
      </c>
      <c r="E28" s="21">
        <v>150.0</v>
      </c>
      <c r="F28" s="21">
        <v>151.0</v>
      </c>
      <c r="G28" s="21">
        <v>146.0</v>
      </c>
      <c r="H28" s="21">
        <v>192.0</v>
      </c>
      <c r="I28" s="21">
        <v>211.0</v>
      </c>
      <c r="J28" s="17">
        <v>360.0</v>
      </c>
      <c r="K28" s="17">
        <v>159.0</v>
      </c>
      <c r="L28" s="17">
        <v>232.0</v>
      </c>
      <c r="M28" s="17">
        <v>337.0</v>
      </c>
      <c r="N28" s="17">
        <v>280.0</v>
      </c>
      <c r="O28" s="17">
        <v>153.0</v>
      </c>
      <c r="P28" s="17">
        <v>190.0</v>
      </c>
      <c r="Q28" s="17">
        <v>199.0</v>
      </c>
      <c r="R28" s="21">
        <v>316.0</v>
      </c>
      <c r="S28" s="21">
        <v>210.0</v>
      </c>
      <c r="T28" s="17">
        <v>98.0</v>
      </c>
      <c r="U28" s="17">
        <v>220.0</v>
      </c>
      <c r="V28" s="17">
        <v>271.0</v>
      </c>
      <c r="W28" s="21">
        <v>486.0</v>
      </c>
      <c r="X28" s="17">
        <v>245.0</v>
      </c>
      <c r="Y28" s="17">
        <v>370.0</v>
      </c>
      <c r="Z28" s="17">
        <v>432.0</v>
      </c>
      <c r="AA28" s="17">
        <v>207.0</v>
      </c>
      <c r="AB28" s="17">
        <v>491.0</v>
      </c>
    </row>
    <row r="29">
      <c r="A29" s="179" t="s">
        <v>467</v>
      </c>
      <c r="B29" s="21">
        <v>6235.0</v>
      </c>
      <c r="C29" s="21">
        <v>98.0</v>
      </c>
      <c r="D29" s="21">
        <v>66.0</v>
      </c>
      <c r="E29" s="21">
        <v>150.0</v>
      </c>
      <c r="F29" s="21">
        <v>145.0</v>
      </c>
      <c r="G29" s="21">
        <v>144.0</v>
      </c>
      <c r="H29" s="21">
        <v>190.0</v>
      </c>
      <c r="I29" s="21">
        <v>211.0</v>
      </c>
      <c r="J29" s="17">
        <v>357.0</v>
      </c>
      <c r="K29" s="17">
        <v>159.0</v>
      </c>
      <c r="L29" s="17">
        <v>231.0</v>
      </c>
      <c r="M29" s="17">
        <v>337.0</v>
      </c>
      <c r="N29" s="17">
        <v>278.0</v>
      </c>
      <c r="O29" s="17">
        <v>150.0</v>
      </c>
      <c r="P29" s="17">
        <v>189.0</v>
      </c>
      <c r="Q29" s="17">
        <v>199.0</v>
      </c>
      <c r="R29" s="21">
        <v>313.0</v>
      </c>
      <c r="S29" s="21">
        <v>210.0</v>
      </c>
      <c r="T29" s="17">
        <v>98.0</v>
      </c>
      <c r="U29" s="17">
        <v>220.0</v>
      </c>
      <c r="V29" s="17">
        <v>270.0</v>
      </c>
      <c r="W29" s="21">
        <v>483.0</v>
      </c>
      <c r="X29" s="17">
        <v>242.0</v>
      </c>
      <c r="Y29" s="17">
        <v>367.0</v>
      </c>
      <c r="Z29" s="17">
        <v>432.0</v>
      </c>
      <c r="AA29" s="17">
        <v>207.0</v>
      </c>
      <c r="AB29" s="17">
        <v>489.0</v>
      </c>
    </row>
    <row r="30">
      <c r="A30" s="179" t="s">
        <v>468</v>
      </c>
      <c r="B30" s="21">
        <v>6195.0</v>
      </c>
      <c r="C30" s="21">
        <v>98.0</v>
      </c>
      <c r="D30" s="21">
        <v>66.0</v>
      </c>
      <c r="E30" s="21">
        <v>149.0</v>
      </c>
      <c r="F30" s="21">
        <v>145.0</v>
      </c>
      <c r="G30" s="21">
        <v>144.0</v>
      </c>
      <c r="H30" s="21">
        <v>186.0</v>
      </c>
      <c r="I30" s="21">
        <v>211.0</v>
      </c>
      <c r="J30" s="17">
        <v>354.0</v>
      </c>
      <c r="K30" s="17">
        <v>159.0</v>
      </c>
      <c r="L30" s="17">
        <v>230.0</v>
      </c>
      <c r="M30" s="17">
        <v>336.0</v>
      </c>
      <c r="N30" s="17">
        <v>274.0</v>
      </c>
      <c r="O30" s="17">
        <v>149.0</v>
      </c>
      <c r="P30" s="17">
        <v>189.0</v>
      </c>
      <c r="Q30" s="17">
        <v>196.0</v>
      </c>
      <c r="R30" s="21">
        <v>312.0</v>
      </c>
      <c r="S30" s="21">
        <v>210.0</v>
      </c>
      <c r="T30" s="17">
        <v>98.0</v>
      </c>
      <c r="U30" s="17">
        <v>217.0</v>
      </c>
      <c r="V30" s="17">
        <v>270.0</v>
      </c>
      <c r="W30" s="21">
        <v>478.0</v>
      </c>
      <c r="X30" s="17">
        <v>242.0</v>
      </c>
      <c r="Y30" s="17">
        <v>364.0</v>
      </c>
      <c r="Z30" s="17">
        <v>424.0</v>
      </c>
      <c r="AA30" s="17">
        <v>207.0</v>
      </c>
      <c r="AB30" s="17">
        <v>487.0</v>
      </c>
    </row>
    <row r="31">
      <c r="A31" s="179" t="s">
        <v>469</v>
      </c>
      <c r="B31" s="21">
        <v>6145.0</v>
      </c>
      <c r="C31" s="21">
        <v>98.0</v>
      </c>
      <c r="D31" s="21">
        <v>66.0</v>
      </c>
      <c r="E31" s="21">
        <v>148.0</v>
      </c>
      <c r="F31" s="21">
        <v>144.0</v>
      </c>
      <c r="G31" s="21">
        <v>141.0</v>
      </c>
      <c r="H31" s="21">
        <v>184.0</v>
      </c>
      <c r="I31" s="21">
        <v>210.0</v>
      </c>
      <c r="J31" s="17">
        <v>353.0</v>
      </c>
      <c r="K31" s="17">
        <v>159.0</v>
      </c>
      <c r="L31" s="17">
        <v>230.0</v>
      </c>
      <c r="M31" s="17">
        <v>336.0</v>
      </c>
      <c r="N31" s="17">
        <v>271.0</v>
      </c>
      <c r="O31" s="17">
        <v>144.0</v>
      </c>
      <c r="P31" s="17">
        <v>189.0</v>
      </c>
      <c r="Q31" s="17">
        <v>195.0</v>
      </c>
      <c r="R31" s="21">
        <v>310.0</v>
      </c>
      <c r="S31" s="21">
        <v>210.0</v>
      </c>
      <c r="T31" s="17">
        <v>98.0</v>
      </c>
      <c r="U31" s="17">
        <v>215.0</v>
      </c>
      <c r="V31" s="17">
        <v>267.0</v>
      </c>
      <c r="W31" s="21">
        <v>477.0</v>
      </c>
      <c r="X31" s="17">
        <v>239.0</v>
      </c>
      <c r="Y31" s="17">
        <v>361.0</v>
      </c>
      <c r="Z31" s="17">
        <v>415.0</v>
      </c>
      <c r="AA31" s="17">
        <v>206.0</v>
      </c>
      <c r="AB31" s="17">
        <v>479.0</v>
      </c>
    </row>
    <row r="32">
      <c r="A32" s="179" t="s">
        <v>470</v>
      </c>
      <c r="B32" s="21">
        <v>6103.0</v>
      </c>
      <c r="C32" s="21">
        <v>97.0</v>
      </c>
      <c r="D32" s="21">
        <v>66.0</v>
      </c>
      <c r="E32" s="21">
        <v>147.0</v>
      </c>
      <c r="F32" s="21">
        <v>140.0</v>
      </c>
      <c r="G32" s="21">
        <v>141.0</v>
      </c>
      <c r="H32" s="21">
        <v>180.0</v>
      </c>
      <c r="I32" s="21">
        <v>210.0</v>
      </c>
      <c r="J32" s="21">
        <v>352.0</v>
      </c>
      <c r="K32" s="21">
        <v>159.0</v>
      </c>
      <c r="L32" s="21">
        <v>230.0</v>
      </c>
      <c r="M32" s="21">
        <v>335.0</v>
      </c>
      <c r="N32" s="21">
        <v>269.0</v>
      </c>
      <c r="O32" s="21">
        <v>137.0</v>
      </c>
      <c r="P32" s="21">
        <v>189.0</v>
      </c>
      <c r="Q32" s="21">
        <v>195.0</v>
      </c>
      <c r="R32" s="21">
        <v>308.0</v>
      </c>
      <c r="S32" s="21">
        <v>209.0</v>
      </c>
      <c r="T32" s="21">
        <v>98.0</v>
      </c>
      <c r="U32" s="21">
        <v>213.0</v>
      </c>
      <c r="V32" s="21">
        <v>266.0</v>
      </c>
      <c r="W32" s="21">
        <v>476.0</v>
      </c>
      <c r="X32" s="21">
        <v>239.0</v>
      </c>
      <c r="Y32" s="21">
        <v>359.0</v>
      </c>
      <c r="Z32" s="21">
        <v>409.0</v>
      </c>
      <c r="AA32" s="21">
        <v>205.0</v>
      </c>
      <c r="AB32" s="21">
        <v>475.0</v>
      </c>
    </row>
    <row r="33">
      <c r="A33" s="179" t="s">
        <v>471</v>
      </c>
      <c r="B33" s="21">
        <v>6081.0</v>
      </c>
      <c r="C33" s="21">
        <v>95.0</v>
      </c>
      <c r="D33" s="21">
        <v>66.0</v>
      </c>
      <c r="E33" s="21">
        <v>146.0</v>
      </c>
      <c r="F33" s="21">
        <v>139.0</v>
      </c>
      <c r="G33" s="21">
        <v>141.0</v>
      </c>
      <c r="H33" s="21">
        <v>180.0</v>
      </c>
      <c r="I33" s="21">
        <v>210.0</v>
      </c>
      <c r="J33" s="21">
        <v>352.0</v>
      </c>
      <c r="K33" s="21">
        <v>159.0</v>
      </c>
      <c r="L33" s="21">
        <v>230.0</v>
      </c>
      <c r="M33" s="21">
        <v>335.0</v>
      </c>
      <c r="N33" s="21">
        <v>269.0</v>
      </c>
      <c r="O33" s="21">
        <v>137.0</v>
      </c>
      <c r="P33" s="21">
        <v>189.0</v>
      </c>
      <c r="Q33" s="21">
        <v>194.0</v>
      </c>
      <c r="R33" s="21">
        <v>309.0</v>
      </c>
      <c r="S33" s="21">
        <v>205.0</v>
      </c>
      <c r="T33" s="21">
        <v>98.0</v>
      </c>
      <c r="U33" s="21">
        <v>212.0</v>
      </c>
      <c r="V33" s="21">
        <v>264.0</v>
      </c>
      <c r="W33" s="21">
        <v>475.0</v>
      </c>
      <c r="X33" s="21">
        <v>237.0</v>
      </c>
      <c r="Y33" s="21">
        <v>357.0</v>
      </c>
      <c r="Z33" s="21">
        <v>406.0</v>
      </c>
      <c r="AA33" s="21">
        <v>205.0</v>
      </c>
      <c r="AB33" s="21">
        <v>471.0</v>
      </c>
    </row>
    <row r="34">
      <c r="A34" s="179" t="s">
        <v>472</v>
      </c>
      <c r="B34" s="21">
        <v>6056.0</v>
      </c>
      <c r="C34" s="21">
        <v>95.0</v>
      </c>
      <c r="D34" s="21">
        <v>66.0</v>
      </c>
      <c r="E34" s="21">
        <v>144.0</v>
      </c>
      <c r="F34" s="21">
        <v>139.0</v>
      </c>
      <c r="G34" s="21">
        <v>141.0</v>
      </c>
      <c r="H34" s="21">
        <v>178.0</v>
      </c>
      <c r="I34" s="21">
        <v>210.0</v>
      </c>
      <c r="J34" s="17">
        <v>350.0</v>
      </c>
      <c r="K34" s="17">
        <v>159.0</v>
      </c>
      <c r="L34" s="17">
        <v>228.0</v>
      </c>
      <c r="M34" s="17">
        <v>334.0</v>
      </c>
      <c r="N34" s="17">
        <v>269.0</v>
      </c>
      <c r="O34" s="17">
        <v>137.0</v>
      </c>
      <c r="P34" s="17">
        <v>188.0</v>
      </c>
      <c r="Q34" s="17">
        <v>194.0</v>
      </c>
      <c r="R34" s="21">
        <v>306.0</v>
      </c>
      <c r="S34" s="21">
        <v>205.0</v>
      </c>
      <c r="T34" s="17">
        <v>98.0</v>
      </c>
      <c r="U34" s="17">
        <v>211.0</v>
      </c>
      <c r="V34" s="17">
        <v>264.0</v>
      </c>
      <c r="W34" s="21">
        <v>475.0</v>
      </c>
      <c r="X34" s="17">
        <v>235.0</v>
      </c>
      <c r="Y34" s="17">
        <v>355.0</v>
      </c>
      <c r="Z34" s="17">
        <v>401.0</v>
      </c>
      <c r="AA34" s="17">
        <v>204.0</v>
      </c>
      <c r="AB34" s="17">
        <v>470.0</v>
      </c>
    </row>
    <row r="35">
      <c r="A35" s="179" t="s">
        <v>473</v>
      </c>
      <c r="B35" s="21">
        <v>6011.0</v>
      </c>
      <c r="C35" s="21">
        <v>95.0</v>
      </c>
      <c r="D35" s="21">
        <v>66.0</v>
      </c>
      <c r="E35" s="21">
        <v>143.0</v>
      </c>
      <c r="F35" s="21">
        <v>138.0</v>
      </c>
      <c r="G35" s="21">
        <v>140.0</v>
      </c>
      <c r="H35" s="21">
        <v>178.0</v>
      </c>
      <c r="I35" s="21">
        <v>210.0</v>
      </c>
      <c r="J35" s="17">
        <v>350.0</v>
      </c>
      <c r="K35" s="17">
        <v>159.0</v>
      </c>
      <c r="L35" s="17">
        <v>228.0</v>
      </c>
      <c r="M35" s="17">
        <v>333.0</v>
      </c>
      <c r="N35" s="17">
        <v>266.0</v>
      </c>
      <c r="O35" s="17">
        <v>137.0</v>
      </c>
      <c r="P35" s="17">
        <v>187.0</v>
      </c>
      <c r="Q35" s="17">
        <v>194.0</v>
      </c>
      <c r="R35" s="21">
        <v>305.0</v>
      </c>
      <c r="S35" s="21">
        <v>203.0</v>
      </c>
      <c r="T35" s="17">
        <v>98.0</v>
      </c>
      <c r="U35" s="17">
        <v>210.0</v>
      </c>
      <c r="V35" s="17">
        <v>262.0</v>
      </c>
      <c r="W35" s="21">
        <v>473.0</v>
      </c>
      <c r="X35" s="17">
        <v>230.0</v>
      </c>
      <c r="Y35" s="17">
        <v>341.0</v>
      </c>
      <c r="Z35" s="17">
        <v>392.0</v>
      </c>
      <c r="AA35" s="17">
        <v>204.0</v>
      </c>
      <c r="AB35" s="17">
        <v>469.0</v>
      </c>
    </row>
    <row r="36">
      <c r="A36" s="179" t="s">
        <v>474</v>
      </c>
      <c r="B36" s="21">
        <v>5960.0</v>
      </c>
      <c r="C36" s="21">
        <v>95.0</v>
      </c>
      <c r="D36" s="21">
        <v>65.0</v>
      </c>
      <c r="E36" s="21">
        <v>143.0</v>
      </c>
      <c r="F36" s="21">
        <v>136.0</v>
      </c>
      <c r="G36" s="21">
        <v>139.0</v>
      </c>
      <c r="H36" s="21">
        <v>175.0</v>
      </c>
      <c r="I36" s="21">
        <v>209.0</v>
      </c>
      <c r="J36" s="17">
        <v>347.0</v>
      </c>
      <c r="K36" s="17">
        <v>159.0</v>
      </c>
      <c r="L36" s="17">
        <v>228.0</v>
      </c>
      <c r="M36" s="17">
        <v>332.0</v>
      </c>
      <c r="N36" s="17">
        <v>264.0</v>
      </c>
      <c r="O36" s="17">
        <v>137.0</v>
      </c>
      <c r="P36" s="17">
        <v>186.0</v>
      </c>
      <c r="Q36" s="17">
        <v>191.0</v>
      </c>
      <c r="R36" s="21">
        <v>303.0</v>
      </c>
      <c r="S36" s="21">
        <v>201.0</v>
      </c>
      <c r="T36" s="17">
        <v>98.0</v>
      </c>
      <c r="U36" s="17">
        <v>208.0</v>
      </c>
      <c r="V36" s="17">
        <v>262.0</v>
      </c>
      <c r="W36" s="21">
        <v>470.0</v>
      </c>
      <c r="X36" s="17">
        <v>228.0</v>
      </c>
      <c r="Y36" s="17">
        <v>332.0</v>
      </c>
      <c r="Z36" s="17">
        <v>386.0</v>
      </c>
      <c r="AA36" s="17">
        <v>203.0</v>
      </c>
      <c r="AB36" s="17">
        <v>463.0</v>
      </c>
    </row>
    <row r="37">
      <c r="A37" s="179" t="s">
        <v>475</v>
      </c>
      <c r="B37" s="21">
        <v>5912.0</v>
      </c>
      <c r="C37" s="21">
        <v>95.0</v>
      </c>
      <c r="D37" s="21">
        <v>65.0</v>
      </c>
      <c r="E37" s="21">
        <v>143.0</v>
      </c>
      <c r="F37" s="21">
        <v>134.0</v>
      </c>
      <c r="G37" s="21">
        <v>137.0</v>
      </c>
      <c r="H37" s="21">
        <v>175.0</v>
      </c>
      <c r="I37" s="21">
        <v>209.0</v>
      </c>
      <c r="J37" s="17">
        <v>347.0</v>
      </c>
      <c r="K37" s="17">
        <v>156.0</v>
      </c>
      <c r="L37" s="17">
        <v>225.0</v>
      </c>
      <c r="M37" s="17">
        <v>331.0</v>
      </c>
      <c r="N37" s="17">
        <v>264.0</v>
      </c>
      <c r="O37" s="17">
        <v>137.0</v>
      </c>
      <c r="P37" s="17">
        <v>183.0</v>
      </c>
      <c r="Q37" s="17">
        <v>189.0</v>
      </c>
      <c r="R37" s="21">
        <v>300.0</v>
      </c>
      <c r="S37" s="21">
        <v>201.0</v>
      </c>
      <c r="T37" s="17">
        <v>98.0</v>
      </c>
      <c r="U37" s="17">
        <v>208.0</v>
      </c>
      <c r="V37" s="17">
        <v>260.0</v>
      </c>
      <c r="W37" s="21">
        <v>466.0</v>
      </c>
      <c r="X37" s="17">
        <v>224.0</v>
      </c>
      <c r="Y37" s="17">
        <v>322.0</v>
      </c>
      <c r="Z37" s="17">
        <v>381.0</v>
      </c>
      <c r="AA37" s="17">
        <v>202.0</v>
      </c>
      <c r="AB37" s="17">
        <v>460.0</v>
      </c>
    </row>
    <row r="38">
      <c r="A38" s="179" t="s">
        <v>476</v>
      </c>
      <c r="B38" s="21">
        <v>5876.0</v>
      </c>
      <c r="C38" s="21">
        <v>95.0</v>
      </c>
      <c r="D38" s="21">
        <v>64.0</v>
      </c>
      <c r="E38" s="21">
        <v>142.0</v>
      </c>
      <c r="F38" s="21">
        <v>134.0</v>
      </c>
      <c r="G38" s="21">
        <v>137.0</v>
      </c>
      <c r="H38" s="21">
        <v>175.0</v>
      </c>
      <c r="I38" s="21">
        <v>208.0</v>
      </c>
      <c r="J38" s="21">
        <v>347.0</v>
      </c>
      <c r="K38" s="17">
        <v>156.0</v>
      </c>
      <c r="L38" s="17">
        <v>224.0</v>
      </c>
      <c r="M38" s="17">
        <v>327.0</v>
      </c>
      <c r="N38" s="17">
        <v>263.0</v>
      </c>
      <c r="O38" s="17">
        <v>137.0</v>
      </c>
      <c r="P38" s="17">
        <v>183.0</v>
      </c>
      <c r="Q38" s="17">
        <v>188.0</v>
      </c>
      <c r="R38" s="17">
        <v>299.0</v>
      </c>
      <c r="S38" s="21">
        <v>201.0</v>
      </c>
      <c r="T38" s="21">
        <v>97.0</v>
      </c>
      <c r="U38" s="17">
        <v>208.0</v>
      </c>
      <c r="V38" s="17">
        <v>260.0</v>
      </c>
      <c r="W38" s="17">
        <v>463.0</v>
      </c>
      <c r="X38" s="21">
        <v>221.0</v>
      </c>
      <c r="Y38" s="17">
        <v>312.0</v>
      </c>
      <c r="Z38" s="17">
        <v>377.0</v>
      </c>
      <c r="AA38" s="17">
        <v>202.0</v>
      </c>
      <c r="AB38" s="17">
        <v>456.0</v>
      </c>
    </row>
    <row r="39">
      <c r="A39" s="179" t="s">
        <v>477</v>
      </c>
      <c r="B39" s="21">
        <v>5851.0</v>
      </c>
      <c r="C39" s="21">
        <v>94.0</v>
      </c>
      <c r="D39" s="21">
        <v>64.0</v>
      </c>
      <c r="E39" s="21">
        <v>142.0</v>
      </c>
      <c r="F39" s="21">
        <v>132.0</v>
      </c>
      <c r="G39" s="21">
        <v>136.0</v>
      </c>
      <c r="H39" s="21">
        <v>175.0</v>
      </c>
      <c r="I39" s="21">
        <v>207.0</v>
      </c>
      <c r="J39" s="17">
        <v>346.0</v>
      </c>
      <c r="K39" s="17">
        <v>156.0</v>
      </c>
      <c r="L39" s="17">
        <v>223.0</v>
      </c>
      <c r="M39" s="17">
        <v>327.0</v>
      </c>
      <c r="N39" s="17">
        <v>262.0</v>
      </c>
      <c r="O39" s="17">
        <v>137.0</v>
      </c>
      <c r="P39" s="17">
        <v>183.0</v>
      </c>
      <c r="Q39" s="17">
        <v>188.0</v>
      </c>
      <c r="R39" s="21">
        <v>299.0</v>
      </c>
      <c r="S39" s="21">
        <v>201.0</v>
      </c>
      <c r="T39" s="17">
        <v>97.0</v>
      </c>
      <c r="U39" s="17">
        <v>208.0</v>
      </c>
      <c r="V39" s="17">
        <v>260.0</v>
      </c>
      <c r="W39" s="21">
        <v>459.0</v>
      </c>
      <c r="X39" s="17">
        <v>219.0</v>
      </c>
      <c r="Y39" s="17">
        <v>307.0</v>
      </c>
      <c r="Z39" s="17">
        <v>374.0</v>
      </c>
      <c r="AA39" s="17">
        <v>201.0</v>
      </c>
      <c r="AB39" s="17">
        <v>454.0</v>
      </c>
    </row>
    <row r="40">
      <c r="A40" s="179" t="s">
        <v>478</v>
      </c>
      <c r="B40" s="21">
        <v>5807.0</v>
      </c>
      <c r="C40" s="21">
        <v>94.0</v>
      </c>
      <c r="D40" s="21">
        <v>64.0</v>
      </c>
      <c r="E40" s="21">
        <v>142.0</v>
      </c>
      <c r="F40" s="21">
        <v>131.0</v>
      </c>
      <c r="G40" s="21">
        <v>136.0</v>
      </c>
      <c r="H40" s="21">
        <v>173.0</v>
      </c>
      <c r="I40" s="21">
        <v>204.0</v>
      </c>
      <c r="J40" s="17">
        <v>345.0</v>
      </c>
      <c r="K40" s="17">
        <v>156.0</v>
      </c>
      <c r="L40" s="17">
        <v>223.0</v>
      </c>
      <c r="M40" s="17">
        <v>325.0</v>
      </c>
      <c r="N40" s="17">
        <v>259.0</v>
      </c>
      <c r="O40" s="17">
        <v>137.0</v>
      </c>
      <c r="P40" s="17">
        <v>181.0</v>
      </c>
      <c r="Q40" s="17">
        <v>187.0</v>
      </c>
      <c r="R40" s="21">
        <v>297.0</v>
      </c>
      <c r="S40" s="21">
        <v>200.0</v>
      </c>
      <c r="T40" s="17">
        <v>96.0</v>
      </c>
      <c r="U40" s="17">
        <v>206.0</v>
      </c>
      <c r="V40" s="17">
        <v>259.0</v>
      </c>
      <c r="W40" s="21">
        <v>456.0</v>
      </c>
      <c r="X40" s="17">
        <v>214.0</v>
      </c>
      <c r="Y40" s="17">
        <v>303.0</v>
      </c>
      <c r="Z40" s="17">
        <v>367.0</v>
      </c>
      <c r="AA40" s="17">
        <v>200.0</v>
      </c>
      <c r="AB40" s="17">
        <v>452.0</v>
      </c>
    </row>
    <row r="41">
      <c r="A41" s="179" t="s">
        <v>479</v>
      </c>
      <c r="B41" s="21">
        <v>5790.0</v>
      </c>
      <c r="C41" s="21">
        <v>94.0</v>
      </c>
      <c r="D41" s="21">
        <v>64.0</v>
      </c>
      <c r="E41" s="21">
        <v>142.0</v>
      </c>
      <c r="F41" s="21">
        <v>131.0</v>
      </c>
      <c r="G41" s="21">
        <v>136.0</v>
      </c>
      <c r="H41" s="21">
        <v>172.0</v>
      </c>
      <c r="I41" s="21">
        <v>204.0</v>
      </c>
      <c r="J41" s="17">
        <v>345.0</v>
      </c>
      <c r="K41" s="17">
        <v>156.0</v>
      </c>
      <c r="L41" s="17">
        <v>223.0</v>
      </c>
      <c r="M41" s="17">
        <v>323.0</v>
      </c>
      <c r="N41" s="17">
        <v>259.0</v>
      </c>
      <c r="O41" s="17">
        <v>136.0</v>
      </c>
      <c r="P41" s="17">
        <v>181.0</v>
      </c>
      <c r="Q41" s="17">
        <v>186.0</v>
      </c>
      <c r="R41" s="21">
        <v>296.0</v>
      </c>
      <c r="S41" s="21">
        <v>199.0</v>
      </c>
      <c r="T41" s="17">
        <v>96.0</v>
      </c>
      <c r="U41" s="17">
        <v>206.0</v>
      </c>
      <c r="V41" s="17">
        <v>258.0</v>
      </c>
      <c r="W41" s="21">
        <v>454.0</v>
      </c>
      <c r="X41" s="17">
        <v>214.0</v>
      </c>
      <c r="Y41" s="17">
        <v>301.0</v>
      </c>
      <c r="Z41" s="17">
        <v>365.0</v>
      </c>
      <c r="AA41" s="17">
        <v>200.0</v>
      </c>
      <c r="AB41" s="17">
        <v>449.0</v>
      </c>
    </row>
    <row r="42">
      <c r="A42" s="179" t="s">
        <v>480</v>
      </c>
      <c r="B42" s="21">
        <v>5768.0</v>
      </c>
      <c r="C42" s="21">
        <v>94.0</v>
      </c>
      <c r="D42" s="21">
        <v>64.0</v>
      </c>
      <c r="E42" s="21">
        <v>140.0</v>
      </c>
      <c r="F42" s="21">
        <v>131.0</v>
      </c>
      <c r="G42" s="21">
        <v>136.0</v>
      </c>
      <c r="H42" s="21">
        <v>172.0</v>
      </c>
      <c r="I42" s="21">
        <v>203.0</v>
      </c>
      <c r="J42" s="17">
        <v>344.0</v>
      </c>
      <c r="K42" s="17">
        <v>156.0</v>
      </c>
      <c r="L42" s="17">
        <v>223.0</v>
      </c>
      <c r="M42" s="17">
        <v>323.0</v>
      </c>
      <c r="N42" s="17">
        <v>259.0</v>
      </c>
      <c r="O42" s="17">
        <v>136.0</v>
      </c>
      <c r="P42" s="17">
        <v>180.0</v>
      </c>
      <c r="Q42" s="17">
        <v>186.0</v>
      </c>
      <c r="R42" s="21">
        <v>295.0</v>
      </c>
      <c r="S42" s="21">
        <v>196.0</v>
      </c>
      <c r="T42" s="17">
        <v>96.0</v>
      </c>
      <c r="U42" s="17">
        <v>202.0</v>
      </c>
      <c r="V42" s="17">
        <v>256.0</v>
      </c>
      <c r="W42" s="21">
        <v>453.0</v>
      </c>
      <c r="X42" s="17">
        <v>213.0</v>
      </c>
      <c r="Y42" s="17">
        <v>298.0</v>
      </c>
      <c r="Z42" s="17">
        <v>364.0</v>
      </c>
      <c r="AA42" s="17">
        <v>200.0</v>
      </c>
      <c r="AB42" s="17">
        <v>448.0</v>
      </c>
    </row>
    <row r="43">
      <c r="A43" s="179" t="s">
        <v>481</v>
      </c>
      <c r="B43" s="21">
        <v>5748.0</v>
      </c>
      <c r="C43" s="21">
        <v>94.0</v>
      </c>
      <c r="D43" s="21">
        <v>64.0</v>
      </c>
      <c r="E43" s="21">
        <v>140.0</v>
      </c>
      <c r="F43" s="21">
        <v>130.0</v>
      </c>
      <c r="G43" s="21">
        <v>136.0</v>
      </c>
      <c r="H43" s="21">
        <v>172.0</v>
      </c>
      <c r="I43" s="21">
        <v>202.0</v>
      </c>
      <c r="J43" s="17">
        <v>344.0</v>
      </c>
      <c r="K43" s="17">
        <v>156.0</v>
      </c>
      <c r="L43" s="17">
        <v>223.0</v>
      </c>
      <c r="M43" s="17">
        <v>323.0</v>
      </c>
      <c r="N43" s="17">
        <v>259.0</v>
      </c>
      <c r="O43" s="17">
        <v>135.0</v>
      </c>
      <c r="P43" s="17">
        <v>180.0</v>
      </c>
      <c r="Q43" s="17">
        <v>186.0</v>
      </c>
      <c r="R43" s="21">
        <v>295.0</v>
      </c>
      <c r="S43" s="21">
        <v>194.0</v>
      </c>
      <c r="T43" s="17">
        <v>96.0</v>
      </c>
      <c r="U43" s="17">
        <v>200.0</v>
      </c>
      <c r="V43" s="17">
        <v>254.0</v>
      </c>
      <c r="W43" s="21">
        <v>452.0</v>
      </c>
      <c r="X43" s="17">
        <v>210.0</v>
      </c>
      <c r="Y43" s="17">
        <v>296.0</v>
      </c>
      <c r="Z43" s="17">
        <v>361.0</v>
      </c>
      <c r="AA43" s="17">
        <v>199.0</v>
      </c>
      <c r="AB43" s="17">
        <v>447.0</v>
      </c>
    </row>
    <row r="44">
      <c r="A44" s="179" t="s">
        <v>482</v>
      </c>
      <c r="B44" s="21">
        <v>5730.0</v>
      </c>
      <c r="C44" s="21">
        <v>94.0</v>
      </c>
      <c r="D44" s="21">
        <v>64.0</v>
      </c>
      <c r="E44" s="21">
        <v>140.0</v>
      </c>
      <c r="F44" s="21">
        <v>130.0</v>
      </c>
      <c r="G44" s="21">
        <v>136.0</v>
      </c>
      <c r="H44" s="21">
        <v>172.0</v>
      </c>
      <c r="I44" s="21">
        <v>202.0</v>
      </c>
      <c r="J44" s="17">
        <v>344.0</v>
      </c>
      <c r="K44" s="17">
        <v>156.0</v>
      </c>
      <c r="L44" s="17">
        <v>222.0</v>
      </c>
      <c r="M44" s="17">
        <v>323.0</v>
      </c>
      <c r="N44" s="17">
        <v>259.0</v>
      </c>
      <c r="O44" s="17">
        <v>135.0</v>
      </c>
      <c r="P44" s="17">
        <v>180.0</v>
      </c>
      <c r="Q44" s="17">
        <v>185.0</v>
      </c>
      <c r="R44" s="21">
        <v>295.0</v>
      </c>
      <c r="S44" s="21">
        <v>193.0</v>
      </c>
      <c r="T44" s="17">
        <v>96.0</v>
      </c>
      <c r="U44" s="17">
        <v>200.0</v>
      </c>
      <c r="V44" s="17">
        <v>254.0</v>
      </c>
      <c r="W44" s="21">
        <v>444.0</v>
      </c>
      <c r="X44" s="17">
        <v>210.0</v>
      </c>
      <c r="Y44" s="17">
        <v>291.0</v>
      </c>
      <c r="Z44" s="17">
        <v>361.0</v>
      </c>
      <c r="AA44" s="17">
        <v>198.0</v>
      </c>
      <c r="AB44" s="17">
        <v>446.0</v>
      </c>
    </row>
    <row r="45">
      <c r="A45" s="179" t="s">
        <v>483</v>
      </c>
      <c r="B45" s="21">
        <v>5713.0</v>
      </c>
      <c r="C45" s="21">
        <v>94.0</v>
      </c>
      <c r="D45" s="21">
        <v>64.0</v>
      </c>
      <c r="E45" s="21">
        <v>140.0</v>
      </c>
      <c r="F45" s="21">
        <v>129.0</v>
      </c>
      <c r="G45" s="21">
        <v>136.0</v>
      </c>
      <c r="H45" s="21">
        <v>172.0</v>
      </c>
      <c r="I45" s="21">
        <v>202.0</v>
      </c>
      <c r="J45" s="17">
        <v>344.0</v>
      </c>
      <c r="K45" s="17">
        <v>156.0</v>
      </c>
      <c r="L45" s="17">
        <v>221.0</v>
      </c>
      <c r="M45" s="17">
        <v>323.0</v>
      </c>
      <c r="N45" s="17">
        <v>259.0</v>
      </c>
      <c r="O45" s="17">
        <v>135.0</v>
      </c>
      <c r="P45" s="17">
        <v>180.0</v>
      </c>
      <c r="Q45" s="17">
        <v>185.0</v>
      </c>
      <c r="R45" s="21">
        <v>294.0</v>
      </c>
      <c r="S45" s="21">
        <v>193.0</v>
      </c>
      <c r="T45" s="17">
        <v>96.0</v>
      </c>
      <c r="U45" s="17">
        <v>200.0</v>
      </c>
      <c r="V45" s="17">
        <v>254.0</v>
      </c>
      <c r="W45" s="21">
        <v>442.0</v>
      </c>
      <c r="X45" s="17">
        <v>209.0</v>
      </c>
      <c r="Y45" s="17">
        <v>288.0</v>
      </c>
      <c r="Z45" s="17">
        <v>359.0</v>
      </c>
      <c r="AA45" s="17">
        <v>197.0</v>
      </c>
      <c r="AB45" s="17">
        <v>441.0</v>
      </c>
    </row>
    <row r="46">
      <c r="A46" s="179" t="s">
        <v>484</v>
      </c>
      <c r="B46" s="21">
        <v>5702.0</v>
      </c>
      <c r="C46" s="21">
        <v>94.0</v>
      </c>
      <c r="D46" s="21">
        <v>64.0</v>
      </c>
      <c r="E46" s="21">
        <v>139.0</v>
      </c>
      <c r="F46" s="21">
        <v>129.0</v>
      </c>
      <c r="G46" s="21">
        <v>136.0</v>
      </c>
      <c r="H46" s="21">
        <v>172.0</v>
      </c>
      <c r="I46" s="21">
        <v>200.0</v>
      </c>
      <c r="J46" s="17">
        <v>343.0</v>
      </c>
      <c r="K46" s="17">
        <v>156.0</v>
      </c>
      <c r="L46" s="17">
        <v>221.0</v>
      </c>
      <c r="M46" s="17">
        <v>323.0</v>
      </c>
      <c r="N46" s="17">
        <v>259.0</v>
      </c>
      <c r="O46" s="17">
        <v>135.0</v>
      </c>
      <c r="P46" s="17">
        <v>180.0</v>
      </c>
      <c r="Q46" s="17">
        <v>184.0</v>
      </c>
      <c r="R46" s="21">
        <v>294.0</v>
      </c>
      <c r="S46" s="21">
        <v>193.0</v>
      </c>
      <c r="T46" s="17">
        <v>96.0</v>
      </c>
      <c r="U46" s="17">
        <v>200.0</v>
      </c>
      <c r="V46" s="17">
        <v>253.0</v>
      </c>
      <c r="W46" s="21">
        <v>442.0</v>
      </c>
      <c r="X46" s="17">
        <v>207.0</v>
      </c>
      <c r="Y46" s="17">
        <v>286.0</v>
      </c>
      <c r="Z46" s="17">
        <v>359.0</v>
      </c>
      <c r="AA46" s="17">
        <v>197.0</v>
      </c>
      <c r="AB46" s="17">
        <v>440.0</v>
      </c>
    </row>
    <row r="47">
      <c r="A47" s="179" t="s">
        <v>485</v>
      </c>
      <c r="B47" s="21">
        <v>5688.0</v>
      </c>
      <c r="C47" s="21">
        <v>94.0</v>
      </c>
      <c r="D47" s="21">
        <v>64.0</v>
      </c>
      <c r="E47" s="21">
        <v>136.0</v>
      </c>
      <c r="F47" s="21">
        <v>129.0</v>
      </c>
      <c r="G47" s="21">
        <v>135.0</v>
      </c>
      <c r="H47" s="21">
        <v>172.0</v>
      </c>
      <c r="I47" s="21">
        <v>200.0</v>
      </c>
      <c r="J47" s="17">
        <v>342.0</v>
      </c>
      <c r="K47" s="17">
        <v>156.0</v>
      </c>
      <c r="L47" s="17">
        <v>221.0</v>
      </c>
      <c r="M47" s="17">
        <v>323.0</v>
      </c>
      <c r="N47" s="17">
        <v>258.0</v>
      </c>
      <c r="O47" s="17">
        <v>135.0</v>
      </c>
      <c r="P47" s="17">
        <v>179.0</v>
      </c>
      <c r="Q47" s="17">
        <v>184.0</v>
      </c>
      <c r="R47" s="21">
        <v>294.0</v>
      </c>
      <c r="S47" s="21">
        <v>193.0</v>
      </c>
      <c r="T47" s="17">
        <v>96.0</v>
      </c>
      <c r="U47" s="17">
        <v>200.0</v>
      </c>
      <c r="V47" s="17">
        <v>252.0</v>
      </c>
      <c r="W47" s="21">
        <v>441.0</v>
      </c>
      <c r="X47" s="17">
        <v>207.0</v>
      </c>
      <c r="Y47" s="17">
        <v>284.0</v>
      </c>
      <c r="Z47" s="17">
        <v>359.0</v>
      </c>
      <c r="AA47" s="17">
        <v>197.0</v>
      </c>
      <c r="AB47" s="17">
        <v>437.0</v>
      </c>
    </row>
    <row r="48">
      <c r="A48" s="179" t="s">
        <v>486</v>
      </c>
      <c r="B48" s="21">
        <v>5668.0</v>
      </c>
      <c r="C48" s="21">
        <v>94.0</v>
      </c>
      <c r="D48" s="21">
        <v>64.0</v>
      </c>
      <c r="E48" s="21">
        <v>136.0</v>
      </c>
      <c r="F48" s="21">
        <v>129.0</v>
      </c>
      <c r="G48" s="21">
        <v>135.0</v>
      </c>
      <c r="H48" s="21">
        <v>172.0</v>
      </c>
      <c r="I48" s="21">
        <v>200.0</v>
      </c>
      <c r="J48" s="17">
        <v>341.0</v>
      </c>
      <c r="K48" s="17">
        <v>156.0</v>
      </c>
      <c r="L48" s="17">
        <v>221.0</v>
      </c>
      <c r="M48" s="17">
        <v>322.0</v>
      </c>
      <c r="N48" s="17">
        <v>258.0</v>
      </c>
      <c r="O48" s="17">
        <v>133.0</v>
      </c>
      <c r="P48" s="17">
        <v>178.0</v>
      </c>
      <c r="Q48" s="17">
        <v>182.0</v>
      </c>
      <c r="R48" s="21">
        <v>294.0</v>
      </c>
      <c r="S48" s="21">
        <v>193.0</v>
      </c>
      <c r="T48" s="17">
        <v>95.0</v>
      </c>
      <c r="U48" s="17">
        <v>200.0</v>
      </c>
      <c r="V48" s="17">
        <v>252.0</v>
      </c>
      <c r="W48" s="21">
        <v>436.0</v>
      </c>
      <c r="X48" s="17">
        <v>207.0</v>
      </c>
      <c r="Y48" s="17">
        <v>282.0</v>
      </c>
      <c r="Z48" s="17">
        <v>356.0</v>
      </c>
      <c r="AA48" s="17">
        <v>196.0</v>
      </c>
      <c r="AB48" s="17">
        <v>437.0</v>
      </c>
    </row>
    <row r="49">
      <c r="A49" s="179" t="s">
        <v>487</v>
      </c>
      <c r="B49" s="21">
        <v>5650.0</v>
      </c>
      <c r="C49" s="21">
        <v>92.0</v>
      </c>
      <c r="D49" s="21">
        <v>64.0</v>
      </c>
      <c r="E49" s="21">
        <v>136.0</v>
      </c>
      <c r="F49" s="21">
        <v>129.0</v>
      </c>
      <c r="G49" s="21">
        <v>135.0</v>
      </c>
      <c r="H49" s="21">
        <v>172.0</v>
      </c>
      <c r="I49" s="21">
        <v>199.0</v>
      </c>
      <c r="J49" s="17">
        <v>339.0</v>
      </c>
      <c r="K49" s="17">
        <v>155.0</v>
      </c>
      <c r="L49" s="17">
        <v>221.0</v>
      </c>
      <c r="M49" s="17">
        <v>322.0</v>
      </c>
      <c r="N49" s="17">
        <v>257.0</v>
      </c>
      <c r="O49" s="17">
        <v>133.0</v>
      </c>
      <c r="P49" s="17">
        <v>177.0</v>
      </c>
      <c r="Q49" s="17">
        <v>182.0</v>
      </c>
      <c r="R49" s="21">
        <v>293.0</v>
      </c>
      <c r="S49" s="21">
        <v>192.0</v>
      </c>
      <c r="T49" s="17">
        <v>95.0</v>
      </c>
      <c r="U49" s="17">
        <v>200.0</v>
      </c>
      <c r="V49" s="17">
        <v>252.0</v>
      </c>
      <c r="W49" s="21">
        <v>433.0</v>
      </c>
      <c r="X49" s="17">
        <v>207.0</v>
      </c>
      <c r="Y49" s="17">
        <v>282.0</v>
      </c>
      <c r="Z49" s="17">
        <v>353.0</v>
      </c>
      <c r="AA49" s="17">
        <v>194.0</v>
      </c>
      <c r="AB49" s="17">
        <v>436.0</v>
      </c>
    </row>
    <row r="50">
      <c r="A50" s="179" t="s">
        <v>488</v>
      </c>
      <c r="B50" s="21">
        <v>5632.0</v>
      </c>
      <c r="C50" s="21">
        <v>92.0</v>
      </c>
      <c r="D50" s="21">
        <v>63.0</v>
      </c>
      <c r="E50" s="21">
        <v>137.0</v>
      </c>
      <c r="F50" s="21">
        <v>129.0</v>
      </c>
      <c r="G50" s="21">
        <v>135.0</v>
      </c>
      <c r="H50" s="21">
        <v>170.0</v>
      </c>
      <c r="I50" s="21">
        <v>198.0</v>
      </c>
      <c r="J50" s="17">
        <v>337.0</v>
      </c>
      <c r="K50" s="17">
        <v>155.0</v>
      </c>
      <c r="L50" s="17">
        <v>220.0</v>
      </c>
      <c r="M50" s="17">
        <v>321.0</v>
      </c>
      <c r="N50" s="17">
        <v>256.0</v>
      </c>
      <c r="O50" s="17">
        <v>133.0</v>
      </c>
      <c r="P50" s="17">
        <v>177.0</v>
      </c>
      <c r="Q50" s="17">
        <v>182.0</v>
      </c>
      <c r="R50" s="21">
        <v>293.0</v>
      </c>
      <c r="S50" s="21">
        <v>191.0</v>
      </c>
      <c r="T50" s="17">
        <v>95.0</v>
      </c>
      <c r="U50" s="17">
        <v>200.0</v>
      </c>
      <c r="V50" s="17">
        <v>251.0</v>
      </c>
      <c r="W50" s="21">
        <v>431.0</v>
      </c>
      <c r="X50" s="17">
        <v>205.0</v>
      </c>
      <c r="Y50" s="17">
        <v>282.0</v>
      </c>
      <c r="Z50" s="17">
        <v>351.0</v>
      </c>
      <c r="AA50" s="17">
        <v>192.0</v>
      </c>
      <c r="AB50" s="17">
        <v>436.0</v>
      </c>
    </row>
    <row r="51">
      <c r="A51" s="179" t="s">
        <v>489</v>
      </c>
      <c r="B51" s="21">
        <v>5607.0</v>
      </c>
      <c r="C51" s="21">
        <v>92.0</v>
      </c>
      <c r="D51" s="21">
        <v>61.0</v>
      </c>
      <c r="E51" s="21">
        <v>134.0</v>
      </c>
      <c r="F51" s="21">
        <v>128.0</v>
      </c>
      <c r="G51" s="21">
        <v>135.0</v>
      </c>
      <c r="H51" s="21">
        <v>171.0</v>
      </c>
      <c r="I51" s="21">
        <v>198.0</v>
      </c>
      <c r="J51" s="17">
        <v>336.0</v>
      </c>
      <c r="K51" s="17">
        <v>155.0</v>
      </c>
      <c r="L51" s="17">
        <v>220.0</v>
      </c>
      <c r="M51" s="17">
        <v>321.0</v>
      </c>
      <c r="N51" s="17">
        <v>253.0</v>
      </c>
      <c r="O51" s="17">
        <v>132.0</v>
      </c>
      <c r="P51" s="17">
        <v>177.0</v>
      </c>
      <c r="Q51" s="17">
        <v>182.0</v>
      </c>
      <c r="R51" s="21">
        <v>293.0</v>
      </c>
      <c r="S51" s="21">
        <v>191.0</v>
      </c>
      <c r="T51" s="17">
        <v>95.0</v>
      </c>
      <c r="U51" s="17">
        <v>200.0</v>
      </c>
      <c r="V51" s="17">
        <v>249.0</v>
      </c>
      <c r="W51" s="21">
        <v>424.0</v>
      </c>
      <c r="X51" s="17">
        <v>204.0</v>
      </c>
      <c r="Y51" s="17">
        <v>281.0</v>
      </c>
      <c r="Z51" s="17">
        <v>350.0</v>
      </c>
      <c r="AA51" s="17">
        <v>191.0</v>
      </c>
      <c r="AB51" s="17">
        <v>434.0</v>
      </c>
    </row>
    <row r="52">
      <c r="A52" s="179" t="s">
        <v>490</v>
      </c>
      <c r="B52" s="21">
        <v>5584.0</v>
      </c>
      <c r="C52" s="21">
        <v>91.0</v>
      </c>
      <c r="D52" s="21">
        <v>60.0</v>
      </c>
      <c r="E52" s="21">
        <v>135.0</v>
      </c>
      <c r="F52" s="21">
        <v>128.0</v>
      </c>
      <c r="G52" s="21">
        <v>135.0</v>
      </c>
      <c r="H52" s="21">
        <v>168.0</v>
      </c>
      <c r="I52" s="21">
        <v>195.0</v>
      </c>
      <c r="J52" s="17">
        <v>336.0</v>
      </c>
      <c r="K52" s="17">
        <v>155.0</v>
      </c>
      <c r="L52" s="17">
        <v>220.0</v>
      </c>
      <c r="M52" s="17">
        <v>321.0</v>
      </c>
      <c r="N52" s="17">
        <v>252.0</v>
      </c>
      <c r="O52" s="17">
        <v>131.0</v>
      </c>
      <c r="P52" s="17">
        <v>175.0</v>
      </c>
      <c r="Q52" s="17">
        <v>181.0</v>
      </c>
      <c r="R52" s="21">
        <v>293.0</v>
      </c>
      <c r="S52" s="21">
        <v>191.0</v>
      </c>
      <c r="T52" s="17">
        <v>95.0</v>
      </c>
      <c r="U52" s="17">
        <v>200.0</v>
      </c>
      <c r="V52" s="17">
        <v>248.0</v>
      </c>
      <c r="W52" s="21">
        <v>421.0</v>
      </c>
      <c r="X52" s="17">
        <v>204.0</v>
      </c>
      <c r="Y52" s="17">
        <v>277.0</v>
      </c>
      <c r="Z52" s="17">
        <v>350.0</v>
      </c>
      <c r="AA52" s="17">
        <v>191.0</v>
      </c>
      <c r="AB52" s="17">
        <v>431.0</v>
      </c>
    </row>
    <row r="53">
      <c r="A53" s="179" t="s">
        <v>491</v>
      </c>
      <c r="B53" s="21">
        <v>5564.0</v>
      </c>
      <c r="C53" s="21">
        <v>90.0</v>
      </c>
      <c r="D53" s="21">
        <v>60.0</v>
      </c>
      <c r="E53" s="21">
        <v>134.0</v>
      </c>
      <c r="F53" s="21">
        <v>128.0</v>
      </c>
      <c r="G53" s="21">
        <v>135.0</v>
      </c>
      <c r="H53" s="21">
        <v>168.0</v>
      </c>
      <c r="I53" s="21">
        <v>195.0</v>
      </c>
      <c r="J53" s="17">
        <v>335.0</v>
      </c>
      <c r="K53" s="17">
        <v>155.0</v>
      </c>
      <c r="L53" s="17">
        <v>219.0</v>
      </c>
      <c r="M53" s="17">
        <v>320.0</v>
      </c>
      <c r="N53" s="17">
        <v>252.0</v>
      </c>
      <c r="O53" s="17">
        <v>131.0</v>
      </c>
      <c r="P53" s="17">
        <v>174.0</v>
      </c>
      <c r="Q53" s="17">
        <v>181.0</v>
      </c>
      <c r="R53" s="21">
        <v>291.0</v>
      </c>
      <c r="S53" s="21">
        <v>191.0</v>
      </c>
      <c r="T53" s="17">
        <v>95.0</v>
      </c>
      <c r="U53" s="17">
        <v>200.0</v>
      </c>
      <c r="V53" s="17">
        <v>247.0</v>
      </c>
      <c r="W53" s="21">
        <v>417.0</v>
      </c>
      <c r="X53" s="17">
        <v>204.0</v>
      </c>
      <c r="Y53" s="17">
        <v>277.0</v>
      </c>
      <c r="Z53" s="17">
        <v>350.0</v>
      </c>
      <c r="AA53" s="17">
        <v>191.0</v>
      </c>
      <c r="AB53" s="17">
        <v>424.0</v>
      </c>
    </row>
    <row r="54">
      <c r="A54" s="179" t="s">
        <v>492</v>
      </c>
      <c r="B54" s="21">
        <v>5533.0</v>
      </c>
      <c r="C54" s="21">
        <v>89.0</v>
      </c>
      <c r="D54" s="21">
        <v>60.0</v>
      </c>
      <c r="E54" s="21">
        <v>130.0</v>
      </c>
      <c r="F54" s="21">
        <v>128.0</v>
      </c>
      <c r="G54" s="21">
        <v>135.0</v>
      </c>
      <c r="H54" s="21">
        <v>166.0</v>
      </c>
      <c r="I54" s="21">
        <v>194.0</v>
      </c>
      <c r="J54" s="17">
        <v>335.0</v>
      </c>
      <c r="K54" s="17">
        <v>155.0</v>
      </c>
      <c r="L54" s="17">
        <v>218.0</v>
      </c>
      <c r="M54" s="17">
        <v>316.0</v>
      </c>
      <c r="N54" s="17">
        <v>252.0</v>
      </c>
      <c r="O54" s="17">
        <v>131.0</v>
      </c>
      <c r="P54" s="17">
        <v>172.0</v>
      </c>
      <c r="Q54" s="17">
        <v>181.0</v>
      </c>
      <c r="R54" s="21">
        <v>290.0</v>
      </c>
      <c r="S54" s="21">
        <v>189.0</v>
      </c>
      <c r="T54" s="17">
        <v>95.0</v>
      </c>
      <c r="U54" s="17">
        <v>199.0</v>
      </c>
      <c r="V54" s="17">
        <v>246.0</v>
      </c>
      <c r="W54" s="21">
        <v>413.0</v>
      </c>
      <c r="X54" s="17">
        <v>203.0</v>
      </c>
      <c r="Y54" s="17">
        <v>276.0</v>
      </c>
      <c r="Z54" s="17">
        <v>348.0</v>
      </c>
      <c r="AA54" s="17">
        <v>189.0</v>
      </c>
      <c r="AB54" s="17">
        <v>423.0</v>
      </c>
    </row>
    <row r="55">
      <c r="A55" s="179" t="s">
        <v>493</v>
      </c>
      <c r="B55" s="21">
        <v>5510.0</v>
      </c>
      <c r="C55" s="21">
        <v>89.0</v>
      </c>
      <c r="D55" s="21">
        <v>59.0</v>
      </c>
      <c r="E55" s="21">
        <v>129.0</v>
      </c>
      <c r="F55" s="21">
        <v>128.0</v>
      </c>
      <c r="G55" s="21">
        <v>135.0</v>
      </c>
      <c r="H55" s="21">
        <v>166.0</v>
      </c>
      <c r="I55" s="21">
        <v>194.0</v>
      </c>
      <c r="J55" s="17">
        <v>335.0</v>
      </c>
      <c r="K55" s="17">
        <v>152.0</v>
      </c>
      <c r="L55" s="17">
        <v>217.0</v>
      </c>
      <c r="M55" s="17">
        <v>314.0</v>
      </c>
      <c r="N55" s="17">
        <v>252.0</v>
      </c>
      <c r="O55" s="17">
        <v>131.0</v>
      </c>
      <c r="P55" s="17">
        <v>169.0</v>
      </c>
      <c r="Q55" s="17">
        <v>181.0</v>
      </c>
      <c r="R55" s="21">
        <v>287.0</v>
      </c>
      <c r="S55" s="21">
        <v>189.0</v>
      </c>
      <c r="T55" s="17">
        <v>95.0</v>
      </c>
      <c r="U55" s="17">
        <v>198.0</v>
      </c>
      <c r="V55" s="17">
        <v>246.0</v>
      </c>
      <c r="W55" s="21">
        <v>413.0</v>
      </c>
      <c r="X55" s="17">
        <v>203.0</v>
      </c>
      <c r="Y55" s="17">
        <v>276.0</v>
      </c>
      <c r="Z55" s="17">
        <v>345.0</v>
      </c>
      <c r="AA55" s="17">
        <v>188.0</v>
      </c>
      <c r="AB55" s="17">
        <v>419.0</v>
      </c>
    </row>
    <row r="56">
      <c r="A56" s="179" t="s">
        <v>494</v>
      </c>
      <c r="B56" s="21">
        <v>5485.0</v>
      </c>
      <c r="C56" s="21">
        <v>89.0</v>
      </c>
      <c r="D56" s="21">
        <v>59.0</v>
      </c>
      <c r="E56" s="21">
        <v>128.0</v>
      </c>
      <c r="F56" s="21">
        <v>128.0</v>
      </c>
      <c r="G56" s="21">
        <v>134.0</v>
      </c>
      <c r="H56" s="21">
        <v>166.0</v>
      </c>
      <c r="I56" s="21">
        <v>193.0</v>
      </c>
      <c r="J56" s="17">
        <v>334.0</v>
      </c>
      <c r="K56" s="17">
        <v>151.0</v>
      </c>
      <c r="L56" s="17">
        <v>212.0</v>
      </c>
      <c r="M56" s="17">
        <v>313.0</v>
      </c>
      <c r="N56" s="17">
        <v>252.0</v>
      </c>
      <c r="O56" s="17">
        <v>131.0</v>
      </c>
      <c r="P56" s="17">
        <v>168.0</v>
      </c>
      <c r="Q56" s="17">
        <v>181.0</v>
      </c>
      <c r="R56" s="21">
        <v>287.0</v>
      </c>
      <c r="S56" s="21">
        <v>189.0</v>
      </c>
      <c r="T56" s="17">
        <v>95.0</v>
      </c>
      <c r="U56" s="17">
        <v>196.0</v>
      </c>
      <c r="V56" s="17">
        <v>245.0</v>
      </c>
      <c r="W56" s="21">
        <v>413.0</v>
      </c>
      <c r="X56" s="17">
        <v>203.0</v>
      </c>
      <c r="Y56" s="17">
        <v>276.0</v>
      </c>
      <c r="Z56" s="17">
        <v>342.0</v>
      </c>
      <c r="AA56" s="17">
        <v>188.0</v>
      </c>
      <c r="AB56" s="17">
        <v>412.0</v>
      </c>
    </row>
    <row r="57">
      <c r="A57" s="179" t="s">
        <v>495</v>
      </c>
      <c r="B57" s="21">
        <v>5463.0</v>
      </c>
      <c r="C57" s="21">
        <v>89.0</v>
      </c>
      <c r="D57" s="21">
        <v>59.0</v>
      </c>
      <c r="E57" s="21">
        <v>128.0</v>
      </c>
      <c r="F57" s="21">
        <v>125.0</v>
      </c>
      <c r="G57" s="21">
        <v>133.0</v>
      </c>
      <c r="H57" s="21">
        <v>165.0</v>
      </c>
      <c r="I57" s="21">
        <v>193.0</v>
      </c>
      <c r="J57" s="17">
        <v>334.0</v>
      </c>
      <c r="K57" s="17">
        <v>151.0</v>
      </c>
      <c r="L57" s="17">
        <v>212.0</v>
      </c>
      <c r="M57" s="17">
        <v>312.0</v>
      </c>
      <c r="N57" s="17">
        <v>252.0</v>
      </c>
      <c r="O57" s="17">
        <v>131.0</v>
      </c>
      <c r="P57" s="17">
        <v>168.0</v>
      </c>
      <c r="Q57" s="17">
        <v>181.0</v>
      </c>
      <c r="R57" s="21">
        <v>287.0</v>
      </c>
      <c r="S57" s="21">
        <v>189.0</v>
      </c>
      <c r="T57" s="17">
        <v>95.0</v>
      </c>
      <c r="U57" s="17">
        <v>195.0</v>
      </c>
      <c r="V57" s="17">
        <v>244.0</v>
      </c>
      <c r="W57" s="21">
        <v>409.0</v>
      </c>
      <c r="X57" s="17">
        <v>201.0</v>
      </c>
      <c r="Y57" s="17">
        <v>273.0</v>
      </c>
      <c r="Z57" s="17">
        <v>341.0</v>
      </c>
      <c r="AA57" s="17">
        <v>188.0</v>
      </c>
      <c r="AB57" s="17">
        <v>408.0</v>
      </c>
    </row>
    <row r="58">
      <c r="A58" s="179" t="s">
        <v>496</v>
      </c>
      <c r="B58" s="21">
        <v>5443.0</v>
      </c>
      <c r="C58" s="21">
        <v>89.0</v>
      </c>
      <c r="D58" s="21">
        <v>59.0</v>
      </c>
      <c r="E58" s="21">
        <v>127.0</v>
      </c>
      <c r="F58" s="21">
        <v>124.0</v>
      </c>
      <c r="G58" s="21">
        <v>133.0</v>
      </c>
      <c r="H58" s="21">
        <v>164.0</v>
      </c>
      <c r="I58" s="17">
        <v>193.0</v>
      </c>
      <c r="J58" s="17">
        <v>334.0</v>
      </c>
      <c r="K58" s="17">
        <v>151.0</v>
      </c>
      <c r="L58" s="17">
        <v>209.0</v>
      </c>
      <c r="M58" s="17">
        <v>309.0</v>
      </c>
      <c r="N58" s="17">
        <v>251.0</v>
      </c>
      <c r="O58" s="17">
        <v>127.0</v>
      </c>
      <c r="P58" s="17">
        <v>168.0</v>
      </c>
      <c r="Q58" s="21">
        <v>181.0</v>
      </c>
      <c r="R58" s="21">
        <v>287.0</v>
      </c>
      <c r="S58" s="21">
        <v>188.0</v>
      </c>
      <c r="T58" s="17">
        <v>95.0</v>
      </c>
      <c r="U58" s="17">
        <v>195.0</v>
      </c>
      <c r="V58" s="17">
        <v>244.0</v>
      </c>
      <c r="W58" s="21">
        <v>407.0</v>
      </c>
      <c r="X58" s="17">
        <v>200.0</v>
      </c>
      <c r="Y58" s="17">
        <v>273.0</v>
      </c>
      <c r="Z58" s="17">
        <v>341.0</v>
      </c>
      <c r="AA58" s="17">
        <v>187.0</v>
      </c>
      <c r="AB58" s="17">
        <v>407.0</v>
      </c>
    </row>
    <row r="59">
      <c r="A59" s="179" t="s">
        <v>497</v>
      </c>
      <c r="B59" s="21">
        <v>5410.0</v>
      </c>
      <c r="C59" s="21">
        <v>89.0</v>
      </c>
      <c r="D59" s="21">
        <v>59.0</v>
      </c>
      <c r="E59" s="21">
        <v>126.0</v>
      </c>
      <c r="F59" s="21">
        <v>123.0</v>
      </c>
      <c r="G59" s="21">
        <v>131.0</v>
      </c>
      <c r="H59" s="21">
        <v>158.0</v>
      </c>
      <c r="I59" s="21">
        <v>189.0</v>
      </c>
      <c r="J59" s="17">
        <v>334.0</v>
      </c>
      <c r="K59" s="17">
        <v>150.0</v>
      </c>
      <c r="L59" s="17">
        <v>208.0</v>
      </c>
      <c r="M59" s="17">
        <v>307.0</v>
      </c>
      <c r="N59" s="17">
        <v>251.0</v>
      </c>
      <c r="O59" s="17">
        <v>127.0</v>
      </c>
      <c r="P59" s="17">
        <v>167.0</v>
      </c>
      <c r="Q59" s="17">
        <v>181.0</v>
      </c>
      <c r="R59" s="21">
        <v>287.0</v>
      </c>
      <c r="S59" s="21">
        <v>188.0</v>
      </c>
      <c r="T59" s="17">
        <v>95.0</v>
      </c>
      <c r="U59" s="17">
        <v>194.0</v>
      </c>
      <c r="V59" s="17">
        <v>244.0</v>
      </c>
      <c r="W59" s="21">
        <v>402.0</v>
      </c>
      <c r="X59" s="17">
        <v>198.0</v>
      </c>
      <c r="Y59" s="17">
        <v>271.0</v>
      </c>
      <c r="Z59" s="17">
        <v>340.0</v>
      </c>
      <c r="AA59" s="17">
        <v>187.0</v>
      </c>
      <c r="AB59" s="17">
        <v>404.0</v>
      </c>
    </row>
    <row r="60">
      <c r="A60" s="179" t="s">
        <v>498</v>
      </c>
      <c r="B60" s="21">
        <v>5395.0</v>
      </c>
      <c r="C60" s="21">
        <v>89.0</v>
      </c>
      <c r="D60" s="21">
        <v>59.0</v>
      </c>
      <c r="E60" s="21">
        <v>124.0</v>
      </c>
      <c r="F60" s="21">
        <v>123.0</v>
      </c>
      <c r="G60" s="21">
        <v>132.0</v>
      </c>
      <c r="H60" s="21">
        <v>158.0</v>
      </c>
      <c r="I60" s="21">
        <v>189.0</v>
      </c>
      <c r="J60" s="17">
        <v>334.0</v>
      </c>
      <c r="K60" s="17">
        <v>149.0</v>
      </c>
      <c r="L60" s="17">
        <v>208.0</v>
      </c>
      <c r="M60" s="17">
        <v>305.0</v>
      </c>
      <c r="N60" s="17">
        <v>251.0</v>
      </c>
      <c r="O60" s="17">
        <v>127.0</v>
      </c>
      <c r="P60" s="17">
        <v>167.0</v>
      </c>
      <c r="Q60" s="17">
        <v>181.0</v>
      </c>
      <c r="R60" s="21">
        <v>286.0</v>
      </c>
      <c r="S60" s="21">
        <v>187.0</v>
      </c>
      <c r="T60" s="17">
        <v>94.0</v>
      </c>
      <c r="U60" s="17">
        <v>193.0</v>
      </c>
      <c r="V60" s="17">
        <v>243.0</v>
      </c>
      <c r="W60" s="21">
        <v>400.0</v>
      </c>
      <c r="X60" s="17">
        <v>197.0</v>
      </c>
      <c r="Y60" s="17">
        <v>271.0</v>
      </c>
      <c r="Z60" s="17">
        <v>340.0</v>
      </c>
      <c r="AA60" s="17">
        <v>187.0</v>
      </c>
      <c r="AB60" s="17">
        <v>401.0</v>
      </c>
    </row>
    <row r="61">
      <c r="A61" s="179" t="s">
        <v>499</v>
      </c>
      <c r="B61" s="21">
        <v>5376.0</v>
      </c>
      <c r="C61" s="21">
        <v>89.0</v>
      </c>
      <c r="D61" s="21">
        <v>59.0</v>
      </c>
      <c r="E61" s="21">
        <v>124.0</v>
      </c>
      <c r="F61" s="21">
        <v>123.0</v>
      </c>
      <c r="G61" s="21">
        <v>130.0</v>
      </c>
      <c r="H61" s="21">
        <v>156.0</v>
      </c>
      <c r="I61" s="21">
        <v>189.0</v>
      </c>
      <c r="J61" s="17">
        <v>334.0</v>
      </c>
      <c r="K61" s="17">
        <v>146.0</v>
      </c>
      <c r="L61" s="17">
        <v>207.0</v>
      </c>
      <c r="M61" s="17">
        <v>304.0</v>
      </c>
      <c r="N61" s="17">
        <v>251.0</v>
      </c>
      <c r="O61" s="17">
        <v>127.0</v>
      </c>
      <c r="P61" s="17">
        <v>167.0</v>
      </c>
      <c r="Q61" s="17">
        <v>181.0</v>
      </c>
      <c r="R61" s="21">
        <v>286.0</v>
      </c>
      <c r="S61" s="21">
        <v>186.0</v>
      </c>
      <c r="T61" s="17">
        <v>94.0</v>
      </c>
      <c r="U61" s="17">
        <v>193.0</v>
      </c>
      <c r="V61" s="17">
        <v>241.0</v>
      </c>
      <c r="W61" s="21">
        <v>396.0</v>
      </c>
      <c r="X61" s="17">
        <v>197.0</v>
      </c>
      <c r="Y61" s="17">
        <v>270.0</v>
      </c>
      <c r="Z61" s="17">
        <v>340.0</v>
      </c>
      <c r="AA61" s="17">
        <v>185.0</v>
      </c>
      <c r="AB61" s="17">
        <v>401.0</v>
      </c>
    </row>
    <row r="62">
      <c r="A62" s="179" t="s">
        <v>500</v>
      </c>
      <c r="B62" s="21">
        <v>5360.0</v>
      </c>
      <c r="C62" s="21">
        <v>89.0</v>
      </c>
      <c r="D62" s="21">
        <v>59.0</v>
      </c>
      <c r="E62" s="21">
        <v>123.0</v>
      </c>
      <c r="F62" s="21">
        <v>123.0</v>
      </c>
      <c r="G62" s="21">
        <v>130.0</v>
      </c>
      <c r="H62" s="21">
        <v>155.0</v>
      </c>
      <c r="I62" s="21">
        <v>188.0</v>
      </c>
      <c r="J62" s="17">
        <v>334.0</v>
      </c>
      <c r="K62" s="17">
        <v>147.0</v>
      </c>
      <c r="L62" s="17">
        <v>207.0</v>
      </c>
      <c r="M62" s="17">
        <v>303.0</v>
      </c>
      <c r="N62" s="17">
        <v>250.0</v>
      </c>
      <c r="O62" s="17">
        <v>127.0</v>
      </c>
      <c r="P62" s="17">
        <v>166.0</v>
      </c>
      <c r="Q62" s="17">
        <v>181.0</v>
      </c>
      <c r="R62" s="21">
        <v>286.0</v>
      </c>
      <c r="S62" s="21">
        <v>184.0</v>
      </c>
      <c r="T62" s="17">
        <v>94.0</v>
      </c>
      <c r="U62" s="17">
        <v>193.0</v>
      </c>
      <c r="V62" s="17">
        <v>238.0</v>
      </c>
      <c r="W62" s="21">
        <v>393.0</v>
      </c>
      <c r="X62" s="17">
        <v>197.0</v>
      </c>
      <c r="Y62" s="17">
        <v>269.0</v>
      </c>
      <c r="Z62" s="17">
        <v>340.0</v>
      </c>
      <c r="AA62" s="17">
        <v>185.0</v>
      </c>
      <c r="AB62" s="17">
        <v>399.0</v>
      </c>
    </row>
    <row r="63">
      <c r="A63" s="179" t="s">
        <v>501</v>
      </c>
      <c r="B63" s="21">
        <v>5334.0</v>
      </c>
      <c r="C63" s="21">
        <v>89.0</v>
      </c>
      <c r="D63" s="21">
        <v>59.0</v>
      </c>
      <c r="E63" s="21">
        <v>123.0</v>
      </c>
      <c r="F63" s="21">
        <v>122.0</v>
      </c>
      <c r="G63" s="21">
        <v>130.0</v>
      </c>
      <c r="H63" s="21">
        <v>154.0</v>
      </c>
      <c r="I63" s="21">
        <v>187.0</v>
      </c>
      <c r="J63" s="17">
        <v>334.0</v>
      </c>
      <c r="K63" s="17">
        <v>146.0</v>
      </c>
      <c r="L63" s="17">
        <v>234.0</v>
      </c>
      <c r="M63" s="17">
        <v>301.0</v>
      </c>
      <c r="N63" s="17">
        <v>250.0</v>
      </c>
      <c r="O63" s="17">
        <v>127.0</v>
      </c>
      <c r="P63" s="17">
        <v>164.0</v>
      </c>
      <c r="Q63" s="17">
        <v>181.0</v>
      </c>
      <c r="R63" s="21">
        <v>284.0</v>
      </c>
      <c r="S63" s="21">
        <v>184.0</v>
      </c>
      <c r="T63" s="17">
        <v>94.0</v>
      </c>
      <c r="U63" s="17">
        <v>194.0</v>
      </c>
      <c r="V63" s="17">
        <v>236.0</v>
      </c>
      <c r="W63" s="21">
        <v>391.0</v>
      </c>
      <c r="X63" s="17">
        <v>196.0</v>
      </c>
      <c r="Y63" s="17">
        <v>269.0</v>
      </c>
      <c r="Z63" s="17">
        <v>340.0</v>
      </c>
      <c r="AA63" s="17">
        <v>185.0</v>
      </c>
      <c r="AB63" s="17">
        <v>360.0</v>
      </c>
    </row>
    <row r="64">
      <c r="A64" s="179" t="s">
        <v>502</v>
      </c>
      <c r="B64" s="21">
        <v>5323.0</v>
      </c>
      <c r="C64" s="21">
        <v>88.0</v>
      </c>
      <c r="D64" s="21">
        <v>59.0</v>
      </c>
      <c r="E64" s="21">
        <v>123.0</v>
      </c>
      <c r="F64" s="21">
        <v>121.0</v>
      </c>
      <c r="G64" s="21">
        <v>130.0</v>
      </c>
      <c r="H64" s="21">
        <v>154.0</v>
      </c>
      <c r="I64" s="21">
        <v>187.0</v>
      </c>
      <c r="J64" s="17">
        <v>333.0</v>
      </c>
      <c r="K64" s="17">
        <v>146.0</v>
      </c>
      <c r="L64" s="17">
        <v>234.0</v>
      </c>
      <c r="M64" s="17">
        <v>301.0</v>
      </c>
      <c r="N64" s="17">
        <v>250.0</v>
      </c>
      <c r="O64" s="17">
        <v>127.0</v>
      </c>
      <c r="P64" s="17">
        <v>162.0</v>
      </c>
      <c r="Q64" s="17">
        <v>181.0</v>
      </c>
      <c r="R64" s="21">
        <v>284.0</v>
      </c>
      <c r="S64" s="21">
        <v>183.0</v>
      </c>
      <c r="T64" s="17">
        <v>93.0</v>
      </c>
      <c r="U64" s="17">
        <v>193.0</v>
      </c>
      <c r="V64" s="17">
        <v>236.0</v>
      </c>
      <c r="W64" s="21">
        <v>389.0</v>
      </c>
      <c r="X64" s="17">
        <v>196.0</v>
      </c>
      <c r="Y64" s="17">
        <v>268.0</v>
      </c>
      <c r="Z64" s="17">
        <v>340.0</v>
      </c>
      <c r="AA64" s="17">
        <v>185.0</v>
      </c>
      <c r="AB64" s="17">
        <v>360.0</v>
      </c>
    </row>
    <row r="65">
      <c r="A65" s="179" t="s">
        <v>503</v>
      </c>
      <c r="B65" s="21">
        <v>5293.0</v>
      </c>
      <c r="C65" s="21">
        <v>88.0</v>
      </c>
      <c r="D65" s="21">
        <v>59.0</v>
      </c>
      <c r="E65" s="21">
        <v>122.0</v>
      </c>
      <c r="F65" s="21">
        <v>117.0</v>
      </c>
      <c r="G65" s="21">
        <v>129.0</v>
      </c>
      <c r="H65" s="21">
        <v>151.0</v>
      </c>
      <c r="I65" s="21">
        <v>186.0</v>
      </c>
      <c r="J65" s="17">
        <v>333.0</v>
      </c>
      <c r="K65" s="17">
        <v>145.0</v>
      </c>
      <c r="L65" s="17">
        <v>234.0</v>
      </c>
      <c r="M65" s="17">
        <v>301.0</v>
      </c>
      <c r="N65" s="17">
        <v>250.0</v>
      </c>
      <c r="O65" s="17">
        <v>126.0</v>
      </c>
      <c r="P65" s="17">
        <v>161.0</v>
      </c>
      <c r="Q65" s="17">
        <v>181.0</v>
      </c>
      <c r="R65" s="21">
        <v>284.0</v>
      </c>
      <c r="S65" s="21">
        <v>181.0</v>
      </c>
      <c r="T65" s="17">
        <v>91.0</v>
      </c>
      <c r="U65" s="17">
        <v>192.0</v>
      </c>
      <c r="V65" s="17">
        <v>234.0</v>
      </c>
      <c r="W65" s="17">
        <v>383.0</v>
      </c>
      <c r="X65" s="17">
        <v>196.0</v>
      </c>
      <c r="Y65" s="17">
        <v>267.0</v>
      </c>
      <c r="Z65" s="17">
        <v>338.0</v>
      </c>
      <c r="AA65" s="17">
        <v>184.0</v>
      </c>
      <c r="AB65" s="17">
        <v>360.0</v>
      </c>
    </row>
    <row r="66">
      <c r="A66" s="179" t="s">
        <v>504</v>
      </c>
      <c r="B66" s="21">
        <v>5242.0</v>
      </c>
      <c r="C66" s="21">
        <v>88.0</v>
      </c>
      <c r="D66" s="21">
        <v>59.0</v>
      </c>
      <c r="E66" s="21">
        <v>120.0</v>
      </c>
      <c r="F66" s="21">
        <v>117.0</v>
      </c>
      <c r="G66" s="21">
        <v>128.0</v>
      </c>
      <c r="H66" s="21">
        <v>147.0</v>
      </c>
      <c r="I66" s="21">
        <v>186.0</v>
      </c>
      <c r="J66" s="17">
        <v>331.0</v>
      </c>
      <c r="K66" s="17">
        <v>144.0</v>
      </c>
      <c r="L66" s="17">
        <v>203.0</v>
      </c>
      <c r="M66" s="17">
        <v>301.0</v>
      </c>
      <c r="N66" s="17">
        <v>250.0</v>
      </c>
      <c r="O66" s="17">
        <v>126.0</v>
      </c>
      <c r="P66" s="17">
        <v>160.0</v>
      </c>
      <c r="Q66" s="17">
        <v>181.0</v>
      </c>
      <c r="R66" s="21">
        <v>284.0</v>
      </c>
      <c r="S66" s="21">
        <v>181.0</v>
      </c>
      <c r="T66" s="17">
        <v>91.0</v>
      </c>
      <c r="U66" s="17">
        <v>192.0</v>
      </c>
      <c r="V66" s="17">
        <v>232.0</v>
      </c>
      <c r="W66" s="17">
        <v>380.0</v>
      </c>
      <c r="X66" s="17">
        <v>194.0</v>
      </c>
      <c r="Y66" s="17">
        <v>267.0</v>
      </c>
      <c r="Z66" s="17">
        <v>338.0</v>
      </c>
      <c r="AA66" s="17">
        <v>184.0</v>
      </c>
      <c r="AB66" s="17">
        <v>358.0</v>
      </c>
    </row>
    <row r="67">
      <c r="A67" s="179" t="s">
        <v>505</v>
      </c>
      <c r="B67" s="21">
        <v>5231.0</v>
      </c>
      <c r="C67" s="21">
        <v>88.0</v>
      </c>
      <c r="D67" s="21">
        <v>59.0</v>
      </c>
      <c r="E67" s="21">
        <v>120.0</v>
      </c>
      <c r="F67" s="21">
        <v>117.0</v>
      </c>
      <c r="G67" s="21">
        <v>128.0</v>
      </c>
      <c r="H67" s="21">
        <v>146.0</v>
      </c>
      <c r="I67" s="21">
        <v>186.0</v>
      </c>
      <c r="J67" s="17">
        <v>329.0</v>
      </c>
      <c r="K67" s="17">
        <v>144.0</v>
      </c>
      <c r="L67" s="17">
        <v>200.0</v>
      </c>
      <c r="M67" s="17">
        <v>301.0</v>
      </c>
      <c r="N67" s="17">
        <v>249.0</v>
      </c>
      <c r="O67" s="17">
        <v>126.0</v>
      </c>
      <c r="P67" s="17">
        <v>160.0</v>
      </c>
      <c r="Q67" s="17">
        <v>181.0</v>
      </c>
      <c r="R67" s="17">
        <v>284.0</v>
      </c>
      <c r="S67" s="17">
        <v>181.0</v>
      </c>
      <c r="T67" s="17">
        <v>91.0</v>
      </c>
      <c r="U67" s="17">
        <v>191.0</v>
      </c>
      <c r="V67" s="17">
        <v>231.0</v>
      </c>
      <c r="W67" s="17">
        <v>378.0</v>
      </c>
      <c r="X67" s="17">
        <v>194.0</v>
      </c>
      <c r="Y67" s="17">
        <v>267.0</v>
      </c>
      <c r="Z67" s="17">
        <v>338.0</v>
      </c>
      <c r="AA67" s="17">
        <v>184.0</v>
      </c>
      <c r="AB67" s="17">
        <v>358.0</v>
      </c>
    </row>
    <row r="68">
      <c r="A68" s="179" t="s">
        <v>506</v>
      </c>
      <c r="B68" s="21">
        <v>5212.0</v>
      </c>
      <c r="C68" s="21">
        <v>88.0</v>
      </c>
      <c r="D68" s="21">
        <v>59.0</v>
      </c>
      <c r="E68" s="21">
        <v>118.0</v>
      </c>
      <c r="F68" s="21">
        <v>117.0</v>
      </c>
      <c r="G68" s="21">
        <v>127.0</v>
      </c>
      <c r="H68" s="21">
        <v>145.0</v>
      </c>
      <c r="I68" s="21">
        <v>186.0</v>
      </c>
      <c r="J68" s="17">
        <v>329.0</v>
      </c>
      <c r="K68" s="17">
        <v>144.0</v>
      </c>
      <c r="L68" s="17">
        <v>197.0</v>
      </c>
      <c r="M68" s="17">
        <v>301.0</v>
      </c>
      <c r="N68" s="17">
        <v>248.0</v>
      </c>
      <c r="O68" s="17">
        <v>125.0</v>
      </c>
      <c r="P68" s="17">
        <v>160.0</v>
      </c>
      <c r="Q68" s="17">
        <v>181.0</v>
      </c>
      <c r="R68" s="17">
        <v>284.0</v>
      </c>
      <c r="S68" s="17">
        <v>179.0</v>
      </c>
      <c r="T68" s="17">
        <v>91.0</v>
      </c>
      <c r="U68" s="17">
        <v>189.0</v>
      </c>
      <c r="V68" s="17">
        <v>230.0</v>
      </c>
      <c r="W68" s="17">
        <v>377.0</v>
      </c>
      <c r="X68" s="17">
        <v>194.0</v>
      </c>
      <c r="Y68" s="17">
        <v>265.0</v>
      </c>
      <c r="Z68" s="17">
        <v>337.0</v>
      </c>
      <c r="AA68" s="17">
        <v>183.0</v>
      </c>
      <c r="AB68" s="17">
        <v>358.0</v>
      </c>
    </row>
    <row r="69">
      <c r="A69" s="179" t="s">
        <v>507</v>
      </c>
      <c r="B69" s="21">
        <v>5178.0</v>
      </c>
      <c r="C69" s="21">
        <v>88.0</v>
      </c>
      <c r="D69" s="21">
        <v>57.0</v>
      </c>
      <c r="E69" s="21">
        <v>116.0</v>
      </c>
      <c r="F69" s="21">
        <v>117.0</v>
      </c>
      <c r="G69" s="21">
        <v>127.0</v>
      </c>
      <c r="H69" s="21">
        <v>145.0</v>
      </c>
      <c r="I69" s="21">
        <v>185.0</v>
      </c>
      <c r="J69" s="17">
        <v>327.0</v>
      </c>
      <c r="K69" s="17">
        <v>144.0</v>
      </c>
      <c r="L69" s="17">
        <v>192.0</v>
      </c>
      <c r="M69" s="17">
        <v>300.0</v>
      </c>
      <c r="N69" s="17">
        <v>247.0</v>
      </c>
      <c r="O69" s="17">
        <v>125.0</v>
      </c>
      <c r="P69" s="21">
        <v>160.0</v>
      </c>
      <c r="Q69" s="17">
        <v>181.0</v>
      </c>
      <c r="R69" s="17">
        <v>282.0</v>
      </c>
      <c r="S69" s="17">
        <v>179.0</v>
      </c>
      <c r="T69" s="17">
        <v>91.0</v>
      </c>
      <c r="U69" s="17">
        <v>188.0</v>
      </c>
      <c r="V69" s="17">
        <v>227.0</v>
      </c>
      <c r="W69" s="17">
        <v>372.0</v>
      </c>
      <c r="X69" s="17">
        <v>194.0</v>
      </c>
      <c r="Y69" s="17">
        <v>265.0</v>
      </c>
      <c r="Z69" s="17">
        <v>335.0</v>
      </c>
      <c r="AA69" s="17">
        <v>181.0</v>
      </c>
      <c r="AB69" s="17">
        <v>353.0</v>
      </c>
    </row>
    <row r="70">
      <c r="A70" s="179" t="s">
        <v>508</v>
      </c>
      <c r="B70" s="21">
        <v>5152.0</v>
      </c>
      <c r="C70" s="21">
        <v>87.0</v>
      </c>
      <c r="D70" s="21">
        <v>56.0</v>
      </c>
      <c r="E70" s="21">
        <v>115.0</v>
      </c>
      <c r="F70" s="21">
        <v>117.0</v>
      </c>
      <c r="G70" s="21">
        <v>127.0</v>
      </c>
      <c r="H70" s="21">
        <v>144.0</v>
      </c>
      <c r="I70" s="21">
        <v>185.0</v>
      </c>
      <c r="J70" s="17">
        <v>326.0</v>
      </c>
      <c r="K70" s="17">
        <v>144.0</v>
      </c>
      <c r="L70" s="17">
        <v>188.0</v>
      </c>
      <c r="M70" s="17">
        <v>300.0</v>
      </c>
      <c r="N70" s="17">
        <v>246.0</v>
      </c>
      <c r="O70" s="17">
        <v>125.0</v>
      </c>
      <c r="P70" s="17">
        <v>160.0</v>
      </c>
      <c r="Q70" s="17">
        <v>181.0</v>
      </c>
      <c r="R70" s="17">
        <v>281.0</v>
      </c>
      <c r="S70" s="17">
        <v>176.0</v>
      </c>
      <c r="T70" s="17">
        <v>91.0</v>
      </c>
      <c r="U70" s="17">
        <v>185.0</v>
      </c>
      <c r="V70" s="17">
        <v>226.0</v>
      </c>
      <c r="W70" s="17">
        <v>370.0</v>
      </c>
      <c r="X70" s="17">
        <v>192.0</v>
      </c>
      <c r="Y70" s="17">
        <v>262.0</v>
      </c>
      <c r="Z70" s="17">
        <v>334.0</v>
      </c>
      <c r="AA70" s="17">
        <v>181.0</v>
      </c>
      <c r="AB70" s="17">
        <v>352.0</v>
      </c>
    </row>
    <row r="71">
      <c r="A71" s="179" t="s">
        <v>509</v>
      </c>
      <c r="B71" s="21">
        <v>5095.0</v>
      </c>
      <c r="C71" s="21">
        <v>86.0</v>
      </c>
      <c r="D71" s="21">
        <v>56.0</v>
      </c>
      <c r="E71" s="21">
        <v>115.0</v>
      </c>
      <c r="F71" s="21">
        <v>117.0</v>
      </c>
      <c r="G71" s="21">
        <v>126.0</v>
      </c>
      <c r="H71" s="21">
        <v>143.0</v>
      </c>
      <c r="I71" s="21">
        <v>184.0</v>
      </c>
      <c r="J71" s="17">
        <v>323.0</v>
      </c>
      <c r="K71" s="17">
        <v>144.0</v>
      </c>
      <c r="L71" s="17">
        <v>176.0</v>
      </c>
      <c r="M71" s="17">
        <v>299.0</v>
      </c>
      <c r="N71" s="17">
        <v>244.0</v>
      </c>
      <c r="O71" s="17">
        <v>125.0</v>
      </c>
      <c r="P71" s="17">
        <v>160.0</v>
      </c>
      <c r="Q71" s="17">
        <v>180.0</v>
      </c>
      <c r="R71" s="17">
        <v>278.0</v>
      </c>
      <c r="S71" s="17">
        <v>173.0</v>
      </c>
      <c r="T71" s="17">
        <v>90.0</v>
      </c>
      <c r="U71" s="17">
        <v>183.0</v>
      </c>
      <c r="V71" s="17">
        <v>223.0</v>
      </c>
      <c r="W71" s="17">
        <v>362.0</v>
      </c>
      <c r="X71" s="17">
        <v>187.0</v>
      </c>
      <c r="Y71" s="17">
        <v>261.0</v>
      </c>
      <c r="Z71" s="17">
        <v>331.0</v>
      </c>
      <c r="AA71" s="17">
        <v>180.0</v>
      </c>
      <c r="AB71" s="17">
        <v>349.0</v>
      </c>
    </row>
    <row r="72">
      <c r="A72" s="179" t="s">
        <v>510</v>
      </c>
      <c r="B72" s="21">
        <v>5056.0</v>
      </c>
      <c r="C72" s="21">
        <v>86.0</v>
      </c>
      <c r="D72" s="21">
        <v>56.0</v>
      </c>
      <c r="E72" s="21">
        <v>113.0</v>
      </c>
      <c r="F72" s="21">
        <v>115.0</v>
      </c>
      <c r="G72" s="21">
        <v>126.0</v>
      </c>
      <c r="H72" s="21">
        <v>143.0</v>
      </c>
      <c r="I72" s="21">
        <v>184.0</v>
      </c>
      <c r="J72" s="17">
        <v>321.0</v>
      </c>
      <c r="K72" s="17">
        <v>143.0</v>
      </c>
      <c r="L72" s="17">
        <v>173.0</v>
      </c>
      <c r="M72" s="17">
        <v>299.0</v>
      </c>
      <c r="N72" s="17">
        <v>243.0</v>
      </c>
      <c r="O72" s="17">
        <v>125.0</v>
      </c>
      <c r="P72" s="17">
        <v>160.0</v>
      </c>
      <c r="Q72" s="17">
        <v>180.0</v>
      </c>
      <c r="R72" s="17">
        <v>270.0</v>
      </c>
      <c r="S72" s="17">
        <v>172.0</v>
      </c>
      <c r="T72" s="17">
        <v>89.0</v>
      </c>
      <c r="U72" s="17">
        <v>180.0</v>
      </c>
      <c r="V72" s="17">
        <v>221.0</v>
      </c>
      <c r="W72" s="17">
        <v>358.0</v>
      </c>
      <c r="X72" s="17">
        <v>186.0</v>
      </c>
      <c r="Y72" s="17">
        <v>259.0</v>
      </c>
      <c r="Z72" s="17">
        <v>330.0</v>
      </c>
      <c r="AA72" s="17">
        <v>180.0</v>
      </c>
      <c r="AB72" s="17">
        <v>344.0</v>
      </c>
    </row>
    <row r="73">
      <c r="A73" s="179" t="s">
        <v>511</v>
      </c>
      <c r="B73" s="21">
        <v>5016.0</v>
      </c>
      <c r="C73" s="21">
        <v>84.0</v>
      </c>
      <c r="D73" s="21">
        <v>56.0</v>
      </c>
      <c r="E73" s="21">
        <v>113.0</v>
      </c>
      <c r="F73" s="21">
        <v>114.0</v>
      </c>
      <c r="G73" s="21">
        <v>125.0</v>
      </c>
      <c r="H73" s="21">
        <v>143.0</v>
      </c>
      <c r="I73" s="21">
        <v>183.0</v>
      </c>
      <c r="J73" s="17">
        <v>320.0</v>
      </c>
      <c r="K73" s="17">
        <v>142.0</v>
      </c>
      <c r="L73" s="17">
        <v>167.0</v>
      </c>
      <c r="M73" s="17">
        <v>298.0</v>
      </c>
      <c r="N73" s="17">
        <v>241.0</v>
      </c>
      <c r="O73" s="17">
        <v>125.0</v>
      </c>
      <c r="P73" s="17">
        <v>159.0</v>
      </c>
      <c r="Q73" s="17">
        <v>180.0</v>
      </c>
      <c r="R73" s="17">
        <v>264.0</v>
      </c>
      <c r="S73" s="17">
        <v>170.0</v>
      </c>
      <c r="T73" s="17">
        <v>87.0</v>
      </c>
      <c r="U73" s="17">
        <v>178.0</v>
      </c>
      <c r="V73" s="17">
        <v>218.0</v>
      </c>
      <c r="W73" s="17">
        <v>354.0</v>
      </c>
      <c r="X73" s="17">
        <v>186.0</v>
      </c>
      <c r="Y73" s="17">
        <v>258.0</v>
      </c>
      <c r="Z73" s="17">
        <v>329.0</v>
      </c>
      <c r="AA73" s="17">
        <v>179.0</v>
      </c>
      <c r="AB73" s="17">
        <v>343.0</v>
      </c>
    </row>
    <row r="74">
      <c r="A74" s="179" t="s">
        <v>512</v>
      </c>
      <c r="B74" s="21">
        <v>4995.0</v>
      </c>
      <c r="C74" s="21">
        <v>84.0</v>
      </c>
      <c r="D74" s="21">
        <v>56.0</v>
      </c>
      <c r="E74" s="21">
        <v>113.0</v>
      </c>
      <c r="F74" s="21">
        <v>114.0</v>
      </c>
      <c r="G74" s="21">
        <v>124.0</v>
      </c>
      <c r="H74" s="21">
        <v>143.0</v>
      </c>
      <c r="I74" s="21">
        <v>182.0</v>
      </c>
      <c r="J74" s="17">
        <v>320.0</v>
      </c>
      <c r="K74" s="17">
        <v>142.0</v>
      </c>
      <c r="L74" s="17">
        <v>167.0</v>
      </c>
      <c r="M74" s="17">
        <v>297.0</v>
      </c>
      <c r="N74" s="17">
        <v>240.0</v>
      </c>
      <c r="O74" s="17">
        <v>125.0</v>
      </c>
      <c r="P74" s="17">
        <v>155.0</v>
      </c>
      <c r="Q74" s="17">
        <v>177.0</v>
      </c>
      <c r="R74" s="17">
        <v>264.0</v>
      </c>
      <c r="S74" s="17">
        <v>169.0</v>
      </c>
      <c r="T74" s="17">
        <v>87.0</v>
      </c>
      <c r="U74" s="17">
        <v>178.0</v>
      </c>
      <c r="V74" s="17">
        <v>216.0</v>
      </c>
      <c r="W74" s="17">
        <v>350.0</v>
      </c>
      <c r="X74" s="17">
        <v>184.0</v>
      </c>
      <c r="Y74" s="17">
        <v>258.0</v>
      </c>
      <c r="Z74" s="17">
        <v>328.0</v>
      </c>
      <c r="AA74" s="17">
        <v>179.0</v>
      </c>
      <c r="AB74" s="17">
        <v>343.0</v>
      </c>
    </row>
    <row r="75">
      <c r="A75" s="179" t="s">
        <v>513</v>
      </c>
      <c r="B75" s="21">
        <v>4972.0</v>
      </c>
      <c r="C75" s="21">
        <v>84.0</v>
      </c>
      <c r="D75" s="21">
        <v>56.0</v>
      </c>
      <c r="E75" s="21">
        <v>113.0</v>
      </c>
      <c r="F75" s="21">
        <v>112.0</v>
      </c>
      <c r="G75" s="21">
        <v>124.0</v>
      </c>
      <c r="H75" s="21">
        <v>143.0</v>
      </c>
      <c r="I75" s="21">
        <v>181.0</v>
      </c>
      <c r="J75" s="17">
        <v>320.0</v>
      </c>
      <c r="K75" s="17">
        <v>142.0</v>
      </c>
      <c r="L75" s="17">
        <v>167.0</v>
      </c>
      <c r="M75" s="17">
        <v>295.0</v>
      </c>
      <c r="N75" s="17">
        <v>240.0</v>
      </c>
      <c r="O75" s="17">
        <v>123.0</v>
      </c>
      <c r="P75" s="17">
        <v>154.0</v>
      </c>
      <c r="Q75" s="17">
        <v>177.0</v>
      </c>
      <c r="R75" s="17">
        <v>264.0</v>
      </c>
      <c r="S75" s="17">
        <v>167.0</v>
      </c>
      <c r="T75" s="17">
        <v>86.0</v>
      </c>
      <c r="U75" s="17">
        <v>177.0</v>
      </c>
      <c r="V75" s="17">
        <v>213.0</v>
      </c>
      <c r="W75" s="17">
        <v>348.0</v>
      </c>
      <c r="X75" s="17">
        <v>183.0</v>
      </c>
      <c r="Y75" s="17">
        <v>256.0</v>
      </c>
      <c r="Z75" s="17">
        <v>328.0</v>
      </c>
      <c r="AA75" s="17">
        <v>179.0</v>
      </c>
      <c r="AB75" s="17">
        <v>340.0</v>
      </c>
    </row>
    <row r="76">
      <c r="A76" s="179" t="s">
        <v>514</v>
      </c>
      <c r="B76" s="21">
        <v>4944.0</v>
      </c>
      <c r="C76" s="21">
        <v>84.0</v>
      </c>
      <c r="D76" s="21">
        <v>55.0</v>
      </c>
      <c r="E76" s="21">
        <v>113.0</v>
      </c>
      <c r="F76" s="21">
        <v>111.0</v>
      </c>
      <c r="G76" s="21">
        <v>123.0</v>
      </c>
      <c r="H76" s="21">
        <v>143.0</v>
      </c>
      <c r="I76" s="21">
        <v>180.0</v>
      </c>
      <c r="J76" s="17">
        <v>319.0</v>
      </c>
      <c r="K76" s="17">
        <v>142.0</v>
      </c>
      <c r="L76" s="17">
        <v>167.0</v>
      </c>
      <c r="M76" s="17">
        <v>295.0</v>
      </c>
      <c r="N76" s="17">
        <v>239.0</v>
      </c>
      <c r="O76" s="17">
        <v>123.0</v>
      </c>
      <c r="P76" s="17">
        <v>154.0</v>
      </c>
      <c r="Q76" s="17">
        <v>175.0</v>
      </c>
      <c r="R76" s="17">
        <v>262.0</v>
      </c>
      <c r="S76" s="17">
        <v>166.0</v>
      </c>
      <c r="T76" s="17">
        <v>85.0</v>
      </c>
      <c r="U76" s="17">
        <v>176.0</v>
      </c>
      <c r="V76" s="17">
        <v>212.0</v>
      </c>
      <c r="W76" s="17">
        <v>346.0</v>
      </c>
      <c r="X76" s="17">
        <v>181.0</v>
      </c>
      <c r="Y76" s="17">
        <v>252.0</v>
      </c>
      <c r="Z76" s="17">
        <v>325.0</v>
      </c>
      <c r="AA76" s="17">
        <v>179.0</v>
      </c>
      <c r="AB76" s="17">
        <v>337.0</v>
      </c>
    </row>
    <row r="77">
      <c r="A77" s="179" t="s">
        <v>515</v>
      </c>
      <c r="B77" s="21">
        <v>4904.0</v>
      </c>
      <c r="C77" s="21">
        <v>84.0</v>
      </c>
      <c r="D77" s="21">
        <v>55.0</v>
      </c>
      <c r="E77" s="21">
        <v>113.0</v>
      </c>
      <c r="F77" s="21">
        <v>110.0</v>
      </c>
      <c r="G77" s="21">
        <v>123.0</v>
      </c>
      <c r="H77" s="21">
        <v>143.0</v>
      </c>
      <c r="I77" s="21">
        <v>179.0</v>
      </c>
      <c r="J77" s="17">
        <v>318.0</v>
      </c>
      <c r="K77" s="17">
        <v>142.0</v>
      </c>
      <c r="L77" s="17">
        <v>165.0</v>
      </c>
      <c r="M77" s="17">
        <v>292.0</v>
      </c>
      <c r="N77" s="17">
        <v>237.0</v>
      </c>
      <c r="O77" s="17">
        <v>122.0</v>
      </c>
      <c r="P77" s="17">
        <v>153.0</v>
      </c>
      <c r="Q77" s="17">
        <v>173.0</v>
      </c>
      <c r="R77" s="17">
        <v>260.0</v>
      </c>
      <c r="S77" s="17">
        <v>165.0</v>
      </c>
      <c r="T77" s="17">
        <v>84.0</v>
      </c>
      <c r="U77" s="17">
        <v>175.0</v>
      </c>
      <c r="V77" s="17">
        <v>211.0</v>
      </c>
      <c r="W77" s="17">
        <v>341.0</v>
      </c>
      <c r="X77" s="17">
        <v>179.0</v>
      </c>
      <c r="Y77" s="17">
        <v>246.0</v>
      </c>
      <c r="Z77" s="17">
        <v>323.0</v>
      </c>
      <c r="AA77" s="17">
        <v>179.0</v>
      </c>
      <c r="AB77" s="17">
        <v>332.0</v>
      </c>
    </row>
    <row r="78">
      <c r="A78" s="179" t="s">
        <v>516</v>
      </c>
      <c r="B78" s="21">
        <v>4857.0</v>
      </c>
      <c r="C78" s="21">
        <v>84.0</v>
      </c>
      <c r="D78" s="21">
        <v>55.0</v>
      </c>
      <c r="E78" s="21">
        <v>113.0</v>
      </c>
      <c r="F78" s="21">
        <v>110.0</v>
      </c>
      <c r="G78" s="21">
        <v>121.0</v>
      </c>
      <c r="H78" s="21">
        <v>141.0</v>
      </c>
      <c r="I78" s="21">
        <v>178.0</v>
      </c>
      <c r="J78" s="17">
        <v>316.0</v>
      </c>
      <c r="K78" s="17">
        <v>141.0</v>
      </c>
      <c r="L78" s="17">
        <v>163.0</v>
      </c>
      <c r="M78" s="17">
        <v>289.0</v>
      </c>
      <c r="N78" s="17">
        <v>235.0</v>
      </c>
      <c r="O78" s="17">
        <v>121.0</v>
      </c>
      <c r="P78" s="17">
        <v>151.0</v>
      </c>
      <c r="Q78" s="17">
        <v>168.0</v>
      </c>
      <c r="R78" s="17">
        <v>259.0</v>
      </c>
      <c r="S78" s="17">
        <v>164.0</v>
      </c>
      <c r="T78" s="17">
        <v>84.0</v>
      </c>
      <c r="U78" s="17">
        <v>172.0</v>
      </c>
      <c r="V78" s="17">
        <v>210.0</v>
      </c>
      <c r="W78" s="17">
        <v>335.0</v>
      </c>
      <c r="X78" s="17">
        <v>177.0</v>
      </c>
      <c r="Y78" s="17">
        <v>242.0</v>
      </c>
      <c r="Z78" s="17">
        <v>317.0</v>
      </c>
      <c r="AA78" s="17">
        <v>180.0</v>
      </c>
      <c r="AB78" s="17">
        <v>331.0</v>
      </c>
    </row>
    <row r="79">
      <c r="A79" s="179" t="s">
        <v>517</v>
      </c>
      <c r="B79" s="21">
        <v>4794.0</v>
      </c>
      <c r="C79" s="21">
        <v>84.0</v>
      </c>
      <c r="D79" s="21">
        <v>55.0</v>
      </c>
      <c r="E79" s="21">
        <v>111.0</v>
      </c>
      <c r="F79" s="21">
        <v>109.0</v>
      </c>
      <c r="G79" s="21">
        <v>120.0</v>
      </c>
      <c r="H79" s="21">
        <v>139.0</v>
      </c>
      <c r="I79" s="21">
        <v>175.0</v>
      </c>
      <c r="J79" s="17">
        <v>315.0</v>
      </c>
      <c r="K79" s="17">
        <v>138.0</v>
      </c>
      <c r="L79" s="17">
        <v>163.0</v>
      </c>
      <c r="M79" s="17">
        <v>286.0</v>
      </c>
      <c r="N79" s="17">
        <v>233.0</v>
      </c>
      <c r="O79" s="17">
        <v>118.0</v>
      </c>
      <c r="P79" s="17">
        <v>150.0</v>
      </c>
      <c r="Q79" s="17">
        <v>165.0</v>
      </c>
      <c r="R79" s="17">
        <v>255.0</v>
      </c>
      <c r="S79" s="17">
        <v>161.0</v>
      </c>
      <c r="T79" s="17">
        <v>84.0</v>
      </c>
      <c r="U79" s="17">
        <v>170.0</v>
      </c>
      <c r="V79" s="17">
        <v>205.0</v>
      </c>
      <c r="W79" s="17">
        <v>331.0</v>
      </c>
      <c r="X79" s="17">
        <v>175.0</v>
      </c>
      <c r="Y79" s="17">
        <v>236.0</v>
      </c>
      <c r="Z79" s="17">
        <v>313.0</v>
      </c>
      <c r="AA79" s="17">
        <v>177.0</v>
      </c>
      <c r="AB79" s="17">
        <v>326.0</v>
      </c>
    </row>
    <row r="80">
      <c r="A80" s="179" t="s">
        <v>518</v>
      </c>
      <c r="B80" s="21">
        <v>4743.0</v>
      </c>
      <c r="C80" s="21">
        <v>83.0</v>
      </c>
      <c r="D80" s="21">
        <v>55.0</v>
      </c>
      <c r="E80" s="21">
        <v>111.0</v>
      </c>
      <c r="F80" s="21">
        <v>108.0</v>
      </c>
      <c r="G80" s="21">
        <v>120.0</v>
      </c>
      <c r="H80" s="21">
        <v>137.0</v>
      </c>
      <c r="I80" s="21">
        <v>174.0</v>
      </c>
      <c r="J80" s="17">
        <v>314.0</v>
      </c>
      <c r="K80" s="17">
        <v>136.0</v>
      </c>
      <c r="L80" s="17">
        <v>163.0</v>
      </c>
      <c r="M80" s="17">
        <v>281.0</v>
      </c>
      <c r="N80" s="17">
        <v>232.0</v>
      </c>
      <c r="O80" s="17">
        <v>115.0</v>
      </c>
      <c r="P80" s="17">
        <v>149.0</v>
      </c>
      <c r="Q80" s="17">
        <v>163.0</v>
      </c>
      <c r="R80" s="17">
        <v>251.0</v>
      </c>
      <c r="S80" s="17">
        <v>160.0</v>
      </c>
      <c r="T80" s="17">
        <v>84.0</v>
      </c>
      <c r="U80" s="17">
        <v>168.0</v>
      </c>
      <c r="V80" s="17">
        <v>202.0</v>
      </c>
      <c r="W80" s="17">
        <v>329.0</v>
      </c>
      <c r="X80" s="17">
        <v>171.0</v>
      </c>
      <c r="Y80" s="17">
        <v>234.0</v>
      </c>
      <c r="Z80" s="17">
        <v>307.0</v>
      </c>
      <c r="AA80" s="17">
        <v>176.0</v>
      </c>
      <c r="AB80" s="17">
        <v>320.0</v>
      </c>
    </row>
    <row r="81">
      <c r="A81" s="179" t="s">
        <v>519</v>
      </c>
      <c r="B81" s="21">
        <v>4711.0</v>
      </c>
      <c r="C81" s="21">
        <v>82.0</v>
      </c>
      <c r="D81" s="21">
        <v>55.0</v>
      </c>
      <c r="E81" s="21">
        <v>111.0</v>
      </c>
      <c r="F81" s="21">
        <v>108.0</v>
      </c>
      <c r="G81" s="21">
        <v>118.0</v>
      </c>
      <c r="H81" s="21">
        <v>136.0</v>
      </c>
      <c r="I81" s="21">
        <v>175.0</v>
      </c>
      <c r="J81" s="17">
        <v>313.0</v>
      </c>
      <c r="K81" s="17">
        <v>135.0</v>
      </c>
      <c r="L81" s="17">
        <v>162.0</v>
      </c>
      <c r="M81" s="17">
        <v>280.0</v>
      </c>
      <c r="N81" s="17">
        <v>231.0</v>
      </c>
      <c r="O81" s="17">
        <v>115.0</v>
      </c>
      <c r="P81" s="17">
        <v>148.0</v>
      </c>
      <c r="Q81" s="17">
        <v>163.0</v>
      </c>
      <c r="R81" s="17">
        <v>250.0</v>
      </c>
      <c r="S81" s="17">
        <v>159.0</v>
      </c>
      <c r="T81" s="17">
        <v>84.0</v>
      </c>
      <c r="U81" s="17">
        <v>168.0</v>
      </c>
      <c r="V81" s="17">
        <v>201.0</v>
      </c>
      <c r="W81" s="17">
        <v>327.0</v>
      </c>
      <c r="X81" s="17">
        <v>170.0</v>
      </c>
      <c r="Y81" s="17">
        <v>227.0</v>
      </c>
      <c r="Z81" s="17">
        <v>302.0</v>
      </c>
      <c r="AA81" s="17">
        <v>176.0</v>
      </c>
      <c r="AB81" s="17">
        <v>315.0</v>
      </c>
    </row>
    <row r="82">
      <c r="A82" s="179" t="s">
        <v>520</v>
      </c>
      <c r="B82" s="21">
        <v>4670.0</v>
      </c>
      <c r="C82" s="21">
        <v>82.0</v>
      </c>
      <c r="D82" s="21">
        <v>55.0</v>
      </c>
      <c r="E82" s="21">
        <v>111.0</v>
      </c>
      <c r="F82" s="21">
        <v>108.0</v>
      </c>
      <c r="G82" s="21">
        <v>118.0</v>
      </c>
      <c r="H82" s="21">
        <v>136.0</v>
      </c>
      <c r="I82" s="21">
        <v>174.0</v>
      </c>
      <c r="J82" s="17">
        <v>311.0</v>
      </c>
      <c r="K82" s="17">
        <v>134.0</v>
      </c>
      <c r="L82" s="17">
        <v>160.0</v>
      </c>
      <c r="M82" s="17">
        <v>276.0</v>
      </c>
      <c r="N82" s="17">
        <v>229.0</v>
      </c>
      <c r="O82" s="17">
        <v>115.0</v>
      </c>
      <c r="P82" s="17">
        <v>146.0</v>
      </c>
      <c r="Q82" s="17">
        <v>163.0</v>
      </c>
      <c r="R82" s="17">
        <v>248.0</v>
      </c>
      <c r="S82" s="17">
        <v>158.0</v>
      </c>
      <c r="T82" s="17">
        <v>83.0</v>
      </c>
      <c r="U82" s="17">
        <v>166.0</v>
      </c>
      <c r="V82" s="17">
        <v>201.0</v>
      </c>
      <c r="W82" s="17">
        <v>323.0</v>
      </c>
      <c r="X82" s="17">
        <v>168.0</v>
      </c>
      <c r="Y82" s="17">
        <v>223.0</v>
      </c>
      <c r="Z82" s="17">
        <v>296.0</v>
      </c>
      <c r="AA82" s="17">
        <v>175.0</v>
      </c>
      <c r="AB82" s="17">
        <v>311.0</v>
      </c>
    </row>
    <row r="83">
      <c r="A83" s="179" t="s">
        <v>521</v>
      </c>
      <c r="B83" s="21" t="s">
        <v>16</v>
      </c>
      <c r="C83" s="21" t="s">
        <v>16</v>
      </c>
      <c r="D83" s="21" t="s">
        <v>16</v>
      </c>
      <c r="E83" s="21" t="s">
        <v>16</v>
      </c>
      <c r="F83" s="21" t="s">
        <v>16</v>
      </c>
      <c r="G83" s="21" t="s">
        <v>16</v>
      </c>
      <c r="H83" s="21" t="s">
        <v>16</v>
      </c>
      <c r="I83" s="21" t="s">
        <v>16</v>
      </c>
      <c r="J83" s="21" t="s">
        <v>16</v>
      </c>
      <c r="K83" s="21" t="s">
        <v>16</v>
      </c>
      <c r="L83" s="21" t="s">
        <v>16</v>
      </c>
      <c r="M83" s="21" t="s">
        <v>16</v>
      </c>
      <c r="N83" s="21" t="s">
        <v>16</v>
      </c>
      <c r="O83" s="21" t="s">
        <v>16</v>
      </c>
      <c r="P83" s="21" t="s">
        <v>16</v>
      </c>
      <c r="Q83" s="21" t="s">
        <v>16</v>
      </c>
      <c r="R83" s="21" t="s">
        <v>16</v>
      </c>
      <c r="S83" s="21" t="s">
        <v>16</v>
      </c>
      <c r="T83" s="21" t="s">
        <v>16</v>
      </c>
      <c r="U83" s="21" t="s">
        <v>16</v>
      </c>
      <c r="V83" s="21" t="s">
        <v>16</v>
      </c>
      <c r="W83" s="21" t="s">
        <v>16</v>
      </c>
      <c r="X83" s="21" t="s">
        <v>16</v>
      </c>
      <c r="Y83" s="21" t="s">
        <v>16</v>
      </c>
      <c r="Z83" s="21" t="s">
        <v>16</v>
      </c>
      <c r="AA83" s="21" t="s">
        <v>16</v>
      </c>
      <c r="AB83" s="21" t="s">
        <v>16</v>
      </c>
    </row>
    <row r="84">
      <c r="A84" s="179" t="s">
        <v>522</v>
      </c>
      <c r="B84" s="21">
        <v>4589.0</v>
      </c>
      <c r="C84" s="21">
        <v>79.0</v>
      </c>
      <c r="D84" s="21">
        <v>55.0</v>
      </c>
      <c r="E84" s="21">
        <v>110.0</v>
      </c>
      <c r="F84" s="21">
        <v>105.0</v>
      </c>
      <c r="G84" s="21">
        <v>118.0</v>
      </c>
      <c r="H84" s="21">
        <v>134.0</v>
      </c>
      <c r="I84" s="21">
        <v>172.0</v>
      </c>
      <c r="J84" s="17">
        <v>307.0</v>
      </c>
      <c r="K84" s="17">
        <v>132.0</v>
      </c>
      <c r="L84" s="17">
        <v>156.0</v>
      </c>
      <c r="M84" s="17">
        <v>273.0</v>
      </c>
      <c r="N84" s="17">
        <v>225.0</v>
      </c>
      <c r="O84" s="17">
        <v>111.0</v>
      </c>
      <c r="P84" s="17">
        <v>146.0</v>
      </c>
      <c r="Q84" s="17">
        <v>162.0</v>
      </c>
      <c r="R84" s="17">
        <v>244.0</v>
      </c>
      <c r="S84" s="17">
        <v>157.0</v>
      </c>
      <c r="T84" s="17">
        <v>82.0</v>
      </c>
      <c r="U84" s="17">
        <v>162.0</v>
      </c>
      <c r="V84" s="17">
        <v>198.0</v>
      </c>
      <c r="W84" s="17">
        <v>309.0</v>
      </c>
      <c r="X84" s="17">
        <v>166.0</v>
      </c>
      <c r="Y84" s="17">
        <v>217.0</v>
      </c>
      <c r="Z84" s="17">
        <v>288.0</v>
      </c>
      <c r="AA84" s="17">
        <v>173.0</v>
      </c>
      <c r="AB84" s="17">
        <v>308.0</v>
      </c>
    </row>
    <row r="85">
      <c r="A85" s="179" t="s">
        <v>523</v>
      </c>
      <c r="B85" s="21">
        <v>4526.0</v>
      </c>
      <c r="C85" s="21">
        <v>76.0</v>
      </c>
      <c r="D85" s="21">
        <v>54.0</v>
      </c>
      <c r="E85" s="21">
        <v>109.0</v>
      </c>
      <c r="F85" s="21">
        <v>104.0</v>
      </c>
      <c r="G85" s="21">
        <v>116.0</v>
      </c>
      <c r="H85" s="21">
        <v>134.0</v>
      </c>
      <c r="I85" s="21">
        <v>171.0</v>
      </c>
      <c r="J85" s="17">
        <v>307.0</v>
      </c>
      <c r="K85" s="17">
        <v>128.0</v>
      </c>
      <c r="L85" s="17">
        <v>155.0</v>
      </c>
      <c r="M85" s="17">
        <v>271.0</v>
      </c>
      <c r="N85" s="17">
        <v>219.0</v>
      </c>
      <c r="O85" s="17">
        <v>108.0</v>
      </c>
      <c r="P85" s="17">
        <v>146.0</v>
      </c>
      <c r="Q85" s="17">
        <v>161.0</v>
      </c>
      <c r="R85" s="17">
        <v>240.0</v>
      </c>
      <c r="S85" s="17">
        <v>156.0</v>
      </c>
      <c r="T85" s="17">
        <v>80.0</v>
      </c>
      <c r="U85" s="17">
        <v>160.0</v>
      </c>
      <c r="V85" s="17">
        <v>195.0</v>
      </c>
      <c r="W85" s="17">
        <v>302.0</v>
      </c>
      <c r="X85" s="17">
        <v>163.0</v>
      </c>
      <c r="Y85" s="17">
        <v>216.0</v>
      </c>
      <c r="Z85" s="17">
        <v>284.0</v>
      </c>
      <c r="AA85" s="17">
        <v>172.0</v>
      </c>
      <c r="AB85" s="17">
        <v>299.0</v>
      </c>
    </row>
    <row r="86">
      <c r="A86" s="179" t="s">
        <v>524</v>
      </c>
      <c r="B86" s="21">
        <v>4478.0</v>
      </c>
      <c r="C86" s="21">
        <v>69.0</v>
      </c>
      <c r="D86" s="21">
        <v>54.0</v>
      </c>
      <c r="E86" s="21">
        <v>108.0</v>
      </c>
      <c r="F86" s="21">
        <v>103.0</v>
      </c>
      <c r="G86" s="21">
        <v>114.0</v>
      </c>
      <c r="H86" s="21">
        <v>133.0</v>
      </c>
      <c r="I86" s="21">
        <v>171.0</v>
      </c>
      <c r="J86" s="17">
        <v>306.0</v>
      </c>
      <c r="K86" s="17">
        <v>127.0</v>
      </c>
      <c r="L86" s="17">
        <v>152.0</v>
      </c>
      <c r="M86" s="17">
        <v>268.0</v>
      </c>
      <c r="N86" s="17">
        <v>213.0</v>
      </c>
      <c r="O86" s="17">
        <v>106.0</v>
      </c>
      <c r="P86" s="17">
        <v>145.0</v>
      </c>
      <c r="Q86" s="17">
        <v>160.0</v>
      </c>
      <c r="R86" s="17">
        <v>238.0</v>
      </c>
      <c r="S86" s="17">
        <v>155.0</v>
      </c>
      <c r="T86" s="17">
        <v>80.0</v>
      </c>
      <c r="U86" s="17">
        <v>160.0</v>
      </c>
      <c r="V86" s="17">
        <v>192.0</v>
      </c>
      <c r="W86" s="17">
        <v>298.0</v>
      </c>
      <c r="X86" s="17">
        <v>162.0</v>
      </c>
      <c r="Y86" s="17">
        <v>214.0</v>
      </c>
      <c r="Z86" s="17">
        <v>281.0</v>
      </c>
      <c r="AA86" s="17">
        <v>170.0</v>
      </c>
      <c r="AB86" s="17">
        <v>299.0</v>
      </c>
    </row>
    <row r="87">
      <c r="A87" s="179" t="s">
        <v>525</v>
      </c>
      <c r="B87" s="21">
        <v>4429.0</v>
      </c>
      <c r="C87" s="21">
        <v>68.0</v>
      </c>
      <c r="D87" s="21">
        <v>54.0</v>
      </c>
      <c r="E87" s="21">
        <v>108.0</v>
      </c>
      <c r="F87" s="21">
        <v>104.0</v>
      </c>
      <c r="G87" s="21">
        <v>111.0</v>
      </c>
      <c r="H87" s="21">
        <v>131.0</v>
      </c>
      <c r="I87" s="21">
        <v>170.0</v>
      </c>
      <c r="J87" s="17">
        <v>304.0</v>
      </c>
      <c r="K87" s="17">
        <v>129.0</v>
      </c>
      <c r="L87" s="17">
        <v>151.0</v>
      </c>
      <c r="M87" s="17">
        <v>266.0</v>
      </c>
      <c r="N87" s="17">
        <v>212.0</v>
      </c>
      <c r="O87" s="17">
        <v>105.0</v>
      </c>
      <c r="P87" s="17">
        <v>144.0</v>
      </c>
      <c r="Q87" s="17">
        <v>160.0</v>
      </c>
      <c r="R87" s="17">
        <v>236.0</v>
      </c>
      <c r="S87" s="17">
        <v>154.0</v>
      </c>
      <c r="T87" s="17">
        <v>78.0</v>
      </c>
      <c r="U87" s="17">
        <v>159.0</v>
      </c>
      <c r="V87" s="17">
        <v>188.0</v>
      </c>
      <c r="W87" s="17">
        <v>293.0</v>
      </c>
      <c r="X87" s="17">
        <v>159.0</v>
      </c>
      <c r="Y87" s="17">
        <v>212.0</v>
      </c>
      <c r="Z87" s="17">
        <v>279.0</v>
      </c>
      <c r="AA87" s="17">
        <v>168.0</v>
      </c>
      <c r="AB87" s="17">
        <v>286.0</v>
      </c>
    </row>
    <row r="88">
      <c r="A88" s="179" t="s">
        <v>526</v>
      </c>
      <c r="B88" s="21">
        <v>4362.0</v>
      </c>
      <c r="C88" s="21">
        <v>67.0</v>
      </c>
      <c r="D88" s="21">
        <v>54.0</v>
      </c>
      <c r="E88" s="21">
        <v>107.0</v>
      </c>
      <c r="F88" s="21">
        <v>102.0</v>
      </c>
      <c r="G88" s="21">
        <v>110.0</v>
      </c>
      <c r="H88" s="21">
        <v>130.0</v>
      </c>
      <c r="I88" s="21">
        <v>166.0</v>
      </c>
      <c r="J88" s="17">
        <v>300.0</v>
      </c>
      <c r="K88" s="17">
        <v>127.0</v>
      </c>
      <c r="L88" s="17">
        <v>148.0</v>
      </c>
      <c r="M88" s="17">
        <v>263.0</v>
      </c>
      <c r="N88" s="17">
        <v>207.0</v>
      </c>
      <c r="O88" s="17">
        <v>103.0</v>
      </c>
      <c r="P88" s="17">
        <v>142.0</v>
      </c>
      <c r="Q88" s="17">
        <v>158.0</v>
      </c>
      <c r="R88" s="17">
        <v>233.0</v>
      </c>
      <c r="S88" s="17">
        <v>152.0</v>
      </c>
      <c r="T88" s="17">
        <v>78.0</v>
      </c>
      <c r="U88" s="17">
        <v>152.0</v>
      </c>
      <c r="V88" s="17">
        <v>187.0</v>
      </c>
      <c r="W88" s="17">
        <v>289.0</v>
      </c>
      <c r="X88" s="17">
        <v>157.0</v>
      </c>
      <c r="Y88" s="17">
        <v>210.0</v>
      </c>
      <c r="Z88" s="17">
        <v>272.0</v>
      </c>
      <c r="AA88" s="17">
        <v>167.0</v>
      </c>
      <c r="AB88" s="17">
        <v>281.0</v>
      </c>
    </row>
    <row r="89">
      <c r="A89" s="179" t="s">
        <v>527</v>
      </c>
      <c r="B89" s="21">
        <v>4314.0</v>
      </c>
      <c r="C89" s="21">
        <v>67.0</v>
      </c>
      <c r="D89" s="21">
        <v>54.0</v>
      </c>
      <c r="E89" s="21">
        <v>107.0</v>
      </c>
      <c r="F89" s="21">
        <v>102.0</v>
      </c>
      <c r="G89" s="21">
        <v>110.0</v>
      </c>
      <c r="H89" s="21">
        <v>130.0</v>
      </c>
      <c r="I89" s="21">
        <v>165.0</v>
      </c>
      <c r="J89" s="17">
        <v>297.0</v>
      </c>
      <c r="K89" s="17">
        <v>125.0</v>
      </c>
      <c r="L89" s="17">
        <v>146.0</v>
      </c>
      <c r="M89" s="17">
        <v>258.0</v>
      </c>
      <c r="N89" s="17">
        <v>202.0</v>
      </c>
      <c r="O89" s="17">
        <v>102.0</v>
      </c>
      <c r="P89" s="17">
        <v>142.0</v>
      </c>
      <c r="Q89" s="17">
        <v>155.0</v>
      </c>
      <c r="R89" s="17">
        <v>232.0</v>
      </c>
      <c r="S89" s="17">
        <v>152.0</v>
      </c>
      <c r="T89" s="17">
        <v>76.0</v>
      </c>
      <c r="U89" s="17">
        <v>150.0</v>
      </c>
      <c r="V89" s="17">
        <v>182.0</v>
      </c>
      <c r="W89" s="17">
        <v>279.0</v>
      </c>
      <c r="X89" s="17">
        <v>157.0</v>
      </c>
      <c r="Y89" s="17">
        <v>209.0</v>
      </c>
      <c r="Z89" s="17">
        <v>271.0</v>
      </c>
      <c r="AA89" s="17">
        <v>165.0</v>
      </c>
      <c r="AB89" s="17">
        <v>279.0</v>
      </c>
    </row>
    <row r="90">
      <c r="A90" s="179" t="s">
        <v>528</v>
      </c>
      <c r="B90" s="21">
        <v>4251.0</v>
      </c>
      <c r="C90" s="21">
        <v>67.0</v>
      </c>
      <c r="D90" s="21">
        <v>54.0</v>
      </c>
      <c r="E90" s="21">
        <v>107.0</v>
      </c>
      <c r="F90" s="21">
        <v>101.0</v>
      </c>
      <c r="G90" s="21">
        <v>105.0</v>
      </c>
      <c r="H90" s="21">
        <v>130.0</v>
      </c>
      <c r="I90" s="21">
        <v>161.0</v>
      </c>
      <c r="J90" s="17">
        <v>294.0</v>
      </c>
      <c r="K90" s="17">
        <v>124.0</v>
      </c>
      <c r="L90" s="17">
        <v>145.0</v>
      </c>
      <c r="M90" s="17">
        <v>255.0</v>
      </c>
      <c r="N90" s="17">
        <v>199.0</v>
      </c>
      <c r="O90" s="17">
        <v>100.0</v>
      </c>
      <c r="P90" s="17">
        <v>140.0</v>
      </c>
      <c r="Q90" s="17">
        <v>154.0</v>
      </c>
      <c r="R90" s="17">
        <v>228.0</v>
      </c>
      <c r="S90" s="17">
        <v>153.0</v>
      </c>
      <c r="T90" s="17">
        <v>74.0</v>
      </c>
      <c r="U90" s="17">
        <v>148.0</v>
      </c>
      <c r="V90" s="17">
        <v>182.0</v>
      </c>
      <c r="W90" s="17">
        <v>277.0</v>
      </c>
      <c r="X90" s="17">
        <v>156.0</v>
      </c>
      <c r="Y90" s="17">
        <v>205.0</v>
      </c>
      <c r="Z90" s="17">
        <v>265.0</v>
      </c>
      <c r="AA90" s="17">
        <v>157.0</v>
      </c>
      <c r="AB90" s="17">
        <v>270.0</v>
      </c>
    </row>
    <row r="91">
      <c r="A91" s="179" t="s">
        <v>529</v>
      </c>
      <c r="B91" s="21">
        <v>4201.0</v>
      </c>
      <c r="C91" s="21">
        <v>67.0</v>
      </c>
      <c r="D91" s="21">
        <v>53.0</v>
      </c>
      <c r="E91" s="21">
        <v>105.0</v>
      </c>
      <c r="F91" s="21">
        <v>94.0</v>
      </c>
      <c r="G91" s="21">
        <v>104.0</v>
      </c>
      <c r="H91" s="21">
        <v>129.0</v>
      </c>
      <c r="I91" s="21">
        <v>158.0</v>
      </c>
      <c r="J91" s="17">
        <v>292.0</v>
      </c>
      <c r="K91" s="17">
        <v>124.0</v>
      </c>
      <c r="L91" s="17">
        <v>143.0</v>
      </c>
      <c r="M91" s="17">
        <v>253.0</v>
      </c>
      <c r="N91" s="17">
        <v>195.0</v>
      </c>
      <c r="O91" s="17">
        <v>97.0</v>
      </c>
      <c r="P91" s="17">
        <v>134.0</v>
      </c>
      <c r="Q91" s="17">
        <v>154.0</v>
      </c>
      <c r="R91" s="17">
        <v>228.0</v>
      </c>
      <c r="S91" s="17">
        <v>152.0</v>
      </c>
      <c r="T91" s="17">
        <v>74.0</v>
      </c>
      <c r="U91" s="17">
        <v>147.0</v>
      </c>
      <c r="V91" s="17">
        <v>182.0</v>
      </c>
      <c r="W91" s="17">
        <v>274.0</v>
      </c>
      <c r="X91" s="17">
        <v>154.0</v>
      </c>
      <c r="Y91" s="17">
        <v>201.0</v>
      </c>
      <c r="Z91" s="17">
        <v>263.0</v>
      </c>
      <c r="AA91" s="17">
        <v>157.0</v>
      </c>
      <c r="AB91" s="17">
        <v>267.0</v>
      </c>
    </row>
    <row r="92">
      <c r="A92" s="179" t="s">
        <v>530</v>
      </c>
      <c r="B92" s="21">
        <v>4131.0</v>
      </c>
      <c r="C92" s="21">
        <v>68.0</v>
      </c>
      <c r="D92" s="21">
        <v>53.0</v>
      </c>
      <c r="E92" s="21">
        <v>101.0</v>
      </c>
      <c r="F92" s="21">
        <v>94.0</v>
      </c>
      <c r="G92" s="21">
        <v>99.0</v>
      </c>
      <c r="H92" s="21">
        <v>126.0</v>
      </c>
      <c r="I92" s="21">
        <v>154.0</v>
      </c>
      <c r="J92" s="17">
        <v>287.0</v>
      </c>
      <c r="K92" s="17">
        <v>122.0</v>
      </c>
      <c r="L92" s="17">
        <v>139.0</v>
      </c>
      <c r="M92" s="17">
        <v>237.0</v>
      </c>
      <c r="N92" s="17">
        <v>192.0</v>
      </c>
      <c r="O92" s="17">
        <v>96.0</v>
      </c>
      <c r="P92" s="17">
        <v>133.0</v>
      </c>
      <c r="Q92" s="17">
        <v>153.0</v>
      </c>
      <c r="R92" s="17">
        <v>224.0</v>
      </c>
      <c r="S92" s="17">
        <v>151.0</v>
      </c>
      <c r="T92" s="17">
        <v>76.0</v>
      </c>
      <c r="U92" s="17">
        <v>143.0</v>
      </c>
      <c r="V92" s="17">
        <v>178.0</v>
      </c>
      <c r="W92" s="17">
        <v>270.0</v>
      </c>
      <c r="X92" s="17">
        <v>147.0</v>
      </c>
      <c r="Y92" s="17">
        <v>197.0</v>
      </c>
      <c r="Z92" s="17">
        <v>263.0</v>
      </c>
      <c r="AA92" s="17">
        <v>151.0</v>
      </c>
      <c r="AB92" s="17">
        <v>277.0</v>
      </c>
    </row>
    <row r="93">
      <c r="A93" s="179" t="s">
        <v>531</v>
      </c>
      <c r="B93" s="21">
        <v>4062.0</v>
      </c>
      <c r="C93" s="21">
        <v>68.0</v>
      </c>
      <c r="D93" s="21">
        <v>51.0</v>
      </c>
      <c r="E93" s="21">
        <v>101.0</v>
      </c>
      <c r="F93" s="21">
        <v>92.0</v>
      </c>
      <c r="G93" s="21">
        <v>97.0</v>
      </c>
      <c r="H93" s="21">
        <v>123.0</v>
      </c>
      <c r="I93" s="21">
        <v>151.0</v>
      </c>
      <c r="J93" s="17">
        <v>284.0</v>
      </c>
      <c r="K93" s="17">
        <v>118.0</v>
      </c>
      <c r="L93" s="17">
        <v>140.0</v>
      </c>
      <c r="M93" s="17">
        <v>230.0</v>
      </c>
      <c r="N93" s="17">
        <v>186.0</v>
      </c>
      <c r="O93" s="17">
        <v>95.0</v>
      </c>
      <c r="P93" s="17">
        <v>132.0</v>
      </c>
      <c r="Q93" s="17">
        <v>151.0</v>
      </c>
      <c r="R93" s="17">
        <v>221.0</v>
      </c>
      <c r="S93" s="17">
        <v>151.0</v>
      </c>
      <c r="T93" s="17">
        <v>76.0</v>
      </c>
      <c r="U93" s="17">
        <v>142.0</v>
      </c>
      <c r="V93" s="17">
        <v>178.0</v>
      </c>
      <c r="W93" s="17">
        <v>259.0</v>
      </c>
      <c r="X93" s="17">
        <v>143.0</v>
      </c>
      <c r="Y93" s="17">
        <v>193.0</v>
      </c>
      <c r="Z93" s="17">
        <v>261.0</v>
      </c>
      <c r="AA93" s="17">
        <v>145.0</v>
      </c>
      <c r="AB93" s="17">
        <v>274.0</v>
      </c>
    </row>
    <row r="94">
      <c r="A94" s="179" t="s">
        <v>532</v>
      </c>
      <c r="B94" s="21">
        <v>3961.0</v>
      </c>
      <c r="C94" s="21">
        <v>66.0</v>
      </c>
      <c r="D94" s="21">
        <v>52.0</v>
      </c>
      <c r="E94" s="21">
        <v>99.0</v>
      </c>
      <c r="F94" s="21">
        <v>91.0</v>
      </c>
      <c r="G94" s="21">
        <v>93.0</v>
      </c>
      <c r="H94" s="21">
        <v>122.0</v>
      </c>
      <c r="I94" s="21">
        <v>144.0</v>
      </c>
      <c r="J94" s="17">
        <v>280.0</v>
      </c>
      <c r="K94" s="17">
        <v>110.0</v>
      </c>
      <c r="L94" s="17">
        <v>135.0</v>
      </c>
      <c r="M94" s="17">
        <v>224.0</v>
      </c>
      <c r="N94" s="17">
        <v>184.0</v>
      </c>
      <c r="O94" s="17">
        <v>92.0</v>
      </c>
      <c r="P94" s="17">
        <v>129.0</v>
      </c>
      <c r="Q94" s="17">
        <v>148.0</v>
      </c>
      <c r="R94" s="17">
        <v>213.0</v>
      </c>
      <c r="S94" s="17">
        <v>151.0</v>
      </c>
      <c r="T94" s="17">
        <v>75.0</v>
      </c>
      <c r="U94" s="17">
        <v>140.0</v>
      </c>
      <c r="V94" s="17">
        <v>173.0</v>
      </c>
      <c r="W94" s="17">
        <v>252.0</v>
      </c>
      <c r="X94" s="17">
        <v>139.0</v>
      </c>
      <c r="Y94" s="17">
        <v>180.0</v>
      </c>
      <c r="Z94" s="17">
        <v>259.0</v>
      </c>
      <c r="AA94" s="17">
        <v>142.0</v>
      </c>
      <c r="AB94" s="17">
        <v>268.0</v>
      </c>
    </row>
    <row r="95">
      <c r="A95" s="179" t="s">
        <v>533</v>
      </c>
      <c r="B95" s="21">
        <v>3867.0</v>
      </c>
      <c r="C95" s="21">
        <v>64.0</v>
      </c>
      <c r="D95" s="21">
        <v>51.0</v>
      </c>
      <c r="E95" s="21">
        <v>98.0</v>
      </c>
      <c r="F95" s="21">
        <v>89.0</v>
      </c>
      <c r="G95" s="21">
        <v>92.0</v>
      </c>
      <c r="H95" s="21">
        <v>119.0</v>
      </c>
      <c r="I95" s="21">
        <v>139.0</v>
      </c>
      <c r="J95" s="17">
        <v>275.0</v>
      </c>
      <c r="K95" s="17">
        <v>106.0</v>
      </c>
      <c r="L95" s="17">
        <v>130.0</v>
      </c>
      <c r="M95" s="17">
        <v>212.0</v>
      </c>
      <c r="N95" s="17">
        <v>179.0</v>
      </c>
      <c r="O95" s="17">
        <v>91.0</v>
      </c>
      <c r="P95" s="17">
        <v>128.0</v>
      </c>
      <c r="Q95" s="17">
        <v>143.0</v>
      </c>
      <c r="R95" s="17">
        <v>209.0</v>
      </c>
      <c r="S95" s="17">
        <v>149.0</v>
      </c>
      <c r="T95" s="17">
        <v>73.0</v>
      </c>
      <c r="U95" s="17">
        <v>141.0</v>
      </c>
      <c r="V95" s="17">
        <v>165.0</v>
      </c>
      <c r="W95" s="17">
        <v>244.0</v>
      </c>
      <c r="X95" s="17">
        <v>136.0</v>
      </c>
      <c r="Y95" s="17">
        <v>174.0</v>
      </c>
      <c r="Z95" s="17">
        <v>257.0</v>
      </c>
      <c r="AA95" s="17">
        <v>140.0</v>
      </c>
      <c r="AB95" s="17">
        <v>263.0</v>
      </c>
    </row>
    <row r="96">
      <c r="A96" s="179" t="s">
        <v>534</v>
      </c>
      <c r="B96" s="21">
        <v>3773.0</v>
      </c>
      <c r="C96" s="21">
        <v>60.0</v>
      </c>
      <c r="D96" s="21">
        <v>48.0</v>
      </c>
      <c r="E96" s="21">
        <v>99.0</v>
      </c>
      <c r="F96" s="21">
        <v>86.0</v>
      </c>
      <c r="G96" s="21">
        <v>88.0</v>
      </c>
      <c r="H96" s="21">
        <v>113.0</v>
      </c>
      <c r="I96" s="21">
        <v>136.0</v>
      </c>
      <c r="J96" s="17">
        <v>270.0</v>
      </c>
      <c r="K96" s="17">
        <v>105.0</v>
      </c>
      <c r="L96" s="17">
        <v>124.0</v>
      </c>
      <c r="M96" s="17">
        <v>197.0</v>
      </c>
      <c r="N96" s="17">
        <v>172.0</v>
      </c>
      <c r="O96" s="17">
        <v>88.0</v>
      </c>
      <c r="P96" s="17">
        <v>128.0</v>
      </c>
      <c r="Q96" s="17">
        <v>138.0</v>
      </c>
      <c r="R96" s="17">
        <v>204.0</v>
      </c>
      <c r="S96" s="17">
        <v>148.0</v>
      </c>
      <c r="T96" s="17">
        <v>71.0</v>
      </c>
      <c r="U96" s="17">
        <v>134.0</v>
      </c>
      <c r="V96" s="17">
        <v>156.0</v>
      </c>
      <c r="W96" s="17">
        <v>232.0</v>
      </c>
      <c r="X96" s="17">
        <v>136.0</v>
      </c>
      <c r="Y96" s="17">
        <v>172.0</v>
      </c>
      <c r="Z96" s="17">
        <v>250.0</v>
      </c>
      <c r="AA96" s="17">
        <v>139.0</v>
      </c>
      <c r="AB96" s="17">
        <v>252.0</v>
      </c>
    </row>
    <row r="97">
      <c r="A97" s="179" t="s">
        <v>535</v>
      </c>
      <c r="B97" s="21">
        <v>3657.0</v>
      </c>
      <c r="C97" s="21">
        <v>59.0</v>
      </c>
      <c r="D97" s="21">
        <v>46.0</v>
      </c>
      <c r="E97" s="21">
        <v>99.0</v>
      </c>
      <c r="F97" s="21">
        <v>86.0</v>
      </c>
      <c r="G97" s="21">
        <v>86.0</v>
      </c>
      <c r="H97" s="21">
        <v>110.0</v>
      </c>
      <c r="I97" s="21">
        <v>131.0</v>
      </c>
      <c r="J97" s="17">
        <v>266.0</v>
      </c>
      <c r="K97" s="17">
        <v>101.0</v>
      </c>
      <c r="L97" s="17">
        <v>123.0</v>
      </c>
      <c r="M97" s="17">
        <v>197.0</v>
      </c>
      <c r="N97" s="17">
        <v>170.0</v>
      </c>
      <c r="O97" s="17">
        <v>86.0</v>
      </c>
      <c r="P97" s="17">
        <v>125.0</v>
      </c>
      <c r="Q97" s="17">
        <v>136.0</v>
      </c>
      <c r="R97" s="17">
        <v>200.0</v>
      </c>
      <c r="S97" s="17">
        <v>143.0</v>
      </c>
      <c r="T97" s="17">
        <v>70.0</v>
      </c>
      <c r="U97" s="17">
        <v>125.0</v>
      </c>
      <c r="V97" s="17">
        <v>144.0</v>
      </c>
      <c r="W97" s="17">
        <v>227.0</v>
      </c>
      <c r="X97" s="17">
        <v>133.0</v>
      </c>
      <c r="Y97" s="17">
        <v>168.0</v>
      </c>
      <c r="Z97" s="17">
        <v>240.0</v>
      </c>
      <c r="AA97" s="17">
        <v>136.0</v>
      </c>
      <c r="AB97" s="17">
        <v>250.0</v>
      </c>
    </row>
    <row r="98">
      <c r="A98" s="179" t="s">
        <v>536</v>
      </c>
      <c r="B98" s="21">
        <v>3532.0</v>
      </c>
      <c r="C98" s="21">
        <v>59.0</v>
      </c>
      <c r="D98" s="21">
        <v>44.0</v>
      </c>
      <c r="E98" s="21">
        <v>98.0</v>
      </c>
      <c r="F98" s="21">
        <v>86.0</v>
      </c>
      <c r="G98" s="21">
        <v>81.0</v>
      </c>
      <c r="H98" s="21">
        <v>107.0</v>
      </c>
      <c r="I98" s="21">
        <v>128.0</v>
      </c>
      <c r="J98" s="17">
        <v>259.0</v>
      </c>
      <c r="K98" s="17">
        <v>94.0</v>
      </c>
      <c r="L98" s="17">
        <v>117.0</v>
      </c>
      <c r="M98" s="17">
        <v>176.0</v>
      </c>
      <c r="N98" s="17">
        <v>168.0</v>
      </c>
      <c r="O98" s="17">
        <v>81.0</v>
      </c>
      <c r="P98" s="17">
        <v>122.0</v>
      </c>
      <c r="Q98" s="17">
        <v>132.0</v>
      </c>
      <c r="R98" s="17">
        <v>192.0</v>
      </c>
      <c r="S98" s="17">
        <v>140.0</v>
      </c>
      <c r="T98" s="17">
        <v>67.0</v>
      </c>
      <c r="U98" s="17">
        <v>118.0</v>
      </c>
      <c r="V98" s="17">
        <v>135.0</v>
      </c>
      <c r="W98" s="17">
        <v>219.0</v>
      </c>
      <c r="X98" s="17">
        <v>128.0</v>
      </c>
      <c r="Y98" s="17">
        <v>164.0</v>
      </c>
      <c r="Z98" s="17">
        <v>226.0</v>
      </c>
      <c r="AA98" s="17">
        <v>131.0</v>
      </c>
      <c r="AB98" s="17">
        <v>239.0</v>
      </c>
    </row>
    <row r="99">
      <c r="A99" s="179" t="s">
        <v>537</v>
      </c>
      <c r="B99" s="21">
        <v>3386.0</v>
      </c>
      <c r="C99" s="21">
        <v>56.0</v>
      </c>
      <c r="D99" s="21">
        <v>43.0</v>
      </c>
      <c r="E99" s="21">
        <v>95.0</v>
      </c>
      <c r="F99" s="21">
        <v>86.0</v>
      </c>
      <c r="G99" s="21">
        <v>75.0</v>
      </c>
      <c r="H99" s="21">
        <v>105.0</v>
      </c>
      <c r="I99" s="21">
        <v>125.0</v>
      </c>
      <c r="J99" s="17">
        <v>253.0</v>
      </c>
      <c r="K99" s="17">
        <v>90.0</v>
      </c>
      <c r="L99" s="17">
        <v>112.0</v>
      </c>
      <c r="M99" s="17">
        <v>159.0</v>
      </c>
      <c r="N99" s="17">
        <v>159.0</v>
      </c>
      <c r="O99" s="17">
        <v>79.0</v>
      </c>
      <c r="P99" s="17">
        <v>111.0</v>
      </c>
      <c r="Q99" s="17">
        <v>130.0</v>
      </c>
      <c r="R99" s="17">
        <v>189.0</v>
      </c>
      <c r="S99" s="17">
        <v>134.0</v>
      </c>
      <c r="T99" s="17">
        <v>66.0</v>
      </c>
      <c r="U99" s="17">
        <v>113.0</v>
      </c>
      <c r="V99" s="17">
        <v>127.0</v>
      </c>
      <c r="W99" s="17">
        <v>206.0</v>
      </c>
      <c r="X99" s="17">
        <v>125.0</v>
      </c>
      <c r="Y99" s="17">
        <v>159.0</v>
      </c>
      <c r="Z99" s="17">
        <v>210.0</v>
      </c>
      <c r="AA99" s="17">
        <v>129.0</v>
      </c>
      <c r="AB99" s="17">
        <v>230.0</v>
      </c>
    </row>
    <row r="100">
      <c r="A100" s="179" t="s">
        <v>538</v>
      </c>
      <c r="B100" s="21">
        <v>3232.0</v>
      </c>
      <c r="C100" s="21">
        <v>50.0</v>
      </c>
      <c r="D100" s="21">
        <v>45.0</v>
      </c>
      <c r="E100" s="21">
        <v>92.0</v>
      </c>
      <c r="F100" s="21">
        <v>82.0</v>
      </c>
      <c r="G100" s="21">
        <v>68.0</v>
      </c>
      <c r="H100" s="21">
        <v>104.0</v>
      </c>
      <c r="I100" s="21">
        <v>122.0</v>
      </c>
      <c r="J100" s="17">
        <v>239.0</v>
      </c>
      <c r="K100" s="17">
        <v>87.0</v>
      </c>
      <c r="L100" s="17">
        <v>119.0</v>
      </c>
      <c r="M100" s="17">
        <v>150.0</v>
      </c>
      <c r="N100" s="17">
        <v>152.0</v>
      </c>
      <c r="O100" s="17">
        <v>70.0</v>
      </c>
      <c r="P100" s="17">
        <v>107.0</v>
      </c>
      <c r="Q100" s="17">
        <v>124.0</v>
      </c>
      <c r="R100" s="17">
        <v>177.0</v>
      </c>
      <c r="S100" s="17">
        <v>125.0</v>
      </c>
      <c r="T100" s="17">
        <v>56.0</v>
      </c>
      <c r="U100" s="17">
        <v>108.0</v>
      </c>
      <c r="V100" s="17">
        <v>119.0</v>
      </c>
      <c r="W100" s="17">
        <v>202.0</v>
      </c>
      <c r="X100" s="17">
        <v>123.0</v>
      </c>
      <c r="Y100" s="17">
        <v>155.0</v>
      </c>
      <c r="Z100" s="17">
        <v>207.0</v>
      </c>
      <c r="AA100" s="17">
        <v>127.0</v>
      </c>
      <c r="AB100" s="17">
        <v>222.0</v>
      </c>
    </row>
    <row r="101">
      <c r="A101" s="179" t="s">
        <v>539</v>
      </c>
      <c r="B101" s="21">
        <v>3120.0</v>
      </c>
      <c r="C101" s="21">
        <v>50.0</v>
      </c>
      <c r="D101" s="21">
        <v>41.0</v>
      </c>
      <c r="E101" s="21">
        <v>90.0</v>
      </c>
      <c r="F101" s="21">
        <v>80.0</v>
      </c>
      <c r="G101" s="21">
        <v>65.0</v>
      </c>
      <c r="H101" s="21">
        <v>101.0</v>
      </c>
      <c r="I101" s="21">
        <v>117.0</v>
      </c>
      <c r="J101" s="17">
        <v>236.0</v>
      </c>
      <c r="K101" s="17">
        <v>82.0</v>
      </c>
      <c r="L101" s="17">
        <v>118.0</v>
      </c>
      <c r="M101" s="17">
        <v>146.0</v>
      </c>
      <c r="N101" s="17">
        <v>146.0</v>
      </c>
      <c r="O101" s="17">
        <v>69.0</v>
      </c>
      <c r="P101" s="17">
        <v>100.0</v>
      </c>
      <c r="Q101" s="17">
        <v>119.0</v>
      </c>
      <c r="R101" s="17">
        <v>167.0</v>
      </c>
      <c r="S101" s="17">
        <v>123.0</v>
      </c>
      <c r="T101" s="17">
        <v>56.0</v>
      </c>
      <c r="U101" s="17">
        <v>99.0</v>
      </c>
      <c r="V101" s="17">
        <v>117.0</v>
      </c>
      <c r="W101" s="17">
        <v>192.0</v>
      </c>
      <c r="X101" s="17">
        <v>118.0</v>
      </c>
      <c r="Y101" s="17">
        <v>149.0</v>
      </c>
      <c r="Z101" s="17">
        <v>201.0</v>
      </c>
      <c r="AA101" s="17">
        <v>119.0</v>
      </c>
      <c r="AB101" s="17">
        <v>219.0</v>
      </c>
    </row>
    <row r="102">
      <c r="A102" s="179" t="s">
        <v>540</v>
      </c>
      <c r="B102" s="21">
        <v>2986.0</v>
      </c>
      <c r="C102" s="21">
        <v>49.0</v>
      </c>
      <c r="D102" s="21">
        <v>41.0</v>
      </c>
      <c r="E102" s="21">
        <v>87.0</v>
      </c>
      <c r="F102" s="21">
        <v>79.0</v>
      </c>
      <c r="G102" s="21">
        <v>64.0</v>
      </c>
      <c r="H102" s="21">
        <v>98.0</v>
      </c>
      <c r="I102" s="21">
        <v>105.0</v>
      </c>
      <c r="J102" s="17">
        <v>226.0</v>
      </c>
      <c r="K102" s="17">
        <v>80.0</v>
      </c>
      <c r="L102" s="17">
        <v>109.0</v>
      </c>
      <c r="M102" s="17">
        <v>135.0</v>
      </c>
      <c r="N102" s="17">
        <v>141.0</v>
      </c>
      <c r="O102" s="17">
        <v>65.0</v>
      </c>
      <c r="P102" s="17">
        <v>99.0</v>
      </c>
      <c r="Q102" s="17">
        <v>113.0</v>
      </c>
      <c r="R102" s="17">
        <v>165.0</v>
      </c>
      <c r="S102" s="17">
        <v>121.0</v>
      </c>
      <c r="T102" s="17">
        <v>53.0</v>
      </c>
      <c r="U102" s="17">
        <v>95.0</v>
      </c>
      <c r="V102" s="17">
        <v>116.0</v>
      </c>
      <c r="W102" s="17">
        <v>184.0</v>
      </c>
      <c r="X102" s="17">
        <v>113.0</v>
      </c>
      <c r="Y102" s="17">
        <v>144.0</v>
      </c>
      <c r="Z102" s="17">
        <v>194.0</v>
      </c>
      <c r="AA102" s="17">
        <v>112.0</v>
      </c>
      <c r="AB102" s="17">
        <v>198.0</v>
      </c>
    </row>
    <row r="103">
      <c r="A103" s="179" t="s">
        <v>541</v>
      </c>
      <c r="B103" s="21">
        <v>2889.0</v>
      </c>
      <c r="C103" s="21">
        <v>47.0</v>
      </c>
      <c r="D103" s="21">
        <v>38.0</v>
      </c>
      <c r="E103" s="21">
        <v>83.0</v>
      </c>
      <c r="F103" s="21">
        <v>78.0</v>
      </c>
      <c r="G103" s="21">
        <v>59.0</v>
      </c>
      <c r="H103" s="21">
        <v>94.0</v>
      </c>
      <c r="I103" s="21">
        <v>97.0</v>
      </c>
      <c r="J103" s="17">
        <v>201.0</v>
      </c>
      <c r="K103" s="17">
        <v>75.0</v>
      </c>
      <c r="L103" s="17">
        <v>108.0</v>
      </c>
      <c r="M103" s="17">
        <v>117.0</v>
      </c>
      <c r="N103" s="17">
        <v>135.0</v>
      </c>
      <c r="O103" s="17">
        <v>63.0</v>
      </c>
      <c r="P103" s="17">
        <v>96.0</v>
      </c>
      <c r="Q103" s="17">
        <v>104.0</v>
      </c>
      <c r="R103" s="17">
        <v>160.0</v>
      </c>
      <c r="S103" s="17">
        <v>118.0</v>
      </c>
      <c r="T103" s="17">
        <v>50.0</v>
      </c>
      <c r="U103" s="17">
        <v>91.0</v>
      </c>
      <c r="V103" s="17">
        <v>115.0</v>
      </c>
      <c r="W103" s="17">
        <v>179.0</v>
      </c>
      <c r="X103" s="17">
        <v>112.0</v>
      </c>
      <c r="Y103" s="17">
        <v>140.0</v>
      </c>
      <c r="Z103" s="17">
        <v>188.0</v>
      </c>
      <c r="AA103" s="17">
        <v>100.0</v>
      </c>
      <c r="AB103" s="17">
        <v>241.0</v>
      </c>
    </row>
    <row r="104">
      <c r="A104" s="179" t="s">
        <v>542</v>
      </c>
      <c r="B104" s="21">
        <v>2749.0</v>
      </c>
      <c r="C104" s="21">
        <v>46.0</v>
      </c>
      <c r="D104" s="21">
        <v>37.0</v>
      </c>
      <c r="E104" s="21">
        <v>78.0</v>
      </c>
      <c r="F104" s="21">
        <v>77.0</v>
      </c>
      <c r="G104" s="21">
        <v>57.0</v>
      </c>
      <c r="H104" s="21">
        <v>92.0</v>
      </c>
      <c r="I104" s="21">
        <v>92.0</v>
      </c>
      <c r="J104" s="17">
        <v>190.0</v>
      </c>
      <c r="K104" s="17">
        <v>71.0</v>
      </c>
      <c r="L104" s="17">
        <v>105.0</v>
      </c>
      <c r="M104" s="17">
        <v>108.0</v>
      </c>
      <c r="N104" s="17">
        <v>124.0</v>
      </c>
      <c r="O104" s="17">
        <v>62.0</v>
      </c>
      <c r="P104" s="17">
        <v>92.0</v>
      </c>
      <c r="Q104" s="17">
        <v>99.0</v>
      </c>
      <c r="R104" s="17">
        <v>158.0</v>
      </c>
      <c r="S104" s="17">
        <v>116.0</v>
      </c>
      <c r="T104" s="17">
        <v>49.0</v>
      </c>
      <c r="U104" s="17">
        <v>87.0</v>
      </c>
      <c r="V104" s="17">
        <v>106.0</v>
      </c>
      <c r="W104" s="17">
        <v>174.0</v>
      </c>
      <c r="X104" s="17">
        <v>105.0</v>
      </c>
      <c r="Y104" s="17">
        <v>134.0</v>
      </c>
      <c r="Z104" s="17">
        <v>183.0</v>
      </c>
      <c r="AA104" s="17">
        <v>88.0</v>
      </c>
      <c r="AB104" s="17">
        <v>219.0</v>
      </c>
    </row>
    <row r="105">
      <c r="A105" s="179" t="s">
        <v>543</v>
      </c>
      <c r="B105" s="21">
        <v>2621.0</v>
      </c>
      <c r="C105" s="21">
        <v>44.0</v>
      </c>
      <c r="D105" s="21">
        <v>35.0</v>
      </c>
      <c r="E105" s="21">
        <v>76.0</v>
      </c>
      <c r="F105" s="21">
        <v>74.0</v>
      </c>
      <c r="G105" s="21">
        <v>52.0</v>
      </c>
      <c r="H105" s="21">
        <v>86.0</v>
      </c>
      <c r="I105" s="21">
        <v>89.0</v>
      </c>
      <c r="J105" s="17">
        <v>183.0</v>
      </c>
      <c r="K105" s="17">
        <v>65.0</v>
      </c>
      <c r="L105" s="17">
        <v>104.0</v>
      </c>
      <c r="M105" s="17">
        <v>107.0</v>
      </c>
      <c r="N105" s="17">
        <v>116.0</v>
      </c>
      <c r="O105" s="17">
        <v>56.0</v>
      </c>
      <c r="P105" s="17">
        <v>84.0</v>
      </c>
      <c r="Q105" s="17">
        <v>92.0</v>
      </c>
      <c r="R105" s="17">
        <v>151.0</v>
      </c>
      <c r="S105" s="17">
        <v>108.0</v>
      </c>
      <c r="T105" s="17">
        <v>46.0</v>
      </c>
      <c r="U105" s="17">
        <v>86.0</v>
      </c>
      <c r="V105" s="17">
        <v>102.0</v>
      </c>
      <c r="W105" s="17">
        <v>170.0</v>
      </c>
      <c r="X105" s="17">
        <v>102.0</v>
      </c>
      <c r="Y105" s="17">
        <v>129.0</v>
      </c>
      <c r="Z105" s="17">
        <v>171.0</v>
      </c>
      <c r="AA105" s="17">
        <v>83.0</v>
      </c>
      <c r="AB105" s="17">
        <v>210.0</v>
      </c>
    </row>
    <row r="106">
      <c r="A106" s="179" t="s">
        <v>544</v>
      </c>
      <c r="B106" s="16">
        <v>2495.0</v>
      </c>
      <c r="C106" s="17">
        <v>41.0</v>
      </c>
      <c r="D106" s="17">
        <v>31.0</v>
      </c>
      <c r="E106" s="17">
        <v>74.0</v>
      </c>
      <c r="F106" s="17">
        <v>70.0</v>
      </c>
      <c r="G106" s="17">
        <v>49.0</v>
      </c>
      <c r="H106" s="17">
        <v>80.0</v>
      </c>
      <c r="I106" s="17">
        <v>82.0</v>
      </c>
      <c r="J106" s="17">
        <v>173.0</v>
      </c>
      <c r="K106" s="17">
        <v>63.0</v>
      </c>
      <c r="L106" s="17">
        <v>98.0</v>
      </c>
      <c r="M106" s="17">
        <v>101.0</v>
      </c>
      <c r="N106" s="17">
        <v>106.0</v>
      </c>
      <c r="O106" s="17">
        <v>56.0</v>
      </c>
      <c r="P106" s="17">
        <v>82.0</v>
      </c>
      <c r="Q106" s="17">
        <v>89.0</v>
      </c>
      <c r="R106" s="17">
        <v>137.0</v>
      </c>
      <c r="S106" s="17">
        <v>103.0</v>
      </c>
      <c r="T106" s="17">
        <v>44.0</v>
      </c>
      <c r="U106" s="17">
        <v>85.0</v>
      </c>
      <c r="V106" s="17">
        <v>100.0</v>
      </c>
      <c r="W106" s="17">
        <v>167.0</v>
      </c>
      <c r="X106" s="17">
        <v>96.0</v>
      </c>
      <c r="Y106" s="17">
        <v>124.0</v>
      </c>
      <c r="Z106" s="17">
        <v>159.0</v>
      </c>
      <c r="AA106" s="17">
        <v>81.0</v>
      </c>
      <c r="AB106" s="17">
        <v>204.0</v>
      </c>
    </row>
    <row r="107">
      <c r="A107" s="179" t="s">
        <v>545</v>
      </c>
      <c r="B107" s="16">
        <v>2360.0</v>
      </c>
      <c r="C107" s="17">
        <v>37.0</v>
      </c>
      <c r="D107" s="17">
        <v>31.0</v>
      </c>
      <c r="E107" s="17">
        <v>74.0</v>
      </c>
      <c r="F107" s="17">
        <v>70.0</v>
      </c>
      <c r="G107" s="17">
        <v>47.0</v>
      </c>
      <c r="H107" s="17">
        <v>74.0</v>
      </c>
      <c r="I107" s="17">
        <v>78.0</v>
      </c>
      <c r="J107" s="17">
        <v>158.0</v>
      </c>
      <c r="K107" s="17">
        <v>54.0</v>
      </c>
      <c r="L107" s="17">
        <v>95.0</v>
      </c>
      <c r="M107" s="17">
        <v>98.0</v>
      </c>
      <c r="N107" s="17">
        <v>95.0</v>
      </c>
      <c r="O107" s="17">
        <v>52.0</v>
      </c>
      <c r="P107" s="17">
        <v>80.0</v>
      </c>
      <c r="Q107" s="17">
        <v>87.0</v>
      </c>
      <c r="R107" s="17">
        <v>133.0</v>
      </c>
      <c r="S107" s="17">
        <v>101.0</v>
      </c>
      <c r="T107" s="17">
        <v>44.0</v>
      </c>
      <c r="U107" s="17">
        <v>83.0</v>
      </c>
      <c r="V107" s="17">
        <v>96.0</v>
      </c>
      <c r="W107" s="17">
        <v>164.0</v>
      </c>
      <c r="X107" s="17">
        <v>93.0</v>
      </c>
      <c r="Y107" s="17">
        <v>119.0</v>
      </c>
      <c r="Z107" s="17">
        <v>144.0</v>
      </c>
      <c r="AA107" s="17">
        <v>68.0</v>
      </c>
      <c r="AB107" s="17">
        <v>185.0</v>
      </c>
    </row>
    <row r="108">
      <c r="A108" s="179" t="s">
        <v>546</v>
      </c>
      <c r="B108" s="16">
        <v>2209.0</v>
      </c>
      <c r="C108" s="17">
        <v>33.0</v>
      </c>
      <c r="D108" s="17">
        <v>29.0</v>
      </c>
      <c r="E108" s="17">
        <v>70.0</v>
      </c>
      <c r="F108" s="17">
        <v>67.0</v>
      </c>
      <c r="G108" s="17">
        <v>46.0</v>
      </c>
      <c r="H108" s="17">
        <v>69.0</v>
      </c>
      <c r="I108" s="17">
        <v>69.0</v>
      </c>
      <c r="J108" s="17">
        <v>150.0</v>
      </c>
      <c r="K108" s="17">
        <v>47.0</v>
      </c>
      <c r="L108" s="17">
        <v>87.0</v>
      </c>
      <c r="M108" s="17">
        <v>89.0</v>
      </c>
      <c r="N108" s="17">
        <v>90.0</v>
      </c>
      <c r="O108" s="17">
        <v>49.0</v>
      </c>
      <c r="P108" s="17">
        <v>72.0</v>
      </c>
      <c r="Q108" s="17">
        <v>84.0</v>
      </c>
      <c r="R108" s="17">
        <v>131.0</v>
      </c>
      <c r="S108" s="17">
        <v>95.0</v>
      </c>
      <c r="T108" s="17">
        <v>43.0</v>
      </c>
      <c r="U108" s="17">
        <v>80.0</v>
      </c>
      <c r="V108" s="17">
        <v>92.0</v>
      </c>
      <c r="W108" s="17">
        <v>158.0</v>
      </c>
      <c r="X108" s="17">
        <v>87.0</v>
      </c>
      <c r="Y108" s="17">
        <v>113.0</v>
      </c>
      <c r="Z108" s="17">
        <v>133.0</v>
      </c>
      <c r="AA108" s="17">
        <v>66.0</v>
      </c>
      <c r="AB108" s="17">
        <v>160.0</v>
      </c>
    </row>
    <row r="109">
      <c r="A109" s="179" t="s">
        <v>547</v>
      </c>
      <c r="B109" s="16">
        <v>2077.0</v>
      </c>
      <c r="C109" s="17">
        <v>33.0</v>
      </c>
      <c r="D109" s="17">
        <v>28.0</v>
      </c>
      <c r="E109" s="17">
        <v>70.0</v>
      </c>
      <c r="F109" s="17">
        <v>67.0</v>
      </c>
      <c r="G109" s="17">
        <v>43.0</v>
      </c>
      <c r="H109" s="17">
        <v>63.0</v>
      </c>
      <c r="I109" s="17">
        <v>59.0</v>
      </c>
      <c r="J109" s="17">
        <v>132.0</v>
      </c>
      <c r="K109" s="17">
        <v>39.0</v>
      </c>
      <c r="L109" s="17">
        <v>84.0</v>
      </c>
      <c r="M109" s="17">
        <v>82.0</v>
      </c>
      <c r="N109" s="17">
        <v>85.0</v>
      </c>
      <c r="O109" s="17">
        <v>48.0</v>
      </c>
      <c r="P109" s="17">
        <v>69.0</v>
      </c>
      <c r="Q109" s="17">
        <v>81.0</v>
      </c>
      <c r="R109" s="17">
        <v>128.0</v>
      </c>
      <c r="S109" s="17">
        <v>93.0</v>
      </c>
      <c r="T109" s="17">
        <v>42.0</v>
      </c>
      <c r="U109" s="17">
        <v>79.0</v>
      </c>
      <c r="V109" s="17">
        <v>81.0</v>
      </c>
      <c r="W109" s="17">
        <v>156.0</v>
      </c>
      <c r="X109" s="17">
        <v>86.0</v>
      </c>
      <c r="Y109" s="17">
        <v>111.0</v>
      </c>
      <c r="Z109" s="17">
        <v>122.0</v>
      </c>
      <c r="AA109" s="17">
        <v>61.0</v>
      </c>
      <c r="AB109" s="17">
        <v>135.0</v>
      </c>
    </row>
    <row r="110">
      <c r="A110" s="179" t="s">
        <v>548</v>
      </c>
      <c r="B110" s="16">
        <v>1987.0</v>
      </c>
      <c r="C110" s="17">
        <v>31.0</v>
      </c>
      <c r="D110" s="17">
        <v>27.0</v>
      </c>
      <c r="E110" s="17">
        <v>67.0</v>
      </c>
      <c r="F110" s="17">
        <v>67.0</v>
      </c>
      <c r="G110" s="17">
        <v>40.0</v>
      </c>
      <c r="H110" s="17">
        <v>59.0</v>
      </c>
      <c r="I110" s="17">
        <v>54.0</v>
      </c>
      <c r="J110" s="17">
        <v>112.0</v>
      </c>
      <c r="K110" s="17">
        <v>37.0</v>
      </c>
      <c r="L110" s="17">
        <v>80.0</v>
      </c>
      <c r="M110" s="17">
        <v>68.0</v>
      </c>
      <c r="N110" s="17">
        <v>83.0</v>
      </c>
      <c r="O110" s="17">
        <v>48.0</v>
      </c>
      <c r="P110" s="17">
        <v>65.0</v>
      </c>
      <c r="Q110" s="17">
        <v>80.0</v>
      </c>
      <c r="R110" s="17">
        <v>123.0</v>
      </c>
      <c r="S110" s="17">
        <v>93.0</v>
      </c>
      <c r="T110" s="17">
        <v>42.0</v>
      </c>
      <c r="U110" s="17">
        <v>79.0</v>
      </c>
      <c r="V110" s="17">
        <v>80.0</v>
      </c>
      <c r="W110" s="17">
        <v>156.0</v>
      </c>
      <c r="X110" s="17">
        <v>86.0</v>
      </c>
      <c r="Y110" s="17">
        <v>110.0</v>
      </c>
      <c r="Z110" s="17">
        <v>113.0</v>
      </c>
      <c r="AA110" s="17">
        <v>56.0</v>
      </c>
      <c r="AB110" s="17">
        <v>131.0</v>
      </c>
    </row>
    <row r="111">
      <c r="A111" s="179" t="s">
        <v>549</v>
      </c>
      <c r="B111" s="16">
        <v>1841.0</v>
      </c>
      <c r="C111" s="17">
        <v>31.0</v>
      </c>
      <c r="D111" s="17">
        <v>27.0</v>
      </c>
      <c r="E111" s="17">
        <v>63.0</v>
      </c>
      <c r="F111" s="17">
        <v>65.0</v>
      </c>
      <c r="G111" s="17">
        <v>33.0</v>
      </c>
      <c r="H111" s="17">
        <v>52.0</v>
      </c>
      <c r="I111" s="17">
        <v>46.0</v>
      </c>
      <c r="J111" s="17">
        <v>76.0</v>
      </c>
      <c r="K111" s="17">
        <v>30.0</v>
      </c>
      <c r="L111" s="17">
        <v>73.0</v>
      </c>
      <c r="M111" s="17">
        <v>56.0</v>
      </c>
      <c r="N111" s="17">
        <v>78.0</v>
      </c>
      <c r="O111" s="17">
        <v>47.0</v>
      </c>
      <c r="P111" s="17">
        <v>65.0</v>
      </c>
      <c r="Q111" s="17">
        <v>78.0</v>
      </c>
      <c r="R111" s="17">
        <v>116.0</v>
      </c>
      <c r="S111" s="17">
        <v>93.0</v>
      </c>
      <c r="T111" s="17">
        <v>39.0</v>
      </c>
      <c r="U111" s="17">
        <v>78.0</v>
      </c>
      <c r="V111" s="17">
        <v>79.0</v>
      </c>
      <c r="W111" s="17">
        <v>151.0</v>
      </c>
      <c r="X111" s="17">
        <v>84.0</v>
      </c>
      <c r="Y111" s="17">
        <v>107.0</v>
      </c>
      <c r="Z111" s="17">
        <v>107.0</v>
      </c>
      <c r="AA111" s="17">
        <v>54.0</v>
      </c>
      <c r="AB111" s="17">
        <v>113.0</v>
      </c>
    </row>
    <row r="112">
      <c r="A112" s="179" t="s">
        <v>550</v>
      </c>
      <c r="B112" s="16">
        <v>1767.0</v>
      </c>
      <c r="C112" s="17">
        <v>31.0</v>
      </c>
      <c r="D112" s="17">
        <v>26.0</v>
      </c>
      <c r="E112" s="17">
        <v>62.0</v>
      </c>
      <c r="F112" s="17">
        <v>64.0</v>
      </c>
      <c r="G112" s="17">
        <v>32.0</v>
      </c>
      <c r="H112" s="17">
        <v>49.0</v>
      </c>
      <c r="I112" s="17">
        <v>45.0</v>
      </c>
      <c r="J112" s="17">
        <v>60.0</v>
      </c>
      <c r="K112" s="17">
        <v>30.0</v>
      </c>
      <c r="L112" s="17">
        <v>72.0</v>
      </c>
      <c r="M112" s="17">
        <v>52.0</v>
      </c>
      <c r="N112" s="17">
        <v>76.0</v>
      </c>
      <c r="O112" s="17">
        <v>44.0</v>
      </c>
      <c r="P112" s="17">
        <v>59.0</v>
      </c>
      <c r="Q112" s="17">
        <v>77.0</v>
      </c>
      <c r="R112" s="17">
        <v>114.0</v>
      </c>
      <c r="S112" s="17">
        <v>93.0</v>
      </c>
      <c r="T112" s="17">
        <v>39.0</v>
      </c>
      <c r="U112" s="17">
        <v>76.0</v>
      </c>
      <c r="V112" s="17">
        <v>77.0</v>
      </c>
      <c r="W112" s="17">
        <v>149.0</v>
      </c>
      <c r="X112" s="17">
        <v>76.0</v>
      </c>
      <c r="Y112" s="17">
        <v>102.0</v>
      </c>
      <c r="Z112" s="17">
        <v>101.0</v>
      </c>
      <c r="AA112" s="17">
        <v>49.0</v>
      </c>
      <c r="AB112" s="17">
        <v>112.0</v>
      </c>
    </row>
    <row r="113">
      <c r="A113" s="179" t="s">
        <v>551</v>
      </c>
      <c r="B113" s="16">
        <v>1735.0</v>
      </c>
      <c r="C113" s="17">
        <v>31.0</v>
      </c>
      <c r="D113" s="17">
        <v>25.0</v>
      </c>
      <c r="E113" s="17">
        <v>62.0</v>
      </c>
      <c r="F113" s="17">
        <v>64.0</v>
      </c>
      <c r="G113" s="17">
        <v>26.0</v>
      </c>
      <c r="H113" s="17">
        <v>47.0</v>
      </c>
      <c r="I113" s="17">
        <v>44.0</v>
      </c>
      <c r="J113" s="17">
        <v>53.0</v>
      </c>
      <c r="K113" s="17">
        <v>29.0</v>
      </c>
      <c r="L113" s="17">
        <v>71.0</v>
      </c>
      <c r="M113" s="17">
        <v>52.0</v>
      </c>
      <c r="N113" s="17">
        <v>75.0</v>
      </c>
      <c r="O113" s="17">
        <v>43.0</v>
      </c>
      <c r="P113" s="17">
        <v>59.0</v>
      </c>
      <c r="Q113" s="17">
        <v>76.0</v>
      </c>
      <c r="R113" s="17">
        <v>112.0</v>
      </c>
      <c r="S113" s="17">
        <v>93.0</v>
      </c>
      <c r="T113" s="17">
        <v>39.0</v>
      </c>
      <c r="U113" s="17">
        <v>76.0</v>
      </c>
      <c r="V113" s="17">
        <v>75.0</v>
      </c>
      <c r="W113" s="17">
        <v>148.0</v>
      </c>
      <c r="X113" s="17">
        <v>72.0</v>
      </c>
      <c r="Y113" s="17">
        <v>102.0</v>
      </c>
      <c r="Z113" s="17">
        <v>101.0</v>
      </c>
      <c r="AA113" s="17">
        <v>49.0</v>
      </c>
      <c r="AB113" s="17">
        <v>111.0</v>
      </c>
    </row>
    <row r="114">
      <c r="A114" s="179" t="s">
        <v>552</v>
      </c>
      <c r="B114" s="16">
        <v>1709.0</v>
      </c>
      <c r="C114" s="17">
        <v>30.0</v>
      </c>
      <c r="D114" s="17">
        <v>23.0</v>
      </c>
      <c r="E114" s="17">
        <v>61.0</v>
      </c>
      <c r="F114" s="17">
        <v>63.0</v>
      </c>
      <c r="G114" s="17">
        <v>24.0</v>
      </c>
      <c r="H114" s="17">
        <v>47.0</v>
      </c>
      <c r="I114" s="17">
        <v>44.0</v>
      </c>
      <c r="J114" s="17">
        <v>51.0</v>
      </c>
      <c r="K114" s="17">
        <v>29.0</v>
      </c>
      <c r="L114" s="17">
        <v>71.0</v>
      </c>
      <c r="M114" s="17">
        <v>51.0</v>
      </c>
      <c r="N114" s="17">
        <v>71.0</v>
      </c>
      <c r="O114" s="17">
        <v>43.0</v>
      </c>
      <c r="P114" s="17">
        <v>59.0</v>
      </c>
      <c r="Q114" s="17">
        <v>74.0</v>
      </c>
      <c r="R114" s="17">
        <v>109.0</v>
      </c>
      <c r="S114" s="17">
        <v>93.0</v>
      </c>
      <c r="T114" s="17">
        <v>39.0</v>
      </c>
      <c r="U114" s="17">
        <v>76.0</v>
      </c>
      <c r="V114" s="17">
        <v>75.0</v>
      </c>
      <c r="W114" s="17">
        <v>147.0</v>
      </c>
      <c r="X114" s="17">
        <v>70.0</v>
      </c>
      <c r="Y114" s="17">
        <v>102.0</v>
      </c>
      <c r="Z114" s="17">
        <v>101.0</v>
      </c>
      <c r="AA114" s="17">
        <v>49.0</v>
      </c>
      <c r="AB114" s="17">
        <v>107.0</v>
      </c>
    </row>
    <row r="115">
      <c r="A115" s="179" t="s">
        <v>553</v>
      </c>
      <c r="B115" s="16">
        <v>1694.0</v>
      </c>
      <c r="C115" s="17">
        <v>30.0</v>
      </c>
      <c r="D115" s="17">
        <v>23.0</v>
      </c>
      <c r="E115" s="17">
        <v>61.0</v>
      </c>
      <c r="F115" s="17">
        <v>61.0</v>
      </c>
      <c r="G115" s="17">
        <v>24.0</v>
      </c>
      <c r="H115" s="17">
        <v>47.0</v>
      </c>
      <c r="I115" s="17">
        <v>44.0</v>
      </c>
      <c r="J115" s="17">
        <v>51.0</v>
      </c>
      <c r="K115" s="17">
        <v>28.0</v>
      </c>
      <c r="L115" s="17">
        <v>70.0</v>
      </c>
      <c r="M115" s="17">
        <v>51.0</v>
      </c>
      <c r="N115" s="17">
        <v>68.0</v>
      </c>
      <c r="O115" s="17">
        <v>43.0</v>
      </c>
      <c r="P115" s="17">
        <v>59.0</v>
      </c>
      <c r="Q115" s="17">
        <v>74.0</v>
      </c>
      <c r="R115" s="17">
        <v>109.0</v>
      </c>
      <c r="S115" s="17">
        <v>93.0</v>
      </c>
      <c r="T115" s="17">
        <v>39.0</v>
      </c>
      <c r="U115" s="17">
        <v>75.0</v>
      </c>
      <c r="V115" s="17">
        <v>73.0</v>
      </c>
      <c r="W115" s="17">
        <v>146.0</v>
      </c>
      <c r="X115" s="17">
        <v>69.0</v>
      </c>
      <c r="Y115" s="17">
        <v>101.0</v>
      </c>
      <c r="Z115" s="17">
        <v>101.0</v>
      </c>
      <c r="AA115" s="17">
        <v>49.0</v>
      </c>
      <c r="AB115" s="17">
        <v>105.0</v>
      </c>
    </row>
    <row r="116">
      <c r="A116" s="179" t="s">
        <v>554</v>
      </c>
      <c r="B116" s="16">
        <v>1688.0</v>
      </c>
      <c r="C116" s="17">
        <v>30.0</v>
      </c>
      <c r="D116" s="17">
        <v>23.0</v>
      </c>
      <c r="E116" s="17">
        <v>61.0</v>
      </c>
      <c r="F116" s="17">
        <v>61.0</v>
      </c>
      <c r="G116" s="17">
        <v>24.0</v>
      </c>
      <c r="H116" s="17">
        <v>47.0</v>
      </c>
      <c r="I116" s="17">
        <v>44.0</v>
      </c>
      <c r="J116" s="17">
        <v>51.0</v>
      </c>
      <c r="K116" s="17">
        <v>28.0</v>
      </c>
      <c r="L116" s="17">
        <v>70.0</v>
      </c>
      <c r="M116" s="17">
        <v>51.0</v>
      </c>
      <c r="N116" s="17">
        <v>68.0</v>
      </c>
      <c r="O116" s="17">
        <v>43.0</v>
      </c>
      <c r="P116" s="17">
        <v>59.0</v>
      </c>
      <c r="Q116" s="17">
        <v>72.0</v>
      </c>
      <c r="R116" s="17">
        <v>109.0</v>
      </c>
      <c r="S116" s="17">
        <v>93.0</v>
      </c>
      <c r="T116" s="17">
        <v>39.0</v>
      </c>
      <c r="U116" s="17">
        <v>74.0</v>
      </c>
      <c r="V116" s="17">
        <v>72.0</v>
      </c>
      <c r="W116" s="17">
        <v>146.0</v>
      </c>
      <c r="X116" s="17">
        <v>68.0</v>
      </c>
      <c r="Y116" s="17">
        <v>101.0</v>
      </c>
      <c r="Z116" s="17">
        <v>101.0</v>
      </c>
      <c r="AA116" s="17">
        <v>49.0</v>
      </c>
      <c r="AB116" s="17">
        <v>104.0</v>
      </c>
    </row>
    <row r="117">
      <c r="A117" s="179" t="s">
        <v>555</v>
      </c>
      <c r="B117" s="16">
        <v>1678.0</v>
      </c>
      <c r="C117" s="17">
        <v>30.0</v>
      </c>
      <c r="D117" s="17">
        <v>22.0</v>
      </c>
      <c r="E117" s="17">
        <v>60.0</v>
      </c>
      <c r="F117" s="17">
        <v>61.0</v>
      </c>
      <c r="G117" s="17">
        <v>23.0</v>
      </c>
      <c r="H117" s="17">
        <v>46.0</v>
      </c>
      <c r="I117" s="21">
        <v>44.0</v>
      </c>
      <c r="J117" s="17">
        <v>51.0</v>
      </c>
      <c r="K117" s="17">
        <v>28.0</v>
      </c>
      <c r="L117" s="17">
        <v>70.0</v>
      </c>
      <c r="M117" s="17">
        <v>50.0</v>
      </c>
      <c r="N117" s="17">
        <v>67.0</v>
      </c>
      <c r="O117" s="17">
        <v>42.0</v>
      </c>
      <c r="P117" s="17">
        <v>58.0</v>
      </c>
      <c r="Q117" s="17">
        <v>72.0</v>
      </c>
      <c r="R117" s="17">
        <v>109.0</v>
      </c>
      <c r="S117" s="17">
        <v>91.0</v>
      </c>
      <c r="T117" s="17">
        <v>39.0</v>
      </c>
      <c r="U117" s="17">
        <v>74.0</v>
      </c>
      <c r="V117" s="17">
        <v>72.0</v>
      </c>
      <c r="W117" s="17">
        <v>145.0</v>
      </c>
      <c r="X117" s="17">
        <v>68.0</v>
      </c>
      <c r="Y117" s="17">
        <v>101.0</v>
      </c>
      <c r="Z117" s="17">
        <v>100.0</v>
      </c>
      <c r="AA117" s="17">
        <v>49.0</v>
      </c>
      <c r="AB117" s="17">
        <v>103.0</v>
      </c>
    </row>
    <row r="118">
      <c r="A118" s="179" t="s">
        <v>556</v>
      </c>
      <c r="B118" s="16">
        <v>1645.0</v>
      </c>
      <c r="C118" s="17">
        <v>29.0</v>
      </c>
      <c r="D118" s="17">
        <v>22.0</v>
      </c>
      <c r="E118" s="17">
        <v>59.0</v>
      </c>
      <c r="F118" s="17">
        <v>60.0</v>
      </c>
      <c r="G118" s="17">
        <v>22.0</v>
      </c>
      <c r="H118" s="17">
        <v>46.0</v>
      </c>
      <c r="I118" s="17">
        <v>44.0</v>
      </c>
      <c r="J118" s="17">
        <v>46.0</v>
      </c>
      <c r="K118" s="17">
        <v>28.0</v>
      </c>
      <c r="L118" s="17">
        <v>68.0</v>
      </c>
      <c r="M118" s="17">
        <v>50.0</v>
      </c>
      <c r="N118" s="17">
        <v>66.0</v>
      </c>
      <c r="O118" s="17">
        <v>41.0</v>
      </c>
      <c r="P118" s="17">
        <v>56.0</v>
      </c>
      <c r="Q118" s="17">
        <v>72.0</v>
      </c>
      <c r="R118" s="17">
        <v>108.0</v>
      </c>
      <c r="S118" s="17">
        <v>91.0</v>
      </c>
      <c r="T118" s="17">
        <v>39.0</v>
      </c>
      <c r="U118" s="17">
        <v>73.0</v>
      </c>
      <c r="V118" s="17">
        <v>70.0</v>
      </c>
      <c r="W118" s="17">
        <v>145.0</v>
      </c>
      <c r="X118" s="17">
        <v>66.0</v>
      </c>
      <c r="Y118" s="17">
        <v>98.0</v>
      </c>
      <c r="Z118" s="17">
        <v>100.0</v>
      </c>
      <c r="AA118" s="17">
        <v>49.0</v>
      </c>
      <c r="AB118" s="17">
        <v>97.0</v>
      </c>
    </row>
    <row r="119">
      <c r="A119" s="179" t="s">
        <v>557</v>
      </c>
      <c r="B119" s="16">
        <v>1636.0</v>
      </c>
      <c r="C119" s="17">
        <v>29.0</v>
      </c>
      <c r="D119" s="17">
        <v>22.0</v>
      </c>
      <c r="E119" s="17">
        <v>56.0</v>
      </c>
      <c r="F119" s="17">
        <v>59.0</v>
      </c>
      <c r="G119" s="17">
        <v>22.0</v>
      </c>
      <c r="H119" s="17">
        <v>46.0</v>
      </c>
      <c r="I119" s="17">
        <v>44.0</v>
      </c>
      <c r="J119" s="17">
        <v>45.0</v>
      </c>
      <c r="K119" s="17">
        <v>28.0</v>
      </c>
      <c r="L119" s="17">
        <v>66.0</v>
      </c>
      <c r="M119" s="17">
        <v>50.0</v>
      </c>
      <c r="N119" s="17">
        <v>66.0</v>
      </c>
      <c r="O119" s="17">
        <v>41.0</v>
      </c>
      <c r="P119" s="17">
        <v>54.0</v>
      </c>
      <c r="Q119" s="17">
        <v>72.0</v>
      </c>
      <c r="R119" s="17">
        <v>108.0</v>
      </c>
      <c r="S119" s="17">
        <v>91.0</v>
      </c>
      <c r="T119" s="17">
        <v>39.0</v>
      </c>
      <c r="U119" s="17">
        <v>73.0</v>
      </c>
      <c r="V119" s="17">
        <v>70.0</v>
      </c>
      <c r="W119" s="17">
        <v>145.0</v>
      </c>
      <c r="X119" s="17">
        <v>66.0</v>
      </c>
      <c r="Y119" s="17">
        <v>98.0</v>
      </c>
      <c r="Z119" s="17">
        <v>100.0</v>
      </c>
      <c r="AA119" s="17">
        <v>49.0</v>
      </c>
      <c r="AB119" s="17">
        <v>97.0</v>
      </c>
    </row>
    <row r="120">
      <c r="A120" s="179" t="s">
        <v>558</v>
      </c>
      <c r="B120" s="16">
        <v>1627.0</v>
      </c>
      <c r="C120" s="17">
        <v>29.0</v>
      </c>
      <c r="D120" s="17">
        <v>22.0</v>
      </c>
      <c r="E120" s="17">
        <v>54.0</v>
      </c>
      <c r="F120" s="17">
        <v>57.0</v>
      </c>
      <c r="G120" s="17">
        <v>22.0</v>
      </c>
      <c r="H120" s="17">
        <v>45.0</v>
      </c>
      <c r="I120" s="17">
        <v>44.0</v>
      </c>
      <c r="J120" s="17">
        <v>45.0</v>
      </c>
      <c r="K120" s="17">
        <v>28.0</v>
      </c>
      <c r="L120" s="17">
        <v>66.0</v>
      </c>
      <c r="M120" s="17">
        <v>50.0</v>
      </c>
      <c r="N120" s="17">
        <v>66.0</v>
      </c>
      <c r="O120" s="17">
        <v>41.0</v>
      </c>
      <c r="P120" s="17">
        <v>54.0</v>
      </c>
      <c r="Q120" s="17">
        <v>72.0</v>
      </c>
      <c r="R120" s="17">
        <v>108.0</v>
      </c>
      <c r="S120" s="17">
        <v>91.0</v>
      </c>
      <c r="T120" s="17">
        <v>39.0</v>
      </c>
      <c r="U120" s="17">
        <v>73.0</v>
      </c>
      <c r="V120" s="17">
        <v>70.0</v>
      </c>
      <c r="W120" s="17">
        <v>145.0</v>
      </c>
      <c r="X120" s="17">
        <v>64.0</v>
      </c>
      <c r="Y120" s="17">
        <v>98.0</v>
      </c>
      <c r="Z120" s="17">
        <v>100.0</v>
      </c>
      <c r="AA120" s="17">
        <v>49.0</v>
      </c>
      <c r="AB120" s="17">
        <v>95.0</v>
      </c>
    </row>
    <row r="121">
      <c r="A121" s="179" t="s">
        <v>559</v>
      </c>
      <c r="B121" s="16">
        <v>1621.0</v>
      </c>
      <c r="C121" s="17">
        <v>29.0</v>
      </c>
      <c r="D121" s="17">
        <v>22.0</v>
      </c>
      <c r="E121" s="17">
        <v>54.0</v>
      </c>
      <c r="F121" s="17">
        <v>57.0</v>
      </c>
      <c r="G121" s="17">
        <v>22.0</v>
      </c>
      <c r="H121" s="17">
        <v>45.0</v>
      </c>
      <c r="I121" s="17">
        <v>44.0</v>
      </c>
      <c r="J121" s="17">
        <v>44.0</v>
      </c>
      <c r="K121" s="17">
        <v>28.0</v>
      </c>
      <c r="L121" s="17">
        <v>65.0</v>
      </c>
      <c r="M121" s="17">
        <v>50.0</v>
      </c>
      <c r="N121" s="17">
        <v>64.0</v>
      </c>
      <c r="O121" s="17">
        <v>41.0</v>
      </c>
      <c r="P121" s="17">
        <v>54.0</v>
      </c>
      <c r="Q121" s="17">
        <v>72.0</v>
      </c>
      <c r="R121" s="17">
        <v>108.0</v>
      </c>
      <c r="S121" s="17">
        <v>91.0</v>
      </c>
      <c r="T121" s="17">
        <v>39.0</v>
      </c>
      <c r="U121" s="17">
        <v>72.0</v>
      </c>
      <c r="V121" s="17">
        <v>70.0</v>
      </c>
      <c r="W121" s="17">
        <v>145.0</v>
      </c>
      <c r="X121" s="17">
        <v>64.0</v>
      </c>
      <c r="Y121" s="17">
        <v>98.0</v>
      </c>
      <c r="Z121" s="17">
        <v>99.0</v>
      </c>
      <c r="AA121" s="17">
        <v>49.0</v>
      </c>
      <c r="AB121" s="17">
        <v>95.0</v>
      </c>
    </row>
    <row r="122">
      <c r="A122" s="179" t="s">
        <v>560</v>
      </c>
      <c r="B122" s="16">
        <v>1612.0</v>
      </c>
      <c r="C122" s="17">
        <v>29.0</v>
      </c>
      <c r="D122" s="17">
        <v>20.0</v>
      </c>
      <c r="E122" s="17">
        <v>54.0</v>
      </c>
      <c r="F122" s="17">
        <v>57.0</v>
      </c>
      <c r="G122" s="17">
        <v>22.0</v>
      </c>
      <c r="H122" s="17">
        <v>45.0</v>
      </c>
      <c r="I122" s="17">
        <v>44.0</v>
      </c>
      <c r="J122" s="17">
        <v>43.0</v>
      </c>
      <c r="K122" s="17">
        <v>28.0</v>
      </c>
      <c r="L122" s="17">
        <v>64.0</v>
      </c>
      <c r="M122" s="17">
        <v>50.0</v>
      </c>
      <c r="N122" s="17">
        <v>64.0</v>
      </c>
      <c r="O122" s="17">
        <v>41.0</v>
      </c>
      <c r="P122" s="17">
        <v>53.0</v>
      </c>
      <c r="Q122" s="17">
        <v>72.0</v>
      </c>
      <c r="R122" s="17">
        <v>106.0</v>
      </c>
      <c r="S122" s="17">
        <v>91.0</v>
      </c>
      <c r="T122" s="17">
        <v>39.0</v>
      </c>
      <c r="U122" s="17">
        <v>72.0</v>
      </c>
      <c r="V122" s="17">
        <v>70.0</v>
      </c>
      <c r="W122" s="17">
        <v>144.0</v>
      </c>
      <c r="X122" s="17">
        <v>64.0</v>
      </c>
      <c r="Y122" s="17">
        <v>98.0</v>
      </c>
      <c r="Z122" s="17">
        <v>98.0</v>
      </c>
      <c r="AA122" s="17">
        <v>49.0</v>
      </c>
      <c r="AB122" s="17">
        <v>95.0</v>
      </c>
    </row>
    <row r="123">
      <c r="A123" s="179" t="s">
        <v>561</v>
      </c>
      <c r="B123" s="16">
        <v>1607.0</v>
      </c>
      <c r="C123" s="17">
        <v>29.0</v>
      </c>
      <c r="D123" s="17">
        <v>20.0</v>
      </c>
      <c r="E123" s="17">
        <v>54.0</v>
      </c>
      <c r="F123" s="17">
        <v>57.0</v>
      </c>
      <c r="G123" s="17">
        <v>22.0</v>
      </c>
      <c r="H123" s="17">
        <v>44.0</v>
      </c>
      <c r="I123" s="17">
        <v>44.0</v>
      </c>
      <c r="J123" s="17">
        <v>42.0</v>
      </c>
      <c r="K123" s="17">
        <v>28.0</v>
      </c>
      <c r="L123" s="17">
        <v>64.0</v>
      </c>
      <c r="M123" s="17">
        <v>50.0</v>
      </c>
      <c r="N123" s="17">
        <v>64.0</v>
      </c>
      <c r="O123" s="17">
        <v>41.0</v>
      </c>
      <c r="P123" s="17">
        <v>53.0</v>
      </c>
      <c r="Q123" s="17">
        <v>72.0</v>
      </c>
      <c r="R123" s="17">
        <v>105.0</v>
      </c>
      <c r="S123" s="17">
        <v>91.0</v>
      </c>
      <c r="T123" s="17">
        <v>39.0</v>
      </c>
      <c r="U123" s="17">
        <v>72.0</v>
      </c>
      <c r="V123" s="17">
        <v>70.0</v>
      </c>
      <c r="W123" s="17">
        <v>144.0</v>
      </c>
      <c r="X123" s="17">
        <v>64.0</v>
      </c>
      <c r="Y123" s="17">
        <v>98.0</v>
      </c>
      <c r="Z123" s="17">
        <v>98.0</v>
      </c>
      <c r="AA123" s="17">
        <v>49.0</v>
      </c>
      <c r="AB123" s="17">
        <v>93.0</v>
      </c>
    </row>
    <row r="124">
      <c r="A124" s="179" t="s">
        <v>562</v>
      </c>
      <c r="B124" s="16">
        <v>1602.0</v>
      </c>
      <c r="C124" s="17">
        <v>28.0</v>
      </c>
      <c r="D124" s="17">
        <v>20.0</v>
      </c>
      <c r="E124" s="17">
        <v>54.0</v>
      </c>
      <c r="F124" s="17">
        <v>57.0</v>
      </c>
      <c r="G124" s="17">
        <v>22.0</v>
      </c>
      <c r="H124" s="17">
        <v>44.0</v>
      </c>
      <c r="I124" s="17">
        <v>44.0</v>
      </c>
      <c r="J124" s="17">
        <v>42.0</v>
      </c>
      <c r="K124" s="17">
        <v>28.0</v>
      </c>
      <c r="L124" s="17">
        <v>64.0</v>
      </c>
      <c r="M124" s="17">
        <v>50.0</v>
      </c>
      <c r="N124" s="17">
        <v>64.0</v>
      </c>
      <c r="O124" s="17">
        <v>41.0</v>
      </c>
      <c r="P124" s="17">
        <v>52.0</v>
      </c>
      <c r="Q124" s="17">
        <v>71.0</v>
      </c>
      <c r="R124" s="17">
        <v>108.0</v>
      </c>
      <c r="S124" s="17">
        <v>91.0</v>
      </c>
      <c r="T124" s="17">
        <v>39.0</v>
      </c>
      <c r="U124" s="17">
        <v>72.0</v>
      </c>
      <c r="V124" s="17">
        <v>70.0</v>
      </c>
      <c r="W124" s="17">
        <v>144.0</v>
      </c>
      <c r="X124" s="17">
        <v>64.0</v>
      </c>
      <c r="Y124" s="17">
        <v>98.0</v>
      </c>
      <c r="Z124" s="17">
        <v>98.0</v>
      </c>
      <c r="AA124" s="17">
        <v>49.0</v>
      </c>
      <c r="AB124" s="17">
        <v>93.0</v>
      </c>
    </row>
    <row r="125">
      <c r="A125" s="179" t="s">
        <v>563</v>
      </c>
      <c r="B125" s="16">
        <v>1600.0</v>
      </c>
      <c r="C125" s="17">
        <v>28.0</v>
      </c>
      <c r="D125" s="17">
        <v>20.0</v>
      </c>
      <c r="E125" s="17">
        <v>54.0</v>
      </c>
      <c r="F125" s="17">
        <v>57.0</v>
      </c>
      <c r="G125" s="17">
        <v>22.0</v>
      </c>
      <c r="H125" s="17">
        <v>44.0</v>
      </c>
      <c r="I125" s="17">
        <v>44.0</v>
      </c>
      <c r="J125" s="17">
        <v>42.0</v>
      </c>
      <c r="K125" s="17">
        <v>28.0</v>
      </c>
      <c r="L125" s="17">
        <v>64.0</v>
      </c>
      <c r="M125" s="17">
        <v>50.0</v>
      </c>
      <c r="N125" s="17">
        <v>63.0</v>
      </c>
      <c r="O125" s="17">
        <v>41.0</v>
      </c>
      <c r="P125" s="17">
        <v>52.0</v>
      </c>
      <c r="Q125" s="17">
        <v>71.0</v>
      </c>
      <c r="R125" s="17">
        <v>108.0</v>
      </c>
      <c r="S125" s="17">
        <v>91.0</v>
      </c>
      <c r="T125" s="17">
        <v>39.0</v>
      </c>
      <c r="U125" s="17">
        <v>72.0</v>
      </c>
      <c r="V125" s="17">
        <v>70.0</v>
      </c>
      <c r="W125" s="17">
        <v>144.0</v>
      </c>
      <c r="X125" s="17">
        <v>63.0</v>
      </c>
      <c r="Y125" s="17">
        <v>98.0</v>
      </c>
      <c r="Z125" s="17">
        <v>98.0</v>
      </c>
      <c r="AA125" s="17">
        <v>49.0</v>
      </c>
      <c r="AB125" s="17">
        <v>93.0</v>
      </c>
    </row>
    <row r="126">
      <c r="A126" s="179" t="s">
        <v>564</v>
      </c>
      <c r="B126" s="16">
        <v>1592.0</v>
      </c>
      <c r="C126" s="17">
        <v>28.0</v>
      </c>
      <c r="D126" s="17">
        <v>20.0</v>
      </c>
      <c r="E126" s="17">
        <v>54.0</v>
      </c>
      <c r="F126" s="17">
        <v>57.0</v>
      </c>
      <c r="G126" s="17">
        <v>22.0</v>
      </c>
      <c r="H126" s="17">
        <v>44.0</v>
      </c>
      <c r="I126" s="17">
        <v>44.0</v>
      </c>
      <c r="J126" s="17">
        <v>42.0</v>
      </c>
      <c r="K126" s="17">
        <v>28.0</v>
      </c>
      <c r="L126" s="17">
        <v>64.0</v>
      </c>
      <c r="M126" s="17">
        <v>50.0</v>
      </c>
      <c r="N126" s="17">
        <v>63.0</v>
      </c>
      <c r="O126" s="17">
        <v>41.0</v>
      </c>
      <c r="P126" s="17">
        <v>52.0</v>
      </c>
      <c r="Q126" s="17">
        <v>71.0</v>
      </c>
      <c r="R126" s="17">
        <v>102.0</v>
      </c>
      <c r="S126" s="17">
        <v>91.0</v>
      </c>
      <c r="T126" s="17">
        <v>39.0</v>
      </c>
      <c r="U126" s="17">
        <v>72.0</v>
      </c>
      <c r="V126" s="17">
        <v>70.0</v>
      </c>
      <c r="W126" s="17">
        <v>142.0</v>
      </c>
      <c r="X126" s="17">
        <v>61.0</v>
      </c>
      <c r="Y126" s="17">
        <v>97.0</v>
      </c>
      <c r="Z126" s="17">
        <v>97.0</v>
      </c>
      <c r="AA126" s="17">
        <v>48.0</v>
      </c>
      <c r="AB126" s="21">
        <v>93.0</v>
      </c>
    </row>
    <row r="127">
      <c r="A127" s="179" t="s">
        <v>565</v>
      </c>
      <c r="B127" s="16">
        <v>1589.0</v>
      </c>
      <c r="C127" s="17">
        <v>28.0</v>
      </c>
      <c r="D127" s="17">
        <v>20.0</v>
      </c>
      <c r="E127" s="17">
        <v>54.0</v>
      </c>
      <c r="F127" s="17">
        <v>57.0</v>
      </c>
      <c r="G127" s="17">
        <v>22.0</v>
      </c>
      <c r="H127" s="17">
        <v>44.0</v>
      </c>
      <c r="I127" s="17">
        <v>44.0</v>
      </c>
      <c r="J127" s="17">
        <v>41.0</v>
      </c>
      <c r="K127" s="17">
        <v>28.0</v>
      </c>
      <c r="L127" s="17">
        <v>64.0</v>
      </c>
      <c r="M127" s="17">
        <v>50.0</v>
      </c>
      <c r="N127" s="17">
        <v>63.0</v>
      </c>
      <c r="O127" s="17">
        <v>41.0</v>
      </c>
      <c r="P127" s="17">
        <v>52.0</v>
      </c>
      <c r="Q127" s="17">
        <v>70.0</v>
      </c>
      <c r="R127" s="17">
        <v>102.0</v>
      </c>
      <c r="S127" s="17">
        <v>90.0</v>
      </c>
      <c r="T127" s="17">
        <v>39.0</v>
      </c>
      <c r="U127" s="17">
        <v>72.0</v>
      </c>
      <c r="V127" s="17">
        <v>70.0</v>
      </c>
      <c r="W127" s="17">
        <v>141.0</v>
      </c>
      <c r="X127" s="17">
        <v>61.0</v>
      </c>
      <c r="Y127" s="17">
        <v>97.0</v>
      </c>
      <c r="Z127" s="17">
        <v>97.0</v>
      </c>
      <c r="AA127" s="17">
        <v>48.0</v>
      </c>
      <c r="AB127" s="17">
        <v>94.0</v>
      </c>
    </row>
    <row r="128">
      <c r="A128" s="179" t="s">
        <v>566</v>
      </c>
      <c r="B128" s="16">
        <v>1580.0</v>
      </c>
      <c r="C128" s="17">
        <v>28.0</v>
      </c>
      <c r="D128" s="17">
        <v>19.0</v>
      </c>
      <c r="E128" s="17">
        <v>54.0</v>
      </c>
      <c r="F128" s="17">
        <v>57.0</v>
      </c>
      <c r="G128" s="17">
        <v>22.0</v>
      </c>
      <c r="H128" s="17">
        <v>44.0</v>
      </c>
      <c r="I128" s="17">
        <v>44.0</v>
      </c>
      <c r="J128" s="17">
        <v>40.0</v>
      </c>
      <c r="K128" s="17">
        <v>27.0</v>
      </c>
      <c r="L128" s="17">
        <v>64.0</v>
      </c>
      <c r="M128" s="17">
        <v>50.0</v>
      </c>
      <c r="N128" s="17">
        <v>63.0</v>
      </c>
      <c r="O128" s="17">
        <v>61.0</v>
      </c>
      <c r="P128" s="17">
        <v>51.0</v>
      </c>
      <c r="Q128" s="17">
        <v>70.0</v>
      </c>
      <c r="R128" s="17">
        <v>102.0</v>
      </c>
      <c r="S128" s="17">
        <v>90.0</v>
      </c>
      <c r="T128" s="17">
        <v>39.0</v>
      </c>
      <c r="U128" s="17">
        <v>71.0</v>
      </c>
      <c r="V128" s="17">
        <v>70.0</v>
      </c>
      <c r="W128" s="17">
        <v>140.0</v>
      </c>
      <c r="X128" s="17">
        <v>61.0</v>
      </c>
      <c r="Y128" s="17">
        <v>97.0</v>
      </c>
      <c r="Z128" s="17">
        <v>95.0</v>
      </c>
      <c r="AA128" s="17">
        <v>48.0</v>
      </c>
      <c r="AB128" s="17">
        <v>93.0</v>
      </c>
    </row>
    <row r="129">
      <c r="A129" s="179" t="s">
        <v>567</v>
      </c>
      <c r="B129" s="16">
        <v>1574.0</v>
      </c>
      <c r="C129" s="17">
        <v>28.0</v>
      </c>
      <c r="D129" s="17">
        <v>19.0</v>
      </c>
      <c r="E129" s="17">
        <v>54.0</v>
      </c>
      <c r="F129" s="17">
        <v>57.0</v>
      </c>
      <c r="G129" s="17">
        <v>22.0</v>
      </c>
      <c r="H129" s="17">
        <v>44.0</v>
      </c>
      <c r="I129" s="17">
        <v>44.0</v>
      </c>
      <c r="J129" s="17">
        <v>40.0</v>
      </c>
      <c r="K129" s="17">
        <v>25.0</v>
      </c>
      <c r="L129" s="17">
        <v>64.0</v>
      </c>
      <c r="M129" s="17">
        <v>50.0</v>
      </c>
      <c r="N129" s="17">
        <v>63.0</v>
      </c>
      <c r="O129" s="17">
        <v>41.0</v>
      </c>
      <c r="P129" s="17">
        <v>50.0</v>
      </c>
      <c r="Q129" s="17">
        <v>70.0</v>
      </c>
      <c r="R129" s="17">
        <v>102.0</v>
      </c>
      <c r="S129" s="17">
        <v>90.0</v>
      </c>
      <c r="T129" s="17">
        <v>39.0</v>
      </c>
      <c r="U129" s="17">
        <v>71.0</v>
      </c>
      <c r="V129" s="17">
        <v>70.0</v>
      </c>
      <c r="W129" s="17">
        <v>139.0</v>
      </c>
      <c r="X129" s="17">
        <v>61.0</v>
      </c>
      <c r="Y129" s="17">
        <v>97.0</v>
      </c>
      <c r="Z129" s="17">
        <v>95.0</v>
      </c>
      <c r="AA129" s="17">
        <v>48.0</v>
      </c>
      <c r="AB129" s="17">
        <v>91.0</v>
      </c>
    </row>
    <row r="130">
      <c r="A130" s="179" t="s">
        <v>568</v>
      </c>
      <c r="B130" s="16">
        <v>1565.0</v>
      </c>
      <c r="C130" s="17">
        <v>27.0</v>
      </c>
      <c r="D130" s="17">
        <v>18.0</v>
      </c>
      <c r="E130" s="17">
        <v>53.0</v>
      </c>
      <c r="F130" s="17">
        <v>57.0</v>
      </c>
      <c r="G130" s="17">
        <v>22.0</v>
      </c>
      <c r="H130" s="17">
        <v>44.0</v>
      </c>
      <c r="I130" s="17">
        <v>44.0</v>
      </c>
      <c r="J130" s="17">
        <v>40.0</v>
      </c>
      <c r="K130" s="17">
        <v>25.0</v>
      </c>
      <c r="L130" s="17">
        <v>64.0</v>
      </c>
      <c r="M130" s="17">
        <v>50.0</v>
      </c>
      <c r="N130" s="17">
        <v>63.0</v>
      </c>
      <c r="O130" s="17">
        <v>41.0</v>
      </c>
      <c r="P130" s="17">
        <v>49.0</v>
      </c>
      <c r="Q130" s="17">
        <v>70.0</v>
      </c>
      <c r="R130" s="17">
        <v>101.0</v>
      </c>
      <c r="S130" s="17">
        <v>90.0</v>
      </c>
      <c r="T130" s="17">
        <v>39.0</v>
      </c>
      <c r="U130" s="17">
        <v>71.0</v>
      </c>
      <c r="V130" s="17">
        <v>70.0</v>
      </c>
      <c r="W130" s="17">
        <v>138.0</v>
      </c>
      <c r="X130" s="17">
        <v>61.0</v>
      </c>
      <c r="Y130" s="17">
        <v>94.0</v>
      </c>
      <c r="Z130" s="17">
        <v>94.0</v>
      </c>
      <c r="AA130" s="17">
        <v>47.0</v>
      </c>
      <c r="AB130" s="17">
        <v>91.0</v>
      </c>
    </row>
    <row r="131">
      <c r="A131" s="179" t="s">
        <v>569</v>
      </c>
      <c r="B131" s="16" t="s">
        <v>16</v>
      </c>
      <c r="C131" s="17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  <c r="P131" s="17" t="s">
        <v>16</v>
      </c>
      <c r="Q131" s="17" t="s">
        <v>16</v>
      </c>
      <c r="R131" s="17" t="s">
        <v>16</v>
      </c>
      <c r="S131" s="17" t="s">
        <v>16</v>
      </c>
      <c r="T131" s="17" t="s">
        <v>16</v>
      </c>
      <c r="U131" s="17" t="s">
        <v>16</v>
      </c>
      <c r="V131" s="17" t="s">
        <v>16</v>
      </c>
      <c r="W131" s="17" t="s">
        <v>16</v>
      </c>
      <c r="X131" s="17" t="s">
        <v>16</v>
      </c>
      <c r="Y131" s="17" t="s">
        <v>16</v>
      </c>
      <c r="Z131" s="17" t="s">
        <v>16</v>
      </c>
      <c r="AA131" s="17" t="s">
        <v>16</v>
      </c>
      <c r="AB131" s="17" t="s">
        <v>16</v>
      </c>
    </row>
    <row r="132">
      <c r="A132" s="179" t="s">
        <v>570</v>
      </c>
      <c r="B132" s="16">
        <v>1547.0</v>
      </c>
      <c r="C132" s="17">
        <v>27.0</v>
      </c>
      <c r="D132" s="17">
        <v>18.0</v>
      </c>
      <c r="E132" s="17">
        <v>53.0</v>
      </c>
      <c r="F132" s="17">
        <v>57.0</v>
      </c>
      <c r="G132" s="17">
        <v>22.0</v>
      </c>
      <c r="H132" s="17">
        <v>43.0</v>
      </c>
      <c r="I132" s="17">
        <v>44.0</v>
      </c>
      <c r="J132" s="17">
        <v>40.0</v>
      </c>
      <c r="K132" s="17">
        <v>25.0</v>
      </c>
      <c r="L132" s="17">
        <v>64.0</v>
      </c>
      <c r="M132" s="17">
        <v>50.0</v>
      </c>
      <c r="N132" s="17">
        <v>61.0</v>
      </c>
      <c r="O132" s="17">
        <v>41.0</v>
      </c>
      <c r="P132" s="17">
        <v>48.0</v>
      </c>
      <c r="Q132" s="17">
        <v>70.0</v>
      </c>
      <c r="R132" s="17">
        <v>97.0</v>
      </c>
      <c r="S132" s="17">
        <v>90.0</v>
      </c>
      <c r="T132" s="17">
        <v>38.0</v>
      </c>
      <c r="U132" s="17">
        <v>71.0</v>
      </c>
      <c r="V132" s="17">
        <v>69.0</v>
      </c>
      <c r="W132" s="17">
        <v>138.0</v>
      </c>
      <c r="X132" s="17">
        <v>60.0</v>
      </c>
      <c r="Y132" s="17">
        <v>96.0</v>
      </c>
      <c r="Z132" s="17">
        <v>89.0</v>
      </c>
      <c r="AA132" s="17">
        <v>47.0</v>
      </c>
      <c r="AB132" s="17">
        <v>89.0</v>
      </c>
    </row>
    <row r="133">
      <c r="A133" s="179" t="s">
        <v>571</v>
      </c>
      <c r="B133" s="16">
        <v>1526.0</v>
      </c>
      <c r="C133" s="17">
        <v>27.0</v>
      </c>
      <c r="D133" s="17">
        <v>18.0</v>
      </c>
      <c r="E133" s="17">
        <v>53.0</v>
      </c>
      <c r="F133" s="17">
        <v>56.0</v>
      </c>
      <c r="G133" s="17">
        <v>22.0</v>
      </c>
      <c r="H133" s="17">
        <v>43.0</v>
      </c>
      <c r="I133" s="17">
        <v>44.0</v>
      </c>
      <c r="J133" s="17">
        <v>40.0</v>
      </c>
      <c r="K133" s="17">
        <v>25.0</v>
      </c>
      <c r="L133" s="17">
        <v>63.0</v>
      </c>
      <c r="M133" s="17">
        <v>50.0</v>
      </c>
      <c r="N133" s="17">
        <v>61.0</v>
      </c>
      <c r="O133" s="17">
        <v>41.0</v>
      </c>
      <c r="P133" s="17">
        <v>48.0</v>
      </c>
      <c r="Q133" s="17">
        <v>70.0</v>
      </c>
      <c r="R133" s="17">
        <v>95.0</v>
      </c>
      <c r="S133" s="17">
        <v>89.0</v>
      </c>
      <c r="T133" s="17">
        <v>38.0</v>
      </c>
      <c r="U133" s="17">
        <v>70.0</v>
      </c>
      <c r="V133" s="17">
        <v>68.0</v>
      </c>
      <c r="W133" s="17">
        <v>137.0</v>
      </c>
      <c r="X133" s="17">
        <v>60.0</v>
      </c>
      <c r="Y133" s="17">
        <v>96.0</v>
      </c>
      <c r="Z133" s="17">
        <v>78.0</v>
      </c>
      <c r="AA133" s="17">
        <v>47.0</v>
      </c>
      <c r="AB133" s="17">
        <v>87.0</v>
      </c>
    </row>
    <row r="134">
      <c r="A134" s="179" t="s">
        <v>572</v>
      </c>
      <c r="B134" s="16">
        <v>1514.0</v>
      </c>
      <c r="C134" s="17">
        <v>26.0</v>
      </c>
      <c r="D134" s="17">
        <v>18.0</v>
      </c>
      <c r="E134" s="17">
        <v>53.0</v>
      </c>
      <c r="F134" s="17">
        <v>56.0</v>
      </c>
      <c r="G134" s="17">
        <v>22.0</v>
      </c>
      <c r="H134" s="17">
        <v>42.0</v>
      </c>
      <c r="I134" s="17">
        <v>44.0</v>
      </c>
      <c r="J134" s="17">
        <v>40.0</v>
      </c>
      <c r="K134" s="17">
        <v>25.0</v>
      </c>
      <c r="L134" s="17">
        <v>63.0</v>
      </c>
      <c r="M134" s="17">
        <v>50.0</v>
      </c>
      <c r="N134" s="17">
        <v>61.0</v>
      </c>
      <c r="O134" s="17">
        <v>41.0</v>
      </c>
      <c r="P134" s="17">
        <v>48.0</v>
      </c>
      <c r="Q134" s="17">
        <v>70.0</v>
      </c>
      <c r="R134" s="17">
        <v>95.0</v>
      </c>
      <c r="S134" s="17">
        <v>89.0</v>
      </c>
      <c r="T134" s="17">
        <v>38.0</v>
      </c>
      <c r="U134" s="17">
        <v>70.0</v>
      </c>
      <c r="V134" s="17">
        <v>66.0</v>
      </c>
      <c r="W134" s="17">
        <v>137.0</v>
      </c>
      <c r="X134" s="17">
        <v>60.0</v>
      </c>
      <c r="Y134" s="17">
        <v>93.0</v>
      </c>
      <c r="Z134" s="17">
        <v>73.0</v>
      </c>
      <c r="AA134" s="17">
        <v>47.0</v>
      </c>
      <c r="AB134" s="17">
        <v>87.0</v>
      </c>
    </row>
    <row r="135">
      <c r="A135" s="179" t="s">
        <v>573</v>
      </c>
      <c r="B135" s="16">
        <v>1498.0</v>
      </c>
      <c r="C135" s="17">
        <v>26.0</v>
      </c>
      <c r="D135" s="17">
        <v>17.0</v>
      </c>
      <c r="E135" s="17">
        <v>53.0</v>
      </c>
      <c r="F135" s="17">
        <v>55.0</v>
      </c>
      <c r="G135" s="17">
        <v>21.0</v>
      </c>
      <c r="H135" s="17">
        <v>41.0</v>
      </c>
      <c r="I135" s="17">
        <v>44.0</v>
      </c>
      <c r="J135" s="17">
        <v>40.0</v>
      </c>
      <c r="K135" s="17">
        <v>25.0</v>
      </c>
      <c r="L135" s="17">
        <v>63.0</v>
      </c>
      <c r="M135" s="17">
        <v>50.0</v>
      </c>
      <c r="N135" s="17">
        <v>58.0</v>
      </c>
      <c r="O135" s="17">
        <v>41.0</v>
      </c>
      <c r="P135" s="17">
        <v>48.0</v>
      </c>
      <c r="Q135" s="17">
        <v>70.0</v>
      </c>
      <c r="R135" s="17">
        <v>92.0</v>
      </c>
      <c r="S135" s="17">
        <v>89.0</v>
      </c>
      <c r="T135" s="17">
        <v>38.0</v>
      </c>
      <c r="U135" s="17">
        <v>70.0</v>
      </c>
      <c r="V135" s="17">
        <v>65.0</v>
      </c>
      <c r="W135" s="17">
        <v>137.0</v>
      </c>
      <c r="X135" s="17">
        <v>60.0</v>
      </c>
      <c r="Y135" s="17">
        <v>93.0</v>
      </c>
      <c r="Z135" s="17">
        <v>68.0</v>
      </c>
      <c r="AA135" s="17">
        <v>47.0</v>
      </c>
      <c r="AB135" s="17">
        <v>87.0</v>
      </c>
    </row>
    <row r="136">
      <c r="A136" s="179" t="s">
        <v>574</v>
      </c>
      <c r="B136" s="16">
        <v>1477.0</v>
      </c>
      <c r="C136" s="17">
        <v>25.0</v>
      </c>
      <c r="D136" s="17">
        <v>16.0</v>
      </c>
      <c r="E136" s="17">
        <v>53.0</v>
      </c>
      <c r="F136" s="17">
        <v>53.0</v>
      </c>
      <c r="G136" s="17">
        <v>20.0</v>
      </c>
      <c r="H136" s="17">
        <v>41.0</v>
      </c>
      <c r="I136" s="17">
        <v>44.0</v>
      </c>
      <c r="J136" s="17">
        <v>38.0</v>
      </c>
      <c r="K136" s="17">
        <v>25.0</v>
      </c>
      <c r="L136" s="17">
        <v>63.0</v>
      </c>
      <c r="M136" s="17">
        <v>50.0</v>
      </c>
      <c r="N136" s="17">
        <v>57.0</v>
      </c>
      <c r="O136" s="17">
        <v>39.0</v>
      </c>
      <c r="P136" s="17">
        <v>48.0</v>
      </c>
      <c r="Q136" s="17">
        <v>70.0</v>
      </c>
      <c r="R136" s="17">
        <v>82.0</v>
      </c>
      <c r="S136" s="17">
        <v>89.0</v>
      </c>
      <c r="T136" s="17">
        <v>37.0</v>
      </c>
      <c r="U136" s="17">
        <v>70.0</v>
      </c>
      <c r="V136" s="17">
        <v>65.0</v>
      </c>
      <c r="W136" s="17">
        <v>137.0</v>
      </c>
      <c r="X136" s="17">
        <v>60.0</v>
      </c>
      <c r="Y136" s="17">
        <v>93.0</v>
      </c>
      <c r="Z136" s="17">
        <v>67.0</v>
      </c>
      <c r="AA136" s="17">
        <v>46.0</v>
      </c>
      <c r="AB136" s="17">
        <v>87.0</v>
      </c>
    </row>
    <row r="137">
      <c r="A137" s="179" t="s">
        <v>575</v>
      </c>
      <c r="B137" s="16">
        <v>1474.0</v>
      </c>
      <c r="C137" s="17">
        <v>25.0</v>
      </c>
      <c r="D137" s="17">
        <v>16.0</v>
      </c>
      <c r="E137" s="17">
        <v>53.0</v>
      </c>
      <c r="F137" s="17">
        <v>53.0</v>
      </c>
      <c r="G137" s="17">
        <v>20.0</v>
      </c>
      <c r="H137" s="17">
        <v>41.0</v>
      </c>
      <c r="I137" s="17">
        <v>44.0</v>
      </c>
      <c r="J137" s="17">
        <v>38.0</v>
      </c>
      <c r="K137" s="17">
        <v>25.0</v>
      </c>
      <c r="L137" s="17">
        <v>63.0</v>
      </c>
      <c r="M137" s="17">
        <v>50.0</v>
      </c>
      <c r="N137" s="17">
        <v>57.0</v>
      </c>
      <c r="O137" s="17">
        <v>39.0</v>
      </c>
      <c r="P137" s="17">
        <v>48.0</v>
      </c>
      <c r="Q137" s="17">
        <v>70.0</v>
      </c>
      <c r="R137" s="17">
        <v>81.0</v>
      </c>
      <c r="S137" s="17">
        <v>89.0</v>
      </c>
      <c r="T137" s="17">
        <v>37.0</v>
      </c>
      <c r="U137" s="17">
        <v>70.0</v>
      </c>
      <c r="V137" s="17">
        <v>65.0</v>
      </c>
      <c r="W137" s="17">
        <v>137.0</v>
      </c>
      <c r="X137" s="17">
        <v>60.0</v>
      </c>
      <c r="Y137" s="17">
        <v>93.0</v>
      </c>
      <c r="Z137" s="17">
        <v>67.0</v>
      </c>
      <c r="AA137" s="17">
        <v>46.0</v>
      </c>
      <c r="AB137" s="17">
        <v>87.0</v>
      </c>
    </row>
    <row r="138">
      <c r="A138" s="179" t="s">
        <v>576</v>
      </c>
      <c r="B138" s="16">
        <v>1464.0</v>
      </c>
      <c r="C138" s="17">
        <v>25.0</v>
      </c>
      <c r="D138" s="17">
        <v>16.0</v>
      </c>
      <c r="E138" s="17">
        <v>53.0</v>
      </c>
      <c r="F138" s="17">
        <v>52.0</v>
      </c>
      <c r="G138" s="17">
        <v>20.0</v>
      </c>
      <c r="H138" s="17">
        <v>41.0</v>
      </c>
      <c r="I138" s="17">
        <v>44.0</v>
      </c>
      <c r="J138" s="17">
        <v>38.0</v>
      </c>
      <c r="K138" s="17">
        <v>25.0</v>
      </c>
      <c r="L138" s="17">
        <v>63.0</v>
      </c>
      <c r="M138" s="17">
        <v>50.0</v>
      </c>
      <c r="N138" s="17">
        <v>56.0</v>
      </c>
      <c r="O138" s="17">
        <v>39.0</v>
      </c>
      <c r="P138" s="17">
        <v>48.0</v>
      </c>
      <c r="Q138" s="17">
        <v>70.0</v>
      </c>
      <c r="R138" s="17">
        <v>81.0</v>
      </c>
      <c r="S138" s="17">
        <v>89.0</v>
      </c>
      <c r="T138" s="17">
        <v>35.0</v>
      </c>
      <c r="U138" s="17">
        <v>70.0</v>
      </c>
      <c r="V138" s="17">
        <v>65.0</v>
      </c>
      <c r="W138" s="17">
        <v>135.0</v>
      </c>
      <c r="X138" s="17">
        <v>60.0</v>
      </c>
      <c r="Y138" s="17">
        <v>92.0</v>
      </c>
      <c r="Z138" s="17">
        <v>64.0</v>
      </c>
      <c r="AA138" s="17">
        <v>47.0</v>
      </c>
      <c r="AB138" s="17">
        <v>86.0</v>
      </c>
    </row>
    <row r="139">
      <c r="A139" s="179" t="s">
        <v>577</v>
      </c>
      <c r="B139" s="16">
        <v>1458.0</v>
      </c>
      <c r="C139" s="17">
        <v>25.0</v>
      </c>
      <c r="D139" s="17">
        <v>16.0</v>
      </c>
      <c r="E139" s="17">
        <v>53.0</v>
      </c>
      <c r="F139" s="17">
        <v>51.0</v>
      </c>
      <c r="G139" s="17">
        <v>20.0</v>
      </c>
      <c r="H139" s="17">
        <v>41.0</v>
      </c>
      <c r="I139" s="17">
        <v>44.0</v>
      </c>
      <c r="J139" s="17">
        <v>38.0</v>
      </c>
      <c r="K139" s="17">
        <v>25.0</v>
      </c>
      <c r="L139" s="17">
        <v>63.0</v>
      </c>
      <c r="M139" s="17">
        <v>50.0</v>
      </c>
      <c r="N139" s="17">
        <v>55.0</v>
      </c>
      <c r="O139" s="17">
        <v>39.0</v>
      </c>
      <c r="P139" s="17">
        <v>47.0</v>
      </c>
      <c r="Q139" s="17">
        <v>70.0</v>
      </c>
      <c r="R139" s="17">
        <v>81.0</v>
      </c>
      <c r="S139" s="17">
        <v>89.0</v>
      </c>
      <c r="T139" s="17">
        <v>35.0</v>
      </c>
      <c r="U139" s="17">
        <v>70.0</v>
      </c>
      <c r="V139" s="17">
        <v>65.0</v>
      </c>
      <c r="W139" s="17">
        <v>135.0</v>
      </c>
      <c r="X139" s="17">
        <v>60.0</v>
      </c>
      <c r="Y139" s="17">
        <v>91.0</v>
      </c>
      <c r="Z139" s="17">
        <v>62.0</v>
      </c>
      <c r="AA139" s="17">
        <v>47.0</v>
      </c>
      <c r="AB139" s="17">
        <v>86.0</v>
      </c>
    </row>
    <row r="140">
      <c r="A140" s="179" t="s">
        <v>578</v>
      </c>
      <c r="B140" s="16">
        <v>1449.0</v>
      </c>
      <c r="C140" s="17">
        <v>25.0</v>
      </c>
      <c r="D140" s="17">
        <v>15.0</v>
      </c>
      <c r="E140" s="17">
        <v>52.0</v>
      </c>
      <c r="F140" s="17">
        <v>51.0</v>
      </c>
      <c r="G140" s="17">
        <v>19.0</v>
      </c>
      <c r="H140" s="17">
        <v>41.0</v>
      </c>
      <c r="I140" s="17">
        <v>44.0</v>
      </c>
      <c r="J140" s="17">
        <v>38.0</v>
      </c>
      <c r="K140" s="17">
        <v>25.0</v>
      </c>
      <c r="L140" s="17">
        <v>62.0</v>
      </c>
      <c r="M140" s="17">
        <v>50.0</v>
      </c>
      <c r="N140" s="17">
        <v>55.0</v>
      </c>
      <c r="O140" s="17">
        <v>38.0</v>
      </c>
      <c r="P140" s="17">
        <v>47.0</v>
      </c>
      <c r="Q140" s="17">
        <v>70.0</v>
      </c>
      <c r="R140" s="17">
        <v>81.0</v>
      </c>
      <c r="S140" s="17">
        <v>89.0</v>
      </c>
      <c r="T140" s="17">
        <v>35.0</v>
      </c>
      <c r="U140" s="17">
        <v>70.0</v>
      </c>
      <c r="V140" s="17">
        <v>65.0</v>
      </c>
      <c r="W140" s="17">
        <v>134.0</v>
      </c>
      <c r="X140" s="17">
        <v>60.0</v>
      </c>
      <c r="Y140" s="17">
        <v>91.0</v>
      </c>
      <c r="Z140" s="17">
        <v>60.0</v>
      </c>
      <c r="AA140" s="17">
        <v>46.0</v>
      </c>
      <c r="AB140" s="17">
        <v>86.0</v>
      </c>
    </row>
    <row r="141">
      <c r="A141" s="179" t="s">
        <v>579</v>
      </c>
      <c r="B141" s="16">
        <v>1442.0</v>
      </c>
      <c r="C141" s="17">
        <v>25.0</v>
      </c>
      <c r="D141" s="17">
        <v>14.0</v>
      </c>
      <c r="E141" s="17">
        <v>52.0</v>
      </c>
      <c r="F141" s="17">
        <v>51.0</v>
      </c>
      <c r="G141" s="17">
        <v>19.0</v>
      </c>
      <c r="H141" s="17">
        <v>41.0</v>
      </c>
      <c r="I141" s="17">
        <v>44.0</v>
      </c>
      <c r="J141" s="17">
        <v>38.0</v>
      </c>
      <c r="K141" s="17">
        <v>24.0</v>
      </c>
      <c r="L141" s="17">
        <v>62.0</v>
      </c>
      <c r="M141" s="17">
        <v>50.0</v>
      </c>
      <c r="N141" s="17">
        <v>55.0</v>
      </c>
      <c r="O141" s="17">
        <v>38.0</v>
      </c>
      <c r="P141" s="17">
        <v>47.0</v>
      </c>
      <c r="Q141" s="17">
        <v>70.0</v>
      </c>
      <c r="R141" s="17">
        <v>81.0</v>
      </c>
      <c r="S141" s="17">
        <v>88.0</v>
      </c>
      <c r="T141" s="17">
        <v>35.0</v>
      </c>
      <c r="U141" s="17">
        <v>70.0</v>
      </c>
      <c r="V141" s="17">
        <v>65.0</v>
      </c>
      <c r="W141" s="17">
        <v>133.0</v>
      </c>
      <c r="X141" s="17">
        <v>60.0</v>
      </c>
      <c r="Y141" s="17">
        <v>91.0</v>
      </c>
      <c r="Z141" s="17">
        <v>58.0</v>
      </c>
      <c r="AA141" s="17">
        <v>45.0</v>
      </c>
      <c r="AB141" s="17">
        <v>86.0</v>
      </c>
    </row>
    <row r="142">
      <c r="A142" s="179" t="s">
        <v>580</v>
      </c>
      <c r="B142" s="16">
        <v>1436.0</v>
      </c>
      <c r="C142" s="17">
        <v>24.0</v>
      </c>
      <c r="D142" s="17">
        <v>14.0</v>
      </c>
      <c r="E142" s="17">
        <v>52.0</v>
      </c>
      <c r="F142" s="17">
        <v>51.0</v>
      </c>
      <c r="G142" s="17">
        <v>19.0</v>
      </c>
      <c r="H142" s="17">
        <v>41.0</v>
      </c>
      <c r="I142" s="17">
        <v>44.0</v>
      </c>
      <c r="J142" s="17">
        <v>38.0</v>
      </c>
      <c r="K142" s="17">
        <v>24.0</v>
      </c>
      <c r="L142" s="17">
        <v>62.0</v>
      </c>
      <c r="M142" s="17">
        <v>50.0</v>
      </c>
      <c r="N142" s="17">
        <v>55.0</v>
      </c>
      <c r="O142" s="17">
        <v>38.0</v>
      </c>
      <c r="P142" s="17">
        <v>47.0</v>
      </c>
      <c r="Q142" s="17">
        <v>70.0</v>
      </c>
      <c r="R142" s="17">
        <v>81.0</v>
      </c>
      <c r="S142" s="17">
        <v>88.0</v>
      </c>
      <c r="T142" s="17">
        <v>34.0</v>
      </c>
      <c r="U142" s="17">
        <v>70.0</v>
      </c>
      <c r="V142" s="17">
        <v>63.0</v>
      </c>
      <c r="W142" s="17">
        <v>133.0</v>
      </c>
      <c r="X142" s="17">
        <v>60.0</v>
      </c>
      <c r="Y142" s="17">
        <v>91.0</v>
      </c>
      <c r="Z142" s="17">
        <v>57.0</v>
      </c>
      <c r="AA142" s="17">
        <v>44.0</v>
      </c>
      <c r="AB142" s="17">
        <v>86.0</v>
      </c>
    </row>
    <row r="143">
      <c r="A143" s="179" t="s">
        <v>581</v>
      </c>
      <c r="B143" s="16">
        <v>1429.0</v>
      </c>
      <c r="C143" s="17">
        <v>23.0</v>
      </c>
      <c r="D143" s="17">
        <v>14.0</v>
      </c>
      <c r="E143" s="17">
        <v>52.0</v>
      </c>
      <c r="F143" s="17">
        <v>51.0</v>
      </c>
      <c r="G143" s="17">
        <v>19.0</v>
      </c>
      <c r="H143" s="17">
        <v>41.0</v>
      </c>
      <c r="I143" s="17">
        <v>44.0</v>
      </c>
      <c r="J143" s="17">
        <v>38.0</v>
      </c>
      <c r="K143" s="17">
        <v>24.0</v>
      </c>
      <c r="L143" s="17">
        <v>62.0</v>
      </c>
      <c r="M143" s="17">
        <v>50.0</v>
      </c>
      <c r="N143" s="17">
        <v>54.0</v>
      </c>
      <c r="O143" s="17">
        <v>38.0</v>
      </c>
      <c r="P143" s="17">
        <v>47.0</v>
      </c>
      <c r="Q143" s="17">
        <v>70.0</v>
      </c>
      <c r="R143" s="17">
        <v>81.0</v>
      </c>
      <c r="S143" s="17">
        <v>88.0</v>
      </c>
      <c r="T143" s="17">
        <v>33.0</v>
      </c>
      <c r="U143" s="17">
        <v>70.0</v>
      </c>
      <c r="V143" s="17">
        <v>62.0</v>
      </c>
      <c r="W143" s="17">
        <v>133.0</v>
      </c>
      <c r="X143" s="17">
        <v>60.0</v>
      </c>
      <c r="Y143" s="17">
        <v>89.0</v>
      </c>
      <c r="Z143" s="17">
        <v>56.0</v>
      </c>
      <c r="AA143" s="17">
        <v>44.0</v>
      </c>
      <c r="AB143" s="17">
        <v>86.0</v>
      </c>
    </row>
    <row r="144">
      <c r="A144" s="179" t="s">
        <v>582</v>
      </c>
      <c r="B144" s="16">
        <v>1416.0</v>
      </c>
      <c r="C144" s="17">
        <v>23.0</v>
      </c>
      <c r="D144" s="17">
        <v>14.0</v>
      </c>
      <c r="E144" s="17">
        <v>52.0</v>
      </c>
      <c r="F144" s="17">
        <v>51.0</v>
      </c>
      <c r="G144" s="17">
        <v>19.0</v>
      </c>
      <c r="H144" s="17">
        <v>40.0</v>
      </c>
      <c r="I144" s="17">
        <v>44.0</v>
      </c>
      <c r="J144" s="17">
        <v>37.0</v>
      </c>
      <c r="K144" s="17">
        <v>24.0</v>
      </c>
      <c r="L144" s="17">
        <v>62.0</v>
      </c>
      <c r="M144" s="17">
        <v>49.0</v>
      </c>
      <c r="N144" s="17">
        <v>54.0</v>
      </c>
      <c r="O144" s="17">
        <v>38.0</v>
      </c>
      <c r="P144" s="17">
        <v>45.0</v>
      </c>
      <c r="Q144" s="17">
        <v>70.0</v>
      </c>
      <c r="R144" s="17">
        <v>81.0</v>
      </c>
      <c r="S144" s="17">
        <v>88.0</v>
      </c>
      <c r="T144" s="17">
        <v>33.0</v>
      </c>
      <c r="U144" s="17">
        <v>70.0</v>
      </c>
      <c r="V144" s="17">
        <v>61.0</v>
      </c>
      <c r="W144" s="17">
        <v>131.0</v>
      </c>
      <c r="X144" s="17">
        <v>59.0</v>
      </c>
      <c r="Y144" s="17">
        <v>89.0</v>
      </c>
      <c r="Z144" s="17">
        <v>56.0</v>
      </c>
      <c r="AA144" s="17">
        <v>41.0</v>
      </c>
      <c r="AB144" s="17">
        <v>85.0</v>
      </c>
    </row>
    <row r="145">
      <c r="A145" s="179" t="s">
        <v>583</v>
      </c>
      <c r="B145" s="16">
        <v>1409.0</v>
      </c>
      <c r="C145" s="17">
        <v>23.0</v>
      </c>
      <c r="D145" s="17">
        <v>14.0</v>
      </c>
      <c r="E145" s="17">
        <v>52.0</v>
      </c>
      <c r="F145" s="17">
        <v>50.0</v>
      </c>
      <c r="G145" s="17">
        <v>19.0</v>
      </c>
      <c r="H145" s="17">
        <v>40.0</v>
      </c>
      <c r="I145" s="17">
        <v>43.0</v>
      </c>
      <c r="J145" s="17">
        <v>37.0</v>
      </c>
      <c r="K145" s="17">
        <v>24.0</v>
      </c>
      <c r="L145" s="17">
        <v>62.0</v>
      </c>
      <c r="M145" s="17">
        <v>49.0</v>
      </c>
      <c r="N145" s="17">
        <v>54.0</v>
      </c>
      <c r="O145" s="17">
        <v>38.0</v>
      </c>
      <c r="P145" s="17">
        <v>45.0</v>
      </c>
      <c r="Q145" s="17">
        <v>70.0</v>
      </c>
      <c r="R145" s="17">
        <v>81.0</v>
      </c>
      <c r="S145" s="17">
        <v>88.0</v>
      </c>
      <c r="T145" s="17">
        <v>33.0</v>
      </c>
      <c r="U145" s="17">
        <v>69.0</v>
      </c>
      <c r="V145" s="17">
        <v>60.0</v>
      </c>
      <c r="W145" s="17">
        <v>131.0</v>
      </c>
      <c r="X145" s="17">
        <v>59.0</v>
      </c>
      <c r="Y145" s="17">
        <v>88.0</v>
      </c>
      <c r="Z145" s="17">
        <v>56.0</v>
      </c>
      <c r="AA145" s="17">
        <v>39.0</v>
      </c>
      <c r="AB145" s="17">
        <v>85.0</v>
      </c>
    </row>
    <row r="146">
      <c r="A146" s="179" t="s">
        <v>584</v>
      </c>
      <c r="B146" s="16">
        <v>1401.0</v>
      </c>
      <c r="C146" s="17">
        <v>23.0</v>
      </c>
      <c r="D146" s="17">
        <v>14.0</v>
      </c>
      <c r="E146" s="17">
        <v>51.0</v>
      </c>
      <c r="F146" s="17">
        <v>50.0</v>
      </c>
      <c r="G146" s="17">
        <v>19.0</v>
      </c>
      <c r="H146" s="17">
        <v>39.0</v>
      </c>
      <c r="I146" s="17">
        <v>43.0</v>
      </c>
      <c r="J146" s="17">
        <v>36.0</v>
      </c>
      <c r="K146" s="17">
        <v>24.0</v>
      </c>
      <c r="L146" s="17">
        <v>62.0</v>
      </c>
      <c r="M146" s="17">
        <v>49.0</v>
      </c>
      <c r="N146" s="17">
        <v>54.0</v>
      </c>
      <c r="O146" s="17">
        <v>38.0</v>
      </c>
      <c r="P146" s="17">
        <v>45.0</v>
      </c>
      <c r="Q146" s="17">
        <v>70.0</v>
      </c>
      <c r="R146" s="17">
        <v>80.0</v>
      </c>
      <c r="S146" s="17">
        <v>88.0</v>
      </c>
      <c r="T146" s="17">
        <v>33.0</v>
      </c>
      <c r="U146" s="17">
        <v>68.0</v>
      </c>
      <c r="V146" s="17">
        <v>60.0</v>
      </c>
      <c r="W146" s="17">
        <v>131.0</v>
      </c>
      <c r="X146" s="17">
        <v>60.0</v>
      </c>
      <c r="Y146" s="17">
        <v>87.0</v>
      </c>
      <c r="Z146" s="17">
        <v>56.0</v>
      </c>
      <c r="AA146" s="17">
        <v>39.0</v>
      </c>
      <c r="AB146" s="17">
        <v>83.0</v>
      </c>
    </row>
    <row r="147">
      <c r="A147" s="179" t="s">
        <v>585</v>
      </c>
      <c r="B147" s="16">
        <v>1393.0</v>
      </c>
      <c r="C147" s="17">
        <v>23.0</v>
      </c>
      <c r="D147" s="17">
        <v>14.0</v>
      </c>
      <c r="E147" s="17">
        <v>51.0</v>
      </c>
      <c r="F147" s="17">
        <v>50.0</v>
      </c>
      <c r="G147" s="17">
        <v>19.0</v>
      </c>
      <c r="H147" s="17">
        <v>39.0</v>
      </c>
      <c r="I147" s="17">
        <v>43.0</v>
      </c>
      <c r="J147" s="17">
        <v>34.0</v>
      </c>
      <c r="K147" s="17">
        <v>24.0</v>
      </c>
      <c r="L147" s="17">
        <v>62.0</v>
      </c>
      <c r="M147" s="17">
        <v>49.0</v>
      </c>
      <c r="N147" s="17">
        <v>54.0</v>
      </c>
      <c r="O147" s="17">
        <v>38.0</v>
      </c>
      <c r="P147" s="17">
        <v>45.0</v>
      </c>
      <c r="Q147" s="17">
        <v>70.0</v>
      </c>
      <c r="R147" s="17">
        <v>79.0</v>
      </c>
      <c r="S147" s="17">
        <v>88.0</v>
      </c>
      <c r="T147" s="17">
        <v>33.0</v>
      </c>
      <c r="U147" s="17">
        <v>68.0</v>
      </c>
      <c r="V147" s="17">
        <v>59.0</v>
      </c>
      <c r="W147" s="17">
        <v>131.0</v>
      </c>
      <c r="X147" s="17">
        <v>59.0</v>
      </c>
      <c r="Y147" s="17">
        <v>85.0</v>
      </c>
      <c r="Z147" s="17">
        <v>56.0</v>
      </c>
      <c r="AA147" s="17">
        <v>38.0</v>
      </c>
      <c r="AB147" s="17">
        <v>82.0</v>
      </c>
    </row>
    <row r="148">
      <c r="A148" s="179" t="s">
        <v>586</v>
      </c>
      <c r="B148" s="16">
        <v>1385.0</v>
      </c>
      <c r="C148" s="17">
        <v>23.0</v>
      </c>
      <c r="D148" s="17">
        <v>14.0</v>
      </c>
      <c r="E148" s="17">
        <v>51.0</v>
      </c>
      <c r="F148" s="17">
        <v>50.0</v>
      </c>
      <c r="G148" s="17">
        <v>18.0</v>
      </c>
      <c r="H148" s="17">
        <v>39.0</v>
      </c>
      <c r="I148" s="17">
        <v>42.0</v>
      </c>
      <c r="J148" s="17">
        <v>34.0</v>
      </c>
      <c r="K148" s="17">
        <v>24.0</v>
      </c>
      <c r="L148" s="17">
        <v>62.0</v>
      </c>
      <c r="M148" s="17">
        <v>48.0</v>
      </c>
      <c r="N148" s="17">
        <v>54.0</v>
      </c>
      <c r="O148" s="17">
        <v>37.0</v>
      </c>
      <c r="P148" s="17">
        <v>45.0</v>
      </c>
      <c r="Q148" s="17">
        <v>70.0</v>
      </c>
      <c r="R148" s="17">
        <v>79.0</v>
      </c>
      <c r="S148" s="17">
        <v>87.0</v>
      </c>
      <c r="T148" s="17">
        <v>33.0</v>
      </c>
      <c r="U148" s="17">
        <v>68.0</v>
      </c>
      <c r="V148" s="17">
        <v>57.0</v>
      </c>
      <c r="W148" s="17">
        <v>131.0</v>
      </c>
      <c r="X148" s="17">
        <v>59.0</v>
      </c>
      <c r="Y148" s="17">
        <v>85.0</v>
      </c>
      <c r="Z148" s="17">
        <v>56.0</v>
      </c>
      <c r="AA148" s="17">
        <v>38.0</v>
      </c>
      <c r="AB148" s="17">
        <v>82.0</v>
      </c>
    </row>
    <row r="149">
      <c r="A149" s="179" t="s">
        <v>587</v>
      </c>
      <c r="B149" s="16">
        <v>1375.0</v>
      </c>
      <c r="C149" s="17">
        <v>23.0</v>
      </c>
      <c r="D149" s="17">
        <v>13.0</v>
      </c>
      <c r="E149" s="17">
        <v>51.0</v>
      </c>
      <c r="F149" s="17">
        <v>50.0</v>
      </c>
      <c r="G149" s="17">
        <v>17.0</v>
      </c>
      <c r="H149" s="17">
        <v>39.0</v>
      </c>
      <c r="I149" s="17">
        <v>41.0</v>
      </c>
      <c r="J149" s="17">
        <v>34.0</v>
      </c>
      <c r="K149" s="17">
        <v>24.0</v>
      </c>
      <c r="L149" s="17">
        <v>62.0</v>
      </c>
      <c r="M149" s="17">
        <v>46.0</v>
      </c>
      <c r="N149" s="17">
        <v>54.0</v>
      </c>
      <c r="O149" s="17">
        <v>36.0</v>
      </c>
      <c r="P149" s="17">
        <v>41.0</v>
      </c>
      <c r="Q149" s="17">
        <v>70.0</v>
      </c>
      <c r="R149" s="17">
        <v>79.0</v>
      </c>
      <c r="S149" s="17">
        <v>87.0</v>
      </c>
      <c r="T149" s="17">
        <v>33.0</v>
      </c>
      <c r="U149" s="17">
        <v>68.0</v>
      </c>
      <c r="V149" s="17">
        <v>57.0</v>
      </c>
      <c r="W149" s="17">
        <v>130.0</v>
      </c>
      <c r="X149" s="17">
        <v>59.0</v>
      </c>
      <c r="Y149" s="17">
        <v>85.0</v>
      </c>
      <c r="Z149" s="17">
        <v>56.0</v>
      </c>
      <c r="AA149" s="17">
        <v>38.0</v>
      </c>
      <c r="AB149" s="17">
        <v>82.0</v>
      </c>
    </row>
    <row r="150">
      <c r="A150" s="179" t="s">
        <v>588</v>
      </c>
      <c r="B150" s="16">
        <v>1372.0</v>
      </c>
      <c r="C150" s="17">
        <v>23.0</v>
      </c>
      <c r="D150" s="17">
        <v>13.0</v>
      </c>
      <c r="E150" s="17">
        <v>51.0</v>
      </c>
      <c r="F150" s="17">
        <v>50.0</v>
      </c>
      <c r="G150" s="17">
        <v>17.0</v>
      </c>
      <c r="H150" s="17">
        <v>39.0</v>
      </c>
      <c r="I150" s="17">
        <v>40.0</v>
      </c>
      <c r="J150" s="17">
        <v>34.0</v>
      </c>
      <c r="K150" s="17">
        <v>24.0</v>
      </c>
      <c r="L150" s="17">
        <v>62.0</v>
      </c>
      <c r="M150" s="17">
        <v>46.0</v>
      </c>
      <c r="N150" s="17">
        <v>54.0</v>
      </c>
      <c r="O150" s="17">
        <v>36.0</v>
      </c>
      <c r="P150" s="17">
        <v>41.0</v>
      </c>
      <c r="Q150" s="17">
        <v>70.0</v>
      </c>
      <c r="R150" s="17">
        <v>78.0</v>
      </c>
      <c r="S150" s="17">
        <v>87.0</v>
      </c>
      <c r="T150" s="17">
        <v>33.0</v>
      </c>
      <c r="U150" s="17">
        <v>68.0</v>
      </c>
      <c r="V150" s="17">
        <v>57.0</v>
      </c>
      <c r="W150" s="17">
        <v>130.0</v>
      </c>
      <c r="X150" s="17">
        <v>59.0</v>
      </c>
      <c r="Y150" s="17">
        <v>85.0</v>
      </c>
      <c r="Z150" s="17">
        <v>56.0</v>
      </c>
      <c r="AA150" s="17">
        <v>38.0</v>
      </c>
      <c r="AB150" s="17">
        <v>81.0</v>
      </c>
    </row>
    <row r="151">
      <c r="A151" s="179" t="s">
        <v>589</v>
      </c>
      <c r="B151" s="16">
        <v>1369.0</v>
      </c>
      <c r="C151" s="17">
        <v>23.0</v>
      </c>
      <c r="D151" s="17">
        <v>13.0</v>
      </c>
      <c r="E151" s="17">
        <v>51.0</v>
      </c>
      <c r="F151" s="17">
        <v>50.0</v>
      </c>
      <c r="G151" s="17">
        <v>17.0</v>
      </c>
      <c r="H151" s="17">
        <v>39.0</v>
      </c>
      <c r="I151" s="17">
        <v>40.0</v>
      </c>
      <c r="J151" s="17">
        <v>34.0</v>
      </c>
      <c r="K151" s="17">
        <v>24.0</v>
      </c>
      <c r="L151" s="17">
        <v>62.0</v>
      </c>
      <c r="M151" s="17">
        <v>46.0</v>
      </c>
      <c r="N151" s="17">
        <v>54.0</v>
      </c>
      <c r="O151" s="17">
        <v>35.0</v>
      </c>
      <c r="P151" s="17">
        <v>41.0</v>
      </c>
      <c r="Q151" s="17">
        <v>70.0</v>
      </c>
      <c r="R151" s="17">
        <v>78.0</v>
      </c>
      <c r="S151" s="17">
        <v>87.0</v>
      </c>
      <c r="T151" s="17">
        <v>33.0</v>
      </c>
      <c r="U151" s="17">
        <v>67.0</v>
      </c>
      <c r="V151" s="17">
        <v>57.0</v>
      </c>
      <c r="W151" s="17">
        <v>129.0</v>
      </c>
      <c r="X151" s="17">
        <v>59.0</v>
      </c>
      <c r="Y151" s="17">
        <v>85.0</v>
      </c>
      <c r="Z151" s="17">
        <v>56.0</v>
      </c>
      <c r="AA151" s="17">
        <v>38.0</v>
      </c>
      <c r="AB151" s="17">
        <v>81.0</v>
      </c>
    </row>
    <row r="152">
      <c r="A152" s="179" t="s">
        <v>590</v>
      </c>
      <c r="B152" s="16">
        <v>1353.0</v>
      </c>
      <c r="C152" s="17">
        <v>23.0</v>
      </c>
      <c r="D152" s="17">
        <v>12.0</v>
      </c>
      <c r="E152" s="17">
        <v>51.0</v>
      </c>
      <c r="F152" s="17">
        <v>50.0</v>
      </c>
      <c r="G152" s="17">
        <v>17.0</v>
      </c>
      <c r="H152" s="17">
        <v>39.0</v>
      </c>
      <c r="I152" s="17">
        <v>35.0</v>
      </c>
      <c r="J152" s="17">
        <v>34.0</v>
      </c>
      <c r="K152" s="17">
        <v>24.0</v>
      </c>
      <c r="L152" s="17">
        <v>62.0</v>
      </c>
      <c r="M152" s="17">
        <v>45.0</v>
      </c>
      <c r="N152" s="17">
        <v>54.0</v>
      </c>
      <c r="O152" s="17">
        <v>35.0</v>
      </c>
      <c r="P152" s="17">
        <v>40.0</v>
      </c>
      <c r="Q152" s="17">
        <v>70.0</v>
      </c>
      <c r="R152" s="17">
        <v>78.0</v>
      </c>
      <c r="S152" s="17">
        <v>87.0</v>
      </c>
      <c r="T152" s="17">
        <v>33.0</v>
      </c>
      <c r="U152" s="17">
        <v>66.0</v>
      </c>
      <c r="V152" s="17">
        <v>55.0</v>
      </c>
      <c r="W152" s="17">
        <v>127.0</v>
      </c>
      <c r="X152" s="17">
        <v>58.0</v>
      </c>
      <c r="Y152" s="17">
        <v>84.0</v>
      </c>
      <c r="Z152" s="17">
        <v>55.0</v>
      </c>
      <c r="AA152" s="17">
        <v>38.0</v>
      </c>
      <c r="AB152" s="17">
        <v>81.0</v>
      </c>
    </row>
    <row r="153">
      <c r="A153" s="179" t="s">
        <v>591</v>
      </c>
      <c r="B153" s="16">
        <v>1346.0</v>
      </c>
      <c r="C153" s="17">
        <v>22.0</v>
      </c>
      <c r="D153" s="17">
        <v>12.0</v>
      </c>
      <c r="E153" s="17">
        <v>50.0</v>
      </c>
      <c r="F153" s="17">
        <v>50.0</v>
      </c>
      <c r="G153" s="17">
        <v>17.0</v>
      </c>
      <c r="H153" s="17">
        <v>39.0</v>
      </c>
      <c r="I153" s="17">
        <v>34.0</v>
      </c>
      <c r="J153" s="17">
        <v>34.0</v>
      </c>
      <c r="K153" s="17">
        <v>24.0</v>
      </c>
      <c r="L153" s="17">
        <v>62.0</v>
      </c>
      <c r="M153" s="17">
        <v>45.0</v>
      </c>
      <c r="N153" s="17">
        <v>54.0</v>
      </c>
      <c r="O153" s="17">
        <v>35.0</v>
      </c>
      <c r="P153" s="17">
        <v>40.0</v>
      </c>
      <c r="Q153" s="17">
        <v>70.0</v>
      </c>
      <c r="R153" s="17">
        <v>78.0</v>
      </c>
      <c r="S153" s="17">
        <v>86.0</v>
      </c>
      <c r="T153" s="17">
        <v>33.0</v>
      </c>
      <c r="U153" s="17">
        <v>65.0</v>
      </c>
      <c r="V153" s="17">
        <v>55.0</v>
      </c>
      <c r="W153" s="17">
        <v>125.0</v>
      </c>
      <c r="X153" s="17">
        <v>58.0</v>
      </c>
      <c r="Y153" s="17">
        <v>84.0</v>
      </c>
      <c r="Z153" s="17">
        <v>55.0</v>
      </c>
      <c r="AA153" s="17">
        <v>38.0</v>
      </c>
      <c r="AB153" s="17">
        <v>81.0</v>
      </c>
    </row>
    <row r="154">
      <c r="A154" s="179" t="s">
        <v>592</v>
      </c>
      <c r="B154" s="16">
        <v>1334.0</v>
      </c>
      <c r="C154" s="17">
        <v>22.0</v>
      </c>
      <c r="D154" s="17">
        <v>12.0</v>
      </c>
      <c r="E154" s="17">
        <v>50.0</v>
      </c>
      <c r="F154" s="17">
        <v>49.0</v>
      </c>
      <c r="G154" s="17">
        <v>17.0</v>
      </c>
      <c r="H154" s="17">
        <v>39.0</v>
      </c>
      <c r="I154" s="17">
        <v>34.0</v>
      </c>
      <c r="J154" s="17">
        <v>33.0</v>
      </c>
      <c r="K154" s="17">
        <v>24.0</v>
      </c>
      <c r="L154" s="17">
        <v>62.0</v>
      </c>
      <c r="M154" s="17">
        <v>44.0</v>
      </c>
      <c r="N154" s="17">
        <v>54.0</v>
      </c>
      <c r="O154" s="17">
        <v>35.0</v>
      </c>
      <c r="P154" s="17">
        <v>39.0</v>
      </c>
      <c r="Q154" s="17">
        <v>70.0</v>
      </c>
      <c r="R154" s="17">
        <v>78.0</v>
      </c>
      <c r="S154" s="17">
        <v>86.0</v>
      </c>
      <c r="T154" s="17">
        <v>32.0</v>
      </c>
      <c r="U154" s="17">
        <v>64.0</v>
      </c>
      <c r="V154" s="17">
        <v>54.0</v>
      </c>
      <c r="W154" s="17">
        <v>124.0</v>
      </c>
      <c r="X154" s="17">
        <v>57.0</v>
      </c>
      <c r="Y154" s="17">
        <v>83.0</v>
      </c>
      <c r="Z154" s="17">
        <v>55.0</v>
      </c>
      <c r="AA154" s="17">
        <v>37.0</v>
      </c>
      <c r="AB154" s="17">
        <v>80.0</v>
      </c>
    </row>
    <row r="155">
      <c r="A155" s="179" t="s">
        <v>593</v>
      </c>
      <c r="B155" s="16">
        <v>1321.0</v>
      </c>
      <c r="C155" s="17">
        <v>22.0</v>
      </c>
      <c r="D155" s="17">
        <v>12.0</v>
      </c>
      <c r="E155" s="17">
        <v>50.0</v>
      </c>
      <c r="F155" s="17">
        <v>49.0</v>
      </c>
      <c r="G155" s="17">
        <v>17.0</v>
      </c>
      <c r="H155" s="17">
        <v>38.0</v>
      </c>
      <c r="I155" s="17">
        <v>34.0</v>
      </c>
      <c r="J155" s="17">
        <v>33.0</v>
      </c>
      <c r="K155" s="17">
        <v>24.0</v>
      </c>
      <c r="L155" s="17">
        <v>62.0</v>
      </c>
      <c r="M155" s="17">
        <v>44.0</v>
      </c>
      <c r="N155" s="17">
        <v>53.0</v>
      </c>
      <c r="O155" s="17">
        <v>35.0</v>
      </c>
      <c r="P155" s="17">
        <v>39.0</v>
      </c>
      <c r="Q155" s="17">
        <v>70.0</v>
      </c>
      <c r="R155" s="17">
        <v>78.0</v>
      </c>
      <c r="S155" s="17">
        <v>86.0</v>
      </c>
      <c r="T155" s="17">
        <v>32.0</v>
      </c>
      <c r="U155" s="17">
        <v>64.0</v>
      </c>
      <c r="V155" s="17">
        <v>53.0</v>
      </c>
      <c r="W155" s="17">
        <v>117.0</v>
      </c>
      <c r="X155" s="17">
        <v>56.0</v>
      </c>
      <c r="Y155" s="17">
        <v>83.0</v>
      </c>
      <c r="Z155" s="17">
        <v>55.0</v>
      </c>
      <c r="AA155" s="17">
        <v>35.0</v>
      </c>
      <c r="AB155" s="17">
        <v>80.0</v>
      </c>
    </row>
    <row r="156">
      <c r="A156" s="179" t="s">
        <v>564</v>
      </c>
      <c r="B156" s="16">
        <v>1312.0</v>
      </c>
      <c r="C156" s="17">
        <v>22.0</v>
      </c>
      <c r="D156" s="17">
        <v>12.0</v>
      </c>
      <c r="E156" s="17">
        <v>50.0</v>
      </c>
      <c r="F156" s="17">
        <v>49.0</v>
      </c>
      <c r="G156" s="17">
        <v>17.0</v>
      </c>
      <c r="H156" s="17">
        <v>38.0</v>
      </c>
      <c r="I156" s="17">
        <v>33.0</v>
      </c>
      <c r="J156" s="17">
        <v>33.0</v>
      </c>
      <c r="K156" s="17">
        <v>24.0</v>
      </c>
      <c r="L156" s="17">
        <v>62.0</v>
      </c>
      <c r="M156" s="17">
        <v>44.0</v>
      </c>
      <c r="N156" s="17">
        <v>53.0</v>
      </c>
      <c r="O156" s="17">
        <v>35.0</v>
      </c>
      <c r="P156" s="17">
        <v>38.0</v>
      </c>
      <c r="Q156" s="17">
        <v>70.0</v>
      </c>
      <c r="R156" s="17">
        <v>78.0</v>
      </c>
      <c r="S156" s="17">
        <v>86.0</v>
      </c>
      <c r="T156" s="17">
        <v>31.0</v>
      </c>
      <c r="U156" s="17">
        <v>63.0</v>
      </c>
      <c r="V156" s="17">
        <v>53.0</v>
      </c>
      <c r="W156" s="17">
        <v>113.0</v>
      </c>
      <c r="X156" s="17">
        <v>56.0</v>
      </c>
      <c r="Y156" s="17">
        <v>83.0</v>
      </c>
      <c r="Z156" s="17">
        <v>55.0</v>
      </c>
      <c r="AA156" s="17">
        <v>35.0</v>
      </c>
      <c r="AB156" s="17">
        <v>79.0</v>
      </c>
    </row>
    <row r="157">
      <c r="A157" s="179" t="s">
        <v>565</v>
      </c>
      <c r="B157" s="16">
        <v>1305.0</v>
      </c>
      <c r="C157" s="17">
        <v>22.0</v>
      </c>
      <c r="D157" s="17">
        <v>12.0</v>
      </c>
      <c r="E157" s="17">
        <v>50.0</v>
      </c>
      <c r="F157" s="17">
        <v>49.0</v>
      </c>
      <c r="G157" s="17">
        <v>17.0</v>
      </c>
      <c r="H157" s="17">
        <v>38.0</v>
      </c>
      <c r="I157" s="17">
        <v>33.0</v>
      </c>
      <c r="J157" s="17">
        <v>33.0</v>
      </c>
      <c r="K157" s="17">
        <v>24.0</v>
      </c>
      <c r="L157" s="17">
        <v>62.0</v>
      </c>
      <c r="M157" s="17">
        <v>43.0</v>
      </c>
      <c r="N157" s="17">
        <v>52.0</v>
      </c>
      <c r="O157" s="17">
        <v>35.0</v>
      </c>
      <c r="P157" s="17">
        <v>35.0</v>
      </c>
      <c r="Q157" s="17">
        <v>70.0</v>
      </c>
      <c r="R157" s="17">
        <v>78.0</v>
      </c>
      <c r="S157" s="17">
        <v>86.0</v>
      </c>
      <c r="T157" s="17">
        <v>30.0</v>
      </c>
      <c r="U157" s="17">
        <v>63.0</v>
      </c>
      <c r="V157" s="17">
        <v>53.0</v>
      </c>
      <c r="W157" s="17">
        <v>113.0</v>
      </c>
      <c r="X157" s="17">
        <v>56.0</v>
      </c>
      <c r="Y157" s="17">
        <v>83.0</v>
      </c>
      <c r="Z157" s="17">
        <v>55.0</v>
      </c>
      <c r="AA157" s="17">
        <v>35.0</v>
      </c>
      <c r="AB157" s="17">
        <v>78.0</v>
      </c>
    </row>
    <row r="158">
      <c r="A158" s="179" t="s">
        <v>566</v>
      </c>
      <c r="B158" s="16">
        <v>1298.0</v>
      </c>
      <c r="C158" s="17">
        <v>22.0</v>
      </c>
      <c r="D158" s="17">
        <v>12.0</v>
      </c>
      <c r="E158" s="17">
        <v>49.0</v>
      </c>
      <c r="F158" s="17">
        <v>49.0</v>
      </c>
      <c r="G158" s="17">
        <v>17.0</v>
      </c>
      <c r="H158" s="17">
        <v>38.0</v>
      </c>
      <c r="I158" s="17">
        <v>33.0</v>
      </c>
      <c r="J158" s="17">
        <v>33.0</v>
      </c>
      <c r="K158" s="17">
        <v>24.0</v>
      </c>
      <c r="L158" s="17">
        <v>62.0</v>
      </c>
      <c r="M158" s="17">
        <v>42.0</v>
      </c>
      <c r="N158" s="17">
        <v>52.0</v>
      </c>
      <c r="O158" s="17">
        <v>35.0</v>
      </c>
      <c r="P158" s="17">
        <v>35.0</v>
      </c>
      <c r="Q158" s="17">
        <v>70.0</v>
      </c>
      <c r="R158" s="17">
        <v>78.0</v>
      </c>
      <c r="S158" s="17">
        <v>85.0</v>
      </c>
      <c r="T158" s="17">
        <v>30.0</v>
      </c>
      <c r="U158" s="17">
        <v>63.0</v>
      </c>
      <c r="V158" s="17">
        <v>53.0</v>
      </c>
      <c r="W158" s="17">
        <v>112.0</v>
      </c>
      <c r="X158" s="17">
        <v>55.0</v>
      </c>
      <c r="Y158" s="17">
        <v>83.0</v>
      </c>
      <c r="Z158" s="17">
        <v>54.0</v>
      </c>
      <c r="AA158" s="17">
        <v>35.0</v>
      </c>
      <c r="AB158" s="17">
        <v>77.0</v>
      </c>
    </row>
    <row r="159">
      <c r="A159" s="179" t="s">
        <v>594</v>
      </c>
      <c r="B159" s="16">
        <v>1284.0</v>
      </c>
      <c r="C159" s="17">
        <v>22.0</v>
      </c>
      <c r="D159" s="17">
        <v>12.0</v>
      </c>
      <c r="E159" s="17">
        <v>48.0</v>
      </c>
      <c r="F159" s="17">
        <v>49.0</v>
      </c>
      <c r="G159" s="17">
        <v>17.0</v>
      </c>
      <c r="H159" s="17">
        <v>37.0</v>
      </c>
      <c r="I159" s="17">
        <v>33.0</v>
      </c>
      <c r="J159" s="17">
        <v>33.0</v>
      </c>
      <c r="K159" s="17">
        <v>24.0</v>
      </c>
      <c r="L159" s="17">
        <v>62.0</v>
      </c>
      <c r="M159" s="17">
        <v>42.0</v>
      </c>
      <c r="N159" s="17">
        <v>52.0</v>
      </c>
      <c r="O159" s="17">
        <v>35.0</v>
      </c>
      <c r="P159" s="17">
        <v>34.0</v>
      </c>
      <c r="Q159" s="17">
        <v>69.0</v>
      </c>
      <c r="R159" s="17">
        <v>78.0</v>
      </c>
      <c r="S159" s="17">
        <v>84.0</v>
      </c>
      <c r="T159" s="17">
        <v>30.0</v>
      </c>
      <c r="U159" s="17">
        <v>61.0</v>
      </c>
      <c r="V159" s="17">
        <v>53.0</v>
      </c>
      <c r="W159" s="17">
        <v>107.0</v>
      </c>
      <c r="X159" s="17">
        <v>55.0</v>
      </c>
      <c r="Y159" s="17">
        <v>82.0</v>
      </c>
      <c r="Z159" s="17">
        <v>53.0</v>
      </c>
      <c r="AA159" s="17">
        <v>35.0</v>
      </c>
      <c r="AB159" s="17">
        <v>77.0</v>
      </c>
    </row>
    <row r="160">
      <c r="A160" s="179" t="s">
        <v>595</v>
      </c>
      <c r="B160" s="16">
        <v>1267.0</v>
      </c>
      <c r="C160" s="17">
        <v>22.0</v>
      </c>
      <c r="D160" s="17">
        <v>11.0</v>
      </c>
      <c r="E160" s="17">
        <v>48.0</v>
      </c>
      <c r="F160" s="17">
        <v>49.0</v>
      </c>
      <c r="G160" s="17">
        <v>16.0</v>
      </c>
      <c r="H160" s="17">
        <v>36.0</v>
      </c>
      <c r="I160" s="17">
        <v>32.0</v>
      </c>
      <c r="J160" s="17">
        <v>33.0</v>
      </c>
      <c r="K160" s="17">
        <v>24.0</v>
      </c>
      <c r="L160" s="17">
        <v>62.0</v>
      </c>
      <c r="M160" s="17">
        <v>40.0</v>
      </c>
      <c r="N160" s="17">
        <v>51.0</v>
      </c>
      <c r="O160" s="17">
        <v>35.0</v>
      </c>
      <c r="P160" s="17">
        <v>34.0</v>
      </c>
      <c r="Q160" s="17">
        <v>69.0</v>
      </c>
      <c r="R160" s="17">
        <v>78.0</v>
      </c>
      <c r="S160" s="17">
        <v>83.0</v>
      </c>
      <c r="T160" s="17">
        <v>30.0</v>
      </c>
      <c r="U160" s="17">
        <v>61.0</v>
      </c>
      <c r="V160" s="17">
        <v>51.0</v>
      </c>
      <c r="W160" s="17">
        <v>100.0</v>
      </c>
      <c r="X160" s="17">
        <v>54.0</v>
      </c>
      <c r="Y160" s="17">
        <v>82.0</v>
      </c>
      <c r="Z160" s="17">
        <v>53.0</v>
      </c>
      <c r="AA160" s="17">
        <v>35.0</v>
      </c>
      <c r="AB160" s="17">
        <v>78.0</v>
      </c>
    </row>
    <row r="161">
      <c r="A161" s="179" t="s">
        <v>596</v>
      </c>
      <c r="B161" s="16">
        <v>1250.0</v>
      </c>
      <c r="C161" s="17">
        <v>22.0</v>
      </c>
      <c r="D161" s="17">
        <v>11.0</v>
      </c>
      <c r="E161" s="17">
        <v>48.0</v>
      </c>
      <c r="F161" s="17">
        <v>49.0</v>
      </c>
      <c r="G161" s="17">
        <v>16.0</v>
      </c>
      <c r="H161" s="17">
        <v>36.0</v>
      </c>
      <c r="I161" s="17">
        <v>31.0</v>
      </c>
      <c r="J161" s="17">
        <v>33.0</v>
      </c>
      <c r="K161" s="17">
        <v>24.0</v>
      </c>
      <c r="L161" s="17">
        <v>62.0</v>
      </c>
      <c r="M161" s="17">
        <v>39.0</v>
      </c>
      <c r="N161" s="17">
        <v>51.0</v>
      </c>
      <c r="O161" s="17">
        <v>35.0</v>
      </c>
      <c r="P161" s="17">
        <v>34.0</v>
      </c>
      <c r="Q161" s="17">
        <v>69.0</v>
      </c>
      <c r="R161" s="17">
        <v>77.0</v>
      </c>
      <c r="S161" s="17">
        <v>82.0</v>
      </c>
      <c r="T161" s="17">
        <v>30.0</v>
      </c>
      <c r="U161" s="17">
        <v>61.0</v>
      </c>
      <c r="V161" s="17">
        <v>50.0</v>
      </c>
      <c r="W161" s="17">
        <v>89.0</v>
      </c>
      <c r="X161" s="17">
        <v>54.0</v>
      </c>
      <c r="Y161" s="17">
        <v>82.0</v>
      </c>
      <c r="Z161" s="17">
        <v>53.0</v>
      </c>
      <c r="AA161" s="17">
        <v>35.0</v>
      </c>
      <c r="AB161" s="17">
        <v>77.0</v>
      </c>
    </row>
    <row r="162">
      <c r="A162" s="179" t="s">
        <v>597</v>
      </c>
      <c r="B162" s="16">
        <v>1241.0</v>
      </c>
      <c r="C162" s="17">
        <v>21.0</v>
      </c>
      <c r="D162" s="17">
        <v>11.0</v>
      </c>
      <c r="E162" s="17">
        <v>48.0</v>
      </c>
      <c r="F162" s="17">
        <v>49.0</v>
      </c>
      <c r="G162" s="17">
        <v>16.0</v>
      </c>
      <c r="H162" s="17">
        <v>36.0</v>
      </c>
      <c r="I162" s="17">
        <v>32.0</v>
      </c>
      <c r="J162" s="17">
        <v>33.0</v>
      </c>
      <c r="K162" s="17">
        <v>24.0</v>
      </c>
      <c r="L162" s="17">
        <v>61.0</v>
      </c>
      <c r="M162" s="17">
        <v>39.0</v>
      </c>
      <c r="N162" s="17">
        <v>51.0</v>
      </c>
      <c r="O162" s="17">
        <v>35.0</v>
      </c>
      <c r="P162" s="17">
        <v>34.0</v>
      </c>
      <c r="Q162" s="17">
        <v>69.0</v>
      </c>
      <c r="R162" s="17">
        <v>77.0</v>
      </c>
      <c r="S162" s="17">
        <v>81.0</v>
      </c>
      <c r="T162" s="17">
        <v>29.0</v>
      </c>
      <c r="U162" s="17">
        <v>61.0</v>
      </c>
      <c r="V162" s="17">
        <v>50.0</v>
      </c>
      <c r="W162" s="17">
        <v>87.0</v>
      </c>
      <c r="X162" s="17">
        <v>54.0</v>
      </c>
      <c r="Y162" s="17">
        <v>81.0</v>
      </c>
      <c r="Z162" s="17">
        <v>53.0</v>
      </c>
      <c r="AA162" s="17">
        <v>34.0</v>
      </c>
      <c r="AB162" s="17">
        <v>75.0</v>
      </c>
    </row>
    <row r="163">
      <c r="A163" s="179" t="s">
        <v>598</v>
      </c>
      <c r="B163" s="16">
        <v>1230.0</v>
      </c>
      <c r="C163" s="17">
        <v>21.0</v>
      </c>
      <c r="D163" s="17">
        <v>11.0</v>
      </c>
      <c r="E163" s="17">
        <v>48.0</v>
      </c>
      <c r="F163" s="17">
        <v>49.0</v>
      </c>
      <c r="G163" s="17">
        <v>16.0</v>
      </c>
      <c r="H163" s="17">
        <v>36.0</v>
      </c>
      <c r="I163" s="17">
        <v>30.0</v>
      </c>
      <c r="J163" s="17">
        <v>33.0</v>
      </c>
      <c r="K163" s="17">
        <v>24.0</v>
      </c>
      <c r="L163" s="17">
        <v>58.0</v>
      </c>
      <c r="M163" s="17">
        <v>39.0</v>
      </c>
      <c r="N163" s="17">
        <v>51.0</v>
      </c>
      <c r="O163" s="17">
        <v>35.0</v>
      </c>
      <c r="P163" s="17">
        <v>34.0</v>
      </c>
      <c r="Q163" s="17">
        <v>69.0</v>
      </c>
      <c r="R163" s="17">
        <v>77.0</v>
      </c>
      <c r="S163" s="17">
        <v>80.0</v>
      </c>
      <c r="T163" s="17">
        <v>29.0</v>
      </c>
      <c r="U163" s="17">
        <v>60.0</v>
      </c>
      <c r="V163" s="17">
        <v>50.0</v>
      </c>
      <c r="W163" s="17">
        <v>83.0</v>
      </c>
      <c r="X163" s="17">
        <v>54.0</v>
      </c>
      <c r="Y163" s="17">
        <v>81.0</v>
      </c>
      <c r="Z163" s="17">
        <v>53.0</v>
      </c>
      <c r="AA163" s="17">
        <v>34.0</v>
      </c>
      <c r="AB163" s="17">
        <v>75.0</v>
      </c>
    </row>
    <row r="164">
      <c r="A164" s="179" t="s">
        <v>599</v>
      </c>
      <c r="B164" s="16">
        <f>SUM(C164:AB164)</f>
        <v>1224</v>
      </c>
      <c r="C164" s="17">
        <v>21.0</v>
      </c>
      <c r="D164" s="17">
        <v>11.0</v>
      </c>
      <c r="E164" s="17">
        <v>48.0</v>
      </c>
      <c r="F164" s="17">
        <v>49.0</v>
      </c>
      <c r="G164" s="17">
        <v>16.0</v>
      </c>
      <c r="H164" s="17">
        <v>36.0</v>
      </c>
      <c r="I164" s="17">
        <v>30.0</v>
      </c>
      <c r="J164" s="17">
        <v>33.0</v>
      </c>
      <c r="K164" s="17">
        <v>24.0</v>
      </c>
      <c r="L164" s="17">
        <v>58.0</v>
      </c>
      <c r="M164" s="17">
        <v>39.0</v>
      </c>
      <c r="N164" s="17">
        <v>51.0</v>
      </c>
      <c r="O164" s="17">
        <v>35.0</v>
      </c>
      <c r="P164" s="17">
        <v>34.0</v>
      </c>
      <c r="Q164" s="17">
        <v>69.0</v>
      </c>
      <c r="R164" s="17">
        <v>76.0</v>
      </c>
      <c r="S164" s="17">
        <v>77.0</v>
      </c>
      <c r="T164" s="17">
        <v>29.0</v>
      </c>
      <c r="U164" s="17">
        <v>60.0</v>
      </c>
      <c r="V164" s="17">
        <v>50.0</v>
      </c>
      <c r="W164" s="17">
        <v>83.0</v>
      </c>
      <c r="X164" s="17">
        <v>54.0</v>
      </c>
      <c r="Y164" s="17">
        <v>80.0</v>
      </c>
      <c r="Z164" s="17">
        <v>53.0</v>
      </c>
      <c r="AA164" s="17">
        <v>33.0</v>
      </c>
      <c r="AB164" s="17">
        <v>75.0</v>
      </c>
    </row>
    <row r="165">
      <c r="A165" s="179" t="s">
        <v>600</v>
      </c>
      <c r="B165" s="16">
        <v>1219.0</v>
      </c>
      <c r="C165" s="16">
        <v>21.0</v>
      </c>
      <c r="D165" s="16">
        <v>11.0</v>
      </c>
      <c r="E165" s="16">
        <v>48.0</v>
      </c>
      <c r="F165" s="16">
        <v>49.0</v>
      </c>
      <c r="G165" s="16">
        <v>16.0</v>
      </c>
      <c r="H165" s="16">
        <v>36.0</v>
      </c>
      <c r="I165" s="16">
        <v>30.0</v>
      </c>
      <c r="J165" s="16">
        <v>32.0</v>
      </c>
      <c r="K165" s="16">
        <v>24.0</v>
      </c>
      <c r="L165" s="16">
        <v>57.0</v>
      </c>
      <c r="M165" s="16">
        <v>39.0</v>
      </c>
      <c r="N165" s="16">
        <v>51.0</v>
      </c>
      <c r="O165" s="16">
        <v>35.0</v>
      </c>
      <c r="P165" s="16">
        <v>34.0</v>
      </c>
      <c r="Q165" s="16">
        <v>69.0</v>
      </c>
      <c r="R165" s="16">
        <v>75.0</v>
      </c>
      <c r="S165" s="16">
        <v>76.0</v>
      </c>
      <c r="T165" s="16">
        <v>29.0</v>
      </c>
      <c r="U165" s="16">
        <v>60.0</v>
      </c>
      <c r="V165" s="16">
        <v>50.0</v>
      </c>
      <c r="W165" s="16">
        <v>83.0</v>
      </c>
      <c r="X165" s="16">
        <v>54.0</v>
      </c>
      <c r="Y165" s="16">
        <v>79.0</v>
      </c>
      <c r="Z165" s="16">
        <v>52.0</v>
      </c>
      <c r="AA165" s="16">
        <v>33.0</v>
      </c>
      <c r="AB165" s="16">
        <v>76.0</v>
      </c>
    </row>
    <row r="166">
      <c r="A166" s="179" t="s">
        <v>601</v>
      </c>
      <c r="B166" s="9">
        <v>1202.0</v>
      </c>
      <c r="C166" s="9">
        <v>21.0</v>
      </c>
      <c r="D166" s="9">
        <v>11.0</v>
      </c>
      <c r="E166" s="9">
        <v>48.0</v>
      </c>
      <c r="F166" s="9">
        <v>47.0</v>
      </c>
      <c r="G166" s="9">
        <v>16.0</v>
      </c>
      <c r="H166" s="9">
        <v>36.0</v>
      </c>
      <c r="I166" s="9">
        <v>30.0</v>
      </c>
      <c r="J166" s="9">
        <v>32.0</v>
      </c>
      <c r="K166" s="9">
        <v>24.0</v>
      </c>
      <c r="L166" s="9">
        <v>55.0</v>
      </c>
      <c r="M166" s="9">
        <v>37.0</v>
      </c>
      <c r="N166" s="9">
        <v>51.0</v>
      </c>
      <c r="O166" s="9">
        <v>35.0</v>
      </c>
      <c r="P166" s="9">
        <v>34.0</v>
      </c>
      <c r="Q166" s="9">
        <v>68.0</v>
      </c>
      <c r="R166" s="9">
        <v>74.0</v>
      </c>
      <c r="S166" s="9">
        <v>76.0</v>
      </c>
      <c r="T166" s="9">
        <v>29.0</v>
      </c>
      <c r="U166" s="9">
        <v>56.0</v>
      </c>
      <c r="V166" s="9">
        <v>49.0</v>
      </c>
      <c r="W166" s="9">
        <v>82.0</v>
      </c>
      <c r="X166" s="9">
        <v>53.0</v>
      </c>
      <c r="Y166" s="9">
        <v>79.0</v>
      </c>
      <c r="Z166" s="9">
        <v>52.0</v>
      </c>
      <c r="AA166" s="9">
        <v>33.0</v>
      </c>
      <c r="AB166" s="9">
        <v>74.0</v>
      </c>
    </row>
    <row r="167">
      <c r="A167" s="179" t="s">
        <v>602</v>
      </c>
      <c r="B167" s="9">
        <v>1188.0</v>
      </c>
      <c r="C167" s="21">
        <v>21.0</v>
      </c>
      <c r="D167" s="21">
        <v>11.0</v>
      </c>
      <c r="E167" s="21">
        <v>48.0</v>
      </c>
      <c r="F167" s="21">
        <v>47.0</v>
      </c>
      <c r="G167" s="21">
        <v>16.0</v>
      </c>
      <c r="H167" s="21">
        <v>35.0</v>
      </c>
      <c r="I167" s="21">
        <v>29.0</v>
      </c>
      <c r="J167" s="21">
        <v>32.0</v>
      </c>
      <c r="K167" s="21">
        <v>24.0</v>
      </c>
      <c r="L167" s="21">
        <v>53.0</v>
      </c>
      <c r="M167" s="21">
        <v>37.0</v>
      </c>
      <c r="N167" s="21">
        <v>50.0</v>
      </c>
      <c r="O167" s="21">
        <v>34.0</v>
      </c>
      <c r="P167" s="21">
        <v>33.0</v>
      </c>
      <c r="Q167" s="131">
        <v>67.0</v>
      </c>
      <c r="R167" s="131">
        <v>73.0</v>
      </c>
      <c r="S167" s="131">
        <v>76.0</v>
      </c>
      <c r="T167" s="131">
        <v>29.0</v>
      </c>
      <c r="U167" s="131">
        <v>55.0</v>
      </c>
      <c r="V167" s="131">
        <v>48.0</v>
      </c>
      <c r="W167" s="131">
        <v>81.0</v>
      </c>
      <c r="X167" s="131">
        <v>52.0</v>
      </c>
      <c r="Y167" s="131">
        <v>79.0</v>
      </c>
      <c r="Z167" s="131">
        <v>52.0</v>
      </c>
      <c r="AA167" s="131">
        <v>33.0</v>
      </c>
      <c r="AB167" s="131">
        <v>73.0</v>
      </c>
    </row>
    <row r="168">
      <c r="A168" s="179" t="s">
        <v>603</v>
      </c>
      <c r="B168" s="9">
        <v>1170.0</v>
      </c>
      <c r="C168" s="9">
        <v>21.0</v>
      </c>
      <c r="D168" s="9">
        <v>10.0</v>
      </c>
      <c r="E168" s="9">
        <v>48.0</v>
      </c>
      <c r="F168" s="9">
        <v>47.0</v>
      </c>
      <c r="G168" s="9">
        <v>15.0</v>
      </c>
      <c r="H168" s="9">
        <v>35.0</v>
      </c>
      <c r="I168" s="9">
        <v>28.0</v>
      </c>
      <c r="J168" s="9">
        <v>31.0</v>
      </c>
      <c r="K168" s="9">
        <v>23.0</v>
      </c>
      <c r="L168" s="9">
        <v>51.0</v>
      </c>
      <c r="M168" s="9">
        <v>37.0</v>
      </c>
      <c r="N168" s="9">
        <v>49.0</v>
      </c>
      <c r="O168" s="9">
        <v>33.0</v>
      </c>
      <c r="P168" s="9">
        <v>32.0</v>
      </c>
      <c r="Q168" s="9">
        <v>65.0</v>
      </c>
      <c r="R168" s="9">
        <v>71.0</v>
      </c>
      <c r="S168" s="9">
        <v>76.0</v>
      </c>
      <c r="T168" s="9">
        <v>29.0</v>
      </c>
      <c r="U168" s="9">
        <v>54.0</v>
      </c>
      <c r="V168" s="9">
        <v>48.0</v>
      </c>
      <c r="W168" s="9">
        <v>80.0</v>
      </c>
      <c r="X168" s="9">
        <v>51.0</v>
      </c>
      <c r="Y168" s="9">
        <v>79.0</v>
      </c>
      <c r="Z168" s="9">
        <v>52.0</v>
      </c>
      <c r="AA168" s="9">
        <v>33.0</v>
      </c>
      <c r="AB168" s="9">
        <v>72.0</v>
      </c>
    </row>
    <row r="169">
      <c r="A169" s="191" t="s">
        <v>604</v>
      </c>
      <c r="B169" s="9">
        <v>1145.0</v>
      </c>
      <c r="C169" s="9">
        <v>22.0</v>
      </c>
      <c r="D169" s="9">
        <v>10.0</v>
      </c>
      <c r="E169" s="9">
        <v>48.0</v>
      </c>
      <c r="F169" s="9">
        <v>47.0</v>
      </c>
      <c r="G169" s="9">
        <v>15.0</v>
      </c>
      <c r="H169" s="9">
        <v>35.0</v>
      </c>
      <c r="I169" s="9">
        <v>28.0</v>
      </c>
      <c r="J169" s="9">
        <v>31.0</v>
      </c>
      <c r="K169" s="9">
        <v>23.0</v>
      </c>
      <c r="L169" s="9">
        <v>40.0</v>
      </c>
      <c r="M169" s="9">
        <v>37.0</v>
      </c>
      <c r="N169" s="9">
        <v>47.0</v>
      </c>
      <c r="O169" s="9">
        <v>33.0</v>
      </c>
      <c r="P169" s="9">
        <v>32.0</v>
      </c>
      <c r="Q169" s="9">
        <v>65.0</v>
      </c>
      <c r="R169" s="9">
        <v>69.0</v>
      </c>
      <c r="S169" s="9">
        <v>75.0</v>
      </c>
      <c r="T169" s="9">
        <v>29.0</v>
      </c>
      <c r="U169" s="9">
        <v>51.0</v>
      </c>
      <c r="V169" s="9">
        <v>48.0</v>
      </c>
      <c r="W169" s="9">
        <v>77.0</v>
      </c>
      <c r="X169" s="9">
        <v>50.0</v>
      </c>
      <c r="Y169" s="9">
        <v>79.0</v>
      </c>
      <c r="Z169" s="9">
        <v>51.0</v>
      </c>
      <c r="AA169" s="9">
        <v>33.0</v>
      </c>
      <c r="AB169" s="9">
        <v>70.0</v>
      </c>
    </row>
    <row r="170">
      <c r="A170" s="191" t="s">
        <v>605</v>
      </c>
      <c r="B170" s="9">
        <v>1132.0</v>
      </c>
      <c r="C170" s="9">
        <v>21.0</v>
      </c>
      <c r="D170" s="9">
        <v>10.0</v>
      </c>
      <c r="E170" s="9">
        <v>48.0</v>
      </c>
      <c r="F170" s="9">
        <v>47.0</v>
      </c>
      <c r="G170" s="9">
        <v>15.0</v>
      </c>
      <c r="H170" s="9">
        <v>35.0</v>
      </c>
      <c r="I170" s="9">
        <v>27.0</v>
      </c>
      <c r="J170" s="9">
        <v>31.0</v>
      </c>
      <c r="K170" s="9">
        <v>23.0</v>
      </c>
      <c r="L170" s="9">
        <v>38.0</v>
      </c>
      <c r="M170" s="9">
        <v>37.0</v>
      </c>
      <c r="N170" s="9">
        <v>44.0</v>
      </c>
      <c r="O170" s="9">
        <v>33.0</v>
      </c>
      <c r="P170" s="9">
        <v>31.0</v>
      </c>
      <c r="Q170" s="9">
        <v>65.0</v>
      </c>
      <c r="R170" s="9">
        <v>69.0</v>
      </c>
      <c r="S170" s="9">
        <v>75.0</v>
      </c>
      <c r="T170" s="9">
        <v>29.0</v>
      </c>
      <c r="U170" s="9">
        <v>51.0</v>
      </c>
      <c r="V170" s="9">
        <v>46.0</v>
      </c>
      <c r="W170" s="9">
        <v>76.0</v>
      </c>
      <c r="X170" s="9">
        <v>49.0</v>
      </c>
      <c r="Y170" s="9">
        <v>78.0</v>
      </c>
      <c r="Z170" s="9">
        <v>51.0</v>
      </c>
      <c r="AA170" s="9">
        <v>33.0</v>
      </c>
      <c r="AB170" s="9">
        <v>70.0</v>
      </c>
    </row>
    <row r="171">
      <c r="A171" s="191" t="s">
        <v>606</v>
      </c>
      <c r="B171" s="192">
        <f>sum(C171:AB171)</f>
        <v>1120</v>
      </c>
      <c r="C171" s="24">
        <v>21.0</v>
      </c>
      <c r="D171" s="24">
        <v>10.0</v>
      </c>
      <c r="E171" s="24">
        <v>46.0</v>
      </c>
      <c r="F171" s="24">
        <v>47.0</v>
      </c>
      <c r="G171" s="24">
        <v>15.0</v>
      </c>
      <c r="H171" s="24">
        <v>35.0</v>
      </c>
      <c r="I171" s="24">
        <v>27.0</v>
      </c>
      <c r="J171" s="24">
        <v>31.0</v>
      </c>
      <c r="K171" s="24">
        <v>23.0</v>
      </c>
      <c r="L171" s="24">
        <v>37.0</v>
      </c>
      <c r="M171" s="24">
        <v>37.0</v>
      </c>
      <c r="N171" s="24">
        <v>43.0</v>
      </c>
      <c r="O171" s="24">
        <v>31.0</v>
      </c>
      <c r="P171" s="24">
        <v>31.0</v>
      </c>
      <c r="Q171" s="24">
        <v>65.0</v>
      </c>
      <c r="R171" s="24">
        <v>69.0</v>
      </c>
      <c r="S171" s="24">
        <v>71.0</v>
      </c>
      <c r="T171" s="24">
        <v>28.0</v>
      </c>
      <c r="U171" s="24">
        <v>51.0</v>
      </c>
      <c r="V171" s="24">
        <v>45.0</v>
      </c>
      <c r="W171" s="24">
        <v>76.0</v>
      </c>
      <c r="X171" s="24">
        <v>49.0</v>
      </c>
      <c r="Y171" s="24">
        <v>78.0</v>
      </c>
      <c r="Z171" s="24">
        <v>51.0</v>
      </c>
      <c r="AA171" s="24">
        <v>33.0</v>
      </c>
      <c r="AB171" s="24">
        <v>70.0</v>
      </c>
    </row>
    <row r="172">
      <c r="A172" s="191" t="s">
        <v>607</v>
      </c>
      <c r="B172" s="16">
        <v>1113.0</v>
      </c>
      <c r="C172" s="16">
        <v>21.0</v>
      </c>
      <c r="D172" s="16">
        <v>10.0</v>
      </c>
      <c r="E172" s="16">
        <v>45.0</v>
      </c>
      <c r="F172" s="16">
        <v>47.0</v>
      </c>
      <c r="G172" s="16">
        <v>15.0</v>
      </c>
      <c r="H172" s="16">
        <v>35.0</v>
      </c>
      <c r="I172" s="16">
        <v>27.0</v>
      </c>
      <c r="J172" s="16">
        <v>31.0</v>
      </c>
      <c r="K172" s="16">
        <v>23.0</v>
      </c>
      <c r="L172" s="16">
        <v>36.0</v>
      </c>
      <c r="M172" s="16">
        <v>37.0</v>
      </c>
      <c r="N172" s="16">
        <v>41.0</v>
      </c>
      <c r="O172" s="16">
        <v>31.0</v>
      </c>
      <c r="P172" s="16">
        <v>31.0</v>
      </c>
      <c r="Q172" s="16">
        <v>65.0</v>
      </c>
      <c r="R172" s="16">
        <v>69.0</v>
      </c>
      <c r="S172" s="16">
        <v>70.0</v>
      </c>
      <c r="T172" s="16">
        <v>28.0</v>
      </c>
      <c r="U172" s="16">
        <v>51.0</v>
      </c>
      <c r="V172" s="16">
        <v>45.0</v>
      </c>
      <c r="W172" s="16">
        <v>76.0</v>
      </c>
      <c r="X172" s="16">
        <v>48.0</v>
      </c>
      <c r="Y172" s="16">
        <v>78.0</v>
      </c>
      <c r="Z172" s="16">
        <v>51.0</v>
      </c>
      <c r="AA172" s="16">
        <v>33.0</v>
      </c>
      <c r="AB172" s="16">
        <v>69.0</v>
      </c>
    </row>
    <row r="173">
      <c r="A173" s="191" t="s">
        <v>608</v>
      </c>
      <c r="B173" s="16">
        <v>1101.0</v>
      </c>
      <c r="C173" s="16">
        <v>20.0</v>
      </c>
      <c r="D173" s="16">
        <v>10.0</v>
      </c>
      <c r="E173" s="16">
        <v>45.0</v>
      </c>
      <c r="F173" s="16">
        <v>47.0</v>
      </c>
      <c r="G173" s="16">
        <v>15.0</v>
      </c>
      <c r="H173" s="16">
        <v>35.0</v>
      </c>
      <c r="I173" s="16">
        <v>26.0</v>
      </c>
      <c r="J173" s="16">
        <v>31.0</v>
      </c>
      <c r="K173" s="16">
        <v>22.0</v>
      </c>
      <c r="L173" s="16">
        <v>36.0</v>
      </c>
      <c r="M173" s="16">
        <v>37.0</v>
      </c>
      <c r="N173" s="16">
        <v>41.0</v>
      </c>
      <c r="O173" s="16">
        <v>31.0</v>
      </c>
      <c r="P173" s="16">
        <v>31.0</v>
      </c>
      <c r="Q173" s="16">
        <v>65.0</v>
      </c>
      <c r="R173" s="16">
        <v>67.0</v>
      </c>
      <c r="S173" s="16">
        <v>69.0</v>
      </c>
      <c r="T173" s="16">
        <v>27.0</v>
      </c>
      <c r="U173" s="16">
        <v>49.0</v>
      </c>
      <c r="V173" s="16">
        <v>45.0</v>
      </c>
      <c r="W173" s="16">
        <v>75.0</v>
      </c>
      <c r="X173" s="16">
        <v>47.0</v>
      </c>
      <c r="Y173" s="16">
        <v>78.0</v>
      </c>
      <c r="Z173" s="16">
        <v>51.0</v>
      </c>
      <c r="AA173" s="16">
        <v>33.0</v>
      </c>
      <c r="AB173" s="16">
        <v>68.0</v>
      </c>
    </row>
    <row r="174">
      <c r="A174" s="191" t="s">
        <v>609</v>
      </c>
      <c r="B174" s="192">
        <f t="shared" ref="B174:B177" si="1">sum(C174:AB174)</f>
        <v>1073</v>
      </c>
      <c r="C174" s="24">
        <v>19.0</v>
      </c>
      <c r="D174" s="24">
        <v>10.0</v>
      </c>
      <c r="E174" s="24">
        <v>44.0</v>
      </c>
      <c r="F174" s="24">
        <v>47.0</v>
      </c>
      <c r="G174" s="24">
        <v>15.0</v>
      </c>
      <c r="H174" s="24">
        <v>35.0</v>
      </c>
      <c r="I174" s="24">
        <v>24.0</v>
      </c>
      <c r="J174" s="24">
        <v>30.0</v>
      </c>
      <c r="K174" s="24">
        <v>20.0</v>
      </c>
      <c r="L174" s="24">
        <v>24.0</v>
      </c>
      <c r="M174" s="24">
        <v>36.0</v>
      </c>
      <c r="N174" s="24">
        <v>41.0</v>
      </c>
      <c r="O174" s="24">
        <v>31.0</v>
      </c>
      <c r="P174" s="24">
        <v>31.0</v>
      </c>
      <c r="Q174" s="24">
        <v>63.0</v>
      </c>
      <c r="R174" s="24">
        <v>65.0</v>
      </c>
      <c r="S174" s="24">
        <v>69.0</v>
      </c>
      <c r="T174" s="24">
        <v>26.0</v>
      </c>
      <c r="U174" s="24">
        <v>48.0</v>
      </c>
      <c r="V174" s="24">
        <v>45.0</v>
      </c>
      <c r="W174" s="24">
        <v>74.0</v>
      </c>
      <c r="X174" s="24">
        <v>47.0</v>
      </c>
      <c r="Y174" s="24">
        <v>78.0</v>
      </c>
      <c r="Z174" s="24">
        <v>51.0</v>
      </c>
      <c r="AA174" s="24">
        <v>32.0</v>
      </c>
      <c r="AB174" s="24">
        <v>68.0</v>
      </c>
    </row>
    <row r="175">
      <c r="A175" s="191" t="s">
        <v>610</v>
      </c>
      <c r="B175" s="192">
        <f t="shared" si="1"/>
        <v>1048</v>
      </c>
      <c r="C175" s="24">
        <v>19.0</v>
      </c>
      <c r="D175" s="24">
        <v>10.0</v>
      </c>
      <c r="E175" s="24">
        <v>44.0</v>
      </c>
      <c r="F175" s="24">
        <v>47.0</v>
      </c>
      <c r="G175" s="24">
        <v>15.0</v>
      </c>
      <c r="H175" s="24">
        <v>35.0</v>
      </c>
      <c r="I175" s="24">
        <v>22.0</v>
      </c>
      <c r="J175" s="24">
        <v>30.0</v>
      </c>
      <c r="K175" s="24">
        <v>20.0</v>
      </c>
      <c r="L175" s="24">
        <v>23.0</v>
      </c>
      <c r="M175" s="24">
        <v>35.0</v>
      </c>
      <c r="N175" s="24">
        <v>40.0</v>
      </c>
      <c r="O175" s="24">
        <v>31.0</v>
      </c>
      <c r="P175" s="24">
        <v>31.0</v>
      </c>
      <c r="Q175" s="24">
        <v>62.0</v>
      </c>
      <c r="R175" s="24">
        <v>62.0</v>
      </c>
      <c r="S175" s="24">
        <v>68.0</v>
      </c>
      <c r="T175" s="24">
        <v>23.0</v>
      </c>
      <c r="U175" s="24">
        <v>43.0</v>
      </c>
      <c r="V175" s="24">
        <v>45.0</v>
      </c>
      <c r="W175" s="24">
        <v>69.0</v>
      </c>
      <c r="X175" s="24">
        <v>46.0</v>
      </c>
      <c r="Y175" s="24">
        <v>78.0</v>
      </c>
      <c r="Z175" s="24">
        <v>51.0</v>
      </c>
      <c r="AA175" s="24">
        <v>31.0</v>
      </c>
      <c r="AB175" s="24">
        <v>68.0</v>
      </c>
    </row>
    <row r="176">
      <c r="A176" s="193" t="s">
        <v>611</v>
      </c>
      <c r="B176" s="57">
        <f t="shared" si="1"/>
        <v>1029</v>
      </c>
      <c r="C176" s="57">
        <v>19.0</v>
      </c>
      <c r="D176" s="57">
        <v>10.0</v>
      </c>
      <c r="E176" s="57">
        <v>44.0</v>
      </c>
      <c r="F176" s="57">
        <v>47.0</v>
      </c>
      <c r="G176" s="57">
        <v>14.0</v>
      </c>
      <c r="H176" s="57">
        <v>35.0</v>
      </c>
      <c r="I176" s="57">
        <v>22.0</v>
      </c>
      <c r="J176" s="57">
        <v>29.0</v>
      </c>
      <c r="K176" s="57">
        <v>20.0</v>
      </c>
      <c r="L176" s="57">
        <v>22.0</v>
      </c>
      <c r="M176" s="57">
        <v>34.0</v>
      </c>
      <c r="N176" s="57">
        <v>39.0</v>
      </c>
      <c r="O176" s="57">
        <v>31.0</v>
      </c>
      <c r="P176" s="57">
        <v>31.0</v>
      </c>
      <c r="Q176" s="57">
        <v>59.0</v>
      </c>
      <c r="R176" s="57">
        <v>62.0</v>
      </c>
      <c r="S176" s="57">
        <v>66.0</v>
      </c>
      <c r="T176" s="57">
        <v>19.0</v>
      </c>
      <c r="U176" s="57">
        <v>43.0</v>
      </c>
      <c r="V176" s="57">
        <v>44.0</v>
      </c>
      <c r="W176" s="57">
        <v>68.0</v>
      </c>
      <c r="X176" s="57">
        <v>45.0</v>
      </c>
      <c r="Y176" s="57">
        <v>78.0</v>
      </c>
      <c r="Z176" s="57">
        <v>50.0</v>
      </c>
      <c r="AA176" s="57">
        <v>31.0</v>
      </c>
      <c r="AB176" s="57">
        <v>67.0</v>
      </c>
    </row>
    <row r="177">
      <c r="A177" s="193" t="s">
        <v>612</v>
      </c>
      <c r="B177" s="57">
        <f t="shared" si="1"/>
        <v>1019</v>
      </c>
      <c r="C177" s="57">
        <v>19.0</v>
      </c>
      <c r="D177" s="57">
        <v>9.0</v>
      </c>
      <c r="E177" s="57">
        <v>44.0</v>
      </c>
      <c r="F177" s="57">
        <v>47.0</v>
      </c>
      <c r="G177" s="57">
        <v>14.0</v>
      </c>
      <c r="H177" s="57">
        <v>35.0</v>
      </c>
      <c r="I177" s="57">
        <v>22.0</v>
      </c>
      <c r="J177" s="57">
        <v>29.0</v>
      </c>
      <c r="K177" s="57">
        <v>20.0</v>
      </c>
      <c r="L177" s="57">
        <v>22.0</v>
      </c>
      <c r="M177" s="57">
        <v>34.0</v>
      </c>
      <c r="N177" s="57">
        <v>39.0</v>
      </c>
      <c r="O177" s="57">
        <v>31.0</v>
      </c>
      <c r="P177" s="57">
        <v>31.0</v>
      </c>
      <c r="Q177" s="57">
        <v>57.0</v>
      </c>
      <c r="R177" s="57">
        <v>62.0</v>
      </c>
      <c r="S177" s="57">
        <v>65.0</v>
      </c>
      <c r="T177" s="57">
        <v>18.0</v>
      </c>
      <c r="U177" s="57">
        <v>43.0</v>
      </c>
      <c r="V177" s="57">
        <v>41.0</v>
      </c>
      <c r="W177" s="57">
        <v>66.0</v>
      </c>
      <c r="X177" s="57">
        <v>45.0</v>
      </c>
      <c r="Y177" s="57">
        <v>78.0</v>
      </c>
      <c r="Z177" s="57">
        <v>51.0</v>
      </c>
      <c r="AA177" s="57">
        <v>31.0</v>
      </c>
      <c r="AB177" s="57">
        <v>66.0</v>
      </c>
    </row>
    <row r="178">
      <c r="A178" s="193" t="s">
        <v>613</v>
      </c>
      <c r="B178" s="57">
        <v>997.0</v>
      </c>
      <c r="C178" s="57">
        <v>19.0</v>
      </c>
      <c r="D178" s="57">
        <v>9.0</v>
      </c>
      <c r="E178" s="57">
        <v>44.0</v>
      </c>
      <c r="F178" s="57">
        <v>46.0</v>
      </c>
      <c r="G178" s="57">
        <v>14.0</v>
      </c>
      <c r="H178" s="57">
        <v>35.0</v>
      </c>
      <c r="I178" s="57">
        <v>21.0</v>
      </c>
      <c r="J178" s="57">
        <v>29.0</v>
      </c>
      <c r="K178" s="57">
        <v>20.0</v>
      </c>
      <c r="L178" s="57">
        <v>22.0</v>
      </c>
      <c r="M178" s="57">
        <v>34.0</v>
      </c>
      <c r="N178" s="57">
        <v>39.0</v>
      </c>
      <c r="O178" s="57">
        <v>30.0</v>
      </c>
      <c r="P178" s="57">
        <v>30.0</v>
      </c>
      <c r="Q178" s="57">
        <v>55.0</v>
      </c>
      <c r="R178" s="57">
        <v>60.0</v>
      </c>
      <c r="S178" s="57">
        <v>56.0</v>
      </c>
      <c r="T178" s="57">
        <v>18.0</v>
      </c>
      <c r="U178" s="57">
        <v>42.0</v>
      </c>
      <c r="V178" s="57">
        <v>41.0</v>
      </c>
      <c r="W178" s="57">
        <v>65.0</v>
      </c>
      <c r="X178" s="57">
        <v>44.0</v>
      </c>
      <c r="Y178" s="57">
        <v>78.0</v>
      </c>
      <c r="Z178" s="57">
        <v>50.0</v>
      </c>
      <c r="AA178" s="57">
        <v>31.0</v>
      </c>
      <c r="AB178" s="57">
        <v>65.0</v>
      </c>
    </row>
    <row r="179">
      <c r="A179" s="193" t="s">
        <v>614</v>
      </c>
      <c r="B179" s="57">
        <v>979.0</v>
      </c>
      <c r="C179" s="57">
        <v>19.0</v>
      </c>
      <c r="D179" s="57">
        <v>9.0</v>
      </c>
      <c r="E179" s="57">
        <v>44.0</v>
      </c>
      <c r="F179" s="57">
        <v>44.0</v>
      </c>
      <c r="G179" s="57">
        <v>14.0</v>
      </c>
      <c r="H179" s="57">
        <v>35.0</v>
      </c>
      <c r="I179" s="57">
        <v>20.0</v>
      </c>
      <c r="J179" s="57">
        <v>29.0</v>
      </c>
      <c r="K179" s="57">
        <v>19.0</v>
      </c>
      <c r="L179" s="57">
        <v>22.0</v>
      </c>
      <c r="M179" s="57">
        <v>34.0</v>
      </c>
      <c r="N179" s="57">
        <v>39.0</v>
      </c>
      <c r="O179" s="57">
        <v>30.0</v>
      </c>
      <c r="P179" s="57">
        <v>30.0</v>
      </c>
      <c r="Q179" s="57">
        <v>51.0</v>
      </c>
      <c r="R179" s="57">
        <v>57.0</v>
      </c>
      <c r="S179" s="57">
        <v>53.0</v>
      </c>
      <c r="T179" s="57">
        <v>18.0</v>
      </c>
      <c r="U179" s="57">
        <v>42.0</v>
      </c>
      <c r="V179" s="57">
        <v>41.0</v>
      </c>
      <c r="W179" s="57">
        <v>64.0</v>
      </c>
      <c r="X179" s="57">
        <v>44.0</v>
      </c>
      <c r="Y179" s="57">
        <v>78.0</v>
      </c>
      <c r="Z179" s="57">
        <v>50.0</v>
      </c>
      <c r="AA179" s="57">
        <v>30.0</v>
      </c>
      <c r="AB179" s="57">
        <v>63.0</v>
      </c>
    </row>
    <row r="180">
      <c r="A180" s="193" t="s">
        <v>615</v>
      </c>
      <c r="B180" s="57">
        <v>952.0</v>
      </c>
      <c r="C180" s="57">
        <v>19.0</v>
      </c>
      <c r="D180" s="57">
        <v>9.0</v>
      </c>
      <c r="E180" s="57">
        <v>42.0</v>
      </c>
      <c r="F180" s="57">
        <v>42.0</v>
      </c>
      <c r="G180" s="57">
        <v>14.0</v>
      </c>
      <c r="H180" s="57">
        <v>35.0</v>
      </c>
      <c r="I180" s="57">
        <v>20.0</v>
      </c>
      <c r="J180" s="57">
        <v>29.0</v>
      </c>
      <c r="K180" s="57">
        <v>18.0</v>
      </c>
      <c r="L180" s="57">
        <v>22.0</v>
      </c>
      <c r="M180" s="57">
        <v>34.0</v>
      </c>
      <c r="N180" s="57">
        <v>37.0</v>
      </c>
      <c r="O180" s="57">
        <v>30.0</v>
      </c>
      <c r="P180" s="57">
        <v>29.0</v>
      </c>
      <c r="Q180" s="57">
        <v>43.0</v>
      </c>
      <c r="R180" s="57">
        <v>55.0</v>
      </c>
      <c r="S180" s="57">
        <v>50.0</v>
      </c>
      <c r="T180" s="57">
        <v>18.0</v>
      </c>
      <c r="U180" s="57">
        <v>41.0</v>
      </c>
      <c r="V180" s="57">
        <v>40.0</v>
      </c>
      <c r="W180" s="57">
        <v>64.0</v>
      </c>
      <c r="X180" s="57">
        <v>44.0</v>
      </c>
      <c r="Y180" s="57">
        <v>78.0</v>
      </c>
      <c r="Z180" s="57">
        <v>50.0</v>
      </c>
      <c r="AA180" s="57">
        <v>30.0</v>
      </c>
      <c r="AB180" s="57">
        <v>59.0</v>
      </c>
    </row>
    <row r="181">
      <c r="A181" s="193" t="s">
        <v>616</v>
      </c>
      <c r="B181" s="57">
        <v>929.0</v>
      </c>
      <c r="C181" s="57">
        <v>19.0</v>
      </c>
      <c r="D181" s="57">
        <v>9.0</v>
      </c>
      <c r="E181" s="57">
        <v>42.0</v>
      </c>
      <c r="F181" s="57">
        <v>41.0</v>
      </c>
      <c r="G181" s="57">
        <v>14.0</v>
      </c>
      <c r="H181" s="57">
        <v>35.0</v>
      </c>
      <c r="I181" s="57">
        <v>19.0</v>
      </c>
      <c r="J181" s="57">
        <v>29.0</v>
      </c>
      <c r="K181" s="57">
        <v>17.0</v>
      </c>
      <c r="L181" s="57">
        <v>21.0</v>
      </c>
      <c r="M181" s="57">
        <v>33.0</v>
      </c>
      <c r="N181" s="57">
        <v>35.0</v>
      </c>
      <c r="O181" s="57">
        <v>30.0</v>
      </c>
      <c r="P181" s="57">
        <v>29.0</v>
      </c>
      <c r="Q181" s="57">
        <v>39.0</v>
      </c>
      <c r="R181" s="57">
        <v>54.0</v>
      </c>
      <c r="S181" s="57">
        <v>48.0</v>
      </c>
      <c r="T181" s="57">
        <v>18.0</v>
      </c>
      <c r="U181" s="57">
        <v>38.0</v>
      </c>
      <c r="V181" s="57">
        <v>40.0</v>
      </c>
      <c r="W181" s="57">
        <v>61.0</v>
      </c>
      <c r="X181" s="57">
        <v>44.0</v>
      </c>
      <c r="Y181" s="57">
        <v>78.0</v>
      </c>
      <c r="Z181" s="57">
        <v>49.0</v>
      </c>
      <c r="AA181" s="57">
        <v>28.0</v>
      </c>
      <c r="AB181" s="57">
        <v>59.0</v>
      </c>
    </row>
    <row r="182">
      <c r="A182" s="193" t="s">
        <v>617</v>
      </c>
      <c r="B182" s="57">
        <v>914.0</v>
      </c>
      <c r="C182" s="57">
        <v>19.0</v>
      </c>
      <c r="D182" s="57">
        <v>9.0</v>
      </c>
      <c r="E182" s="57">
        <v>40.0</v>
      </c>
      <c r="F182" s="57">
        <v>41.0</v>
      </c>
      <c r="G182" s="57">
        <v>14.0</v>
      </c>
      <c r="H182" s="57">
        <v>34.0</v>
      </c>
      <c r="I182" s="57">
        <v>19.0</v>
      </c>
      <c r="J182" s="57">
        <v>29.0</v>
      </c>
      <c r="K182" s="57">
        <v>17.0</v>
      </c>
      <c r="L182" s="57">
        <v>20.0</v>
      </c>
      <c r="M182" s="57">
        <v>31.0</v>
      </c>
      <c r="N182" s="57">
        <v>35.0</v>
      </c>
      <c r="O182" s="57">
        <v>30.0</v>
      </c>
      <c r="P182" s="57">
        <v>29.0</v>
      </c>
      <c r="Q182" s="57">
        <v>36.0</v>
      </c>
      <c r="R182" s="57">
        <v>53.0</v>
      </c>
      <c r="S182" s="57">
        <v>44.0</v>
      </c>
      <c r="T182" s="57">
        <v>18.0</v>
      </c>
      <c r="U182" s="57">
        <v>39.0</v>
      </c>
      <c r="V182" s="57">
        <v>40.0</v>
      </c>
      <c r="W182" s="57">
        <v>61.0</v>
      </c>
      <c r="X182" s="57">
        <v>44.0</v>
      </c>
      <c r="Y182" s="57">
        <v>78.0</v>
      </c>
      <c r="Z182" s="57">
        <v>49.0</v>
      </c>
      <c r="AA182" s="57">
        <v>26.0</v>
      </c>
      <c r="AB182" s="57">
        <v>59.0</v>
      </c>
    </row>
    <row r="183">
      <c r="A183" s="193" t="s">
        <v>618</v>
      </c>
      <c r="B183" s="57">
        <v>896.0</v>
      </c>
      <c r="C183" s="57">
        <v>19.0</v>
      </c>
      <c r="D183" s="57">
        <v>9.0</v>
      </c>
      <c r="E183" s="57">
        <v>38.0</v>
      </c>
      <c r="F183" s="57">
        <v>41.0</v>
      </c>
      <c r="G183" s="57">
        <v>14.0</v>
      </c>
      <c r="H183" s="57">
        <v>34.0</v>
      </c>
      <c r="I183" s="57">
        <v>19.0</v>
      </c>
      <c r="J183" s="57">
        <v>29.0</v>
      </c>
      <c r="K183" s="57">
        <v>16.0</v>
      </c>
      <c r="L183" s="57">
        <v>19.0</v>
      </c>
      <c r="M183" s="57">
        <v>31.0</v>
      </c>
      <c r="N183" s="57">
        <v>35.0</v>
      </c>
      <c r="O183" s="57">
        <v>30.0</v>
      </c>
      <c r="P183" s="57">
        <v>27.0</v>
      </c>
      <c r="Q183" s="57">
        <v>35.0</v>
      </c>
      <c r="R183" s="57">
        <v>50.0</v>
      </c>
      <c r="S183" s="57">
        <v>43.0</v>
      </c>
      <c r="T183" s="57">
        <v>16.0</v>
      </c>
      <c r="U183" s="57">
        <v>39.0</v>
      </c>
      <c r="V183" s="57">
        <v>40.0</v>
      </c>
      <c r="W183" s="57">
        <v>60.0</v>
      </c>
      <c r="X183" s="57">
        <v>44.0</v>
      </c>
      <c r="Y183" s="57">
        <v>76.0</v>
      </c>
      <c r="Z183" s="57">
        <v>49.0</v>
      </c>
      <c r="AA183" s="57">
        <v>26.0</v>
      </c>
      <c r="AB183" s="57">
        <v>57.0</v>
      </c>
    </row>
    <row r="184">
      <c r="A184" s="193" t="s">
        <v>619</v>
      </c>
      <c r="B184" s="57">
        <v>878.0</v>
      </c>
      <c r="C184" s="57">
        <v>19.0</v>
      </c>
      <c r="D184" s="57">
        <v>9.0</v>
      </c>
      <c r="E184" s="57">
        <v>38.0</v>
      </c>
      <c r="F184" s="57">
        <v>40.0</v>
      </c>
      <c r="G184" s="57">
        <v>14.0</v>
      </c>
      <c r="H184" s="57">
        <v>34.0</v>
      </c>
      <c r="I184" s="57">
        <v>19.0</v>
      </c>
      <c r="J184" s="57">
        <v>29.0</v>
      </c>
      <c r="K184" s="57">
        <v>14.0</v>
      </c>
      <c r="L184" s="57">
        <v>19.0</v>
      </c>
      <c r="M184" s="57">
        <v>31.0</v>
      </c>
      <c r="N184" s="57">
        <v>35.0</v>
      </c>
      <c r="O184" s="57">
        <v>28.0</v>
      </c>
      <c r="P184" s="57">
        <v>27.0</v>
      </c>
      <c r="Q184" s="57">
        <v>30.0</v>
      </c>
      <c r="R184" s="57">
        <v>49.0</v>
      </c>
      <c r="S184" s="57">
        <v>41.0</v>
      </c>
      <c r="T184" s="57">
        <v>15.0</v>
      </c>
      <c r="U184" s="57">
        <v>39.0</v>
      </c>
      <c r="V184" s="57">
        <v>40.0</v>
      </c>
      <c r="W184" s="57">
        <v>60.0</v>
      </c>
      <c r="X184" s="57">
        <v>44.0</v>
      </c>
      <c r="Y184" s="57">
        <v>75.0</v>
      </c>
      <c r="Z184" s="57">
        <v>49.0</v>
      </c>
      <c r="AA184" s="57">
        <v>25.0</v>
      </c>
      <c r="AB184" s="57">
        <v>55.0</v>
      </c>
    </row>
    <row r="185">
      <c r="A185" s="193" t="s">
        <v>620</v>
      </c>
      <c r="B185" s="57">
        <v>863.0</v>
      </c>
      <c r="C185" s="57">
        <v>19.0</v>
      </c>
      <c r="D185" s="57">
        <v>9.0</v>
      </c>
      <c r="E185" s="57">
        <v>38.0</v>
      </c>
      <c r="F185" s="57">
        <v>40.0</v>
      </c>
      <c r="G185" s="57">
        <v>14.0</v>
      </c>
      <c r="H185" s="57">
        <v>34.0</v>
      </c>
      <c r="I185" s="57">
        <v>19.0</v>
      </c>
      <c r="J185" s="57">
        <v>29.0</v>
      </c>
      <c r="K185" s="57">
        <v>14.0</v>
      </c>
      <c r="L185" s="57">
        <v>19.0</v>
      </c>
      <c r="M185" s="57">
        <v>31.0</v>
      </c>
      <c r="N185" s="57">
        <v>35.0</v>
      </c>
      <c r="O185" s="57">
        <v>27.0</v>
      </c>
      <c r="P185" s="57">
        <v>27.0</v>
      </c>
      <c r="Q185" s="57">
        <v>28.0</v>
      </c>
      <c r="R185" s="57">
        <v>45.0</v>
      </c>
      <c r="S185" s="57">
        <v>41.0</v>
      </c>
      <c r="T185" s="57">
        <v>15.0</v>
      </c>
      <c r="U185" s="57">
        <v>36.0</v>
      </c>
      <c r="V185" s="57">
        <v>40.0</v>
      </c>
      <c r="W185" s="57">
        <v>59.0</v>
      </c>
      <c r="X185" s="57">
        <v>42.0</v>
      </c>
      <c r="Y185" s="57">
        <v>75.0</v>
      </c>
      <c r="Z185" s="57">
        <v>48.0</v>
      </c>
      <c r="AA185" s="57">
        <v>24.0</v>
      </c>
      <c r="AB185" s="57">
        <v>55.0</v>
      </c>
    </row>
    <row r="186">
      <c r="A186" s="193" t="s">
        <v>621</v>
      </c>
      <c r="B186" s="57">
        <v>861.0</v>
      </c>
      <c r="C186" s="57">
        <v>19.0</v>
      </c>
      <c r="D186" s="57">
        <v>9.0</v>
      </c>
      <c r="E186" s="57">
        <v>38.0</v>
      </c>
      <c r="F186" s="57">
        <v>40.0</v>
      </c>
      <c r="G186" s="57">
        <v>14.0</v>
      </c>
      <c r="H186" s="57">
        <v>34.0</v>
      </c>
      <c r="I186" s="57">
        <v>19.0</v>
      </c>
      <c r="J186" s="57">
        <v>29.0</v>
      </c>
      <c r="K186" s="57">
        <v>14.0</v>
      </c>
      <c r="L186" s="57">
        <v>19.0</v>
      </c>
      <c r="M186" s="57">
        <v>31.0</v>
      </c>
      <c r="N186" s="57">
        <v>35.0</v>
      </c>
      <c r="O186" s="57">
        <v>27.0</v>
      </c>
      <c r="P186" s="57">
        <v>27.0</v>
      </c>
      <c r="Q186" s="57">
        <v>27.0</v>
      </c>
      <c r="R186" s="57">
        <v>45.0</v>
      </c>
      <c r="S186" s="57">
        <v>41.0</v>
      </c>
      <c r="T186" s="57">
        <v>15.0</v>
      </c>
      <c r="U186" s="57">
        <v>36.0</v>
      </c>
      <c r="V186" s="57">
        <v>40.0</v>
      </c>
      <c r="W186" s="57">
        <v>59.0</v>
      </c>
      <c r="X186" s="57">
        <v>42.0</v>
      </c>
      <c r="Y186" s="57">
        <v>74.0</v>
      </c>
      <c r="Z186" s="57">
        <v>48.0</v>
      </c>
      <c r="AA186" s="57">
        <v>24.0</v>
      </c>
      <c r="AB186" s="57">
        <v>55.0</v>
      </c>
    </row>
    <row r="187">
      <c r="A187" s="193" t="s">
        <v>622</v>
      </c>
      <c r="B187" s="57">
        <v>855.0</v>
      </c>
      <c r="C187" s="57">
        <v>19.0</v>
      </c>
      <c r="D187" s="57">
        <v>9.0</v>
      </c>
      <c r="E187" s="57">
        <v>38.0</v>
      </c>
      <c r="F187" s="57">
        <v>40.0</v>
      </c>
      <c r="G187" s="57">
        <v>14.0</v>
      </c>
      <c r="H187" s="57">
        <v>34.0</v>
      </c>
      <c r="I187" s="57">
        <v>19.0</v>
      </c>
      <c r="J187" s="57">
        <v>29.0</v>
      </c>
      <c r="K187" s="57">
        <v>14.0</v>
      </c>
      <c r="L187" s="57">
        <v>19.0</v>
      </c>
      <c r="M187" s="57">
        <v>31.0</v>
      </c>
      <c r="N187" s="57">
        <v>35.0</v>
      </c>
      <c r="O187" s="57">
        <v>26.0</v>
      </c>
      <c r="P187" s="57">
        <v>27.0</v>
      </c>
      <c r="Q187" s="57">
        <v>27.0</v>
      </c>
      <c r="R187" s="57">
        <v>43.0</v>
      </c>
      <c r="S187" s="57">
        <v>41.0</v>
      </c>
      <c r="T187" s="57">
        <v>15.0</v>
      </c>
      <c r="U187" s="57">
        <v>33.0</v>
      </c>
      <c r="V187" s="57">
        <v>40.0</v>
      </c>
      <c r="W187" s="57">
        <v>59.0</v>
      </c>
      <c r="X187" s="57">
        <v>42.0</v>
      </c>
      <c r="Y187" s="57">
        <v>74.0</v>
      </c>
      <c r="Z187" s="57">
        <v>48.0</v>
      </c>
      <c r="AA187" s="57">
        <v>24.0</v>
      </c>
      <c r="AB187" s="57">
        <v>55.0</v>
      </c>
    </row>
    <row r="188">
      <c r="A188" s="193" t="s">
        <v>623</v>
      </c>
      <c r="B188" s="57">
        <v>846.0</v>
      </c>
      <c r="C188" s="57">
        <v>18.0</v>
      </c>
      <c r="D188" s="57">
        <v>9.0</v>
      </c>
      <c r="E188" s="57">
        <v>38.0</v>
      </c>
      <c r="F188" s="57">
        <v>39.0</v>
      </c>
      <c r="G188" s="57">
        <v>14.0</v>
      </c>
      <c r="H188" s="57">
        <v>34.0</v>
      </c>
      <c r="I188" s="57">
        <v>19.0</v>
      </c>
      <c r="J188" s="57">
        <v>28.0</v>
      </c>
      <c r="K188" s="57">
        <v>14.0</v>
      </c>
      <c r="L188" s="57">
        <v>18.0</v>
      </c>
      <c r="M188" s="57">
        <v>31.0</v>
      </c>
      <c r="N188" s="57">
        <v>34.0</v>
      </c>
      <c r="O188" s="57">
        <v>25.0</v>
      </c>
      <c r="P188" s="57">
        <v>27.0</v>
      </c>
      <c r="Q188" s="57">
        <v>27.0</v>
      </c>
      <c r="R188" s="57">
        <v>43.0</v>
      </c>
      <c r="S188" s="57">
        <v>41.0</v>
      </c>
      <c r="T188" s="57">
        <v>15.0</v>
      </c>
      <c r="U188" s="57">
        <v>33.0</v>
      </c>
      <c r="V188" s="57">
        <v>40.0</v>
      </c>
      <c r="W188" s="57">
        <v>59.0</v>
      </c>
      <c r="X188" s="57">
        <v>42.0</v>
      </c>
      <c r="Y188" s="57">
        <v>72.0</v>
      </c>
      <c r="Z188" s="57">
        <v>47.0</v>
      </c>
      <c r="AA188" s="57">
        <v>24.0</v>
      </c>
      <c r="AB188" s="57">
        <v>55.0</v>
      </c>
    </row>
    <row r="189">
      <c r="A189" s="193" t="s">
        <v>624</v>
      </c>
      <c r="B189" s="57">
        <v>828.0</v>
      </c>
      <c r="C189" s="57">
        <v>18.0</v>
      </c>
      <c r="D189" s="57">
        <v>8.0</v>
      </c>
      <c r="E189" s="57">
        <v>38.0</v>
      </c>
      <c r="F189" s="57">
        <v>37.0</v>
      </c>
      <c r="G189" s="57">
        <v>14.0</v>
      </c>
      <c r="H189" s="57">
        <v>34.0</v>
      </c>
      <c r="I189" s="57">
        <v>19.0</v>
      </c>
      <c r="J189" s="57">
        <v>28.0</v>
      </c>
      <c r="K189" s="57">
        <v>13.0</v>
      </c>
      <c r="L189" s="57">
        <v>18.0</v>
      </c>
      <c r="M189" s="57">
        <v>31.0</v>
      </c>
      <c r="N189" s="57">
        <v>34.0</v>
      </c>
      <c r="O189" s="57">
        <v>23.0</v>
      </c>
      <c r="P189" s="57">
        <v>25.0</v>
      </c>
      <c r="Q189" s="57">
        <v>27.0</v>
      </c>
      <c r="R189" s="57">
        <v>41.0</v>
      </c>
      <c r="S189" s="57">
        <v>41.0</v>
      </c>
      <c r="T189" s="57">
        <v>14.0</v>
      </c>
      <c r="U189" s="57">
        <v>31.0</v>
      </c>
      <c r="V189" s="57">
        <v>39.0</v>
      </c>
      <c r="W189" s="57">
        <v>59.0</v>
      </c>
      <c r="X189" s="57">
        <v>42.0</v>
      </c>
      <c r="Y189" s="57">
        <v>72.0</v>
      </c>
      <c r="Z189" s="57">
        <v>46.0</v>
      </c>
      <c r="AA189" s="57">
        <v>24.0</v>
      </c>
      <c r="AB189" s="57">
        <v>52.0</v>
      </c>
    </row>
    <row r="190">
      <c r="A190" s="193" t="s">
        <v>625</v>
      </c>
      <c r="B190" s="57">
        <v>807.0</v>
      </c>
      <c r="C190" s="57">
        <v>18.0</v>
      </c>
      <c r="D190" s="57">
        <v>8.0</v>
      </c>
      <c r="E190" s="57">
        <v>38.0</v>
      </c>
      <c r="F190" s="57">
        <v>35.0</v>
      </c>
      <c r="G190" s="57">
        <v>14.0</v>
      </c>
      <c r="H190" s="57">
        <v>34.0</v>
      </c>
      <c r="I190" s="57">
        <v>19.0</v>
      </c>
      <c r="J190" s="57">
        <v>28.0</v>
      </c>
      <c r="K190" s="57">
        <v>12.0</v>
      </c>
      <c r="L190" s="57">
        <v>18.0</v>
      </c>
      <c r="M190" s="57">
        <v>31.0</v>
      </c>
      <c r="N190" s="57">
        <v>32.0</v>
      </c>
      <c r="O190" s="57">
        <v>22.0</v>
      </c>
      <c r="P190" s="57">
        <v>24.0</v>
      </c>
      <c r="Q190" s="57">
        <v>26.0</v>
      </c>
      <c r="R190" s="57">
        <v>37.0</v>
      </c>
      <c r="S190" s="57">
        <v>38.0</v>
      </c>
      <c r="T190" s="57">
        <v>14.0</v>
      </c>
      <c r="U190" s="57">
        <v>30.0</v>
      </c>
      <c r="V190" s="57">
        <v>39.0</v>
      </c>
      <c r="W190" s="57">
        <v>58.0</v>
      </c>
      <c r="X190" s="57">
        <v>42.0</v>
      </c>
      <c r="Y190" s="57">
        <v>72.0</v>
      </c>
      <c r="Z190" s="57">
        <v>45.0</v>
      </c>
      <c r="AA190" s="57">
        <v>23.0</v>
      </c>
      <c r="AB190" s="57">
        <v>50.0</v>
      </c>
    </row>
    <row r="191">
      <c r="A191" s="193" t="s">
        <v>626</v>
      </c>
      <c r="B191" s="57">
        <v>792.0</v>
      </c>
      <c r="C191" s="57">
        <v>18.0</v>
      </c>
      <c r="D191" s="57">
        <v>8.0</v>
      </c>
      <c r="E191" s="57">
        <v>38.0</v>
      </c>
      <c r="F191" s="57">
        <v>34.0</v>
      </c>
      <c r="G191" s="57">
        <v>13.0</v>
      </c>
      <c r="H191" s="57">
        <v>34.0</v>
      </c>
      <c r="I191" s="57">
        <v>19.0</v>
      </c>
      <c r="J191" s="57">
        <v>28.0</v>
      </c>
      <c r="K191" s="57">
        <v>12.0</v>
      </c>
      <c r="L191" s="57">
        <v>17.0</v>
      </c>
      <c r="M191" s="57">
        <v>30.0</v>
      </c>
      <c r="N191" s="57">
        <v>30.0</v>
      </c>
      <c r="O191" s="57">
        <v>22.0</v>
      </c>
      <c r="P191" s="57">
        <v>24.0</v>
      </c>
      <c r="Q191" s="57">
        <v>26.0</v>
      </c>
      <c r="R191" s="57">
        <v>33.0</v>
      </c>
      <c r="S191" s="57">
        <v>37.0</v>
      </c>
      <c r="T191" s="57">
        <v>14.0</v>
      </c>
      <c r="U191" s="57">
        <v>30.0</v>
      </c>
      <c r="V191" s="57">
        <v>38.0</v>
      </c>
      <c r="W191" s="57">
        <v>56.0</v>
      </c>
      <c r="X191" s="57">
        <v>42.0</v>
      </c>
      <c r="Y191" s="57">
        <v>72.0</v>
      </c>
      <c r="Z191" s="57">
        <v>45.0</v>
      </c>
      <c r="AA191" s="57">
        <v>23.0</v>
      </c>
      <c r="AB191" s="57">
        <v>49.0</v>
      </c>
    </row>
    <row r="192">
      <c r="A192" s="193" t="s">
        <v>627</v>
      </c>
      <c r="B192" s="57">
        <v>776.0</v>
      </c>
      <c r="C192" s="57">
        <v>18.0</v>
      </c>
      <c r="D192" s="57">
        <v>8.0</v>
      </c>
      <c r="E192" s="57">
        <v>38.0</v>
      </c>
      <c r="F192" s="57">
        <v>23.0</v>
      </c>
      <c r="G192" s="57">
        <v>13.0</v>
      </c>
      <c r="H192" s="57">
        <v>34.0</v>
      </c>
      <c r="I192" s="57">
        <v>19.0</v>
      </c>
      <c r="J192" s="57">
        <v>28.0</v>
      </c>
      <c r="K192" s="57">
        <v>12.0</v>
      </c>
      <c r="L192" s="57">
        <v>16.0</v>
      </c>
      <c r="M192" s="57">
        <v>29.0</v>
      </c>
      <c r="N192" s="57">
        <v>30.0</v>
      </c>
      <c r="O192" s="57">
        <v>22.0</v>
      </c>
      <c r="P192" s="57">
        <v>24.0</v>
      </c>
      <c r="Q192" s="57">
        <v>26.0</v>
      </c>
      <c r="R192" s="57">
        <v>33.0</v>
      </c>
      <c r="S192" s="57">
        <v>36.0</v>
      </c>
      <c r="T192" s="57">
        <v>13.0</v>
      </c>
      <c r="U192" s="57">
        <v>30.0</v>
      </c>
      <c r="V192" s="57">
        <v>38.0</v>
      </c>
      <c r="W192" s="57">
        <v>56.0</v>
      </c>
      <c r="X192" s="57">
        <v>42.0</v>
      </c>
      <c r="Y192" s="57">
        <v>72.0</v>
      </c>
      <c r="Z192" s="57">
        <v>45.0</v>
      </c>
      <c r="AA192" s="57">
        <v>22.0</v>
      </c>
      <c r="AB192" s="57">
        <v>49.0</v>
      </c>
    </row>
    <row r="193">
      <c r="A193" s="193" t="s">
        <v>628</v>
      </c>
      <c r="B193" s="57">
        <v>768.0</v>
      </c>
      <c r="C193" s="57">
        <v>18.0</v>
      </c>
      <c r="D193" s="57">
        <v>8.0</v>
      </c>
      <c r="E193" s="57">
        <v>38.0</v>
      </c>
      <c r="F193" s="57">
        <v>22.0</v>
      </c>
      <c r="G193" s="57">
        <v>13.0</v>
      </c>
      <c r="H193" s="57">
        <v>34.0</v>
      </c>
      <c r="I193" s="57">
        <v>18.0</v>
      </c>
      <c r="J193" s="57">
        <v>28.0</v>
      </c>
      <c r="K193" s="57">
        <v>10.0</v>
      </c>
      <c r="L193" s="57">
        <v>16.0</v>
      </c>
      <c r="M193" s="57">
        <v>29.0</v>
      </c>
      <c r="N193" s="57">
        <v>30.0</v>
      </c>
      <c r="O193" s="57">
        <v>22.0</v>
      </c>
      <c r="P193" s="57">
        <v>24.0</v>
      </c>
      <c r="Q193" s="57">
        <v>26.0</v>
      </c>
      <c r="R193" s="57">
        <v>32.0</v>
      </c>
      <c r="S193" s="57">
        <v>36.0</v>
      </c>
      <c r="T193" s="57">
        <v>13.0</v>
      </c>
      <c r="U193" s="57">
        <v>28.0</v>
      </c>
      <c r="V193" s="57">
        <v>38.0</v>
      </c>
      <c r="W193" s="57">
        <v>55.0</v>
      </c>
      <c r="X193" s="57">
        <v>42.0</v>
      </c>
      <c r="Y193" s="57">
        <v>72.0</v>
      </c>
      <c r="Z193" s="57">
        <v>45.0</v>
      </c>
      <c r="AA193" s="57">
        <v>22.0</v>
      </c>
      <c r="AB193" s="57">
        <v>49.0</v>
      </c>
    </row>
    <row r="194">
      <c r="A194" s="193" t="s">
        <v>629</v>
      </c>
      <c r="B194" s="57">
        <v>762.0</v>
      </c>
      <c r="C194" s="57">
        <v>18.0</v>
      </c>
      <c r="D194" s="57">
        <v>8.0</v>
      </c>
      <c r="E194" s="57">
        <v>38.0</v>
      </c>
      <c r="F194" s="57">
        <v>22.0</v>
      </c>
      <c r="G194" s="57">
        <v>13.0</v>
      </c>
      <c r="H194" s="57">
        <v>34.0</v>
      </c>
      <c r="I194" s="57">
        <v>17.0</v>
      </c>
      <c r="J194" s="57">
        <v>28.0</v>
      </c>
      <c r="K194" s="57">
        <v>9.0</v>
      </c>
      <c r="L194" s="57">
        <v>16.0</v>
      </c>
      <c r="M194" s="57">
        <v>28.0</v>
      </c>
      <c r="N194" s="57">
        <v>30.0</v>
      </c>
      <c r="O194" s="57">
        <v>22.0</v>
      </c>
      <c r="P194" s="57">
        <v>24.0</v>
      </c>
      <c r="Q194" s="57">
        <v>26.0</v>
      </c>
      <c r="R194" s="57">
        <v>32.0</v>
      </c>
      <c r="S194" s="57">
        <v>36.0</v>
      </c>
      <c r="T194" s="57">
        <v>13.0</v>
      </c>
      <c r="U194" s="57">
        <v>28.0</v>
      </c>
      <c r="V194" s="57">
        <v>38.0</v>
      </c>
      <c r="W194" s="57">
        <v>54.0</v>
      </c>
      <c r="X194" s="57">
        <v>42.0</v>
      </c>
      <c r="Y194" s="57">
        <v>72.0</v>
      </c>
      <c r="Z194" s="57">
        <v>45.0</v>
      </c>
      <c r="AA194" s="57">
        <v>21.0</v>
      </c>
      <c r="AB194" s="57">
        <v>48.0</v>
      </c>
    </row>
    <row r="195">
      <c r="A195" s="193" t="s">
        <v>630</v>
      </c>
      <c r="B195" s="57">
        <v>759.0</v>
      </c>
      <c r="C195" s="57">
        <v>18.0</v>
      </c>
      <c r="D195" s="57">
        <v>8.0</v>
      </c>
      <c r="E195" s="57">
        <v>38.0</v>
      </c>
      <c r="F195" s="57">
        <v>22.0</v>
      </c>
      <c r="G195" s="57">
        <v>13.0</v>
      </c>
      <c r="H195" s="57">
        <v>34.0</v>
      </c>
      <c r="I195" s="57">
        <v>17.0</v>
      </c>
      <c r="J195" s="57">
        <v>28.0</v>
      </c>
      <c r="K195" s="57">
        <v>9.0</v>
      </c>
      <c r="L195" s="57">
        <v>16.0</v>
      </c>
      <c r="M195" s="57">
        <v>28.0</v>
      </c>
      <c r="N195" s="57">
        <v>30.0</v>
      </c>
      <c r="O195" s="57">
        <v>22.0</v>
      </c>
      <c r="P195" s="57">
        <v>24.0</v>
      </c>
      <c r="Q195" s="57">
        <v>26.0</v>
      </c>
      <c r="R195" s="57">
        <v>32.0</v>
      </c>
      <c r="S195" s="57">
        <v>36.0</v>
      </c>
      <c r="T195" s="57">
        <v>13.0</v>
      </c>
      <c r="U195" s="57">
        <v>28.0</v>
      </c>
      <c r="V195" s="57">
        <v>38.0</v>
      </c>
      <c r="W195" s="57">
        <v>54.0</v>
      </c>
      <c r="X195" s="57">
        <v>41.0</v>
      </c>
      <c r="Y195" s="57">
        <v>72.0</v>
      </c>
      <c r="Z195" s="57">
        <v>45.0</v>
      </c>
      <c r="AA195" s="57">
        <v>20.0</v>
      </c>
      <c r="AB195" s="57">
        <v>47.0</v>
      </c>
    </row>
    <row r="196">
      <c r="A196" s="193" t="s">
        <v>631</v>
      </c>
      <c r="B196" s="57">
        <v>756.0</v>
      </c>
      <c r="C196" s="57">
        <v>18.0</v>
      </c>
      <c r="D196" s="57">
        <v>8.0</v>
      </c>
      <c r="E196" s="57">
        <v>38.0</v>
      </c>
      <c r="F196" s="57">
        <v>22.0</v>
      </c>
      <c r="G196" s="57">
        <v>12.0</v>
      </c>
      <c r="H196" s="57">
        <v>34.0</v>
      </c>
      <c r="I196" s="57">
        <v>17.0</v>
      </c>
      <c r="J196" s="57">
        <v>28.0</v>
      </c>
      <c r="K196" s="57">
        <v>9.0</v>
      </c>
      <c r="L196" s="57">
        <v>16.0</v>
      </c>
      <c r="M196" s="57">
        <v>27.0</v>
      </c>
      <c r="N196" s="57">
        <v>30.0</v>
      </c>
      <c r="O196" s="57">
        <v>22.0</v>
      </c>
      <c r="P196" s="57">
        <v>24.0</v>
      </c>
      <c r="Q196" s="57">
        <v>26.0</v>
      </c>
      <c r="R196" s="57">
        <v>32.0</v>
      </c>
      <c r="S196" s="57">
        <v>36.0</v>
      </c>
      <c r="T196" s="57">
        <v>13.0</v>
      </c>
      <c r="U196" s="57">
        <v>28.0</v>
      </c>
      <c r="V196" s="57">
        <v>38.0</v>
      </c>
      <c r="W196" s="57">
        <v>53.0</v>
      </c>
      <c r="X196" s="57">
        <v>41.0</v>
      </c>
      <c r="Y196" s="57">
        <v>72.0</v>
      </c>
      <c r="Z196" s="57">
        <v>45.0</v>
      </c>
      <c r="AA196" s="57">
        <v>20.0</v>
      </c>
      <c r="AB196" s="57">
        <v>47.0</v>
      </c>
    </row>
    <row r="197">
      <c r="A197" s="193" t="s">
        <v>632</v>
      </c>
      <c r="B197" s="57">
        <v>753.0</v>
      </c>
      <c r="C197" s="57">
        <v>18.0</v>
      </c>
      <c r="D197" s="57">
        <v>8.0</v>
      </c>
      <c r="E197" s="57">
        <v>38.0</v>
      </c>
      <c r="F197" s="57">
        <v>22.0</v>
      </c>
      <c r="G197" s="57">
        <v>12.0</v>
      </c>
      <c r="H197" s="57">
        <v>34.0</v>
      </c>
      <c r="I197" s="57">
        <v>17.0</v>
      </c>
      <c r="J197" s="57">
        <v>28.0</v>
      </c>
      <c r="K197" s="57">
        <v>9.0</v>
      </c>
      <c r="L197" s="57">
        <v>15.0</v>
      </c>
      <c r="M197" s="57">
        <v>27.0</v>
      </c>
      <c r="N197" s="57">
        <v>30.0</v>
      </c>
      <c r="O197" s="57">
        <v>22.0</v>
      </c>
      <c r="P197" s="57">
        <v>24.0</v>
      </c>
      <c r="Q197" s="57">
        <v>25.0</v>
      </c>
      <c r="R197" s="57">
        <v>32.0</v>
      </c>
      <c r="S197" s="57">
        <v>36.0</v>
      </c>
      <c r="T197" s="57">
        <v>13.0</v>
      </c>
      <c r="U197" s="57">
        <v>28.0</v>
      </c>
      <c r="V197" s="57">
        <v>38.0</v>
      </c>
      <c r="W197" s="57">
        <v>53.0</v>
      </c>
      <c r="X197" s="57">
        <v>41.0</v>
      </c>
      <c r="Y197" s="57">
        <v>72.0</v>
      </c>
      <c r="Z197" s="57">
        <v>45.0</v>
      </c>
      <c r="AA197" s="57">
        <v>20.0</v>
      </c>
      <c r="AB197" s="57">
        <v>46.0</v>
      </c>
    </row>
    <row r="198">
      <c r="A198" s="193" t="s">
        <v>633</v>
      </c>
      <c r="B198" s="57">
        <v>750.0</v>
      </c>
      <c r="C198" s="57">
        <v>18.0</v>
      </c>
      <c r="D198" s="57">
        <v>8.0</v>
      </c>
      <c r="E198" s="57">
        <v>38.0</v>
      </c>
      <c r="F198" s="57">
        <v>22.0</v>
      </c>
      <c r="G198" s="57">
        <v>12.0</v>
      </c>
      <c r="H198" s="57">
        <v>34.0</v>
      </c>
      <c r="I198" s="57">
        <v>17.0</v>
      </c>
      <c r="J198" s="57">
        <v>29.0</v>
      </c>
      <c r="K198" s="57">
        <v>8.0</v>
      </c>
      <c r="L198" s="57">
        <v>14.0</v>
      </c>
      <c r="M198" s="57">
        <v>27.0</v>
      </c>
      <c r="N198" s="57">
        <v>30.0</v>
      </c>
      <c r="O198" s="57">
        <v>22.0</v>
      </c>
      <c r="P198" s="57">
        <v>24.0</v>
      </c>
      <c r="Q198" s="57">
        <v>25.0</v>
      </c>
      <c r="R198" s="57">
        <v>32.0</v>
      </c>
      <c r="S198" s="57">
        <v>36.0</v>
      </c>
      <c r="T198" s="57">
        <v>13.0</v>
      </c>
      <c r="U198" s="57">
        <v>28.0</v>
      </c>
      <c r="V198" s="57">
        <v>37.0</v>
      </c>
      <c r="W198" s="57">
        <v>53.0</v>
      </c>
      <c r="X198" s="57">
        <v>41.0</v>
      </c>
      <c r="Y198" s="57">
        <v>72.0</v>
      </c>
      <c r="Z198" s="57">
        <v>45.0</v>
      </c>
      <c r="AA198" s="57">
        <v>19.0</v>
      </c>
      <c r="AB198" s="57">
        <v>46.0</v>
      </c>
    </row>
    <row r="199">
      <c r="A199" s="193" t="s">
        <v>634</v>
      </c>
      <c r="B199" s="57">
        <v>736.0</v>
      </c>
      <c r="C199" s="57">
        <v>18.0</v>
      </c>
      <c r="D199" s="57">
        <v>8.0</v>
      </c>
      <c r="E199" s="57">
        <v>34.0</v>
      </c>
      <c r="F199" s="57">
        <v>22.0</v>
      </c>
      <c r="G199" s="57">
        <v>12.0</v>
      </c>
      <c r="H199" s="57">
        <v>34.0</v>
      </c>
      <c r="I199" s="57">
        <v>17.0</v>
      </c>
      <c r="J199" s="57">
        <v>27.0</v>
      </c>
      <c r="K199" s="57">
        <v>8.0</v>
      </c>
      <c r="L199" s="57">
        <v>14.0</v>
      </c>
      <c r="M199" s="57">
        <v>27.0</v>
      </c>
      <c r="N199" s="57">
        <v>30.0</v>
      </c>
      <c r="O199" s="57">
        <v>22.0</v>
      </c>
      <c r="P199" s="57">
        <v>24.0</v>
      </c>
      <c r="Q199" s="57">
        <v>23.0</v>
      </c>
      <c r="R199" s="57">
        <v>31.0</v>
      </c>
      <c r="S199" s="57">
        <v>35.0</v>
      </c>
      <c r="T199" s="57">
        <v>13.0</v>
      </c>
      <c r="U199" s="57">
        <v>27.0</v>
      </c>
      <c r="V199" s="57">
        <v>37.0</v>
      </c>
      <c r="W199" s="57">
        <v>53.0</v>
      </c>
      <c r="X199" s="57">
        <v>40.0</v>
      </c>
      <c r="Y199" s="57">
        <v>71.0</v>
      </c>
      <c r="Z199" s="57">
        <v>44.0</v>
      </c>
      <c r="AA199" s="57">
        <v>19.0</v>
      </c>
      <c r="AB199" s="57">
        <v>46.0</v>
      </c>
    </row>
    <row r="200">
      <c r="A200" s="193" t="s">
        <v>635</v>
      </c>
      <c r="B200" s="57">
        <v>735.0</v>
      </c>
      <c r="C200" s="57">
        <v>17.0</v>
      </c>
      <c r="D200" s="57">
        <v>8.0</v>
      </c>
      <c r="E200" s="57">
        <v>34.0</v>
      </c>
      <c r="F200" s="57">
        <v>22.0</v>
      </c>
      <c r="G200" s="57">
        <v>12.0</v>
      </c>
      <c r="H200" s="57">
        <v>34.0</v>
      </c>
      <c r="I200" s="57">
        <v>17.0</v>
      </c>
      <c r="J200" s="57">
        <v>27.0</v>
      </c>
      <c r="K200" s="57">
        <v>8.0</v>
      </c>
      <c r="L200" s="57">
        <v>14.0</v>
      </c>
      <c r="M200" s="57">
        <v>27.0</v>
      </c>
      <c r="N200" s="57">
        <v>30.0</v>
      </c>
      <c r="O200" s="57">
        <v>22.0</v>
      </c>
      <c r="P200" s="57">
        <v>24.0</v>
      </c>
      <c r="Q200" s="57">
        <v>23.0</v>
      </c>
      <c r="R200" s="57">
        <v>31.0</v>
      </c>
      <c r="S200" s="57">
        <v>35.0</v>
      </c>
      <c r="T200" s="57">
        <v>13.0</v>
      </c>
      <c r="U200" s="57">
        <v>27.0</v>
      </c>
      <c r="V200" s="57">
        <v>37.0</v>
      </c>
      <c r="W200" s="57">
        <v>53.0</v>
      </c>
      <c r="X200" s="57">
        <v>40.0</v>
      </c>
      <c r="Y200" s="57">
        <v>71.0</v>
      </c>
      <c r="Z200" s="57">
        <v>44.0</v>
      </c>
      <c r="AA200" s="57">
        <v>19.0</v>
      </c>
      <c r="AB200" s="57">
        <v>46.0</v>
      </c>
    </row>
    <row r="201">
      <c r="A201" s="194" t="s">
        <v>636</v>
      </c>
      <c r="B201" s="57">
        <v>731.0</v>
      </c>
      <c r="C201" s="57">
        <v>17.0</v>
      </c>
      <c r="D201" s="57">
        <v>8.0</v>
      </c>
      <c r="E201" s="57">
        <v>34.0</v>
      </c>
      <c r="F201" s="57">
        <v>22.0</v>
      </c>
      <c r="G201" s="57">
        <v>12.0</v>
      </c>
      <c r="H201" s="57">
        <v>34.0</v>
      </c>
      <c r="I201" s="57">
        <v>17.0</v>
      </c>
      <c r="J201" s="57">
        <v>27.0</v>
      </c>
      <c r="K201" s="57">
        <v>8.0</v>
      </c>
      <c r="L201" s="57">
        <v>14.0</v>
      </c>
      <c r="M201" s="57">
        <v>25.0</v>
      </c>
      <c r="N201" s="57">
        <v>30.0</v>
      </c>
      <c r="O201" s="57">
        <v>22.0</v>
      </c>
      <c r="P201" s="57">
        <v>24.0</v>
      </c>
      <c r="Q201" s="57">
        <v>23.0</v>
      </c>
      <c r="R201" s="57">
        <v>31.0</v>
      </c>
      <c r="S201" s="57">
        <v>35.0</v>
      </c>
      <c r="T201" s="57">
        <v>13.0</v>
      </c>
      <c r="U201" s="57">
        <v>27.0</v>
      </c>
      <c r="V201" s="57">
        <v>37.0</v>
      </c>
      <c r="W201" s="57">
        <v>53.0</v>
      </c>
      <c r="X201" s="57">
        <v>40.0</v>
      </c>
      <c r="Y201" s="57">
        <v>71.0</v>
      </c>
      <c r="Z201" s="57">
        <v>42.0</v>
      </c>
      <c r="AA201" s="57">
        <v>19.0</v>
      </c>
      <c r="AB201" s="57">
        <v>46.0</v>
      </c>
    </row>
    <row r="202">
      <c r="A202" s="194" t="s">
        <v>637</v>
      </c>
      <c r="B202" s="57">
        <v>725.0</v>
      </c>
      <c r="C202" s="57">
        <v>17.0</v>
      </c>
      <c r="D202" s="57">
        <v>8.0</v>
      </c>
      <c r="E202" s="57">
        <v>33.0</v>
      </c>
      <c r="F202" s="57">
        <v>22.0</v>
      </c>
      <c r="G202" s="57">
        <v>12.0</v>
      </c>
      <c r="H202" s="57">
        <v>34.0</v>
      </c>
      <c r="I202" s="57">
        <v>17.0</v>
      </c>
      <c r="J202" s="57">
        <v>27.0</v>
      </c>
      <c r="K202" s="57">
        <v>8.0</v>
      </c>
      <c r="L202" s="57">
        <v>14.0</v>
      </c>
      <c r="M202" s="57">
        <v>25.0</v>
      </c>
      <c r="N202" s="57">
        <v>28.0</v>
      </c>
      <c r="O202" s="57">
        <v>21.0</v>
      </c>
      <c r="P202" s="57">
        <v>24.0</v>
      </c>
      <c r="Q202" s="57">
        <v>23.0</v>
      </c>
      <c r="R202" s="57">
        <v>31.0</v>
      </c>
      <c r="S202" s="57">
        <v>35.0</v>
      </c>
      <c r="T202" s="57">
        <v>13.0</v>
      </c>
      <c r="U202" s="57">
        <v>27.0</v>
      </c>
      <c r="V202" s="57">
        <v>37.0</v>
      </c>
      <c r="W202" s="57">
        <v>52.0</v>
      </c>
      <c r="X202" s="57">
        <v>40.0</v>
      </c>
      <c r="Y202" s="57">
        <v>70.0</v>
      </c>
      <c r="Z202" s="57">
        <v>42.0</v>
      </c>
      <c r="AA202" s="57">
        <v>19.0</v>
      </c>
      <c r="AB202" s="57">
        <v>46.0</v>
      </c>
    </row>
    <row r="203">
      <c r="A203" s="194" t="s">
        <v>638</v>
      </c>
      <c r="B203" s="57">
        <v>714.0</v>
      </c>
      <c r="C203" s="57">
        <v>17.0</v>
      </c>
      <c r="D203" s="57">
        <v>8.0</v>
      </c>
      <c r="E203" s="57">
        <v>31.0</v>
      </c>
      <c r="F203" s="57">
        <v>22.0</v>
      </c>
      <c r="G203" s="57">
        <v>11.0</v>
      </c>
      <c r="H203" s="57">
        <v>33.0</v>
      </c>
      <c r="I203" s="57">
        <v>17.0</v>
      </c>
      <c r="J203" s="57">
        <v>27.0</v>
      </c>
      <c r="K203" s="57">
        <v>8.0</v>
      </c>
      <c r="L203" s="57">
        <v>13.0</v>
      </c>
      <c r="M203" s="57">
        <v>25.0</v>
      </c>
      <c r="N203" s="57">
        <v>28.0</v>
      </c>
      <c r="O203" s="57">
        <v>21.0</v>
      </c>
      <c r="P203" s="57">
        <v>24.0</v>
      </c>
      <c r="Q203" s="57">
        <v>23.0</v>
      </c>
      <c r="R203" s="57">
        <v>31.0</v>
      </c>
      <c r="S203" s="57">
        <v>35.0</v>
      </c>
      <c r="T203" s="57">
        <v>12.0</v>
      </c>
      <c r="U203" s="57">
        <v>26.0</v>
      </c>
      <c r="V203" s="57">
        <v>37.0</v>
      </c>
      <c r="W203" s="57">
        <v>52.0</v>
      </c>
      <c r="X203" s="57">
        <v>40.0</v>
      </c>
      <c r="Y203" s="57">
        <v>69.0</v>
      </c>
      <c r="Z203" s="57">
        <v>41.0</v>
      </c>
      <c r="AA203" s="57">
        <v>17.0</v>
      </c>
      <c r="AB203" s="57">
        <v>46.0</v>
      </c>
    </row>
    <row r="204">
      <c r="A204" s="194" t="s">
        <v>639</v>
      </c>
      <c r="B204" s="57">
        <v>708.0</v>
      </c>
      <c r="C204" s="57">
        <v>17.0</v>
      </c>
      <c r="D204" s="57">
        <v>8.0</v>
      </c>
      <c r="E204" s="57">
        <v>31.0</v>
      </c>
      <c r="F204" s="57">
        <v>22.0</v>
      </c>
      <c r="G204" s="57">
        <v>11.0</v>
      </c>
      <c r="H204" s="57">
        <v>33.0</v>
      </c>
      <c r="I204" s="57">
        <v>17.0</v>
      </c>
      <c r="J204" s="57">
        <v>27.0</v>
      </c>
      <c r="K204" s="57">
        <v>7.0</v>
      </c>
      <c r="L204" s="57">
        <v>12.0</v>
      </c>
      <c r="M204" s="57">
        <v>24.0</v>
      </c>
      <c r="N204" s="57">
        <v>28.0</v>
      </c>
      <c r="O204" s="57">
        <v>21.0</v>
      </c>
      <c r="P204" s="57">
        <v>24.0</v>
      </c>
      <c r="Q204" s="57">
        <v>23.0</v>
      </c>
      <c r="R204" s="57">
        <v>30.0</v>
      </c>
      <c r="S204" s="57">
        <v>35.0</v>
      </c>
      <c r="T204" s="57">
        <v>12.0</v>
      </c>
      <c r="U204" s="57">
        <v>26.0</v>
      </c>
      <c r="V204" s="57">
        <v>37.0</v>
      </c>
      <c r="W204" s="57">
        <v>52.0</v>
      </c>
      <c r="X204" s="57">
        <v>40.0</v>
      </c>
      <c r="Y204" s="57">
        <v>69.0</v>
      </c>
      <c r="Z204" s="57">
        <v>40.0</v>
      </c>
      <c r="AA204" s="57">
        <v>16.0</v>
      </c>
      <c r="AB204" s="57">
        <v>46.0</v>
      </c>
    </row>
    <row r="205">
      <c r="A205" s="194" t="s">
        <v>640</v>
      </c>
      <c r="B205" s="57">
        <v>703.0</v>
      </c>
      <c r="C205" s="57">
        <v>17.0</v>
      </c>
      <c r="D205" s="57">
        <v>8.0</v>
      </c>
      <c r="E205" s="57">
        <v>31.0</v>
      </c>
      <c r="F205" s="57">
        <v>22.0</v>
      </c>
      <c r="G205" s="57">
        <v>11.0</v>
      </c>
      <c r="H205" s="57">
        <v>33.0</v>
      </c>
      <c r="I205" s="57">
        <v>17.0</v>
      </c>
      <c r="J205" s="57">
        <v>27.0</v>
      </c>
      <c r="K205" s="57">
        <v>7.0</v>
      </c>
      <c r="L205" s="57">
        <v>11.0</v>
      </c>
      <c r="M205" s="57">
        <v>24.0</v>
      </c>
      <c r="N205" s="57">
        <v>28.0</v>
      </c>
      <c r="O205" s="57">
        <v>21.0</v>
      </c>
      <c r="P205" s="57">
        <v>24.0</v>
      </c>
      <c r="Q205" s="57">
        <v>23.0</v>
      </c>
      <c r="R205" s="57">
        <v>30.0</v>
      </c>
      <c r="S205" s="57">
        <v>35.0</v>
      </c>
      <c r="T205" s="57">
        <v>12.0</v>
      </c>
      <c r="U205" s="57">
        <v>25.0</v>
      </c>
      <c r="V205" s="57">
        <v>36.0</v>
      </c>
      <c r="W205" s="57">
        <v>51.0</v>
      </c>
      <c r="X205" s="57">
        <v>40.0</v>
      </c>
      <c r="Y205" s="57">
        <v>69.0</v>
      </c>
      <c r="Z205" s="57">
        <v>39.0</v>
      </c>
      <c r="AA205" s="57">
        <v>16.0</v>
      </c>
      <c r="AB205" s="57">
        <v>46.0</v>
      </c>
    </row>
    <row r="206">
      <c r="A206" s="194" t="s">
        <v>641</v>
      </c>
      <c r="B206" s="57">
        <v>690.0</v>
      </c>
      <c r="C206" s="57">
        <v>17.0</v>
      </c>
      <c r="D206" s="57">
        <v>7.0</v>
      </c>
      <c r="E206" s="57">
        <v>30.0</v>
      </c>
      <c r="F206" s="57">
        <v>21.0</v>
      </c>
      <c r="G206" s="57">
        <v>11.0</v>
      </c>
      <c r="H206" s="57">
        <v>32.0</v>
      </c>
      <c r="I206" s="57">
        <v>17.0</v>
      </c>
      <c r="J206" s="57">
        <v>27.0</v>
      </c>
      <c r="K206" s="57">
        <v>6.0</v>
      </c>
      <c r="L206" s="57">
        <v>11.0</v>
      </c>
      <c r="M206" s="57">
        <v>23.0</v>
      </c>
      <c r="N206" s="57">
        <v>28.0</v>
      </c>
      <c r="O206" s="57">
        <v>21.0</v>
      </c>
      <c r="P206" s="57">
        <v>24.0</v>
      </c>
      <c r="Q206" s="57">
        <v>22.0</v>
      </c>
      <c r="R206" s="57">
        <v>28.0</v>
      </c>
      <c r="S206" s="57">
        <v>35.0</v>
      </c>
      <c r="T206" s="57">
        <v>12.0</v>
      </c>
      <c r="U206" s="57">
        <v>25.0</v>
      </c>
      <c r="V206" s="57">
        <v>35.0</v>
      </c>
      <c r="W206" s="57">
        <v>50.0</v>
      </c>
      <c r="X206" s="57">
        <v>39.0</v>
      </c>
      <c r="Y206" s="57">
        <v>69.0</v>
      </c>
      <c r="Z206" s="57">
        <v>39.0</v>
      </c>
      <c r="AA206" s="57">
        <v>16.0</v>
      </c>
      <c r="AB206" s="57">
        <v>45.0</v>
      </c>
    </row>
    <row r="207">
      <c r="A207" s="194" t="s">
        <v>642</v>
      </c>
      <c r="B207" s="57">
        <v>669.0</v>
      </c>
      <c r="C207" s="57">
        <v>17.0</v>
      </c>
      <c r="D207" s="57">
        <v>7.0</v>
      </c>
      <c r="E207" s="57">
        <v>27.0</v>
      </c>
      <c r="F207" s="57">
        <v>20.0</v>
      </c>
      <c r="G207" s="57">
        <v>10.0</v>
      </c>
      <c r="H207" s="57">
        <v>31.0</v>
      </c>
      <c r="I207" s="57">
        <v>17.0</v>
      </c>
      <c r="J207" s="57">
        <v>26.0</v>
      </c>
      <c r="K207" s="57">
        <v>5.0</v>
      </c>
      <c r="L207" s="57">
        <v>10.0</v>
      </c>
      <c r="M207" s="57">
        <v>23.0</v>
      </c>
      <c r="N207" s="57">
        <v>28.0</v>
      </c>
      <c r="O207" s="57">
        <v>20.0</v>
      </c>
      <c r="P207" s="57">
        <v>24.0</v>
      </c>
      <c r="Q207" s="57">
        <v>22.0</v>
      </c>
      <c r="R207" s="57">
        <v>27.0</v>
      </c>
      <c r="S207" s="57">
        <v>35.0</v>
      </c>
      <c r="T207" s="57">
        <v>12.0</v>
      </c>
      <c r="U207" s="57">
        <v>25.0</v>
      </c>
      <c r="V207" s="57">
        <v>33.0</v>
      </c>
      <c r="W207" s="57">
        <v>48.0</v>
      </c>
      <c r="X207" s="57">
        <v>39.0</v>
      </c>
      <c r="Y207" s="57">
        <v>65.0</v>
      </c>
      <c r="Z207" s="57">
        <v>38.0</v>
      </c>
      <c r="AA207" s="57">
        <v>15.0</v>
      </c>
      <c r="AB207" s="57">
        <v>45.0</v>
      </c>
    </row>
    <row r="208">
      <c r="A208" s="194" t="s">
        <v>643</v>
      </c>
      <c r="B208" s="57">
        <v>658.0</v>
      </c>
      <c r="C208" s="57">
        <v>17.0</v>
      </c>
      <c r="D208" s="57">
        <v>7.0</v>
      </c>
      <c r="E208" s="57">
        <v>26.0</v>
      </c>
      <c r="F208" s="57">
        <v>20.0</v>
      </c>
      <c r="G208" s="57">
        <v>8.0</v>
      </c>
      <c r="H208" s="57">
        <v>31.0</v>
      </c>
      <c r="I208" s="57">
        <v>16.0</v>
      </c>
      <c r="J208" s="57">
        <v>25.0</v>
      </c>
      <c r="K208" s="57">
        <v>5.0</v>
      </c>
      <c r="L208" s="57">
        <v>10.0</v>
      </c>
      <c r="M208" s="57">
        <v>23.0</v>
      </c>
      <c r="N208" s="57">
        <v>28.0</v>
      </c>
      <c r="O208" s="57">
        <v>19.0</v>
      </c>
      <c r="P208" s="57">
        <v>24.0</v>
      </c>
      <c r="Q208" s="57">
        <v>21.0</v>
      </c>
      <c r="R208" s="57">
        <v>27.0</v>
      </c>
      <c r="S208" s="57">
        <v>35.0</v>
      </c>
      <c r="T208" s="57">
        <v>12.0</v>
      </c>
      <c r="U208" s="57">
        <v>25.0</v>
      </c>
      <c r="V208" s="57">
        <v>33.0</v>
      </c>
      <c r="W208" s="57">
        <v>46.0</v>
      </c>
      <c r="X208" s="57">
        <v>38.0</v>
      </c>
      <c r="Y208" s="57">
        <v>65.0</v>
      </c>
      <c r="Z208" s="57">
        <v>37.0</v>
      </c>
      <c r="AA208" s="57">
        <v>15.0</v>
      </c>
      <c r="AB208" s="57">
        <v>45.0</v>
      </c>
    </row>
    <row r="209">
      <c r="A209" s="194" t="s">
        <v>644</v>
      </c>
      <c r="B209" s="57">
        <v>648.0</v>
      </c>
      <c r="C209" s="57">
        <v>17.0</v>
      </c>
      <c r="D209" s="57">
        <v>6.0</v>
      </c>
      <c r="E209" s="57">
        <v>23.0</v>
      </c>
      <c r="F209" s="57">
        <v>20.0</v>
      </c>
      <c r="G209" s="57">
        <v>8.0</v>
      </c>
      <c r="H209" s="57">
        <v>31.0</v>
      </c>
      <c r="I209" s="57">
        <v>16.0</v>
      </c>
      <c r="J209" s="57">
        <v>24.0</v>
      </c>
      <c r="K209" s="57">
        <v>5.0</v>
      </c>
      <c r="L209" s="57">
        <v>9.0</v>
      </c>
      <c r="M209" s="57">
        <v>23.0</v>
      </c>
      <c r="N209" s="57">
        <v>28.0</v>
      </c>
      <c r="O209" s="57">
        <v>19.0</v>
      </c>
      <c r="P209" s="57">
        <v>24.0</v>
      </c>
      <c r="Q209" s="57">
        <v>21.0</v>
      </c>
      <c r="R209" s="57">
        <v>26.0</v>
      </c>
      <c r="S209" s="57">
        <v>35.0</v>
      </c>
      <c r="T209" s="57">
        <v>12.0</v>
      </c>
      <c r="U209" s="57">
        <v>25.0</v>
      </c>
      <c r="V209" s="57">
        <v>32.0</v>
      </c>
      <c r="W209" s="57">
        <v>46.0</v>
      </c>
      <c r="X209" s="57">
        <v>38.0</v>
      </c>
      <c r="Y209" s="57">
        <v>64.0</v>
      </c>
      <c r="Z209" s="57">
        <v>37.0</v>
      </c>
      <c r="AA209" s="57">
        <v>14.0</v>
      </c>
      <c r="AB209" s="57">
        <v>45.0</v>
      </c>
    </row>
    <row r="210">
      <c r="A210" s="194" t="s">
        <v>645</v>
      </c>
      <c r="B210" s="57">
        <v>637.0</v>
      </c>
      <c r="C210" s="57">
        <v>16.0</v>
      </c>
      <c r="D210" s="57">
        <v>6.0</v>
      </c>
      <c r="E210" s="57">
        <v>19.0</v>
      </c>
      <c r="F210" s="57">
        <v>20.0</v>
      </c>
      <c r="G210" s="57">
        <v>8.0</v>
      </c>
      <c r="H210" s="57">
        <v>31.0</v>
      </c>
      <c r="I210" s="57">
        <v>16.0</v>
      </c>
      <c r="J210" s="57">
        <v>24.0</v>
      </c>
      <c r="K210" s="57">
        <v>5.0</v>
      </c>
      <c r="L210" s="57">
        <v>9.0</v>
      </c>
      <c r="M210" s="57">
        <v>23.0</v>
      </c>
      <c r="N210" s="57">
        <v>28.0</v>
      </c>
      <c r="O210" s="57">
        <v>19.0</v>
      </c>
      <c r="P210" s="57">
        <v>24.0</v>
      </c>
      <c r="Q210" s="57">
        <v>21.0</v>
      </c>
      <c r="R210" s="57">
        <v>26.0</v>
      </c>
      <c r="S210" s="57">
        <v>35.0</v>
      </c>
      <c r="T210" s="57">
        <v>12.0</v>
      </c>
      <c r="U210" s="57">
        <v>25.0</v>
      </c>
      <c r="V210" s="57">
        <v>31.0</v>
      </c>
      <c r="W210" s="57">
        <v>43.0</v>
      </c>
      <c r="X210" s="57">
        <v>38.0</v>
      </c>
      <c r="Y210" s="57">
        <v>64.0</v>
      </c>
      <c r="Z210" s="57">
        <v>37.0</v>
      </c>
      <c r="AA210" s="57">
        <v>14.0</v>
      </c>
      <c r="AB210" s="57">
        <v>43.0</v>
      </c>
    </row>
    <row r="211">
      <c r="A211" s="194" t="s">
        <v>646</v>
      </c>
      <c r="B211" s="57">
        <v>637.0</v>
      </c>
      <c r="C211" s="57">
        <v>16.0</v>
      </c>
      <c r="D211" s="57">
        <v>6.0</v>
      </c>
      <c r="E211" s="57">
        <v>19.0</v>
      </c>
      <c r="F211" s="57">
        <v>20.0</v>
      </c>
      <c r="G211" s="57">
        <v>8.0</v>
      </c>
      <c r="H211" s="57">
        <v>31.0</v>
      </c>
      <c r="I211" s="57">
        <v>16.0</v>
      </c>
      <c r="J211" s="57">
        <v>24.0</v>
      </c>
      <c r="K211" s="57">
        <v>5.0</v>
      </c>
      <c r="L211" s="57">
        <v>9.0</v>
      </c>
      <c r="M211" s="57">
        <v>23.0</v>
      </c>
      <c r="N211" s="57">
        <v>28.0</v>
      </c>
      <c r="O211" s="57">
        <v>19.0</v>
      </c>
      <c r="P211" s="57">
        <v>24.0</v>
      </c>
      <c r="Q211" s="57">
        <v>21.0</v>
      </c>
      <c r="R211" s="57">
        <v>26.0</v>
      </c>
      <c r="S211" s="57">
        <v>35.0</v>
      </c>
      <c r="T211" s="57">
        <v>12.0</v>
      </c>
      <c r="U211" s="57">
        <v>25.0</v>
      </c>
      <c r="V211" s="57">
        <v>31.0</v>
      </c>
      <c r="W211" s="57">
        <v>43.0</v>
      </c>
      <c r="X211" s="57">
        <v>38.0</v>
      </c>
      <c r="Y211" s="57">
        <v>64.0</v>
      </c>
      <c r="Z211" s="57">
        <v>37.0</v>
      </c>
      <c r="AA211" s="57">
        <v>14.0</v>
      </c>
      <c r="AB211" s="57">
        <v>43.0</v>
      </c>
    </row>
    <row r="212">
      <c r="A212" s="194" t="s">
        <v>647</v>
      </c>
      <c r="B212" s="57">
        <v>637.0</v>
      </c>
      <c r="C212" s="57">
        <v>16.0</v>
      </c>
      <c r="D212" s="57">
        <v>6.0</v>
      </c>
      <c r="E212" s="57">
        <v>19.0</v>
      </c>
      <c r="F212" s="57">
        <v>20.0</v>
      </c>
      <c r="G212" s="57">
        <v>8.0</v>
      </c>
      <c r="H212" s="57">
        <v>31.0</v>
      </c>
      <c r="I212" s="57">
        <v>16.0</v>
      </c>
      <c r="J212" s="57">
        <v>24.0</v>
      </c>
      <c r="K212" s="57">
        <v>5.0</v>
      </c>
      <c r="L212" s="57">
        <v>9.0</v>
      </c>
      <c r="M212" s="57">
        <v>23.0</v>
      </c>
      <c r="N212" s="57">
        <v>28.0</v>
      </c>
      <c r="O212" s="57">
        <v>19.0</v>
      </c>
      <c r="P212" s="57">
        <v>24.0</v>
      </c>
      <c r="Q212" s="57">
        <v>21.0</v>
      </c>
      <c r="R212" s="57">
        <v>26.0</v>
      </c>
      <c r="S212" s="57">
        <v>35.0</v>
      </c>
      <c r="T212" s="57">
        <v>12.0</v>
      </c>
      <c r="U212" s="57">
        <v>25.0</v>
      </c>
      <c r="V212" s="57">
        <v>31.0</v>
      </c>
      <c r="W212" s="57">
        <v>43.0</v>
      </c>
      <c r="X212" s="57">
        <v>38.0</v>
      </c>
      <c r="Y212" s="57">
        <v>64.0</v>
      </c>
      <c r="Z212" s="57">
        <v>37.0</v>
      </c>
      <c r="AA212" s="57">
        <v>14.0</v>
      </c>
      <c r="AB212" s="57">
        <v>43.0</v>
      </c>
    </row>
    <row r="213">
      <c r="A213" s="194" t="s">
        <v>648</v>
      </c>
      <c r="B213" s="57">
        <v>637.0</v>
      </c>
      <c r="C213" s="57">
        <v>16.0</v>
      </c>
      <c r="D213" s="57">
        <v>6.0</v>
      </c>
      <c r="E213" s="57">
        <v>19.0</v>
      </c>
      <c r="F213" s="57">
        <v>20.0</v>
      </c>
      <c r="G213" s="57">
        <v>8.0</v>
      </c>
      <c r="H213" s="57">
        <v>31.0</v>
      </c>
      <c r="I213" s="57">
        <v>16.0</v>
      </c>
      <c r="J213" s="57">
        <v>24.0</v>
      </c>
      <c r="K213" s="57">
        <v>5.0</v>
      </c>
      <c r="L213" s="57">
        <v>9.0</v>
      </c>
      <c r="M213" s="57">
        <v>23.0</v>
      </c>
      <c r="N213" s="57">
        <v>28.0</v>
      </c>
      <c r="O213" s="57">
        <v>19.0</v>
      </c>
      <c r="P213" s="57">
        <v>24.0</v>
      </c>
      <c r="Q213" s="57">
        <v>21.0</v>
      </c>
      <c r="R213" s="57">
        <v>26.0</v>
      </c>
      <c r="S213" s="57">
        <v>35.0</v>
      </c>
      <c r="T213" s="57">
        <v>12.0</v>
      </c>
      <c r="U213" s="57">
        <v>25.0</v>
      </c>
      <c r="V213" s="57">
        <v>31.0</v>
      </c>
      <c r="W213" s="57">
        <v>43.0</v>
      </c>
      <c r="X213" s="57">
        <v>38.0</v>
      </c>
      <c r="Y213" s="57">
        <v>64.0</v>
      </c>
      <c r="Z213" s="57">
        <v>37.0</v>
      </c>
      <c r="AA213" s="57">
        <v>14.0</v>
      </c>
      <c r="AB213" s="57">
        <v>43.0</v>
      </c>
    </row>
    <row r="214">
      <c r="A214" s="194" t="s">
        <v>649</v>
      </c>
      <c r="B214" s="57">
        <v>637.0</v>
      </c>
      <c r="C214" s="57">
        <v>16.0</v>
      </c>
      <c r="D214" s="57">
        <v>6.0</v>
      </c>
      <c r="E214" s="57">
        <v>19.0</v>
      </c>
      <c r="F214" s="57">
        <v>20.0</v>
      </c>
      <c r="G214" s="57">
        <v>8.0</v>
      </c>
      <c r="H214" s="57">
        <v>31.0</v>
      </c>
      <c r="I214" s="57">
        <v>16.0</v>
      </c>
      <c r="J214" s="57">
        <v>24.0</v>
      </c>
      <c r="K214" s="57">
        <v>5.0</v>
      </c>
      <c r="L214" s="57">
        <v>9.0</v>
      </c>
      <c r="M214" s="57">
        <v>23.0</v>
      </c>
      <c r="N214" s="57">
        <v>28.0</v>
      </c>
      <c r="O214" s="57">
        <v>19.0</v>
      </c>
      <c r="P214" s="57">
        <v>24.0</v>
      </c>
      <c r="Q214" s="57">
        <v>21.0</v>
      </c>
      <c r="R214" s="57">
        <v>26.0</v>
      </c>
      <c r="S214" s="57">
        <v>35.0</v>
      </c>
      <c r="T214" s="57">
        <v>12.0</v>
      </c>
      <c r="U214" s="57">
        <v>25.0</v>
      </c>
      <c r="V214" s="57">
        <v>31.0</v>
      </c>
      <c r="W214" s="57">
        <v>43.0</v>
      </c>
      <c r="X214" s="57">
        <v>38.0</v>
      </c>
      <c r="Y214" s="57">
        <v>64.0</v>
      </c>
      <c r="Z214" s="57">
        <v>37.0</v>
      </c>
      <c r="AA214" s="57">
        <v>14.0</v>
      </c>
      <c r="AB214" s="57">
        <v>43.0</v>
      </c>
    </row>
    <row r="215">
      <c r="A215" s="194" t="s">
        <v>650</v>
      </c>
      <c r="B215" s="57">
        <v>635.0</v>
      </c>
      <c r="C215" s="57">
        <v>16.0</v>
      </c>
      <c r="D215" s="57">
        <v>6.0</v>
      </c>
      <c r="E215" s="57">
        <v>18.0</v>
      </c>
      <c r="F215" s="57">
        <v>20.0</v>
      </c>
      <c r="G215" s="57">
        <v>8.0</v>
      </c>
      <c r="H215" s="57">
        <v>31.0</v>
      </c>
      <c r="I215" s="57">
        <v>16.0</v>
      </c>
      <c r="J215" s="57">
        <v>24.0</v>
      </c>
      <c r="K215" s="57">
        <v>5.0</v>
      </c>
      <c r="L215" s="57">
        <v>9.0</v>
      </c>
      <c r="M215" s="57">
        <v>23.0</v>
      </c>
      <c r="N215" s="57">
        <v>28.0</v>
      </c>
      <c r="O215" s="57">
        <v>19.0</v>
      </c>
      <c r="P215" s="57">
        <v>24.0</v>
      </c>
      <c r="Q215" s="57">
        <v>21.0</v>
      </c>
      <c r="R215" s="57">
        <v>26.0</v>
      </c>
      <c r="S215" s="57">
        <v>35.0</v>
      </c>
      <c r="T215" s="57">
        <v>12.0</v>
      </c>
      <c r="U215" s="57">
        <v>25.0</v>
      </c>
      <c r="V215" s="57">
        <v>31.0</v>
      </c>
      <c r="W215" s="57">
        <v>43.0</v>
      </c>
      <c r="X215" s="57">
        <v>38.0</v>
      </c>
      <c r="Y215" s="57">
        <v>64.0</v>
      </c>
      <c r="Z215" s="57">
        <v>37.0</v>
      </c>
      <c r="AA215" s="57">
        <v>13.0</v>
      </c>
      <c r="AB215" s="57">
        <v>43.0</v>
      </c>
    </row>
    <row r="216">
      <c r="A216" s="194" t="s">
        <v>651</v>
      </c>
      <c r="B216" s="57">
        <v>634.0</v>
      </c>
      <c r="C216" s="57">
        <v>16.0</v>
      </c>
      <c r="D216" s="57">
        <v>6.0</v>
      </c>
      <c r="E216" s="57">
        <v>18.0</v>
      </c>
      <c r="F216" s="57">
        <v>19.0</v>
      </c>
      <c r="G216" s="57">
        <v>8.0</v>
      </c>
      <c r="H216" s="57">
        <v>31.0</v>
      </c>
      <c r="I216" s="57">
        <v>16.0</v>
      </c>
      <c r="J216" s="57">
        <v>24.0</v>
      </c>
      <c r="K216" s="57">
        <v>5.0</v>
      </c>
      <c r="L216" s="57">
        <v>9.0</v>
      </c>
      <c r="M216" s="57">
        <v>23.0</v>
      </c>
      <c r="N216" s="57">
        <v>28.0</v>
      </c>
      <c r="O216" s="57">
        <v>19.0</v>
      </c>
      <c r="P216" s="57">
        <v>24.0</v>
      </c>
      <c r="Q216" s="57">
        <v>21.0</v>
      </c>
      <c r="R216" s="57">
        <v>26.0</v>
      </c>
      <c r="S216" s="57">
        <v>35.0</v>
      </c>
      <c r="T216" s="57">
        <v>12.0</v>
      </c>
      <c r="U216" s="57">
        <v>25.0</v>
      </c>
      <c r="V216" s="57">
        <v>31.0</v>
      </c>
      <c r="W216" s="57">
        <v>43.0</v>
      </c>
      <c r="X216" s="57">
        <v>38.0</v>
      </c>
      <c r="Y216" s="57">
        <v>64.0</v>
      </c>
      <c r="Z216" s="57">
        <v>37.0</v>
      </c>
      <c r="AA216" s="57">
        <v>13.0</v>
      </c>
      <c r="AB216" s="57">
        <v>43.0</v>
      </c>
    </row>
    <row r="217">
      <c r="A217" s="194" t="s">
        <v>652</v>
      </c>
      <c r="B217" s="57">
        <v>633.0</v>
      </c>
      <c r="C217" s="57">
        <v>16.0</v>
      </c>
      <c r="D217" s="57">
        <v>6.0</v>
      </c>
      <c r="E217" s="57">
        <v>18.0</v>
      </c>
      <c r="F217" s="57">
        <v>19.0</v>
      </c>
      <c r="G217" s="57">
        <v>8.0</v>
      </c>
      <c r="H217" s="57">
        <v>31.0</v>
      </c>
      <c r="I217" s="57">
        <v>16.0</v>
      </c>
      <c r="J217" s="57">
        <v>24.0</v>
      </c>
      <c r="K217" s="57">
        <v>5.0</v>
      </c>
      <c r="L217" s="57">
        <v>9.0</v>
      </c>
      <c r="M217" s="57">
        <v>23.0</v>
      </c>
      <c r="N217" s="57">
        <v>28.0</v>
      </c>
      <c r="O217" s="57">
        <v>18.0</v>
      </c>
      <c r="P217" s="57">
        <v>24.0</v>
      </c>
      <c r="Q217" s="57">
        <v>21.0</v>
      </c>
      <c r="R217" s="57">
        <v>26.0</v>
      </c>
      <c r="S217" s="57">
        <v>35.0</v>
      </c>
      <c r="T217" s="57">
        <v>12.0</v>
      </c>
      <c r="U217" s="57">
        <v>25.0</v>
      </c>
      <c r="V217" s="57">
        <v>31.0</v>
      </c>
      <c r="W217" s="57">
        <v>43.0</v>
      </c>
      <c r="X217" s="57">
        <v>37.0</v>
      </c>
      <c r="Y217" s="57">
        <v>64.0</v>
      </c>
      <c r="Z217" s="57">
        <v>37.0</v>
      </c>
      <c r="AA217" s="57">
        <v>13.0</v>
      </c>
      <c r="AB217" s="57">
        <v>44.0</v>
      </c>
    </row>
    <row r="218">
      <c r="A218" s="194" t="s">
        <v>653</v>
      </c>
      <c r="B218" s="57">
        <v>633.0</v>
      </c>
      <c r="C218" s="57">
        <v>16.0</v>
      </c>
      <c r="D218" s="57">
        <v>6.0</v>
      </c>
      <c r="E218" s="57">
        <v>18.0</v>
      </c>
      <c r="F218" s="57">
        <v>19.0</v>
      </c>
      <c r="G218" s="57">
        <v>8.0</v>
      </c>
      <c r="H218" s="57">
        <v>31.0</v>
      </c>
      <c r="I218" s="57">
        <v>16.0</v>
      </c>
      <c r="J218" s="57">
        <v>24.0</v>
      </c>
      <c r="K218" s="57">
        <v>5.0</v>
      </c>
      <c r="L218" s="57">
        <v>9.0</v>
      </c>
      <c r="M218" s="57">
        <v>23.0</v>
      </c>
      <c r="N218" s="57">
        <v>28.0</v>
      </c>
      <c r="O218" s="57">
        <v>18.0</v>
      </c>
      <c r="P218" s="57">
        <v>24.0</v>
      </c>
      <c r="Q218" s="57">
        <v>21.0</v>
      </c>
      <c r="R218" s="57">
        <v>26.0</v>
      </c>
      <c r="S218" s="57">
        <v>35.0</v>
      </c>
      <c r="T218" s="57">
        <v>12.0</v>
      </c>
      <c r="U218" s="57">
        <v>25.0</v>
      </c>
      <c r="V218" s="57">
        <v>31.0</v>
      </c>
      <c r="W218" s="57">
        <v>43.0</v>
      </c>
      <c r="X218" s="57">
        <v>38.0</v>
      </c>
      <c r="Y218" s="57">
        <v>64.0</v>
      </c>
      <c r="Z218" s="57">
        <v>37.0</v>
      </c>
      <c r="AA218" s="57">
        <v>13.0</v>
      </c>
      <c r="AB218" s="57">
        <v>43.0</v>
      </c>
    </row>
    <row r="219">
      <c r="A219" s="194" t="s">
        <v>654</v>
      </c>
      <c r="B219" s="57">
        <v>633.0</v>
      </c>
      <c r="C219" s="57">
        <v>16.0</v>
      </c>
      <c r="D219" s="57">
        <v>6.0</v>
      </c>
      <c r="E219" s="57">
        <v>18.0</v>
      </c>
      <c r="F219" s="57">
        <v>19.0</v>
      </c>
      <c r="G219" s="57">
        <v>8.0</v>
      </c>
      <c r="H219" s="57">
        <v>31.0</v>
      </c>
      <c r="I219" s="57">
        <v>16.0</v>
      </c>
      <c r="J219" s="57">
        <v>24.0</v>
      </c>
      <c r="K219" s="57">
        <v>5.0</v>
      </c>
      <c r="L219" s="57">
        <v>9.0</v>
      </c>
      <c r="M219" s="57">
        <v>23.0</v>
      </c>
      <c r="N219" s="57">
        <v>28.0</v>
      </c>
      <c r="O219" s="57">
        <v>18.0</v>
      </c>
      <c r="P219" s="57">
        <v>24.0</v>
      </c>
      <c r="Q219" s="57">
        <v>21.0</v>
      </c>
      <c r="R219" s="57">
        <v>26.0</v>
      </c>
      <c r="S219" s="57">
        <v>35.0</v>
      </c>
      <c r="T219" s="57">
        <v>12.0</v>
      </c>
      <c r="U219" s="57">
        <v>25.0</v>
      </c>
      <c r="V219" s="57">
        <v>31.0</v>
      </c>
      <c r="W219" s="57">
        <v>43.0</v>
      </c>
      <c r="X219" s="57">
        <v>38.0</v>
      </c>
      <c r="Y219" s="57">
        <v>64.0</v>
      </c>
      <c r="Z219" s="57">
        <v>37.0</v>
      </c>
      <c r="AA219" s="57">
        <v>13.0</v>
      </c>
      <c r="AB219" s="57">
        <v>43.0</v>
      </c>
    </row>
    <row r="220">
      <c r="A220" s="194" t="s">
        <v>655</v>
      </c>
      <c r="B220" s="57">
        <v>629.0</v>
      </c>
      <c r="C220" s="57">
        <v>16.0</v>
      </c>
      <c r="D220" s="57">
        <v>6.0</v>
      </c>
      <c r="E220" s="57">
        <v>18.0</v>
      </c>
      <c r="F220" s="57">
        <v>19.0</v>
      </c>
      <c r="G220" s="57">
        <v>8.0</v>
      </c>
      <c r="H220" s="57">
        <v>31.0</v>
      </c>
      <c r="I220" s="57">
        <v>16.0</v>
      </c>
      <c r="J220" s="57">
        <v>23.0</v>
      </c>
      <c r="K220" s="57">
        <v>5.0</v>
      </c>
      <c r="L220" s="57">
        <v>9.0</v>
      </c>
      <c r="M220" s="57">
        <v>23.0</v>
      </c>
      <c r="N220" s="57">
        <v>28.0</v>
      </c>
      <c r="O220" s="57">
        <v>18.0</v>
      </c>
      <c r="P220" s="57">
        <v>24.0</v>
      </c>
      <c r="Q220" s="57">
        <v>21.0</v>
      </c>
      <c r="R220" s="57">
        <v>26.0</v>
      </c>
      <c r="S220" s="57">
        <v>35.0</v>
      </c>
      <c r="T220" s="57">
        <v>12.0</v>
      </c>
      <c r="U220" s="57">
        <v>25.0</v>
      </c>
      <c r="V220" s="57">
        <v>31.0</v>
      </c>
      <c r="W220" s="57">
        <v>42.0</v>
      </c>
      <c r="X220" s="57">
        <v>37.0</v>
      </c>
      <c r="Y220" s="57">
        <v>62.0</v>
      </c>
      <c r="Z220" s="57">
        <v>37.0</v>
      </c>
      <c r="AA220" s="57">
        <v>13.0</v>
      </c>
      <c r="AB220" s="57">
        <v>44.0</v>
      </c>
    </row>
    <row r="221">
      <c r="A221" s="194" t="s">
        <v>656</v>
      </c>
      <c r="B221" s="57">
        <v>629.0</v>
      </c>
      <c r="C221" s="57">
        <v>16.0</v>
      </c>
      <c r="D221" s="57">
        <v>6.0</v>
      </c>
      <c r="E221" s="57">
        <v>18.0</v>
      </c>
      <c r="F221" s="57">
        <v>19.0</v>
      </c>
      <c r="G221" s="57">
        <v>8.0</v>
      </c>
      <c r="H221" s="57">
        <v>31.0</v>
      </c>
      <c r="I221" s="57">
        <v>16.0</v>
      </c>
      <c r="J221" s="57">
        <v>23.0</v>
      </c>
      <c r="K221" s="57">
        <v>5.0</v>
      </c>
      <c r="L221" s="57">
        <v>9.0</v>
      </c>
      <c r="M221" s="57">
        <v>23.0</v>
      </c>
      <c r="N221" s="57">
        <v>28.0</v>
      </c>
      <c r="O221" s="57">
        <v>18.0</v>
      </c>
      <c r="P221" s="57">
        <v>24.0</v>
      </c>
      <c r="Q221" s="57">
        <v>21.0</v>
      </c>
      <c r="R221" s="57">
        <v>26.0</v>
      </c>
      <c r="S221" s="57">
        <v>35.0</v>
      </c>
      <c r="T221" s="57">
        <v>12.0</v>
      </c>
      <c r="U221" s="57">
        <v>25.0</v>
      </c>
      <c r="V221" s="57">
        <v>31.0</v>
      </c>
      <c r="W221" s="57">
        <v>42.0</v>
      </c>
      <c r="X221" s="57">
        <v>37.0</v>
      </c>
      <c r="Y221" s="57">
        <v>62.0</v>
      </c>
      <c r="Z221" s="57">
        <v>37.0</v>
      </c>
      <c r="AA221" s="57">
        <v>13.0</v>
      </c>
      <c r="AB221" s="57">
        <v>44.0</v>
      </c>
    </row>
    <row r="222">
      <c r="A222" s="194" t="s">
        <v>657</v>
      </c>
      <c r="B222" s="57">
        <v>629.0</v>
      </c>
      <c r="C222" s="57">
        <v>16.0</v>
      </c>
      <c r="D222" s="57">
        <v>6.0</v>
      </c>
      <c r="E222" s="57">
        <v>18.0</v>
      </c>
      <c r="F222" s="57">
        <v>19.0</v>
      </c>
      <c r="G222" s="57">
        <v>8.0</v>
      </c>
      <c r="H222" s="57">
        <v>31.0</v>
      </c>
      <c r="I222" s="57">
        <v>16.0</v>
      </c>
      <c r="J222" s="57">
        <v>23.0</v>
      </c>
      <c r="K222" s="57">
        <v>5.0</v>
      </c>
      <c r="L222" s="57">
        <v>9.0</v>
      </c>
      <c r="M222" s="57">
        <v>23.0</v>
      </c>
      <c r="N222" s="57">
        <v>28.0</v>
      </c>
      <c r="O222" s="57">
        <v>18.0</v>
      </c>
      <c r="P222" s="57">
        <v>24.0</v>
      </c>
      <c r="Q222" s="57">
        <v>21.0</v>
      </c>
      <c r="R222" s="57">
        <v>26.0</v>
      </c>
      <c r="S222" s="57">
        <v>35.0</v>
      </c>
      <c r="T222" s="57">
        <v>12.0</v>
      </c>
      <c r="U222" s="57">
        <v>25.0</v>
      </c>
      <c r="V222" s="57">
        <v>31.0</v>
      </c>
      <c r="W222" s="57">
        <v>42.0</v>
      </c>
      <c r="X222" s="57">
        <v>37.0</v>
      </c>
      <c r="Y222" s="57">
        <v>62.0</v>
      </c>
      <c r="Z222" s="57">
        <v>37.0</v>
      </c>
      <c r="AA222" s="57">
        <v>13.0</v>
      </c>
      <c r="AB222" s="57">
        <v>44.0</v>
      </c>
    </row>
    <row r="223">
      <c r="A223" s="194" t="s">
        <v>658</v>
      </c>
      <c r="B223" s="57">
        <v>628.0</v>
      </c>
      <c r="C223" s="57">
        <v>16.0</v>
      </c>
      <c r="D223" s="57">
        <v>6.0</v>
      </c>
      <c r="E223" s="57">
        <v>18.0</v>
      </c>
      <c r="F223" s="57">
        <v>19.0</v>
      </c>
      <c r="G223" s="57">
        <v>8.0</v>
      </c>
      <c r="H223" s="57">
        <v>31.0</v>
      </c>
      <c r="I223" s="57">
        <v>16.0</v>
      </c>
      <c r="J223" s="57">
        <v>23.0</v>
      </c>
      <c r="K223" s="57">
        <v>5.0</v>
      </c>
      <c r="L223" s="57">
        <v>9.0</v>
      </c>
      <c r="M223" s="57">
        <v>23.0</v>
      </c>
      <c r="N223" s="57">
        <v>28.0</v>
      </c>
      <c r="O223" s="57">
        <v>18.0</v>
      </c>
      <c r="P223" s="57">
        <v>24.0</v>
      </c>
      <c r="Q223" s="57">
        <v>21.0</v>
      </c>
      <c r="R223" s="57">
        <v>26.0</v>
      </c>
      <c r="S223" s="57">
        <v>35.0</v>
      </c>
      <c r="T223" s="57">
        <v>12.0</v>
      </c>
      <c r="U223" s="57">
        <v>25.0</v>
      </c>
      <c r="V223" s="57">
        <v>31.0</v>
      </c>
      <c r="W223" s="57">
        <v>42.0</v>
      </c>
      <c r="X223" s="57">
        <v>37.0</v>
      </c>
      <c r="Y223" s="57">
        <v>62.0</v>
      </c>
      <c r="Z223" s="57">
        <v>37.0</v>
      </c>
      <c r="AA223" s="57">
        <v>13.0</v>
      </c>
      <c r="AB223" s="57">
        <v>43.0</v>
      </c>
    </row>
    <row r="224">
      <c r="A224" s="194" t="s">
        <v>659</v>
      </c>
      <c r="B224" s="57">
        <v>628.0</v>
      </c>
      <c r="C224" s="57">
        <v>16.0</v>
      </c>
      <c r="D224" s="57">
        <v>6.0</v>
      </c>
      <c r="E224" s="57">
        <v>18.0</v>
      </c>
      <c r="F224" s="57">
        <v>19.0</v>
      </c>
      <c r="G224" s="57">
        <v>8.0</v>
      </c>
      <c r="H224" s="57">
        <v>31.0</v>
      </c>
      <c r="I224" s="57">
        <v>16.0</v>
      </c>
      <c r="J224" s="57">
        <v>23.0</v>
      </c>
      <c r="K224" s="57">
        <v>5.0</v>
      </c>
      <c r="L224" s="57">
        <v>9.0</v>
      </c>
      <c r="M224" s="57">
        <v>23.0</v>
      </c>
      <c r="N224" s="57">
        <v>28.0</v>
      </c>
      <c r="O224" s="57">
        <v>18.0</v>
      </c>
      <c r="P224" s="57">
        <v>24.0</v>
      </c>
      <c r="Q224" s="57">
        <v>21.0</v>
      </c>
      <c r="R224" s="57">
        <v>26.0</v>
      </c>
      <c r="S224" s="57">
        <v>35.0</v>
      </c>
      <c r="T224" s="57">
        <v>12.0</v>
      </c>
      <c r="U224" s="57">
        <v>25.0</v>
      </c>
      <c r="V224" s="57">
        <v>31.0</v>
      </c>
      <c r="W224" s="57">
        <v>42.0</v>
      </c>
      <c r="X224" s="57">
        <v>37.0</v>
      </c>
      <c r="Y224" s="57">
        <v>62.0</v>
      </c>
      <c r="Z224" s="57">
        <v>37.0</v>
      </c>
      <c r="AA224" s="57">
        <v>13.0</v>
      </c>
      <c r="AB224" s="57">
        <v>43.0</v>
      </c>
    </row>
    <row r="225">
      <c r="A225" s="194" t="s">
        <v>660</v>
      </c>
      <c r="B225" s="57">
        <v>628.0</v>
      </c>
      <c r="C225" s="57">
        <v>16.0</v>
      </c>
      <c r="D225" s="57">
        <v>6.0</v>
      </c>
      <c r="E225" s="57">
        <v>18.0</v>
      </c>
      <c r="F225" s="57">
        <v>19.0</v>
      </c>
      <c r="G225" s="57">
        <v>8.0</v>
      </c>
      <c r="H225" s="57">
        <v>31.0</v>
      </c>
      <c r="I225" s="57">
        <v>16.0</v>
      </c>
      <c r="J225" s="57">
        <v>23.0</v>
      </c>
      <c r="K225" s="57">
        <v>5.0</v>
      </c>
      <c r="L225" s="57">
        <v>9.0</v>
      </c>
      <c r="M225" s="57">
        <v>23.0</v>
      </c>
      <c r="N225" s="57">
        <v>28.0</v>
      </c>
      <c r="O225" s="57">
        <v>18.0</v>
      </c>
      <c r="P225" s="57">
        <v>24.0</v>
      </c>
      <c r="Q225" s="57">
        <v>21.0</v>
      </c>
      <c r="R225" s="57">
        <v>26.0</v>
      </c>
      <c r="S225" s="57">
        <v>35.0</v>
      </c>
      <c r="T225" s="57">
        <v>12.0</v>
      </c>
      <c r="U225" s="57">
        <v>25.0</v>
      </c>
      <c r="V225" s="57">
        <v>31.0</v>
      </c>
      <c r="W225" s="57">
        <v>42.0</v>
      </c>
      <c r="X225" s="57">
        <v>37.0</v>
      </c>
      <c r="Y225" s="57">
        <v>62.0</v>
      </c>
      <c r="Z225" s="57">
        <v>37.0</v>
      </c>
      <c r="AA225" s="57">
        <v>13.0</v>
      </c>
      <c r="AB225" s="57">
        <v>43.0</v>
      </c>
    </row>
    <row r="226">
      <c r="A226" s="194" t="s">
        <v>661</v>
      </c>
      <c r="B226" s="57">
        <v>626.0</v>
      </c>
      <c r="C226" s="57">
        <v>16.0</v>
      </c>
      <c r="D226" s="57">
        <v>6.0</v>
      </c>
      <c r="E226" s="57">
        <v>18.0</v>
      </c>
      <c r="F226" s="57">
        <v>19.0</v>
      </c>
      <c r="G226" s="57">
        <v>8.0</v>
      </c>
      <c r="H226" s="57">
        <v>31.0</v>
      </c>
      <c r="I226" s="57">
        <v>16.0</v>
      </c>
      <c r="J226" s="57">
        <v>23.0</v>
      </c>
      <c r="K226" s="57">
        <v>5.0</v>
      </c>
      <c r="L226" s="57">
        <v>9.0</v>
      </c>
      <c r="M226" s="57">
        <v>23.0</v>
      </c>
      <c r="N226" s="57">
        <v>28.0</v>
      </c>
      <c r="O226" s="57">
        <v>18.0</v>
      </c>
      <c r="P226" s="57">
        <v>23.0</v>
      </c>
      <c r="Q226" s="57">
        <v>21.0</v>
      </c>
      <c r="R226" s="57">
        <v>26.0</v>
      </c>
      <c r="S226" s="57">
        <v>35.0</v>
      </c>
      <c r="T226" s="57">
        <v>12.0</v>
      </c>
      <c r="U226" s="57">
        <v>25.0</v>
      </c>
      <c r="V226" s="57">
        <v>31.0</v>
      </c>
      <c r="W226" s="57">
        <v>42.0</v>
      </c>
      <c r="X226" s="57">
        <v>37.0</v>
      </c>
      <c r="Y226" s="57">
        <v>62.0</v>
      </c>
      <c r="Z226" s="57">
        <v>37.0</v>
      </c>
      <c r="AA226" s="57">
        <v>13.0</v>
      </c>
      <c r="AB226" s="57">
        <v>42.0</v>
      </c>
    </row>
    <row r="227">
      <c r="A227" s="194" t="s">
        <v>662</v>
      </c>
      <c r="B227" s="57">
        <v>624.0</v>
      </c>
      <c r="C227" s="57">
        <v>16.0</v>
      </c>
      <c r="D227" s="57">
        <v>6.0</v>
      </c>
      <c r="E227" s="57">
        <v>18.0</v>
      </c>
      <c r="F227" s="57">
        <v>19.0</v>
      </c>
      <c r="G227" s="57">
        <v>8.0</v>
      </c>
      <c r="H227" s="57">
        <v>31.0</v>
      </c>
      <c r="I227" s="57">
        <v>16.0</v>
      </c>
      <c r="J227" s="57">
        <v>23.0</v>
      </c>
      <c r="K227" s="57">
        <v>5.0</v>
      </c>
      <c r="L227" s="57">
        <v>9.0</v>
      </c>
      <c r="M227" s="57">
        <v>23.0</v>
      </c>
      <c r="N227" s="57">
        <v>28.0</v>
      </c>
      <c r="O227" s="57">
        <v>18.0</v>
      </c>
      <c r="P227" s="57">
        <v>22.0</v>
      </c>
      <c r="Q227" s="57">
        <v>21.0</v>
      </c>
      <c r="R227" s="57">
        <v>25.0</v>
      </c>
      <c r="S227" s="57">
        <v>35.0</v>
      </c>
      <c r="T227" s="57">
        <v>12.0</v>
      </c>
      <c r="U227" s="57">
        <v>25.0</v>
      </c>
      <c r="V227" s="57">
        <v>31.0</v>
      </c>
      <c r="W227" s="57">
        <v>42.0</v>
      </c>
      <c r="X227" s="57">
        <v>37.0</v>
      </c>
      <c r="Y227" s="57">
        <v>62.0</v>
      </c>
      <c r="Z227" s="57">
        <v>37.0</v>
      </c>
      <c r="AA227" s="57">
        <v>13.0</v>
      </c>
      <c r="AB227" s="57">
        <v>42.0</v>
      </c>
    </row>
    <row r="228">
      <c r="A228" s="194" t="s">
        <v>663</v>
      </c>
      <c r="B228" s="57">
        <v>624.0</v>
      </c>
      <c r="C228" s="57">
        <v>16.0</v>
      </c>
      <c r="D228" s="57">
        <v>6.0</v>
      </c>
      <c r="E228" s="57">
        <v>18.0</v>
      </c>
      <c r="F228" s="57">
        <v>19.0</v>
      </c>
      <c r="G228" s="57">
        <v>8.0</v>
      </c>
      <c r="H228" s="57">
        <v>31.0</v>
      </c>
      <c r="I228" s="57">
        <v>16.0</v>
      </c>
      <c r="J228" s="57">
        <v>23.0</v>
      </c>
      <c r="K228" s="57">
        <v>5.0</v>
      </c>
      <c r="L228" s="57">
        <v>9.0</v>
      </c>
      <c r="M228" s="57">
        <v>23.0</v>
      </c>
      <c r="N228" s="57">
        <v>28.0</v>
      </c>
      <c r="O228" s="57">
        <v>18.0</v>
      </c>
      <c r="P228" s="57">
        <v>22.0</v>
      </c>
      <c r="Q228" s="57">
        <v>21.0</v>
      </c>
      <c r="R228" s="57">
        <v>25.0</v>
      </c>
      <c r="S228" s="57">
        <v>35.0</v>
      </c>
      <c r="T228" s="57">
        <v>12.0</v>
      </c>
      <c r="U228" s="57">
        <v>25.0</v>
      </c>
      <c r="V228" s="57">
        <v>31.0</v>
      </c>
      <c r="W228" s="57">
        <v>42.0</v>
      </c>
      <c r="X228" s="57">
        <v>37.0</v>
      </c>
      <c r="Y228" s="57">
        <v>62.0</v>
      </c>
      <c r="Z228" s="57">
        <v>37.0</v>
      </c>
      <c r="AA228" s="57">
        <v>13.0</v>
      </c>
      <c r="AB228" s="57">
        <v>42.0</v>
      </c>
    </row>
    <row r="229">
      <c r="A229" s="194" t="s">
        <v>664</v>
      </c>
      <c r="B229" s="57">
        <v>623.0</v>
      </c>
      <c r="C229" s="57">
        <v>16.0</v>
      </c>
      <c r="D229" s="57">
        <v>6.0</v>
      </c>
      <c r="E229" s="57">
        <v>18.0</v>
      </c>
      <c r="F229" s="57">
        <v>19.0</v>
      </c>
      <c r="G229" s="57">
        <v>8.0</v>
      </c>
      <c r="H229" s="57">
        <v>31.0</v>
      </c>
      <c r="I229" s="57">
        <v>16.0</v>
      </c>
      <c r="J229" s="57">
        <v>23.0</v>
      </c>
      <c r="K229" s="57">
        <v>5.0</v>
      </c>
      <c r="L229" s="57">
        <v>9.0</v>
      </c>
      <c r="M229" s="57">
        <v>23.0</v>
      </c>
      <c r="N229" s="57">
        <v>28.0</v>
      </c>
      <c r="O229" s="57">
        <v>18.0</v>
      </c>
      <c r="P229" s="57">
        <v>22.0</v>
      </c>
      <c r="Q229" s="57">
        <v>21.0</v>
      </c>
      <c r="R229" s="57">
        <v>25.0</v>
      </c>
      <c r="S229" s="57">
        <v>35.0</v>
      </c>
      <c r="T229" s="57">
        <v>12.0</v>
      </c>
      <c r="U229" s="57">
        <v>25.0</v>
      </c>
      <c r="V229" s="57">
        <v>31.0</v>
      </c>
      <c r="W229" s="57">
        <v>42.0</v>
      </c>
      <c r="X229" s="57">
        <v>37.0</v>
      </c>
      <c r="Y229" s="57">
        <v>61.0</v>
      </c>
      <c r="Z229" s="57">
        <v>37.0</v>
      </c>
      <c r="AA229" s="57">
        <v>13.0</v>
      </c>
      <c r="AB229" s="57">
        <v>42.0</v>
      </c>
    </row>
    <row r="230">
      <c r="A230" s="194" t="s">
        <v>665</v>
      </c>
      <c r="B230" s="57">
        <v>621.0</v>
      </c>
      <c r="C230" s="57">
        <v>16.0</v>
      </c>
      <c r="D230" s="57">
        <v>6.0</v>
      </c>
      <c r="E230" s="57">
        <v>17.0</v>
      </c>
      <c r="F230" s="57">
        <v>19.0</v>
      </c>
      <c r="G230" s="57">
        <v>8.0</v>
      </c>
      <c r="H230" s="57">
        <v>31.0</v>
      </c>
      <c r="I230" s="57">
        <v>16.0</v>
      </c>
      <c r="J230" s="57">
        <v>22.0</v>
      </c>
      <c r="K230" s="57">
        <v>5.0</v>
      </c>
      <c r="L230" s="57">
        <v>9.0</v>
      </c>
      <c r="M230" s="57">
        <v>23.0</v>
      </c>
      <c r="N230" s="57">
        <v>28.0</v>
      </c>
      <c r="O230" s="57">
        <v>18.0</v>
      </c>
      <c r="P230" s="57">
        <v>22.0</v>
      </c>
      <c r="Q230" s="57">
        <v>21.0</v>
      </c>
      <c r="R230" s="57">
        <v>25.0</v>
      </c>
      <c r="S230" s="57">
        <v>35.0</v>
      </c>
      <c r="T230" s="57">
        <v>12.0</v>
      </c>
      <c r="U230" s="57">
        <v>25.0</v>
      </c>
      <c r="V230" s="57">
        <v>31.0</v>
      </c>
      <c r="W230" s="57">
        <v>42.0</v>
      </c>
      <c r="X230" s="57">
        <v>37.0</v>
      </c>
      <c r="Y230" s="57">
        <v>61.0</v>
      </c>
      <c r="Z230" s="57">
        <v>37.0</v>
      </c>
      <c r="AA230" s="57">
        <v>13.0</v>
      </c>
      <c r="AB230" s="57">
        <v>42.0</v>
      </c>
    </row>
    <row r="231">
      <c r="A231" s="194" t="s">
        <v>666</v>
      </c>
      <c r="B231" s="57">
        <v>619.0</v>
      </c>
      <c r="C231" s="57">
        <v>16.0</v>
      </c>
      <c r="D231" s="57">
        <v>6.0</v>
      </c>
      <c r="E231" s="57">
        <v>17.0</v>
      </c>
      <c r="F231" s="57">
        <v>19.0</v>
      </c>
      <c r="G231" s="57">
        <v>8.0</v>
      </c>
      <c r="H231" s="57">
        <v>31.0</v>
      </c>
      <c r="I231" s="57">
        <v>16.0</v>
      </c>
      <c r="J231" s="57">
        <v>22.0</v>
      </c>
      <c r="K231" s="57">
        <v>5.0</v>
      </c>
      <c r="L231" s="57">
        <v>9.0</v>
      </c>
      <c r="M231" s="57">
        <v>23.0</v>
      </c>
      <c r="N231" s="57">
        <v>28.0</v>
      </c>
      <c r="O231" s="57">
        <v>18.0</v>
      </c>
      <c r="P231" s="57">
        <v>22.0</v>
      </c>
      <c r="Q231" s="57">
        <v>21.0</v>
      </c>
      <c r="R231" s="57">
        <v>25.0</v>
      </c>
      <c r="S231" s="57">
        <v>35.0</v>
      </c>
      <c r="T231" s="57">
        <v>12.0</v>
      </c>
      <c r="U231" s="57">
        <v>25.0</v>
      </c>
      <c r="V231" s="57">
        <v>31.0</v>
      </c>
      <c r="W231" s="57">
        <v>42.0</v>
      </c>
      <c r="X231" s="57">
        <v>37.0</v>
      </c>
      <c r="Y231" s="57">
        <v>59.0</v>
      </c>
      <c r="Z231" s="57">
        <v>37.0</v>
      </c>
      <c r="AA231" s="57">
        <v>13.0</v>
      </c>
      <c r="AB231" s="57">
        <v>42.0</v>
      </c>
    </row>
    <row r="232">
      <c r="A232" s="194" t="s">
        <v>667</v>
      </c>
      <c r="B232" s="57">
        <v>617.0</v>
      </c>
      <c r="C232" s="57">
        <v>16.0</v>
      </c>
      <c r="D232" s="57">
        <v>5.0</v>
      </c>
      <c r="E232" s="57">
        <v>17.0</v>
      </c>
      <c r="F232" s="57">
        <v>19.0</v>
      </c>
      <c r="G232" s="57">
        <v>8.0</v>
      </c>
      <c r="H232" s="57">
        <v>31.0</v>
      </c>
      <c r="I232" s="57">
        <v>16.0</v>
      </c>
      <c r="J232" s="57">
        <v>22.0</v>
      </c>
      <c r="K232" s="57">
        <v>5.0</v>
      </c>
      <c r="L232" s="57">
        <v>9.0</v>
      </c>
      <c r="M232" s="57">
        <v>23.0</v>
      </c>
      <c r="N232" s="57">
        <v>28.0</v>
      </c>
      <c r="O232" s="57">
        <v>17.0</v>
      </c>
      <c r="P232" s="57">
        <v>22.0</v>
      </c>
      <c r="Q232" s="57">
        <v>21.0</v>
      </c>
      <c r="R232" s="57">
        <v>25.0</v>
      </c>
      <c r="S232" s="57">
        <v>35.0</v>
      </c>
      <c r="T232" s="57">
        <v>12.0</v>
      </c>
      <c r="U232" s="57">
        <v>25.0</v>
      </c>
      <c r="V232" s="57">
        <v>31.0</v>
      </c>
      <c r="W232" s="57">
        <v>42.0</v>
      </c>
      <c r="X232" s="57">
        <v>37.0</v>
      </c>
      <c r="Y232" s="57">
        <v>59.0</v>
      </c>
      <c r="Z232" s="57">
        <v>37.0</v>
      </c>
      <c r="AA232" s="57">
        <v>13.0</v>
      </c>
      <c r="AB232" s="57">
        <v>42.0</v>
      </c>
    </row>
    <row r="233">
      <c r="A233" s="194" t="s">
        <v>668</v>
      </c>
      <c r="B233" s="57">
        <v>613.0</v>
      </c>
      <c r="C233" s="57">
        <v>16.0</v>
      </c>
      <c r="D233" s="57">
        <v>5.0</v>
      </c>
      <c r="E233" s="57">
        <v>17.0</v>
      </c>
      <c r="F233" s="57">
        <v>18.0</v>
      </c>
      <c r="G233" s="57">
        <v>8.0</v>
      </c>
      <c r="H233" s="57">
        <v>31.0</v>
      </c>
      <c r="I233" s="57">
        <v>16.0</v>
      </c>
      <c r="J233" s="57">
        <v>22.0</v>
      </c>
      <c r="K233" s="57">
        <v>5.0</v>
      </c>
      <c r="L233" s="57">
        <v>9.0</v>
      </c>
      <c r="M233" s="57">
        <v>23.0</v>
      </c>
      <c r="N233" s="57">
        <v>28.0</v>
      </c>
      <c r="O233" s="57">
        <v>17.0</v>
      </c>
      <c r="P233" s="57">
        <v>22.0</v>
      </c>
      <c r="Q233" s="57">
        <v>21.0</v>
      </c>
      <c r="R233" s="57">
        <v>25.0</v>
      </c>
      <c r="S233" s="57">
        <v>35.0</v>
      </c>
      <c r="T233" s="57">
        <v>12.0</v>
      </c>
      <c r="U233" s="57">
        <v>25.0</v>
      </c>
      <c r="V233" s="57">
        <v>30.0</v>
      </c>
      <c r="W233" s="57">
        <v>42.0</v>
      </c>
      <c r="X233" s="57">
        <v>35.0</v>
      </c>
      <c r="Y233" s="57">
        <v>59.0</v>
      </c>
      <c r="Z233" s="57">
        <v>37.0</v>
      </c>
      <c r="AA233" s="57">
        <v>13.0</v>
      </c>
      <c r="AB233" s="57">
        <v>42.0</v>
      </c>
    </row>
    <row r="234">
      <c r="A234" s="194" t="s">
        <v>669</v>
      </c>
      <c r="B234" s="57">
        <v>610.0</v>
      </c>
      <c r="C234" s="57">
        <v>16.0</v>
      </c>
      <c r="D234" s="57">
        <v>5.0</v>
      </c>
      <c r="E234" s="57">
        <v>17.0</v>
      </c>
      <c r="F234" s="57">
        <v>16.0</v>
      </c>
      <c r="G234" s="57">
        <v>8.0</v>
      </c>
      <c r="H234" s="57">
        <v>31.0</v>
      </c>
      <c r="I234" s="57">
        <v>16.0</v>
      </c>
      <c r="J234" s="57">
        <v>21.0</v>
      </c>
      <c r="K234" s="57">
        <v>5.0</v>
      </c>
      <c r="L234" s="57">
        <v>9.0</v>
      </c>
      <c r="M234" s="57">
        <v>23.0</v>
      </c>
      <c r="N234" s="57">
        <v>28.0</v>
      </c>
      <c r="O234" s="57">
        <v>17.0</v>
      </c>
      <c r="P234" s="57">
        <v>22.0</v>
      </c>
      <c r="Q234" s="57">
        <v>21.0</v>
      </c>
      <c r="R234" s="57">
        <v>25.0</v>
      </c>
      <c r="S234" s="57">
        <v>35.0</v>
      </c>
      <c r="T234" s="57">
        <v>12.0</v>
      </c>
      <c r="U234" s="57">
        <v>25.0</v>
      </c>
      <c r="V234" s="57">
        <v>30.0</v>
      </c>
      <c r="W234" s="57">
        <v>42.0</v>
      </c>
      <c r="X234" s="57">
        <v>35.0</v>
      </c>
      <c r="Y234" s="57">
        <v>59.0</v>
      </c>
      <c r="Z234" s="57">
        <v>37.0</v>
      </c>
      <c r="AA234" s="57">
        <v>13.0</v>
      </c>
      <c r="AB234" s="57">
        <v>42.0</v>
      </c>
    </row>
    <row r="235">
      <c r="A235" s="194" t="s">
        <v>670</v>
      </c>
      <c r="B235" s="57">
        <v>602.0</v>
      </c>
      <c r="C235" s="57">
        <v>16.0</v>
      </c>
      <c r="D235" s="57">
        <v>5.0</v>
      </c>
      <c r="E235" s="57">
        <v>17.0</v>
      </c>
      <c r="F235" s="57">
        <v>12.0</v>
      </c>
      <c r="G235" s="57">
        <v>8.0</v>
      </c>
      <c r="H235" s="57">
        <v>31.0</v>
      </c>
      <c r="I235" s="57">
        <v>16.0</v>
      </c>
      <c r="J235" s="57">
        <v>21.0</v>
      </c>
      <c r="K235" s="57">
        <v>5.0</v>
      </c>
      <c r="L235" s="57">
        <v>8.0</v>
      </c>
      <c r="M235" s="57">
        <v>23.0</v>
      </c>
      <c r="N235" s="57">
        <v>27.0</v>
      </c>
      <c r="O235" s="57">
        <v>17.0</v>
      </c>
      <c r="P235" s="57">
        <v>22.0</v>
      </c>
      <c r="Q235" s="57">
        <v>21.0</v>
      </c>
      <c r="R235" s="57">
        <v>25.0</v>
      </c>
      <c r="S235" s="57">
        <v>35.0</v>
      </c>
      <c r="T235" s="57">
        <v>12.0</v>
      </c>
      <c r="U235" s="57">
        <v>25.0</v>
      </c>
      <c r="V235" s="57">
        <v>29.0</v>
      </c>
      <c r="W235" s="57">
        <v>42.0</v>
      </c>
      <c r="X235" s="57">
        <v>35.0</v>
      </c>
      <c r="Y235" s="57">
        <v>59.0</v>
      </c>
      <c r="Z235" s="57">
        <v>36.0</v>
      </c>
      <c r="AA235" s="57">
        <v>13.0</v>
      </c>
      <c r="AB235" s="57">
        <v>42.0</v>
      </c>
    </row>
    <row r="236">
      <c r="A236" s="194" t="s">
        <v>671</v>
      </c>
      <c r="B236" s="57">
        <v>600.0</v>
      </c>
      <c r="C236" s="57">
        <v>16.0</v>
      </c>
      <c r="D236" s="57">
        <v>5.0</v>
      </c>
      <c r="E236" s="57">
        <v>17.0</v>
      </c>
      <c r="F236" s="57">
        <v>12.0</v>
      </c>
      <c r="G236" s="57">
        <v>8.0</v>
      </c>
      <c r="H236" s="57">
        <v>31.0</v>
      </c>
      <c r="I236" s="57">
        <v>16.0</v>
      </c>
      <c r="J236" s="57">
        <v>21.0</v>
      </c>
      <c r="K236" s="57">
        <v>5.0</v>
      </c>
      <c r="L236" s="57">
        <v>8.0</v>
      </c>
      <c r="M236" s="57">
        <v>23.0</v>
      </c>
      <c r="N236" s="57">
        <v>26.0</v>
      </c>
      <c r="O236" s="57">
        <v>17.0</v>
      </c>
      <c r="P236" s="57">
        <v>22.0</v>
      </c>
      <c r="Q236" s="57">
        <v>21.0</v>
      </c>
      <c r="R236" s="57">
        <v>25.0</v>
      </c>
      <c r="S236" s="57">
        <v>35.0</v>
      </c>
      <c r="T236" s="57">
        <v>12.0</v>
      </c>
      <c r="U236" s="57">
        <v>25.0</v>
      </c>
      <c r="V236" s="57">
        <v>29.0</v>
      </c>
      <c r="W236" s="57">
        <v>41.0</v>
      </c>
      <c r="X236" s="57">
        <v>35.0</v>
      </c>
      <c r="Y236" s="57">
        <v>59.0</v>
      </c>
      <c r="Z236" s="57">
        <v>36.0</v>
      </c>
      <c r="AA236" s="57">
        <v>13.0</v>
      </c>
      <c r="AB236" s="57">
        <v>42.0</v>
      </c>
    </row>
    <row r="237">
      <c r="A237" s="194" t="s">
        <v>672</v>
      </c>
      <c r="B237" s="57">
        <v>597.0</v>
      </c>
      <c r="C237" s="57">
        <v>16.0</v>
      </c>
      <c r="D237" s="57">
        <v>5.0</v>
      </c>
      <c r="E237" s="57">
        <v>17.0</v>
      </c>
      <c r="F237" s="57">
        <v>12.0</v>
      </c>
      <c r="G237" s="57">
        <v>8.0</v>
      </c>
      <c r="H237" s="57">
        <v>31.0</v>
      </c>
      <c r="I237" s="57">
        <v>16.0</v>
      </c>
      <c r="J237" s="57">
        <v>21.0</v>
      </c>
      <c r="K237" s="57">
        <v>5.0</v>
      </c>
      <c r="L237" s="57">
        <v>8.0</v>
      </c>
      <c r="M237" s="57">
        <v>23.0</v>
      </c>
      <c r="N237" s="57">
        <v>26.0</v>
      </c>
      <c r="O237" s="57">
        <v>17.0</v>
      </c>
      <c r="P237" s="57">
        <v>22.0</v>
      </c>
      <c r="Q237" s="57">
        <v>20.0</v>
      </c>
      <c r="R237" s="57">
        <v>25.0</v>
      </c>
      <c r="S237" s="57">
        <v>35.0</v>
      </c>
      <c r="T237" s="57">
        <v>12.0</v>
      </c>
      <c r="U237" s="57">
        <v>25.0</v>
      </c>
      <c r="V237" s="57">
        <v>29.0</v>
      </c>
      <c r="W237" s="57">
        <v>41.0</v>
      </c>
      <c r="X237" s="57">
        <v>35.0</v>
      </c>
      <c r="Y237" s="57">
        <v>57.0</v>
      </c>
      <c r="Z237" s="57">
        <v>36.0</v>
      </c>
      <c r="AA237" s="57">
        <v>13.0</v>
      </c>
      <c r="AB237" s="57">
        <v>42.0</v>
      </c>
    </row>
    <row r="238">
      <c r="A238" s="194" t="s">
        <v>673</v>
      </c>
      <c r="B238" s="57">
        <v>592.0</v>
      </c>
      <c r="C238" s="57">
        <v>16.0</v>
      </c>
      <c r="D238" s="57">
        <v>5.0</v>
      </c>
      <c r="E238" s="57">
        <v>17.0</v>
      </c>
      <c r="F238" s="57">
        <v>10.0</v>
      </c>
      <c r="G238" s="57">
        <v>7.0</v>
      </c>
      <c r="H238" s="57">
        <v>31.0</v>
      </c>
      <c r="I238" s="57">
        <v>16.0</v>
      </c>
      <c r="J238" s="57">
        <v>20.0</v>
      </c>
      <c r="K238" s="57">
        <v>5.0</v>
      </c>
      <c r="L238" s="57">
        <v>8.0</v>
      </c>
      <c r="M238" s="57">
        <v>23.0</v>
      </c>
      <c r="N238" s="57">
        <v>26.0</v>
      </c>
      <c r="O238" s="57">
        <v>17.0</v>
      </c>
      <c r="P238" s="57">
        <v>22.0</v>
      </c>
      <c r="Q238" s="57">
        <v>20.0</v>
      </c>
      <c r="R238" s="57">
        <v>25.0</v>
      </c>
      <c r="S238" s="57">
        <v>35.0</v>
      </c>
      <c r="T238" s="57">
        <v>12.0</v>
      </c>
      <c r="U238" s="57">
        <v>25.0</v>
      </c>
      <c r="V238" s="57">
        <v>29.0</v>
      </c>
      <c r="W238" s="57">
        <v>41.0</v>
      </c>
      <c r="X238" s="57">
        <v>35.0</v>
      </c>
      <c r="Y238" s="57">
        <v>56.0</v>
      </c>
      <c r="Z238" s="57">
        <v>36.0</v>
      </c>
      <c r="AA238" s="57">
        <v>13.0</v>
      </c>
      <c r="AB238" s="57">
        <v>42.0</v>
      </c>
    </row>
    <row r="239">
      <c r="A239" s="194" t="s">
        <v>674</v>
      </c>
      <c r="B239" s="57">
        <v>581.0</v>
      </c>
      <c r="C239" s="57">
        <v>16.0</v>
      </c>
      <c r="D239" s="57">
        <v>5.0</v>
      </c>
      <c r="E239" s="57">
        <v>17.0</v>
      </c>
      <c r="F239" s="57">
        <v>9.0</v>
      </c>
      <c r="G239" s="57">
        <v>7.0</v>
      </c>
      <c r="H239" s="57">
        <v>31.0</v>
      </c>
      <c r="I239" s="57">
        <v>16.0</v>
      </c>
      <c r="J239" s="57">
        <v>20.0</v>
      </c>
      <c r="K239" s="57">
        <v>5.0</v>
      </c>
      <c r="L239" s="57">
        <v>7.0</v>
      </c>
      <c r="M239" s="57">
        <v>23.0</v>
      </c>
      <c r="N239" s="57">
        <v>26.0</v>
      </c>
      <c r="O239" s="57">
        <v>17.0</v>
      </c>
      <c r="P239" s="57">
        <v>19.0</v>
      </c>
      <c r="Q239" s="57">
        <v>20.0</v>
      </c>
      <c r="R239" s="57">
        <v>25.0</v>
      </c>
      <c r="S239" s="57">
        <v>35.0</v>
      </c>
      <c r="T239" s="57">
        <v>12.0</v>
      </c>
      <c r="U239" s="57">
        <v>24.0</v>
      </c>
      <c r="V239" s="57">
        <v>28.0</v>
      </c>
      <c r="W239" s="57">
        <v>41.0</v>
      </c>
      <c r="X239" s="57">
        <v>33.0</v>
      </c>
      <c r="Y239" s="57">
        <v>54.0</v>
      </c>
      <c r="Z239" s="57">
        <v>36.0</v>
      </c>
      <c r="AA239" s="57">
        <v>13.0</v>
      </c>
      <c r="AB239" s="57">
        <v>42.0</v>
      </c>
    </row>
    <row r="240">
      <c r="A240" s="194" t="s">
        <v>675</v>
      </c>
      <c r="B240" s="57">
        <v>571.0</v>
      </c>
      <c r="C240" s="57">
        <v>16.0</v>
      </c>
      <c r="D240" s="57">
        <v>5.0</v>
      </c>
      <c r="E240" s="57">
        <v>17.0</v>
      </c>
      <c r="F240" s="57">
        <v>8.0</v>
      </c>
      <c r="G240" s="57">
        <v>7.0</v>
      </c>
      <c r="H240" s="57">
        <v>30.0</v>
      </c>
      <c r="I240" s="57">
        <v>16.0</v>
      </c>
      <c r="J240" s="57">
        <v>18.0</v>
      </c>
      <c r="K240" s="57">
        <v>5.0</v>
      </c>
      <c r="L240" s="57">
        <v>7.0</v>
      </c>
      <c r="M240" s="57">
        <v>23.0</v>
      </c>
      <c r="N240" s="57">
        <v>26.0</v>
      </c>
      <c r="O240" s="57">
        <v>17.0</v>
      </c>
      <c r="P240" s="57">
        <v>19.0</v>
      </c>
      <c r="Q240" s="57">
        <v>20.0</v>
      </c>
      <c r="R240" s="57">
        <v>24.0</v>
      </c>
      <c r="S240" s="57">
        <v>35.0</v>
      </c>
      <c r="T240" s="57">
        <v>12.0</v>
      </c>
      <c r="U240" s="57">
        <v>23.0</v>
      </c>
      <c r="V240" s="57">
        <v>28.0</v>
      </c>
      <c r="W240" s="57">
        <v>41.0</v>
      </c>
      <c r="X240" s="57">
        <v>30.0</v>
      </c>
      <c r="Y240" s="57">
        <v>53.0</v>
      </c>
      <c r="Z240" s="57">
        <v>36.0</v>
      </c>
      <c r="AA240" s="57">
        <v>13.0</v>
      </c>
      <c r="AB240" s="57">
        <v>42.0</v>
      </c>
    </row>
    <row r="241">
      <c r="A241" s="194" t="s">
        <v>676</v>
      </c>
      <c r="B241" s="57">
        <v>563.0</v>
      </c>
      <c r="C241" s="57">
        <v>16.0</v>
      </c>
      <c r="D241" s="57">
        <v>5.0</v>
      </c>
      <c r="E241" s="57">
        <v>17.0</v>
      </c>
      <c r="F241" s="57">
        <v>7.0</v>
      </c>
      <c r="G241" s="57">
        <v>7.0</v>
      </c>
      <c r="H241" s="57">
        <v>30.0</v>
      </c>
      <c r="I241" s="57">
        <v>15.0</v>
      </c>
      <c r="J241" s="57">
        <v>18.0</v>
      </c>
      <c r="K241" s="57">
        <v>5.0</v>
      </c>
      <c r="L241" s="57">
        <v>7.0</v>
      </c>
      <c r="M241" s="57">
        <v>22.0</v>
      </c>
      <c r="N241" s="57">
        <v>26.0</v>
      </c>
      <c r="O241" s="57">
        <v>17.0</v>
      </c>
      <c r="P241" s="57">
        <v>19.0</v>
      </c>
      <c r="Q241" s="57">
        <v>20.0</v>
      </c>
      <c r="R241" s="57">
        <v>24.0</v>
      </c>
      <c r="S241" s="57">
        <v>35.0</v>
      </c>
      <c r="T241" s="57">
        <v>12.0</v>
      </c>
      <c r="U241" s="57">
        <v>23.0</v>
      </c>
      <c r="V241" s="57">
        <v>28.0</v>
      </c>
      <c r="W241" s="57">
        <v>40.0</v>
      </c>
      <c r="X241" s="57">
        <v>30.0</v>
      </c>
      <c r="Y241" s="57">
        <v>50.0</v>
      </c>
      <c r="Z241" s="57">
        <v>36.0</v>
      </c>
      <c r="AA241" s="57">
        <v>13.0</v>
      </c>
      <c r="AB241" s="57">
        <v>41.0</v>
      </c>
    </row>
    <row r="242">
      <c r="A242" s="194" t="s">
        <v>677</v>
      </c>
      <c r="B242" s="57">
        <v>558.0</v>
      </c>
      <c r="C242" s="57">
        <v>16.0</v>
      </c>
      <c r="D242" s="57">
        <v>5.0</v>
      </c>
      <c r="E242" s="57">
        <v>16.0</v>
      </c>
      <c r="F242" s="57">
        <v>7.0</v>
      </c>
      <c r="G242" s="57">
        <v>7.0</v>
      </c>
      <c r="H242" s="57">
        <v>30.0</v>
      </c>
      <c r="I242" s="57">
        <v>15.0</v>
      </c>
      <c r="J242" s="57">
        <v>18.0</v>
      </c>
      <c r="K242" s="57">
        <v>5.0</v>
      </c>
      <c r="L242" s="57">
        <v>7.0</v>
      </c>
      <c r="M242" s="57">
        <v>22.0</v>
      </c>
      <c r="N242" s="57">
        <v>26.0</v>
      </c>
      <c r="O242" s="57">
        <v>17.0</v>
      </c>
      <c r="P242" s="57">
        <v>19.0</v>
      </c>
      <c r="Q242" s="57">
        <v>20.0</v>
      </c>
      <c r="R242" s="57">
        <v>24.0</v>
      </c>
      <c r="S242" s="57">
        <v>35.0</v>
      </c>
      <c r="T242" s="57">
        <v>12.0</v>
      </c>
      <c r="U242" s="57">
        <v>22.0</v>
      </c>
      <c r="V242" s="57">
        <v>28.0</v>
      </c>
      <c r="W242" s="57">
        <v>40.0</v>
      </c>
      <c r="X242" s="57">
        <v>30.0</v>
      </c>
      <c r="Y242" s="57">
        <v>50.0</v>
      </c>
      <c r="Z242" s="57">
        <v>35.0</v>
      </c>
      <c r="AA242" s="57">
        <v>12.0</v>
      </c>
      <c r="AB242" s="57">
        <v>40.0</v>
      </c>
    </row>
    <row r="243">
      <c r="A243" s="194" t="s">
        <v>678</v>
      </c>
      <c r="B243" s="57">
        <v>533.0</v>
      </c>
      <c r="C243" s="57">
        <v>16.0</v>
      </c>
      <c r="D243" s="57">
        <v>5.0</v>
      </c>
      <c r="E243" s="57">
        <v>14.0</v>
      </c>
      <c r="F243" s="57">
        <v>7.0</v>
      </c>
      <c r="G243" s="57">
        <v>7.0</v>
      </c>
      <c r="H243" s="57">
        <v>28.0</v>
      </c>
      <c r="I243" s="57">
        <v>14.0</v>
      </c>
      <c r="J243" s="57">
        <v>15.0</v>
      </c>
      <c r="K243" s="57">
        <v>5.0</v>
      </c>
      <c r="L243" s="57">
        <v>7.0</v>
      </c>
      <c r="M243" s="57">
        <v>22.0</v>
      </c>
      <c r="N243" s="57">
        <v>24.0</v>
      </c>
      <c r="O243" s="57">
        <v>15.0</v>
      </c>
      <c r="P243" s="57">
        <v>18.0</v>
      </c>
      <c r="Q243" s="57">
        <v>20.0</v>
      </c>
      <c r="R243" s="57">
        <v>22.0</v>
      </c>
      <c r="S243" s="57">
        <v>35.0</v>
      </c>
      <c r="T243" s="57">
        <v>12.0</v>
      </c>
      <c r="U243" s="57">
        <v>21.0</v>
      </c>
      <c r="V243" s="57">
        <v>28.0</v>
      </c>
      <c r="W243" s="57">
        <v>37.0</v>
      </c>
      <c r="X243" s="57">
        <v>30.0</v>
      </c>
      <c r="Y243" s="57">
        <v>48.0</v>
      </c>
      <c r="Z243" s="57">
        <v>32.0</v>
      </c>
      <c r="AA243" s="57">
        <v>12.0</v>
      </c>
      <c r="AB243" s="57">
        <v>39.0</v>
      </c>
    </row>
    <row r="244">
      <c r="A244" s="194" t="s">
        <v>679</v>
      </c>
      <c r="B244" s="57">
        <v>513.0</v>
      </c>
      <c r="C244" s="57">
        <v>16.0</v>
      </c>
      <c r="D244" s="57">
        <v>5.0</v>
      </c>
      <c r="E244" s="57">
        <v>14.0</v>
      </c>
      <c r="F244" s="57">
        <v>7.0</v>
      </c>
      <c r="G244" s="57">
        <v>7.0</v>
      </c>
      <c r="H244" s="57">
        <v>27.0</v>
      </c>
      <c r="I244" s="57">
        <v>14.0</v>
      </c>
      <c r="J244" s="57">
        <v>15.0</v>
      </c>
      <c r="K244" s="57">
        <v>5.0</v>
      </c>
      <c r="L244" s="57">
        <v>6.0</v>
      </c>
      <c r="M244" s="57">
        <v>21.0</v>
      </c>
      <c r="N244" s="57">
        <v>23.0</v>
      </c>
      <c r="O244" s="57">
        <v>14.0</v>
      </c>
      <c r="P244" s="57">
        <v>18.0</v>
      </c>
      <c r="Q244" s="57">
        <v>20.0</v>
      </c>
      <c r="R244" s="57">
        <v>22.0</v>
      </c>
      <c r="S244" s="57">
        <v>35.0</v>
      </c>
      <c r="T244" s="57">
        <v>12.0</v>
      </c>
      <c r="U244" s="57">
        <v>21.0</v>
      </c>
      <c r="V244" s="57">
        <v>25.0</v>
      </c>
      <c r="W244" s="57">
        <v>37.0</v>
      </c>
      <c r="X244" s="57">
        <v>28.0</v>
      </c>
      <c r="Y244" s="57">
        <v>43.0</v>
      </c>
      <c r="Z244" s="57">
        <v>28.0</v>
      </c>
      <c r="AA244" s="57">
        <v>11.0</v>
      </c>
      <c r="AB244" s="57">
        <v>39.0</v>
      </c>
    </row>
    <row r="245">
      <c r="A245" s="194" t="s">
        <v>680</v>
      </c>
      <c r="B245" s="57">
        <v>494.0</v>
      </c>
      <c r="C245" s="57">
        <v>15.0</v>
      </c>
      <c r="D245" s="57">
        <v>5.0</v>
      </c>
      <c r="E245" s="57">
        <v>12.0</v>
      </c>
      <c r="F245" s="57">
        <v>6.0</v>
      </c>
      <c r="G245" s="57">
        <v>7.0</v>
      </c>
      <c r="H245" s="57">
        <v>27.0</v>
      </c>
      <c r="I245" s="57">
        <v>13.0</v>
      </c>
      <c r="J245" s="57">
        <v>15.0</v>
      </c>
      <c r="K245" s="57">
        <v>5.0</v>
      </c>
      <c r="L245" s="57">
        <v>6.0</v>
      </c>
      <c r="M245" s="57">
        <v>20.0</v>
      </c>
      <c r="N245" s="57">
        <v>21.0</v>
      </c>
      <c r="O245" s="57">
        <v>14.0</v>
      </c>
      <c r="P245" s="57">
        <v>18.0</v>
      </c>
      <c r="Q245" s="57">
        <v>19.0</v>
      </c>
      <c r="R245" s="57">
        <v>22.0</v>
      </c>
      <c r="S245" s="57">
        <v>34.0</v>
      </c>
      <c r="T245" s="57">
        <v>12.0</v>
      </c>
      <c r="U245" s="57">
        <v>21.0</v>
      </c>
      <c r="V245" s="57">
        <v>25.0</v>
      </c>
      <c r="W245" s="57">
        <v>34.0</v>
      </c>
      <c r="X245" s="57">
        <v>26.0</v>
      </c>
      <c r="Y245" s="57">
        <v>41.0</v>
      </c>
      <c r="Z245" s="57">
        <v>28.0</v>
      </c>
      <c r="AA245" s="57">
        <v>10.0</v>
      </c>
      <c r="AB245" s="57">
        <v>38.0</v>
      </c>
    </row>
    <row r="246">
      <c r="A246" s="194" t="s">
        <v>681</v>
      </c>
      <c r="B246" s="57">
        <v>478.0</v>
      </c>
      <c r="C246" s="57">
        <v>15.0</v>
      </c>
      <c r="D246" s="57">
        <v>5.0</v>
      </c>
      <c r="E246" s="57">
        <v>12.0</v>
      </c>
      <c r="F246" s="57">
        <v>6.0</v>
      </c>
      <c r="G246" s="57">
        <v>6.0</v>
      </c>
      <c r="H246" s="57">
        <v>26.0</v>
      </c>
      <c r="I246" s="57">
        <v>13.0</v>
      </c>
      <c r="J246" s="57">
        <v>15.0</v>
      </c>
      <c r="K246" s="57">
        <v>5.0</v>
      </c>
      <c r="L246" s="57">
        <v>6.0</v>
      </c>
      <c r="M246" s="57">
        <v>20.0</v>
      </c>
      <c r="N246" s="57">
        <v>21.0</v>
      </c>
      <c r="O246" s="57">
        <v>13.0</v>
      </c>
      <c r="P246" s="57">
        <v>17.0</v>
      </c>
      <c r="Q246" s="57">
        <v>18.0</v>
      </c>
      <c r="R246" s="57">
        <v>22.0</v>
      </c>
      <c r="S246" s="57">
        <v>34.0</v>
      </c>
      <c r="T246" s="57">
        <v>12.0</v>
      </c>
      <c r="U246" s="57">
        <v>20.0</v>
      </c>
      <c r="V246" s="57">
        <v>24.0</v>
      </c>
      <c r="W246" s="57">
        <v>34.0</v>
      </c>
      <c r="X246" s="57">
        <v>24.0</v>
      </c>
      <c r="Y246" s="57">
        <v>41.0</v>
      </c>
      <c r="Z246" s="57">
        <v>27.0</v>
      </c>
      <c r="AA246" s="57">
        <v>10.0</v>
      </c>
      <c r="AB246" s="57">
        <v>32.0</v>
      </c>
    </row>
    <row r="247">
      <c r="A247" s="194" t="s">
        <v>682</v>
      </c>
      <c r="B247" s="57">
        <v>454.0</v>
      </c>
      <c r="C247" s="57">
        <v>13.0</v>
      </c>
      <c r="D247" s="57">
        <v>4.0</v>
      </c>
      <c r="E247" s="57">
        <v>12.0</v>
      </c>
      <c r="F247" s="57">
        <v>6.0</v>
      </c>
      <c r="G247" s="57">
        <v>5.0</v>
      </c>
      <c r="H247" s="57">
        <v>26.0</v>
      </c>
      <c r="I247" s="57">
        <v>13.0</v>
      </c>
      <c r="J247" s="57">
        <v>15.0</v>
      </c>
      <c r="K247" s="57">
        <v>5.0</v>
      </c>
      <c r="L247" s="57">
        <v>6.0</v>
      </c>
      <c r="M247" s="57">
        <v>20.0</v>
      </c>
      <c r="N247" s="57">
        <v>21.0</v>
      </c>
      <c r="O247" s="57">
        <v>13.0</v>
      </c>
      <c r="P247" s="57">
        <v>15.0</v>
      </c>
      <c r="Q247" s="57">
        <v>17.0</v>
      </c>
      <c r="R247" s="57">
        <v>22.0</v>
      </c>
      <c r="S247" s="57">
        <v>32.0</v>
      </c>
      <c r="T247" s="57">
        <v>13.0</v>
      </c>
      <c r="U247" s="57">
        <v>19.0</v>
      </c>
      <c r="V247" s="57">
        <v>23.0</v>
      </c>
      <c r="W247" s="57">
        <v>28.0</v>
      </c>
      <c r="X247" s="57">
        <v>23.0</v>
      </c>
      <c r="Y247" s="57">
        <v>38.0</v>
      </c>
      <c r="Z247" s="57">
        <v>25.0</v>
      </c>
      <c r="AA247" s="57">
        <v>10.0</v>
      </c>
      <c r="AB247" s="57">
        <v>30.0</v>
      </c>
    </row>
    <row r="248">
      <c r="A248" s="194" t="s">
        <v>683</v>
      </c>
      <c r="B248" s="57">
        <v>434.0</v>
      </c>
      <c r="C248" s="57">
        <v>13.0</v>
      </c>
      <c r="D248" s="57">
        <v>3.0</v>
      </c>
      <c r="E248" s="57">
        <v>8.0</v>
      </c>
      <c r="F248" s="57">
        <v>6.0</v>
      </c>
      <c r="G248" s="57">
        <v>5.0</v>
      </c>
      <c r="H248" s="57">
        <v>26.0</v>
      </c>
      <c r="I248" s="57">
        <v>13.0</v>
      </c>
      <c r="J248" s="57">
        <v>15.0</v>
      </c>
      <c r="K248" s="57">
        <v>5.0</v>
      </c>
      <c r="L248" s="57">
        <v>6.0</v>
      </c>
      <c r="M248" s="57">
        <v>20.0</v>
      </c>
      <c r="N248" s="57">
        <v>21.0</v>
      </c>
      <c r="O248" s="57">
        <v>13.0</v>
      </c>
      <c r="P248" s="57">
        <v>15.0</v>
      </c>
      <c r="Q248" s="57">
        <v>17.0</v>
      </c>
      <c r="R248" s="57">
        <v>22.0</v>
      </c>
      <c r="S248" s="57">
        <v>31.0</v>
      </c>
      <c r="T248" s="57">
        <v>12.0</v>
      </c>
      <c r="U248" s="57">
        <v>19.0</v>
      </c>
      <c r="V248" s="57">
        <v>21.0</v>
      </c>
      <c r="W248" s="57">
        <v>24.0</v>
      </c>
      <c r="X248" s="57">
        <v>21.0</v>
      </c>
      <c r="Y248" s="57">
        <v>38.0</v>
      </c>
      <c r="Z248" s="57">
        <v>24.0</v>
      </c>
      <c r="AA248" s="57">
        <v>9.0</v>
      </c>
      <c r="AB248" s="57">
        <v>27.0</v>
      </c>
    </row>
    <row r="249">
      <c r="A249" s="194" t="s">
        <v>684</v>
      </c>
      <c r="B249" s="57">
        <v>413.0</v>
      </c>
      <c r="C249" s="57">
        <v>13.0</v>
      </c>
      <c r="D249" s="57">
        <v>3.0</v>
      </c>
      <c r="E249" s="57">
        <v>9.0</v>
      </c>
      <c r="F249" s="57">
        <v>6.0</v>
      </c>
      <c r="G249" s="57">
        <v>4.0</v>
      </c>
      <c r="H249" s="57">
        <v>26.0</v>
      </c>
      <c r="I249" s="57">
        <v>13.0</v>
      </c>
      <c r="J249" s="57">
        <v>15.0</v>
      </c>
      <c r="K249" s="57">
        <v>5.0</v>
      </c>
      <c r="L249" s="57">
        <v>5.0</v>
      </c>
      <c r="M249" s="57">
        <v>20.0</v>
      </c>
      <c r="N249" s="57">
        <v>21.0</v>
      </c>
      <c r="O249" s="57">
        <v>13.0</v>
      </c>
      <c r="P249" s="57">
        <v>14.0</v>
      </c>
      <c r="Q249" s="57">
        <v>17.0</v>
      </c>
      <c r="R249" s="57">
        <v>22.0</v>
      </c>
      <c r="S249" s="57">
        <v>30.0</v>
      </c>
      <c r="T249" s="57">
        <v>8.0</v>
      </c>
      <c r="U249" s="57">
        <v>19.0</v>
      </c>
      <c r="V249" s="57">
        <v>19.0</v>
      </c>
      <c r="W249" s="57">
        <v>21.0</v>
      </c>
      <c r="X249" s="57">
        <v>20.0</v>
      </c>
      <c r="Y249" s="195">
        <v>34.0</v>
      </c>
      <c r="Z249" s="195">
        <v>23.0</v>
      </c>
      <c r="AA249" s="57">
        <v>9.0</v>
      </c>
      <c r="AB249" s="57">
        <v>24.0</v>
      </c>
    </row>
    <row r="250">
      <c r="A250" s="194" t="s">
        <v>685</v>
      </c>
      <c r="B250" s="57">
        <v>391.0</v>
      </c>
      <c r="C250" s="57">
        <v>13.0</v>
      </c>
      <c r="D250" s="57">
        <v>2.0</v>
      </c>
      <c r="E250" s="57">
        <v>8.0</v>
      </c>
      <c r="F250" s="57">
        <v>6.0</v>
      </c>
      <c r="G250" s="57">
        <v>4.0</v>
      </c>
      <c r="H250" s="57">
        <v>26.0</v>
      </c>
      <c r="I250" s="57">
        <v>13.0</v>
      </c>
      <c r="J250" s="57">
        <v>15.0</v>
      </c>
      <c r="K250" s="57">
        <v>5.0</v>
      </c>
      <c r="L250" s="57">
        <v>5.0</v>
      </c>
      <c r="M250" s="57">
        <v>20.0</v>
      </c>
      <c r="N250" s="57">
        <v>21.0</v>
      </c>
      <c r="O250" s="57">
        <v>13.0</v>
      </c>
      <c r="P250" s="57">
        <v>14.0</v>
      </c>
      <c r="Q250" s="57">
        <v>16.0</v>
      </c>
      <c r="R250" s="57">
        <v>22.0</v>
      </c>
      <c r="S250" s="57">
        <v>26.0</v>
      </c>
      <c r="T250" s="57">
        <v>8.0</v>
      </c>
      <c r="U250" s="57">
        <v>19.0</v>
      </c>
      <c r="V250" s="57">
        <v>16.0</v>
      </c>
      <c r="W250" s="57">
        <v>20.0</v>
      </c>
      <c r="X250" s="57">
        <v>17.0</v>
      </c>
      <c r="Y250" s="57">
        <v>30.0</v>
      </c>
      <c r="Z250" s="57">
        <v>21.0</v>
      </c>
      <c r="AA250" s="57">
        <v>9.0</v>
      </c>
      <c r="AB250" s="57">
        <v>22.0</v>
      </c>
    </row>
    <row r="251">
      <c r="A251" s="194" t="s">
        <v>686</v>
      </c>
      <c r="B251" s="57">
        <v>376.0</v>
      </c>
      <c r="C251" s="57">
        <v>13.0</v>
      </c>
      <c r="D251" s="57">
        <v>1.0</v>
      </c>
      <c r="E251" s="57">
        <v>8.0</v>
      </c>
      <c r="F251" s="57">
        <v>6.0</v>
      </c>
      <c r="G251" s="57">
        <v>4.0</v>
      </c>
      <c r="H251" s="57">
        <v>26.0</v>
      </c>
      <c r="I251" s="57">
        <v>11.0</v>
      </c>
      <c r="J251" s="57">
        <v>14.0</v>
      </c>
      <c r="K251" s="57">
        <v>5.0</v>
      </c>
      <c r="L251" s="57">
        <v>4.0</v>
      </c>
      <c r="M251" s="57">
        <v>20.0</v>
      </c>
      <c r="N251" s="57">
        <v>21.0</v>
      </c>
      <c r="O251" s="57">
        <v>12.0</v>
      </c>
      <c r="P251" s="57">
        <v>13.0</v>
      </c>
      <c r="Q251" s="57">
        <v>16.0</v>
      </c>
      <c r="R251" s="57">
        <v>22.0</v>
      </c>
      <c r="S251" s="57">
        <v>25.0</v>
      </c>
      <c r="T251" s="57">
        <v>7.0</v>
      </c>
      <c r="U251" s="57">
        <v>18.0</v>
      </c>
      <c r="V251" s="57">
        <v>16.0</v>
      </c>
      <c r="W251" s="57">
        <v>19.0</v>
      </c>
      <c r="X251" s="57">
        <v>17.0</v>
      </c>
      <c r="Y251" s="57">
        <v>28.0</v>
      </c>
      <c r="Z251" s="57">
        <v>20.0</v>
      </c>
      <c r="AA251" s="57">
        <v>9.0</v>
      </c>
      <c r="AB251" s="57">
        <v>21.0</v>
      </c>
    </row>
    <row r="252">
      <c r="A252" s="194" t="s">
        <v>687</v>
      </c>
      <c r="B252" s="57">
        <v>360.0</v>
      </c>
      <c r="C252" s="57">
        <v>13.0</v>
      </c>
      <c r="D252" s="57">
        <v>1.0</v>
      </c>
      <c r="E252" s="57">
        <v>7.0</v>
      </c>
      <c r="F252" s="57">
        <v>6.0</v>
      </c>
      <c r="G252" s="57">
        <v>4.0</v>
      </c>
      <c r="H252" s="57">
        <v>26.0</v>
      </c>
      <c r="I252" s="57">
        <v>10.0</v>
      </c>
      <c r="J252" s="57">
        <v>13.0</v>
      </c>
      <c r="K252" s="57">
        <v>5.0</v>
      </c>
      <c r="L252" s="57">
        <v>4.0</v>
      </c>
      <c r="M252" s="57">
        <v>20.0</v>
      </c>
      <c r="N252" s="57">
        <v>21.0</v>
      </c>
      <c r="O252" s="57">
        <v>12.0</v>
      </c>
      <c r="P252" s="57">
        <v>13.0</v>
      </c>
      <c r="Q252" s="57">
        <v>16.0</v>
      </c>
      <c r="R252" s="57">
        <v>22.0</v>
      </c>
      <c r="S252" s="57">
        <v>23.0</v>
      </c>
      <c r="T252" s="57">
        <v>6.0</v>
      </c>
      <c r="U252" s="57">
        <v>18.0</v>
      </c>
      <c r="V252" s="57">
        <v>16.0</v>
      </c>
      <c r="W252" s="57">
        <v>19.0</v>
      </c>
      <c r="X252" s="57">
        <v>16.0</v>
      </c>
      <c r="Y252" s="57">
        <v>23.0</v>
      </c>
      <c r="Z252" s="57">
        <v>18.0</v>
      </c>
      <c r="AA252" s="57">
        <v>8.0</v>
      </c>
      <c r="AB252" s="57">
        <v>20.0</v>
      </c>
    </row>
    <row r="253">
      <c r="A253" s="194" t="s">
        <v>688</v>
      </c>
      <c r="B253" s="57">
        <v>348.0</v>
      </c>
      <c r="C253" s="57">
        <v>13.0</v>
      </c>
      <c r="D253" s="57">
        <v>1.0</v>
      </c>
      <c r="E253" s="57">
        <v>7.0</v>
      </c>
      <c r="F253" s="57">
        <v>6.0</v>
      </c>
      <c r="G253" s="57">
        <v>4.0</v>
      </c>
      <c r="H253" s="57">
        <v>25.0</v>
      </c>
      <c r="I253" s="57">
        <v>10.0</v>
      </c>
      <c r="J253" s="57">
        <v>13.0</v>
      </c>
      <c r="K253" s="57">
        <v>5.0</v>
      </c>
      <c r="L253" s="57">
        <v>4.0</v>
      </c>
      <c r="M253" s="57">
        <v>20.0</v>
      </c>
      <c r="N253" s="57">
        <v>21.0</v>
      </c>
      <c r="O253" s="57">
        <v>12.0</v>
      </c>
      <c r="P253" s="57">
        <v>13.0</v>
      </c>
      <c r="Q253" s="57">
        <v>16.0</v>
      </c>
      <c r="R253" s="57">
        <v>21.0</v>
      </c>
      <c r="S253" s="57">
        <v>23.0</v>
      </c>
      <c r="T253" s="57">
        <v>5.0</v>
      </c>
      <c r="U253" s="57">
        <v>18.0</v>
      </c>
      <c r="V253" s="57">
        <v>14.0</v>
      </c>
      <c r="W253" s="57">
        <v>19.0</v>
      </c>
      <c r="X253" s="57">
        <v>13.0</v>
      </c>
      <c r="Y253" s="57">
        <v>19.0</v>
      </c>
      <c r="Z253" s="57">
        <v>19.0</v>
      </c>
      <c r="AA253" s="57">
        <v>8.0</v>
      </c>
      <c r="AB253" s="57">
        <v>19.0</v>
      </c>
    </row>
    <row r="254">
      <c r="A254" s="194" t="s">
        <v>689</v>
      </c>
      <c r="B254" s="57">
        <v>336.0</v>
      </c>
      <c r="C254" s="57">
        <v>12.0</v>
      </c>
      <c r="D254" s="57">
        <v>1.0</v>
      </c>
      <c r="E254" s="57">
        <v>6.0</v>
      </c>
      <c r="F254" s="57">
        <v>6.0</v>
      </c>
      <c r="G254" s="57">
        <v>4.0</v>
      </c>
      <c r="H254" s="57">
        <v>25.0</v>
      </c>
      <c r="I254" s="57">
        <v>8.0</v>
      </c>
      <c r="J254" s="57">
        <v>13.0</v>
      </c>
      <c r="K254" s="57">
        <v>5.0</v>
      </c>
      <c r="L254" s="57">
        <v>3.0</v>
      </c>
      <c r="M254" s="57">
        <v>20.0</v>
      </c>
      <c r="N254" s="57">
        <v>20.0</v>
      </c>
      <c r="O254" s="57">
        <v>12.0</v>
      </c>
      <c r="P254" s="57">
        <v>13.0</v>
      </c>
      <c r="Q254" s="57">
        <v>16.0</v>
      </c>
      <c r="R254" s="57">
        <v>19.0</v>
      </c>
      <c r="S254" s="57">
        <v>23.0</v>
      </c>
      <c r="T254" s="57">
        <v>5.0</v>
      </c>
      <c r="U254" s="57">
        <v>18.0</v>
      </c>
      <c r="V254" s="57">
        <v>13.0</v>
      </c>
      <c r="W254" s="57">
        <v>19.0</v>
      </c>
      <c r="X254" s="57">
        <v>12.0</v>
      </c>
      <c r="Y254" s="57">
        <v>18.0</v>
      </c>
      <c r="Z254" s="57">
        <v>19.0</v>
      </c>
      <c r="AA254" s="57">
        <v>8.0</v>
      </c>
      <c r="AB254" s="57">
        <v>18.0</v>
      </c>
    </row>
    <row r="255">
      <c r="A255" s="194" t="s">
        <v>690</v>
      </c>
      <c r="B255" s="57">
        <v>330.0</v>
      </c>
      <c r="C255" s="57">
        <v>11.0</v>
      </c>
      <c r="D255" s="57">
        <v>1.0</v>
      </c>
      <c r="E255" s="57">
        <v>5.0</v>
      </c>
      <c r="F255" s="57">
        <v>6.0</v>
      </c>
      <c r="G255" s="57">
        <v>4.0</v>
      </c>
      <c r="H255" s="57">
        <v>25.0</v>
      </c>
      <c r="I255" s="57">
        <v>8.0</v>
      </c>
      <c r="J255" s="57">
        <v>13.0</v>
      </c>
      <c r="K255" s="57">
        <v>5.0</v>
      </c>
      <c r="L255" s="57">
        <v>3.0</v>
      </c>
      <c r="M255" s="57">
        <v>20.0</v>
      </c>
      <c r="N255" s="57">
        <v>20.0</v>
      </c>
      <c r="O255" s="57">
        <v>12.0</v>
      </c>
      <c r="P255" s="57">
        <v>13.0</v>
      </c>
      <c r="Q255" s="57">
        <v>16.0</v>
      </c>
      <c r="R255" s="57">
        <v>19.0</v>
      </c>
      <c r="S255" s="57">
        <v>23.0</v>
      </c>
      <c r="T255" s="57">
        <v>5.0</v>
      </c>
      <c r="U255" s="57">
        <v>17.0</v>
      </c>
      <c r="V255" s="57">
        <v>13.0</v>
      </c>
      <c r="W255" s="57">
        <v>19.0</v>
      </c>
      <c r="X255" s="57">
        <v>12.0</v>
      </c>
      <c r="Y255" s="57">
        <v>17.0</v>
      </c>
      <c r="Z255" s="57">
        <v>18.0</v>
      </c>
      <c r="AA255" s="57">
        <v>7.0</v>
      </c>
      <c r="AB255" s="57">
        <v>18.0</v>
      </c>
    </row>
    <row r="256">
      <c r="A256" s="194" t="s">
        <v>691</v>
      </c>
      <c r="B256" s="57">
        <v>324.0</v>
      </c>
      <c r="C256" s="57">
        <v>11.0</v>
      </c>
      <c r="D256" s="57">
        <v>1.0</v>
      </c>
      <c r="E256" s="57">
        <v>5.0</v>
      </c>
      <c r="F256" s="57">
        <v>6.0</v>
      </c>
      <c r="G256" s="57">
        <v>4.0</v>
      </c>
      <c r="H256" s="57">
        <v>25.0</v>
      </c>
      <c r="I256" s="57">
        <v>8.0</v>
      </c>
      <c r="J256" s="57">
        <v>12.0</v>
      </c>
      <c r="K256" s="57">
        <v>5.0</v>
      </c>
      <c r="L256" s="57">
        <v>2.0</v>
      </c>
      <c r="M256" s="57">
        <v>20.0</v>
      </c>
      <c r="N256" s="57">
        <v>19.0</v>
      </c>
      <c r="O256" s="57">
        <v>10.0</v>
      </c>
      <c r="P256" s="57">
        <v>13.0</v>
      </c>
      <c r="Q256" s="57">
        <v>16.0</v>
      </c>
      <c r="R256" s="57">
        <v>18.0</v>
      </c>
      <c r="S256" s="57">
        <v>23.0</v>
      </c>
      <c r="T256" s="57">
        <v>5.0</v>
      </c>
      <c r="U256" s="57">
        <v>17.0</v>
      </c>
      <c r="V256" s="57">
        <v>13.0</v>
      </c>
      <c r="W256" s="57">
        <v>19.0</v>
      </c>
      <c r="X256" s="57">
        <v>12.0</v>
      </c>
      <c r="Y256" s="57">
        <v>17.0</v>
      </c>
      <c r="Z256" s="57">
        <v>18.0</v>
      </c>
      <c r="AA256" s="57">
        <v>7.0</v>
      </c>
      <c r="AB256" s="57">
        <v>18.0</v>
      </c>
    </row>
    <row r="257">
      <c r="A257" s="194" t="s">
        <v>692</v>
      </c>
      <c r="B257" s="57">
        <v>314.0</v>
      </c>
      <c r="C257" s="57">
        <v>11.0</v>
      </c>
      <c r="D257" s="57">
        <v>1.0</v>
      </c>
      <c r="E257" s="57">
        <v>5.0</v>
      </c>
      <c r="F257" s="57">
        <v>5.0</v>
      </c>
      <c r="G257" s="57">
        <v>4.0</v>
      </c>
      <c r="H257" s="57">
        <v>25.0</v>
      </c>
      <c r="I257" s="57">
        <v>6.0</v>
      </c>
      <c r="J257" s="57">
        <v>12.0</v>
      </c>
      <c r="K257" s="57">
        <v>5.0</v>
      </c>
      <c r="L257" s="57">
        <v>2.0</v>
      </c>
      <c r="M257" s="57">
        <v>19.0</v>
      </c>
      <c r="N257" s="57">
        <v>19.0</v>
      </c>
      <c r="O257" s="57">
        <v>8.0</v>
      </c>
      <c r="P257" s="57">
        <v>13.0</v>
      </c>
      <c r="Q257" s="57">
        <v>16.0</v>
      </c>
      <c r="R257" s="57">
        <v>17.0</v>
      </c>
      <c r="S257" s="57">
        <v>23.0</v>
      </c>
      <c r="T257" s="57">
        <v>5.0</v>
      </c>
      <c r="U257" s="57">
        <v>16.0</v>
      </c>
      <c r="V257" s="57">
        <v>13.0</v>
      </c>
      <c r="W257" s="57">
        <v>18.0</v>
      </c>
      <c r="X257" s="57">
        <v>11.0</v>
      </c>
      <c r="Y257" s="57">
        <v>17.0</v>
      </c>
      <c r="Z257" s="57">
        <v>18.0</v>
      </c>
      <c r="AA257" s="57">
        <v>7.0</v>
      </c>
      <c r="AB257" s="57">
        <v>18.0</v>
      </c>
    </row>
    <row r="258">
      <c r="A258" s="194" t="s">
        <v>693</v>
      </c>
      <c r="B258" s="57">
        <v>300.0</v>
      </c>
      <c r="C258" s="57">
        <v>11.0</v>
      </c>
      <c r="D258" s="57">
        <v>1.0</v>
      </c>
      <c r="E258" s="57">
        <v>5.0</v>
      </c>
      <c r="F258" s="57">
        <v>4.0</v>
      </c>
      <c r="G258" s="57">
        <v>3.0</v>
      </c>
      <c r="H258" s="57">
        <v>25.0</v>
      </c>
      <c r="I258" s="57">
        <v>5.0</v>
      </c>
      <c r="J258" s="57">
        <v>11.0</v>
      </c>
      <c r="K258" s="57">
        <v>5.0</v>
      </c>
      <c r="L258" s="57">
        <v>2.0</v>
      </c>
      <c r="M258" s="57">
        <v>18.0</v>
      </c>
      <c r="N258" s="57">
        <v>18.0</v>
      </c>
      <c r="O258" s="57">
        <v>8.0</v>
      </c>
      <c r="P258" s="57">
        <v>13.0</v>
      </c>
      <c r="Q258" s="57">
        <v>16.0</v>
      </c>
      <c r="R258" s="57">
        <v>16.0</v>
      </c>
      <c r="S258" s="57">
        <v>23.0</v>
      </c>
      <c r="T258" s="57">
        <v>5.0</v>
      </c>
      <c r="U258" s="57">
        <v>15.0</v>
      </c>
      <c r="V258" s="57">
        <v>11.0</v>
      </c>
      <c r="W258" s="57">
        <v>18.0</v>
      </c>
      <c r="X258" s="57">
        <v>9.0</v>
      </c>
      <c r="Y258" s="57">
        <v>17.0</v>
      </c>
      <c r="Z258" s="57">
        <v>18.0</v>
      </c>
      <c r="AA258" s="57">
        <v>5.0</v>
      </c>
      <c r="AB258" s="57">
        <v>18.0</v>
      </c>
    </row>
    <row r="259">
      <c r="A259" s="194" t="s">
        <v>694</v>
      </c>
      <c r="B259" s="57">
        <v>282.0</v>
      </c>
      <c r="C259" s="57">
        <v>11.0</v>
      </c>
      <c r="D259" s="57">
        <v>1.0</v>
      </c>
      <c r="E259" s="57">
        <v>4.0</v>
      </c>
      <c r="F259" s="57">
        <v>3.0</v>
      </c>
      <c r="G259" s="57">
        <v>3.0</v>
      </c>
      <c r="H259" s="57">
        <v>25.0</v>
      </c>
      <c r="I259" s="57">
        <v>5.0</v>
      </c>
      <c r="J259" s="57">
        <v>11.0</v>
      </c>
      <c r="K259" s="57">
        <v>5.0</v>
      </c>
      <c r="L259" s="57">
        <v>2.0</v>
      </c>
      <c r="M259" s="57">
        <v>16.0</v>
      </c>
      <c r="N259" s="57">
        <v>18.0</v>
      </c>
      <c r="O259" s="57">
        <v>8.0</v>
      </c>
      <c r="P259" s="57">
        <v>10.0</v>
      </c>
      <c r="Q259" s="57">
        <v>15.0</v>
      </c>
      <c r="R259" s="57">
        <v>15.0</v>
      </c>
      <c r="S259" s="57">
        <v>22.0</v>
      </c>
      <c r="T259" s="57">
        <v>5.0</v>
      </c>
      <c r="U259" s="57">
        <v>13.0</v>
      </c>
      <c r="V259" s="57">
        <v>9.0</v>
      </c>
      <c r="W259" s="57">
        <v>17.0</v>
      </c>
      <c r="X259" s="57">
        <v>9.0</v>
      </c>
      <c r="Y259" s="57">
        <v>16.0</v>
      </c>
      <c r="Z259" s="57">
        <v>16.0</v>
      </c>
      <c r="AA259" s="57">
        <v>5.0</v>
      </c>
      <c r="AB259" s="57">
        <v>18.0</v>
      </c>
    </row>
    <row r="260">
      <c r="A260" s="194" t="s">
        <v>695</v>
      </c>
      <c r="B260" s="57">
        <v>270.0</v>
      </c>
      <c r="C260" s="57">
        <v>11.0</v>
      </c>
      <c r="D260" s="57">
        <v>1.0</v>
      </c>
      <c r="E260" s="57">
        <v>3.0</v>
      </c>
      <c r="F260" s="57">
        <v>3.0</v>
      </c>
      <c r="G260" s="57">
        <v>2.0</v>
      </c>
      <c r="H260" s="57">
        <v>25.0</v>
      </c>
      <c r="I260" s="57">
        <v>5.0</v>
      </c>
      <c r="J260" s="57">
        <v>9.0</v>
      </c>
      <c r="K260" s="57">
        <v>5.0</v>
      </c>
      <c r="L260" s="57">
        <v>2.0</v>
      </c>
      <c r="M260" s="57">
        <v>15.0</v>
      </c>
      <c r="N260" s="57">
        <v>18.0</v>
      </c>
      <c r="O260" s="57">
        <v>8.0</v>
      </c>
      <c r="P260" s="57">
        <v>8.0</v>
      </c>
      <c r="Q260" s="57">
        <v>14.0</v>
      </c>
      <c r="R260" s="57">
        <v>15.0</v>
      </c>
      <c r="S260" s="57">
        <v>22.0</v>
      </c>
      <c r="T260" s="57">
        <v>5.0</v>
      </c>
      <c r="U260" s="57">
        <v>13.0</v>
      </c>
      <c r="V260" s="57">
        <v>7.0</v>
      </c>
      <c r="W260" s="57">
        <v>17.0</v>
      </c>
      <c r="X260" s="57">
        <v>9.0</v>
      </c>
      <c r="Y260" s="57">
        <v>14.0</v>
      </c>
      <c r="Z260" s="57">
        <v>16.0</v>
      </c>
      <c r="AA260" s="57">
        <v>5.0</v>
      </c>
      <c r="AB260" s="57">
        <v>18.0</v>
      </c>
    </row>
    <row r="261">
      <c r="A261" s="194" t="s">
        <v>696</v>
      </c>
      <c r="B261" s="57">
        <v>267.0</v>
      </c>
      <c r="C261" s="57">
        <v>11.0</v>
      </c>
      <c r="D261" s="57">
        <v>1.0</v>
      </c>
      <c r="E261" s="57">
        <v>3.0</v>
      </c>
      <c r="F261" s="57">
        <v>3.0</v>
      </c>
      <c r="G261" s="57">
        <v>2.0</v>
      </c>
      <c r="H261" s="57">
        <v>24.0</v>
      </c>
      <c r="I261" s="57">
        <v>5.0</v>
      </c>
      <c r="J261" s="57">
        <v>9.0</v>
      </c>
      <c r="K261" s="57">
        <v>5.0</v>
      </c>
      <c r="L261" s="57">
        <v>2.0</v>
      </c>
      <c r="M261" s="57">
        <v>15.0</v>
      </c>
      <c r="N261" s="57">
        <v>18.0</v>
      </c>
      <c r="O261" s="57">
        <v>8.0</v>
      </c>
      <c r="P261" s="57">
        <v>8.0</v>
      </c>
      <c r="Q261" s="57">
        <v>14.0</v>
      </c>
      <c r="R261" s="57">
        <v>15.0</v>
      </c>
      <c r="S261" s="57">
        <v>22.0</v>
      </c>
      <c r="T261" s="57">
        <v>5.0</v>
      </c>
      <c r="U261" s="57">
        <v>13.0</v>
      </c>
      <c r="V261" s="57">
        <v>7.0</v>
      </c>
      <c r="W261" s="57">
        <v>17.0</v>
      </c>
      <c r="X261" s="57">
        <v>9.0</v>
      </c>
      <c r="Y261" s="57">
        <v>14.0</v>
      </c>
      <c r="Z261" s="57">
        <v>15.0</v>
      </c>
      <c r="AA261" s="57">
        <v>5.0</v>
      </c>
      <c r="AB261" s="57">
        <v>17.0</v>
      </c>
    </row>
    <row r="262">
      <c r="A262" s="194" t="s">
        <v>697</v>
      </c>
      <c r="B262" s="57">
        <v>254.0</v>
      </c>
      <c r="C262" s="57">
        <v>11.0</v>
      </c>
      <c r="D262" s="57">
        <v>1.0</v>
      </c>
      <c r="E262" s="57">
        <v>2.0</v>
      </c>
      <c r="F262" s="57">
        <v>3.0</v>
      </c>
      <c r="G262" s="57">
        <v>2.0</v>
      </c>
      <c r="H262" s="57">
        <v>22.0</v>
      </c>
      <c r="I262" s="57">
        <v>5.0</v>
      </c>
      <c r="J262" s="57">
        <v>9.0</v>
      </c>
      <c r="K262" s="57">
        <v>5.0</v>
      </c>
      <c r="L262" s="57">
        <v>2.0</v>
      </c>
      <c r="M262" s="57">
        <v>15.0</v>
      </c>
      <c r="N262" s="57">
        <v>17.0</v>
      </c>
      <c r="O262" s="57">
        <v>6.0</v>
      </c>
      <c r="P262" s="57">
        <v>8.0</v>
      </c>
      <c r="Q262" s="57">
        <v>14.0</v>
      </c>
      <c r="R262" s="57">
        <v>14.0</v>
      </c>
      <c r="S262" s="57">
        <v>20.0</v>
      </c>
      <c r="T262" s="57">
        <v>5.0</v>
      </c>
      <c r="U262" s="57">
        <v>12.0</v>
      </c>
      <c r="V262" s="57">
        <v>6.0</v>
      </c>
      <c r="W262" s="57">
        <v>15.0</v>
      </c>
      <c r="X262" s="57">
        <v>9.0</v>
      </c>
      <c r="Y262" s="57">
        <v>14.0</v>
      </c>
      <c r="Z262" s="57">
        <v>15.0</v>
      </c>
      <c r="AA262" s="57">
        <v>5.0</v>
      </c>
      <c r="AB262" s="57">
        <v>17.0</v>
      </c>
    </row>
    <row r="263">
      <c r="A263" s="194" t="s">
        <v>698</v>
      </c>
      <c r="B263" s="57">
        <v>248.0</v>
      </c>
      <c r="C263" s="57">
        <v>11.0</v>
      </c>
      <c r="D263" s="57">
        <v>1.0</v>
      </c>
      <c r="E263" s="57">
        <v>2.0</v>
      </c>
      <c r="F263" s="57">
        <v>3.0</v>
      </c>
      <c r="G263" s="57">
        <v>2.0</v>
      </c>
      <c r="H263" s="57">
        <v>22.0</v>
      </c>
      <c r="I263" s="57">
        <v>5.0</v>
      </c>
      <c r="J263" s="57">
        <v>9.0</v>
      </c>
      <c r="K263" s="57">
        <v>5.0</v>
      </c>
      <c r="L263" s="57">
        <v>2.0</v>
      </c>
      <c r="M263" s="57">
        <v>14.0</v>
      </c>
      <c r="N263" s="57">
        <v>16.0</v>
      </c>
      <c r="O263" s="57">
        <v>6.0</v>
      </c>
      <c r="P263" s="57">
        <v>8.0</v>
      </c>
      <c r="Q263" s="57">
        <v>14.0</v>
      </c>
      <c r="R263" s="57">
        <v>13.0</v>
      </c>
      <c r="S263" s="57">
        <v>18.0</v>
      </c>
      <c r="T263" s="57">
        <v>5.0</v>
      </c>
      <c r="U263" s="57">
        <v>11.0</v>
      </c>
      <c r="V263" s="57">
        <v>6.0</v>
      </c>
      <c r="W263" s="57">
        <v>15.0</v>
      </c>
      <c r="X263" s="57">
        <v>9.0</v>
      </c>
      <c r="Y263" s="57">
        <v>14.0</v>
      </c>
      <c r="Z263" s="57">
        <v>15.0</v>
      </c>
      <c r="AA263" s="57">
        <v>5.0</v>
      </c>
      <c r="AB263" s="57">
        <v>17.0</v>
      </c>
    </row>
    <row r="264">
      <c r="A264" s="194" t="s">
        <v>699</v>
      </c>
      <c r="B264" s="57">
        <v>244.0</v>
      </c>
      <c r="C264" s="57">
        <v>11.0</v>
      </c>
      <c r="D264" s="57">
        <v>1.0</v>
      </c>
      <c r="E264" s="57">
        <v>2.0</v>
      </c>
      <c r="F264" s="57">
        <v>3.0</v>
      </c>
      <c r="G264" s="57">
        <v>2.0</v>
      </c>
      <c r="H264" s="57">
        <v>22.0</v>
      </c>
      <c r="I264" s="57">
        <v>5.0</v>
      </c>
      <c r="J264" s="57">
        <v>9.0</v>
      </c>
      <c r="K264" s="57">
        <v>5.0</v>
      </c>
      <c r="L264" s="57">
        <v>2.0</v>
      </c>
      <c r="M264" s="57">
        <v>14.0</v>
      </c>
      <c r="N264" s="57">
        <v>16.0</v>
      </c>
      <c r="O264" s="57">
        <v>6.0</v>
      </c>
      <c r="P264" s="57">
        <v>8.0</v>
      </c>
      <c r="Q264" s="57">
        <v>14.0</v>
      </c>
      <c r="R264" s="57">
        <v>13.0</v>
      </c>
      <c r="S264" s="57">
        <v>16.0</v>
      </c>
      <c r="T264" s="57">
        <v>5.0</v>
      </c>
      <c r="U264" s="57">
        <v>9.0</v>
      </c>
      <c r="V264" s="57">
        <v>6.0</v>
      </c>
      <c r="W264" s="57">
        <v>15.0</v>
      </c>
      <c r="X264" s="57">
        <v>9.0</v>
      </c>
      <c r="Y264" s="57">
        <v>14.0</v>
      </c>
      <c r="Z264" s="57">
        <v>15.0</v>
      </c>
      <c r="AA264" s="57">
        <v>5.0</v>
      </c>
      <c r="AB264" s="57">
        <v>17.0</v>
      </c>
    </row>
    <row r="265">
      <c r="A265" s="194" t="s">
        <v>700</v>
      </c>
      <c r="B265" s="57">
        <v>231.0</v>
      </c>
      <c r="C265" s="57">
        <v>11.0</v>
      </c>
      <c r="D265" s="57">
        <v>1.0</v>
      </c>
      <c r="E265" s="57">
        <v>2.0</v>
      </c>
      <c r="F265" s="57">
        <v>3.0</v>
      </c>
      <c r="G265" s="57">
        <v>2.0</v>
      </c>
      <c r="H265" s="57">
        <v>19.0</v>
      </c>
      <c r="I265" s="57">
        <v>4.0</v>
      </c>
      <c r="J265" s="57">
        <v>9.0</v>
      </c>
      <c r="K265" s="57">
        <v>5.0</v>
      </c>
      <c r="L265" s="57">
        <v>1.0</v>
      </c>
      <c r="M265" s="57">
        <v>13.0</v>
      </c>
      <c r="N265" s="57">
        <v>16.0</v>
      </c>
      <c r="O265" s="57">
        <v>6.0</v>
      </c>
      <c r="P265" s="57">
        <v>6.0</v>
      </c>
      <c r="Q265" s="57">
        <v>14.0</v>
      </c>
      <c r="R265" s="57">
        <v>13.0</v>
      </c>
      <c r="S265" s="57">
        <v>16.0</v>
      </c>
      <c r="T265" s="57">
        <v>5.0</v>
      </c>
      <c r="U265" s="57">
        <v>9.0</v>
      </c>
      <c r="V265" s="57">
        <v>5.0</v>
      </c>
      <c r="W265" s="57">
        <v>14.0</v>
      </c>
      <c r="X265" s="57">
        <v>7.0</v>
      </c>
      <c r="Y265" s="57">
        <v>13.0</v>
      </c>
      <c r="Z265" s="57">
        <v>15.0</v>
      </c>
      <c r="AA265" s="57">
        <v>5.0</v>
      </c>
      <c r="AB265" s="57">
        <v>17.0</v>
      </c>
    </row>
    <row r="266">
      <c r="A266" s="194" t="s">
        <v>701</v>
      </c>
      <c r="B266" s="57">
        <v>219.0</v>
      </c>
      <c r="C266" s="57">
        <v>11.0</v>
      </c>
      <c r="D266" s="57">
        <v>1.0</v>
      </c>
      <c r="E266" s="57">
        <v>1.0</v>
      </c>
      <c r="F266" s="57">
        <v>3.0</v>
      </c>
      <c r="G266" s="57">
        <v>2.0</v>
      </c>
      <c r="H266" s="57">
        <v>17.0</v>
      </c>
      <c r="I266" s="57">
        <v>4.0</v>
      </c>
      <c r="J266" s="57">
        <v>8.0</v>
      </c>
      <c r="K266" s="57">
        <v>4.0</v>
      </c>
      <c r="L266" s="57">
        <v>1.0</v>
      </c>
      <c r="M266" s="57">
        <v>12.0</v>
      </c>
      <c r="N266" s="57">
        <v>16.0</v>
      </c>
      <c r="O266" s="57">
        <v>6.0</v>
      </c>
      <c r="P266" s="57">
        <v>6.0</v>
      </c>
      <c r="Q266" s="57">
        <v>14.0</v>
      </c>
      <c r="R266" s="57">
        <v>13.0</v>
      </c>
      <c r="S266" s="57">
        <v>16.0</v>
      </c>
      <c r="T266" s="57">
        <v>3.0</v>
      </c>
      <c r="U266" s="57">
        <v>9.0</v>
      </c>
      <c r="V266" s="57">
        <v>5.0</v>
      </c>
      <c r="W266" s="57">
        <v>13.0</v>
      </c>
      <c r="X266" s="57">
        <v>6.0</v>
      </c>
      <c r="Y266" s="57">
        <v>12.0</v>
      </c>
      <c r="Z266" s="57">
        <v>14.0</v>
      </c>
      <c r="AA266" s="57">
        <v>5.0</v>
      </c>
      <c r="AB266" s="57">
        <v>17.0</v>
      </c>
    </row>
    <row r="267">
      <c r="A267" s="194" t="s">
        <v>702</v>
      </c>
      <c r="B267" s="57">
        <v>205.0</v>
      </c>
      <c r="C267" s="57">
        <v>11.0</v>
      </c>
      <c r="D267" s="57">
        <v>1.0</v>
      </c>
      <c r="E267" s="57">
        <v>1.0</v>
      </c>
      <c r="F267" s="57">
        <v>3.0</v>
      </c>
      <c r="G267" s="57">
        <v>2.0</v>
      </c>
      <c r="H267" s="57">
        <v>16.0</v>
      </c>
      <c r="I267" s="57">
        <v>2.0</v>
      </c>
      <c r="J267" s="57">
        <v>6.0</v>
      </c>
      <c r="K267" s="57">
        <v>4.0</v>
      </c>
      <c r="L267" s="57">
        <v>1.0</v>
      </c>
      <c r="M267" s="57">
        <v>12.0</v>
      </c>
      <c r="N267" s="57">
        <v>14.0</v>
      </c>
      <c r="O267" s="57">
        <v>4.0</v>
      </c>
      <c r="P267" s="57">
        <v>5.0</v>
      </c>
      <c r="Q267" s="57">
        <v>14.0</v>
      </c>
      <c r="R267" s="57">
        <v>13.0</v>
      </c>
      <c r="S267" s="57">
        <v>14.0</v>
      </c>
      <c r="T267" s="57">
        <v>3.0</v>
      </c>
      <c r="U267" s="57">
        <v>9.0</v>
      </c>
      <c r="V267" s="57">
        <v>5.0</v>
      </c>
      <c r="W267" s="57">
        <v>13.0</v>
      </c>
      <c r="X267" s="57">
        <v>6.0</v>
      </c>
      <c r="Y267" s="57">
        <v>12.0</v>
      </c>
      <c r="Z267" s="57">
        <v>13.0</v>
      </c>
      <c r="AA267" s="57">
        <v>5.0</v>
      </c>
      <c r="AB267" s="57">
        <v>17.0</v>
      </c>
    </row>
    <row r="268">
      <c r="A268" s="194" t="s">
        <v>703</v>
      </c>
      <c r="B268" s="57">
        <v>156.0</v>
      </c>
      <c r="C268" s="57">
        <v>11.0</v>
      </c>
      <c r="D268" s="57">
        <v>1.0</v>
      </c>
      <c r="E268" s="57">
        <v>1.0</v>
      </c>
      <c r="F268" s="57">
        <v>3.0</v>
      </c>
      <c r="G268" s="57">
        <v>2.0</v>
      </c>
      <c r="H268" s="57">
        <v>11.0</v>
      </c>
      <c r="I268" s="57">
        <v>2.0</v>
      </c>
      <c r="J268" s="57">
        <v>6.0</v>
      </c>
      <c r="K268" s="57">
        <v>4.0</v>
      </c>
      <c r="L268" s="57">
        <v>1.0</v>
      </c>
      <c r="M268" s="57">
        <v>10.0</v>
      </c>
      <c r="N268" s="57">
        <v>12.0</v>
      </c>
      <c r="O268" s="57">
        <v>4.0</v>
      </c>
      <c r="P268" s="57">
        <v>1.0</v>
      </c>
      <c r="Q268" s="57">
        <v>7.0</v>
      </c>
      <c r="R268" s="57">
        <v>6.0</v>
      </c>
      <c r="S268" s="57">
        <v>9.0</v>
      </c>
      <c r="T268" s="57">
        <v>2.0</v>
      </c>
      <c r="U268" s="57">
        <v>4.0</v>
      </c>
      <c r="V268" s="57">
        <v>2.0</v>
      </c>
      <c r="W268" s="57">
        <v>5.0</v>
      </c>
      <c r="X268" s="57">
        <v>6.0</v>
      </c>
      <c r="Y268" s="57">
        <v>12.0</v>
      </c>
      <c r="Z268" s="57">
        <v>12.0</v>
      </c>
      <c r="AA268" s="57">
        <v>5.0</v>
      </c>
      <c r="AB268" s="57">
        <v>17.0</v>
      </c>
    </row>
    <row r="269">
      <c r="A269" s="194" t="s">
        <v>704</v>
      </c>
      <c r="B269" s="57">
        <v>130.0</v>
      </c>
      <c r="C269" s="57">
        <v>11.0</v>
      </c>
      <c r="D269" s="57">
        <v>0.0</v>
      </c>
      <c r="E269" s="57">
        <v>1.0</v>
      </c>
      <c r="F269" s="57">
        <v>3.0</v>
      </c>
      <c r="G269" s="57">
        <v>2.0</v>
      </c>
      <c r="H269" s="57">
        <v>11.0</v>
      </c>
      <c r="I269" s="57">
        <v>2.0</v>
      </c>
      <c r="J269" s="57">
        <v>6.0</v>
      </c>
      <c r="K269" s="57">
        <v>4.0</v>
      </c>
      <c r="L269" s="57">
        <v>1.0</v>
      </c>
      <c r="M269" s="57">
        <v>9.0</v>
      </c>
      <c r="N269" s="57">
        <v>8.0</v>
      </c>
      <c r="O269" s="57">
        <v>4.0</v>
      </c>
      <c r="P269" s="57">
        <v>1.0</v>
      </c>
      <c r="Q269" s="57">
        <v>5.0</v>
      </c>
      <c r="R269" s="57">
        <v>3.0</v>
      </c>
      <c r="S269" s="57">
        <v>1.0</v>
      </c>
      <c r="T269" s="57">
        <v>1.0</v>
      </c>
      <c r="U269" s="57">
        <v>4.0</v>
      </c>
      <c r="V269" s="57">
        <v>1.0</v>
      </c>
      <c r="W269" s="57">
        <v>5.0</v>
      </c>
      <c r="X269" s="57">
        <v>6.0</v>
      </c>
      <c r="Y269" s="57">
        <v>12.0</v>
      </c>
      <c r="Z269" s="57">
        <v>12.0</v>
      </c>
      <c r="AA269" s="57">
        <v>4.0</v>
      </c>
      <c r="AB269" s="57">
        <v>13.0</v>
      </c>
    </row>
    <row r="270">
      <c r="A270" s="194" t="s">
        <v>705</v>
      </c>
      <c r="B270" s="57">
        <v>120.0</v>
      </c>
      <c r="C270" s="57">
        <v>11.0</v>
      </c>
      <c r="D270" s="57">
        <v>0.0</v>
      </c>
      <c r="E270" s="57">
        <v>1.0</v>
      </c>
      <c r="F270" s="57">
        <v>3.0</v>
      </c>
      <c r="G270" s="57">
        <v>2.0</v>
      </c>
      <c r="H270" s="57">
        <v>4.0</v>
      </c>
      <c r="I270" s="57">
        <v>2.0</v>
      </c>
      <c r="J270" s="57">
        <v>6.0</v>
      </c>
      <c r="K270" s="57">
        <v>4.0</v>
      </c>
      <c r="L270" s="57">
        <v>1.0</v>
      </c>
      <c r="M270" s="57">
        <v>8.0</v>
      </c>
      <c r="N270" s="57">
        <v>8.0</v>
      </c>
      <c r="O270" s="57">
        <v>4.0</v>
      </c>
      <c r="P270" s="57">
        <v>1.0</v>
      </c>
      <c r="Q270" s="57">
        <v>5.0</v>
      </c>
      <c r="R270" s="57">
        <v>3.0</v>
      </c>
      <c r="S270" s="57">
        <v>1.0</v>
      </c>
      <c r="T270" s="57">
        <v>1.0</v>
      </c>
      <c r="U270" s="57">
        <v>4.0</v>
      </c>
      <c r="V270" s="57">
        <v>1.0</v>
      </c>
      <c r="W270" s="57">
        <v>5.0</v>
      </c>
      <c r="X270" s="57">
        <v>6.0</v>
      </c>
      <c r="Y270" s="57">
        <v>11.0</v>
      </c>
      <c r="Z270" s="57">
        <v>12.0</v>
      </c>
      <c r="AA270" s="57">
        <v>4.0</v>
      </c>
      <c r="AB270" s="57">
        <v>12.0</v>
      </c>
    </row>
    <row r="271">
      <c r="A271" s="194" t="s">
        <v>706</v>
      </c>
      <c r="B271" s="57">
        <v>112.0</v>
      </c>
      <c r="C271" s="57">
        <v>11.0</v>
      </c>
      <c r="D271" s="57">
        <v>0.0</v>
      </c>
      <c r="E271" s="57">
        <v>1.0</v>
      </c>
      <c r="F271" s="57">
        <v>3.0</v>
      </c>
      <c r="G271" s="57">
        <v>2.0</v>
      </c>
      <c r="H271" s="57">
        <v>4.0</v>
      </c>
      <c r="I271" s="57">
        <v>2.0</v>
      </c>
      <c r="J271" s="57">
        <v>5.0</v>
      </c>
      <c r="K271" s="57">
        <v>4.0</v>
      </c>
      <c r="L271" s="57">
        <v>1.0</v>
      </c>
      <c r="M271" s="57">
        <v>8.0</v>
      </c>
      <c r="N271" s="57">
        <v>7.0</v>
      </c>
      <c r="O271" s="57">
        <v>4.0</v>
      </c>
      <c r="P271" s="57">
        <v>1.0</v>
      </c>
      <c r="Q271" s="57">
        <v>3.0</v>
      </c>
      <c r="R271" s="57">
        <v>3.0</v>
      </c>
      <c r="S271" s="57">
        <v>1.0</v>
      </c>
      <c r="T271" s="57">
        <v>1.0</v>
      </c>
      <c r="U271" s="57">
        <v>4.0</v>
      </c>
      <c r="V271" s="57">
        <v>1.0</v>
      </c>
      <c r="W271" s="57">
        <v>4.0</v>
      </c>
      <c r="X271" s="57">
        <v>5.0</v>
      </c>
      <c r="Y271" s="57">
        <v>10.0</v>
      </c>
      <c r="Z271" s="57">
        <v>12.0</v>
      </c>
      <c r="AA271" s="57">
        <v>4.0</v>
      </c>
      <c r="AB271" s="57">
        <v>11.0</v>
      </c>
    </row>
    <row r="272">
      <c r="A272" s="194" t="s">
        <v>707</v>
      </c>
      <c r="B272" s="57">
        <v>106.0</v>
      </c>
      <c r="C272" s="57">
        <v>11.0</v>
      </c>
      <c r="D272" s="57">
        <v>0.0</v>
      </c>
      <c r="E272" s="57">
        <v>1.0</v>
      </c>
      <c r="F272" s="57">
        <v>3.0</v>
      </c>
      <c r="G272" s="57">
        <v>2.0</v>
      </c>
      <c r="H272" s="57">
        <v>4.0</v>
      </c>
      <c r="I272" s="57">
        <v>2.0</v>
      </c>
      <c r="J272" s="57">
        <v>5.0</v>
      </c>
      <c r="K272" s="57">
        <v>2.0</v>
      </c>
      <c r="L272" s="57">
        <v>1.0</v>
      </c>
      <c r="M272" s="57">
        <v>8.0</v>
      </c>
      <c r="N272" s="57">
        <v>7.0</v>
      </c>
      <c r="O272" s="57">
        <v>4.0</v>
      </c>
      <c r="P272" s="57">
        <v>1.0</v>
      </c>
      <c r="Q272" s="57">
        <v>2.0</v>
      </c>
      <c r="R272" s="57">
        <v>2.0</v>
      </c>
      <c r="S272" s="57">
        <v>1.0</v>
      </c>
      <c r="T272" s="57">
        <v>1.0</v>
      </c>
      <c r="U272" s="57">
        <v>4.0</v>
      </c>
      <c r="V272" s="57">
        <v>1.0</v>
      </c>
      <c r="W272" s="57">
        <v>4.0</v>
      </c>
      <c r="X272" s="57">
        <v>5.0</v>
      </c>
      <c r="Y272" s="57">
        <v>10.0</v>
      </c>
      <c r="Z272" s="57">
        <v>12.0</v>
      </c>
      <c r="AA272" s="57">
        <v>4.0</v>
      </c>
      <c r="AB272" s="57">
        <v>9.0</v>
      </c>
    </row>
    <row r="273">
      <c r="A273" s="194" t="s">
        <v>708</v>
      </c>
      <c r="B273" s="57">
        <v>105.0</v>
      </c>
      <c r="C273" s="57">
        <v>11.0</v>
      </c>
      <c r="D273" s="57">
        <v>0.0</v>
      </c>
      <c r="E273" s="57">
        <v>1.0</v>
      </c>
      <c r="F273" s="57">
        <v>3.0</v>
      </c>
      <c r="G273" s="57">
        <v>2.0</v>
      </c>
      <c r="H273" s="57">
        <v>4.0</v>
      </c>
      <c r="I273" s="57">
        <v>2.0</v>
      </c>
      <c r="J273" s="57">
        <v>5.0</v>
      </c>
      <c r="K273" s="57">
        <v>2.0</v>
      </c>
      <c r="L273" s="57">
        <v>1.0</v>
      </c>
      <c r="M273" s="57">
        <v>8.0</v>
      </c>
      <c r="N273" s="57">
        <v>7.0</v>
      </c>
      <c r="O273" s="57">
        <v>4.0</v>
      </c>
      <c r="P273" s="57">
        <v>1.0</v>
      </c>
      <c r="Q273" s="57">
        <v>2.0</v>
      </c>
      <c r="R273" s="57">
        <v>2.0</v>
      </c>
      <c r="S273" s="57">
        <v>1.0</v>
      </c>
      <c r="T273" s="57">
        <v>1.0</v>
      </c>
      <c r="U273" s="57">
        <v>4.0</v>
      </c>
      <c r="V273" s="57">
        <v>1.0</v>
      </c>
      <c r="W273" s="57">
        <v>4.0</v>
      </c>
      <c r="X273" s="57">
        <v>5.0</v>
      </c>
      <c r="Y273" s="57">
        <v>9.0</v>
      </c>
      <c r="Z273" s="57">
        <v>12.0</v>
      </c>
      <c r="AA273" s="57">
        <v>4.0</v>
      </c>
      <c r="AB273" s="57">
        <v>9.0</v>
      </c>
    </row>
    <row r="274">
      <c r="A274" s="194" t="s">
        <v>709</v>
      </c>
      <c r="B274" s="57">
        <v>99.0</v>
      </c>
      <c r="C274" s="57">
        <v>11.0</v>
      </c>
      <c r="D274" s="57">
        <v>0.0</v>
      </c>
      <c r="E274" s="57">
        <v>0.0</v>
      </c>
      <c r="F274" s="57">
        <v>3.0</v>
      </c>
      <c r="G274" s="57">
        <v>2.0</v>
      </c>
      <c r="H274" s="57">
        <v>1.0</v>
      </c>
      <c r="I274" s="57">
        <v>1.0</v>
      </c>
      <c r="J274" s="57">
        <v>5.0</v>
      </c>
      <c r="K274" s="57">
        <v>0.0</v>
      </c>
      <c r="L274" s="57">
        <v>1.0</v>
      </c>
      <c r="M274" s="57">
        <v>8.0</v>
      </c>
      <c r="N274" s="57">
        <v>8.0</v>
      </c>
      <c r="O274" s="57">
        <v>4.0</v>
      </c>
      <c r="P274" s="57">
        <v>1.0</v>
      </c>
      <c r="Q274" s="57">
        <v>2.0</v>
      </c>
      <c r="R274" s="57">
        <v>2.0</v>
      </c>
      <c r="S274" s="57">
        <v>1.0</v>
      </c>
      <c r="T274" s="57">
        <v>1.0</v>
      </c>
      <c r="U274" s="57">
        <v>4.0</v>
      </c>
      <c r="V274" s="57">
        <v>1.0</v>
      </c>
      <c r="W274" s="57">
        <v>4.0</v>
      </c>
      <c r="X274" s="57">
        <v>5.0</v>
      </c>
      <c r="Y274" s="57">
        <v>9.0</v>
      </c>
      <c r="Z274" s="57">
        <v>12.0</v>
      </c>
      <c r="AA274" s="57">
        <v>4.0</v>
      </c>
      <c r="AB274" s="57">
        <v>9.0</v>
      </c>
    </row>
    <row r="275">
      <c r="A275" s="194" t="s">
        <v>710</v>
      </c>
      <c r="B275" s="57">
        <v>98.0</v>
      </c>
      <c r="C275" s="57">
        <v>11.0</v>
      </c>
      <c r="D275" s="57">
        <v>0.0</v>
      </c>
      <c r="E275" s="57">
        <v>0.0</v>
      </c>
      <c r="F275" s="57">
        <v>3.0</v>
      </c>
      <c r="G275" s="57">
        <v>2.0</v>
      </c>
      <c r="H275" s="57">
        <v>1.0</v>
      </c>
      <c r="I275" s="57">
        <v>1.0</v>
      </c>
      <c r="J275" s="57">
        <v>5.0</v>
      </c>
      <c r="K275" s="57">
        <v>0.0</v>
      </c>
      <c r="L275" s="57">
        <v>1.0</v>
      </c>
      <c r="M275" s="57">
        <v>8.0</v>
      </c>
      <c r="N275" s="57">
        <v>7.0</v>
      </c>
      <c r="O275" s="57">
        <v>4.0</v>
      </c>
      <c r="P275" s="57">
        <v>1.0</v>
      </c>
      <c r="Q275" s="57">
        <v>2.0</v>
      </c>
      <c r="R275" s="57">
        <v>2.0</v>
      </c>
      <c r="S275" s="57">
        <v>1.0</v>
      </c>
      <c r="T275" s="57">
        <v>1.0</v>
      </c>
      <c r="U275" s="57">
        <v>4.0</v>
      </c>
      <c r="V275" s="57">
        <v>1.0</v>
      </c>
      <c r="W275" s="57">
        <v>4.0</v>
      </c>
      <c r="X275" s="57">
        <v>5.0</v>
      </c>
      <c r="Y275" s="57">
        <v>9.0</v>
      </c>
      <c r="Z275" s="57">
        <v>12.0</v>
      </c>
      <c r="AA275" s="57">
        <v>4.0</v>
      </c>
      <c r="AB275" s="57">
        <v>9.0</v>
      </c>
    </row>
    <row r="276">
      <c r="A276" s="194" t="s">
        <v>711</v>
      </c>
      <c r="B276" s="57">
        <v>92.0</v>
      </c>
      <c r="C276" s="57">
        <v>11.0</v>
      </c>
      <c r="D276" s="57">
        <v>0.0</v>
      </c>
      <c r="E276" s="57">
        <v>0.0</v>
      </c>
      <c r="F276" s="57">
        <v>3.0</v>
      </c>
      <c r="G276" s="57">
        <v>2.0</v>
      </c>
      <c r="H276" s="57">
        <v>1.0</v>
      </c>
      <c r="I276" s="57">
        <v>1.0</v>
      </c>
      <c r="J276" s="57">
        <v>3.0</v>
      </c>
      <c r="K276" s="57">
        <v>0.0</v>
      </c>
      <c r="L276" s="57">
        <v>0.0</v>
      </c>
      <c r="M276" s="57">
        <v>8.0</v>
      </c>
      <c r="N276" s="57">
        <v>7.0</v>
      </c>
      <c r="O276" s="57">
        <v>4.0</v>
      </c>
      <c r="P276" s="57">
        <v>1.0</v>
      </c>
      <c r="Q276" s="57">
        <v>2.0</v>
      </c>
      <c r="R276" s="57">
        <v>2.0</v>
      </c>
      <c r="S276" s="57">
        <v>1.0</v>
      </c>
      <c r="T276" s="57">
        <v>1.0</v>
      </c>
      <c r="U276" s="57">
        <v>3.0</v>
      </c>
      <c r="V276" s="57">
        <v>1.0</v>
      </c>
      <c r="W276" s="57">
        <v>4.0</v>
      </c>
      <c r="X276" s="57">
        <v>4.0</v>
      </c>
      <c r="Y276" s="57">
        <v>8.0</v>
      </c>
      <c r="Z276" s="57">
        <v>12.0</v>
      </c>
      <c r="AA276" s="57">
        <v>4.0</v>
      </c>
      <c r="AB276" s="57">
        <v>9.0</v>
      </c>
    </row>
    <row r="277">
      <c r="A277" s="194" t="s">
        <v>712</v>
      </c>
      <c r="B277" s="57">
        <v>86.0</v>
      </c>
      <c r="C277" s="57">
        <v>11.0</v>
      </c>
      <c r="D277" s="57">
        <v>0.0</v>
      </c>
      <c r="E277" s="57">
        <v>0.0</v>
      </c>
      <c r="F277" s="57">
        <v>3.0</v>
      </c>
      <c r="G277" s="57">
        <v>1.0</v>
      </c>
      <c r="H277" s="57">
        <v>1.0</v>
      </c>
      <c r="I277" s="57">
        <v>1.0</v>
      </c>
      <c r="J277" s="57">
        <v>2.0</v>
      </c>
      <c r="K277" s="57">
        <v>0.0</v>
      </c>
      <c r="L277" s="57">
        <v>0.0</v>
      </c>
      <c r="M277" s="57">
        <v>8.0</v>
      </c>
      <c r="N277" s="57">
        <v>7.0</v>
      </c>
      <c r="O277" s="57">
        <v>4.0</v>
      </c>
      <c r="P277" s="57">
        <v>1.0</v>
      </c>
      <c r="Q277" s="57">
        <v>1.0</v>
      </c>
      <c r="R277" s="57">
        <v>2.0</v>
      </c>
      <c r="S277" s="57">
        <v>1.0</v>
      </c>
      <c r="T277" s="57">
        <v>1.0</v>
      </c>
      <c r="U277" s="57">
        <v>2.0</v>
      </c>
      <c r="V277" s="57">
        <v>1.0</v>
      </c>
      <c r="W277" s="57">
        <v>3.0</v>
      </c>
      <c r="X277" s="57">
        <v>4.0</v>
      </c>
      <c r="Y277" s="57">
        <v>7.0</v>
      </c>
      <c r="Z277" s="57">
        <v>12.0</v>
      </c>
      <c r="AA277" s="57">
        <v>4.0</v>
      </c>
      <c r="AB277" s="57">
        <v>9.0</v>
      </c>
    </row>
    <row r="278">
      <c r="A278" s="194" t="s">
        <v>713</v>
      </c>
      <c r="B278" s="57">
        <v>77.0</v>
      </c>
      <c r="C278" s="57">
        <v>11.0</v>
      </c>
      <c r="D278" s="57">
        <v>0.0</v>
      </c>
      <c r="E278" s="57">
        <v>0.0</v>
      </c>
      <c r="F278" s="57">
        <v>2.0</v>
      </c>
      <c r="G278" s="57">
        <v>1.0</v>
      </c>
      <c r="H278" s="57">
        <v>1.0</v>
      </c>
      <c r="I278" s="57">
        <v>1.0</v>
      </c>
      <c r="J278" s="57">
        <v>2.0</v>
      </c>
      <c r="K278" s="57">
        <v>0.0</v>
      </c>
      <c r="L278" s="57">
        <v>0.0</v>
      </c>
      <c r="M278" s="57">
        <v>4.0</v>
      </c>
      <c r="N278" s="57">
        <v>7.0</v>
      </c>
      <c r="O278" s="57">
        <v>4.0</v>
      </c>
      <c r="P278" s="57">
        <v>1.0</v>
      </c>
      <c r="Q278" s="57">
        <v>1.0</v>
      </c>
      <c r="R278" s="57">
        <v>2.0</v>
      </c>
      <c r="S278" s="57">
        <v>1.0</v>
      </c>
      <c r="T278" s="57">
        <v>1.0</v>
      </c>
      <c r="U278" s="57">
        <v>0.0</v>
      </c>
      <c r="V278" s="57">
        <v>1.0</v>
      </c>
      <c r="W278" s="57">
        <v>3.0</v>
      </c>
      <c r="X278" s="57">
        <v>4.0</v>
      </c>
      <c r="Y278" s="57">
        <v>6.0</v>
      </c>
      <c r="Z278" s="57">
        <v>12.0</v>
      </c>
      <c r="AA278" s="57">
        <v>4.0</v>
      </c>
      <c r="AB278" s="57">
        <v>8.0</v>
      </c>
    </row>
    <row r="279">
      <c r="A279" s="194" t="s">
        <v>714</v>
      </c>
      <c r="B279" s="57">
        <v>65.0</v>
      </c>
      <c r="C279" s="57">
        <v>11.0</v>
      </c>
      <c r="D279" s="57">
        <v>0.0</v>
      </c>
      <c r="E279" s="57">
        <v>0.0</v>
      </c>
      <c r="F279" s="57">
        <v>2.0</v>
      </c>
      <c r="G279" s="57">
        <v>0.0</v>
      </c>
      <c r="H279" s="57">
        <v>1.0</v>
      </c>
      <c r="I279" s="57">
        <v>1.0</v>
      </c>
      <c r="J279" s="57">
        <v>2.0</v>
      </c>
      <c r="K279" s="57">
        <v>0.0</v>
      </c>
      <c r="L279" s="57">
        <v>0.0</v>
      </c>
      <c r="M279" s="57">
        <v>3.0</v>
      </c>
      <c r="N279" s="57">
        <v>7.0</v>
      </c>
      <c r="O279" s="57">
        <v>3.0</v>
      </c>
      <c r="P279" s="57">
        <v>1.0</v>
      </c>
      <c r="Q279" s="57">
        <v>1.0</v>
      </c>
      <c r="R279" s="57">
        <v>2.0</v>
      </c>
      <c r="S279" s="57">
        <v>1.0</v>
      </c>
      <c r="T279" s="57">
        <v>1.0</v>
      </c>
      <c r="U279" s="57">
        <v>0.0</v>
      </c>
      <c r="V279" s="57">
        <v>2.0</v>
      </c>
      <c r="W279" s="57">
        <v>2.0</v>
      </c>
      <c r="X279" s="57">
        <v>3.0</v>
      </c>
      <c r="Y279" s="57">
        <v>3.0</v>
      </c>
      <c r="Z279" s="57">
        <v>9.0</v>
      </c>
      <c r="AA279" s="57">
        <v>3.0</v>
      </c>
      <c r="AB279" s="57">
        <v>7.0</v>
      </c>
    </row>
    <row r="280">
      <c r="A280" s="194" t="s">
        <v>715</v>
      </c>
      <c r="B280" s="57">
        <v>59.0</v>
      </c>
      <c r="C280" s="57">
        <v>11.0</v>
      </c>
      <c r="D280" s="57">
        <v>0.0</v>
      </c>
      <c r="E280" s="57">
        <v>0.0</v>
      </c>
      <c r="F280" s="57">
        <v>2.0</v>
      </c>
      <c r="G280" s="57">
        <v>0.0</v>
      </c>
      <c r="H280" s="57">
        <v>0.0</v>
      </c>
      <c r="I280" s="57">
        <v>1.0</v>
      </c>
      <c r="J280" s="57">
        <v>2.0</v>
      </c>
      <c r="K280" s="57">
        <v>0.0</v>
      </c>
      <c r="L280" s="57">
        <v>0.0</v>
      </c>
      <c r="M280" s="57">
        <v>2.0</v>
      </c>
      <c r="N280" s="57">
        <v>7.0</v>
      </c>
      <c r="O280" s="57">
        <v>2.0</v>
      </c>
      <c r="P280" s="57">
        <v>1.0</v>
      </c>
      <c r="Q280" s="57">
        <v>0.0</v>
      </c>
      <c r="R280" s="57">
        <v>2.0</v>
      </c>
      <c r="S280" s="57">
        <v>1.0</v>
      </c>
      <c r="T280" s="57">
        <v>1.0</v>
      </c>
      <c r="U280" s="57">
        <v>0.0</v>
      </c>
      <c r="V280" s="57">
        <v>2.0</v>
      </c>
      <c r="W280" s="57">
        <v>2.0</v>
      </c>
      <c r="X280" s="57">
        <v>3.0</v>
      </c>
      <c r="Y280" s="57">
        <v>2.0</v>
      </c>
      <c r="Z280" s="57">
        <v>9.0</v>
      </c>
      <c r="AA280" s="57">
        <v>3.0</v>
      </c>
      <c r="AB280" s="57">
        <v>6.0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6" t="s">
        <v>0</v>
      </c>
      <c r="B1" s="94" t="s">
        <v>62</v>
      </c>
      <c r="C1" s="94" t="s">
        <v>63</v>
      </c>
      <c r="D1" s="94" t="s">
        <v>64</v>
      </c>
      <c r="E1" s="123" t="s">
        <v>65</v>
      </c>
      <c r="F1" s="123" t="s">
        <v>66</v>
      </c>
      <c r="G1" s="123" t="s">
        <v>67</v>
      </c>
      <c r="H1" s="123" t="s">
        <v>50</v>
      </c>
      <c r="I1" s="123" t="s">
        <v>51</v>
      </c>
      <c r="J1" s="123" t="s">
        <v>52</v>
      </c>
      <c r="K1" s="123" t="s">
        <v>53</v>
      </c>
      <c r="L1" s="123" t="s">
        <v>54</v>
      </c>
      <c r="M1" s="6" t="s">
        <v>68</v>
      </c>
      <c r="N1" s="94" t="s">
        <v>69</v>
      </c>
      <c r="O1" s="94" t="s">
        <v>70</v>
      </c>
    </row>
    <row r="2">
      <c r="A2" s="8">
        <v>44279.0</v>
      </c>
      <c r="B2" s="37">
        <v>99846.0</v>
      </c>
      <c r="C2" s="37">
        <v>49546.0</v>
      </c>
      <c r="D2" s="37">
        <v>50300.0</v>
      </c>
      <c r="E2" s="37">
        <v>4179.0</v>
      </c>
      <c r="F2" s="37">
        <v>6752.0</v>
      </c>
      <c r="G2" s="37">
        <v>14990.0</v>
      </c>
      <c r="H2" s="37">
        <v>13373.0</v>
      </c>
      <c r="I2" s="37">
        <v>14462.0</v>
      </c>
      <c r="J2" s="37">
        <v>18460.0</v>
      </c>
      <c r="K2" s="37">
        <v>15528.0</v>
      </c>
      <c r="L2" s="37">
        <v>7443.0</v>
      </c>
      <c r="M2" s="37">
        <v>4659.0</v>
      </c>
      <c r="N2" s="9">
        <v>848.0</v>
      </c>
      <c r="O2" s="9">
        <v>859.0</v>
      </c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>
      <c r="A3" s="8">
        <v>44278.0</v>
      </c>
      <c r="B3" s="37">
        <v>99421.0</v>
      </c>
      <c r="C3" s="23">
        <v>49317.0</v>
      </c>
      <c r="D3" s="37">
        <v>50101.0</v>
      </c>
      <c r="E3" s="37">
        <v>4154.0</v>
      </c>
      <c r="F3" s="37">
        <v>6713.0</v>
      </c>
      <c r="G3" s="23">
        <v>14922.0</v>
      </c>
      <c r="H3" s="23">
        <v>13296.0</v>
      </c>
      <c r="I3" s="37">
        <v>14396.0</v>
      </c>
      <c r="J3" s="37">
        <v>18398.0</v>
      </c>
      <c r="K3" s="37">
        <v>15472.0</v>
      </c>
      <c r="L3" s="23">
        <v>7418.0</v>
      </c>
      <c r="M3" s="37">
        <v>4649.0</v>
      </c>
      <c r="N3" s="9">
        <v>846.0</v>
      </c>
      <c r="O3" s="9">
        <v>858.0</v>
      </c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>
      <c r="A4" s="8">
        <v>44277.0</v>
      </c>
      <c r="B4" s="37">
        <v>99075.0</v>
      </c>
      <c r="C4" s="23">
        <v>49160.0</v>
      </c>
      <c r="D4" s="37">
        <v>49912.0</v>
      </c>
      <c r="E4" s="37">
        <v>4130.0</v>
      </c>
      <c r="F4" s="37">
        <v>6687.0</v>
      </c>
      <c r="G4" s="23">
        <v>14871.0</v>
      </c>
      <c r="H4" s="23">
        <v>13251.0</v>
      </c>
      <c r="I4" s="37">
        <v>14343.0</v>
      </c>
      <c r="J4" s="37">
        <v>18349.0</v>
      </c>
      <c r="K4" s="37">
        <v>15420.0</v>
      </c>
      <c r="L4" s="23">
        <v>7380.0</v>
      </c>
      <c r="M4" s="37">
        <v>4641.0</v>
      </c>
      <c r="N4" s="9">
        <v>843.0</v>
      </c>
      <c r="O4" s="9">
        <v>854.0</v>
      </c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>
      <c r="A5" s="8">
        <v>44276.0</v>
      </c>
      <c r="B5" s="37">
        <v>98665.0</v>
      </c>
      <c r="C5" s="23">
        <v>48952.0</v>
      </c>
      <c r="D5" s="37">
        <v>49705.0</v>
      </c>
      <c r="E5" s="37">
        <v>4107.0</v>
      </c>
      <c r="F5" s="37">
        <v>6666.0</v>
      </c>
      <c r="G5" s="23">
        <v>14812.0</v>
      </c>
      <c r="H5" s="23">
        <v>13170.0</v>
      </c>
      <c r="I5" s="37">
        <v>14276.0</v>
      </c>
      <c r="J5" s="37">
        <v>18273.0</v>
      </c>
      <c r="K5" s="37">
        <v>15362.0</v>
      </c>
      <c r="L5" s="23">
        <v>7356.0</v>
      </c>
      <c r="M5" s="37">
        <v>4635.0</v>
      </c>
      <c r="N5" s="9">
        <v>843.0</v>
      </c>
      <c r="O5" s="9">
        <v>853.0</v>
      </c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>
      <c r="A6" s="8">
        <v>44275.0</v>
      </c>
      <c r="B6" s="37">
        <v>98209.0</v>
      </c>
      <c r="C6" s="23">
        <v>48706.0</v>
      </c>
      <c r="D6" s="37">
        <v>49495.0</v>
      </c>
      <c r="E6" s="37">
        <v>4086.0</v>
      </c>
      <c r="F6" s="37">
        <v>6644.0</v>
      </c>
      <c r="G6" s="23">
        <v>14741.0</v>
      </c>
      <c r="H6" s="23">
        <v>13101.0</v>
      </c>
      <c r="I6" s="37">
        <v>14204.0</v>
      </c>
      <c r="J6" s="37">
        <v>18202.0</v>
      </c>
      <c r="K6" s="37">
        <v>15278.0</v>
      </c>
      <c r="L6" s="23">
        <v>7321.0</v>
      </c>
      <c r="M6" s="37">
        <v>4624.0</v>
      </c>
      <c r="N6" s="9">
        <v>841.0</v>
      </c>
      <c r="O6" s="9">
        <v>852.0</v>
      </c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>
      <c r="A7" s="8">
        <v>44274.0</v>
      </c>
      <c r="B7" s="37">
        <v>97757.0</v>
      </c>
      <c r="C7" s="23">
        <v>48468.0</v>
      </c>
      <c r="D7" s="37">
        <v>49286.0</v>
      </c>
      <c r="E7" s="37">
        <v>4065.0</v>
      </c>
      <c r="F7" s="37">
        <v>6619.0</v>
      </c>
      <c r="G7" s="23">
        <v>14658.0</v>
      </c>
      <c r="H7" s="23">
        <v>13035.0</v>
      </c>
      <c r="I7" s="37">
        <v>14133.0</v>
      </c>
      <c r="J7" s="37">
        <v>18123.0</v>
      </c>
      <c r="K7" s="37">
        <v>15200.0</v>
      </c>
      <c r="L7" s="23">
        <v>7305.0</v>
      </c>
      <c r="M7" s="37">
        <v>4616.0</v>
      </c>
      <c r="N7" s="9">
        <v>840.0</v>
      </c>
      <c r="O7" s="9">
        <v>850.0</v>
      </c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>
      <c r="A8" s="8">
        <v>44273.0</v>
      </c>
      <c r="B8" s="37">
        <v>97294.0</v>
      </c>
      <c r="C8" s="23">
        <v>48238.0</v>
      </c>
      <c r="D8" s="37">
        <v>49053.0</v>
      </c>
      <c r="E8" s="37">
        <v>4039.0</v>
      </c>
      <c r="F8" s="37">
        <v>6589.0</v>
      </c>
      <c r="G8" s="23">
        <v>14612.0</v>
      </c>
      <c r="H8" s="23">
        <v>12961.0</v>
      </c>
      <c r="I8" s="37">
        <v>14058.0</v>
      </c>
      <c r="J8" s="37">
        <v>18035.0</v>
      </c>
      <c r="K8" s="37">
        <v>15120.0</v>
      </c>
      <c r="L8" s="23">
        <v>7277.0</v>
      </c>
      <c r="M8" s="37">
        <v>4600.0</v>
      </c>
      <c r="N8" s="9">
        <v>838.0</v>
      </c>
      <c r="O8" s="9">
        <v>850.0</v>
      </c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>
      <c r="A9" s="8">
        <v>44272.0</v>
      </c>
      <c r="B9" s="37">
        <v>96849.0</v>
      </c>
      <c r="C9" s="23">
        <v>47993.0</v>
      </c>
      <c r="D9" s="37">
        <v>48853.0</v>
      </c>
      <c r="E9" s="37">
        <v>4017.0</v>
      </c>
      <c r="F9" s="37">
        <v>6564.0</v>
      </c>
      <c r="G9" s="23">
        <v>14545.0</v>
      </c>
      <c r="H9" s="23">
        <v>12886.0</v>
      </c>
      <c r="I9" s="37">
        <v>13976.0</v>
      </c>
      <c r="J9" s="37">
        <v>17957.0</v>
      </c>
      <c r="K9" s="37">
        <v>15055.0</v>
      </c>
      <c r="L9" s="23">
        <v>7259.0</v>
      </c>
      <c r="M9" s="37">
        <v>4587.0</v>
      </c>
      <c r="N9" s="9">
        <v>838.0</v>
      </c>
      <c r="O9" s="9">
        <v>848.0</v>
      </c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>
      <c r="A10" s="8">
        <v>44271.0</v>
      </c>
      <c r="B10" s="37">
        <v>96380.0</v>
      </c>
      <c r="C10" s="23">
        <v>47751.0</v>
      </c>
      <c r="D10" s="37">
        <v>48626.0</v>
      </c>
      <c r="E10" s="37">
        <v>3999.0</v>
      </c>
      <c r="F10" s="37">
        <v>6534.0</v>
      </c>
      <c r="G10" s="23">
        <v>14477.0</v>
      </c>
      <c r="H10" s="23">
        <v>12815.0</v>
      </c>
      <c r="I10" s="37">
        <v>13891.0</v>
      </c>
      <c r="J10" s="37">
        <v>17868.0</v>
      </c>
      <c r="K10" s="37">
        <v>14982.0</v>
      </c>
      <c r="L10" s="23">
        <v>7230.0</v>
      </c>
      <c r="M10" s="37">
        <v>4581.0</v>
      </c>
      <c r="N10" s="9">
        <v>834.0</v>
      </c>
      <c r="O10" s="9">
        <v>844.0</v>
      </c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>
      <c r="A11" s="8">
        <v>44270.0</v>
      </c>
      <c r="B11" s="37">
        <v>96017.0</v>
      </c>
      <c r="C11" s="23">
        <v>47565.0</v>
      </c>
      <c r="D11" s="37">
        <v>48449.0</v>
      </c>
      <c r="E11" s="37">
        <v>3979.0</v>
      </c>
      <c r="F11" s="37">
        <v>6513.0</v>
      </c>
      <c r="G11" s="23">
        <v>14442.0</v>
      </c>
      <c r="H11" s="23">
        <v>12756.0</v>
      </c>
      <c r="I11" s="37">
        <v>13843.0</v>
      </c>
      <c r="J11" s="37">
        <v>17778.0</v>
      </c>
      <c r="K11" s="37">
        <v>14923.0</v>
      </c>
      <c r="L11" s="23">
        <v>7207.0</v>
      </c>
      <c r="M11" s="37">
        <v>4573.0</v>
      </c>
      <c r="N11" s="9">
        <v>832.0</v>
      </c>
      <c r="O11" s="9">
        <v>843.0</v>
      </c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>
      <c r="A12" s="8">
        <v>44269.0</v>
      </c>
      <c r="B12" s="37">
        <v>95635.0</v>
      </c>
      <c r="C12" s="23">
        <v>47351.0</v>
      </c>
      <c r="D12" s="37">
        <v>48281.0</v>
      </c>
      <c r="E12" s="37">
        <v>3960.0</v>
      </c>
      <c r="F12" s="37">
        <v>6489.0</v>
      </c>
      <c r="G12" s="23">
        <v>14385.0</v>
      </c>
      <c r="H12" s="23">
        <v>12690.0</v>
      </c>
      <c r="I12" s="37">
        <v>13790.0</v>
      </c>
      <c r="J12" s="37">
        <v>17696.0</v>
      </c>
      <c r="K12" s="37">
        <v>14867.0</v>
      </c>
      <c r="L12" s="23">
        <v>7188.0</v>
      </c>
      <c r="M12" s="37">
        <v>4567.0</v>
      </c>
      <c r="N12" s="9">
        <v>830.0</v>
      </c>
      <c r="O12" s="9">
        <v>839.0</v>
      </c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>
      <c r="A13" s="8">
        <v>44268.0</v>
      </c>
      <c r="B13" s="37">
        <v>95176.0</v>
      </c>
      <c r="C13" s="23">
        <v>47114.0</v>
      </c>
      <c r="D13" s="37">
        <v>48059.0</v>
      </c>
      <c r="E13" s="37">
        <v>3945.0</v>
      </c>
      <c r="F13" s="37">
        <v>6463.0</v>
      </c>
      <c r="G13" s="23">
        <v>14315.0</v>
      </c>
      <c r="H13" s="23">
        <v>12605.0</v>
      </c>
      <c r="I13" s="37">
        <v>13716.0</v>
      </c>
      <c r="J13" s="37">
        <v>17614.0</v>
      </c>
      <c r="K13" s="37">
        <v>14803.0</v>
      </c>
      <c r="L13" s="23">
        <v>7162.0</v>
      </c>
      <c r="M13" s="37">
        <v>4550.0</v>
      </c>
      <c r="N13" s="9">
        <v>829.0</v>
      </c>
      <c r="O13" s="9">
        <v>838.0</v>
      </c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>
      <c r="A14" s="8">
        <v>44267.0</v>
      </c>
      <c r="B14" s="37">
        <v>94686.0</v>
      </c>
      <c r="C14" s="23">
        <v>46880.0</v>
      </c>
      <c r="D14" s="37">
        <v>47803.0</v>
      </c>
      <c r="E14" s="37">
        <v>3926.0</v>
      </c>
      <c r="F14" s="37">
        <v>6436.0</v>
      </c>
      <c r="G14" s="23">
        <v>14266.0</v>
      </c>
      <c r="H14" s="23">
        <v>12532.0</v>
      </c>
      <c r="I14" s="37">
        <v>13641.0</v>
      </c>
      <c r="J14" s="37">
        <v>17509.0</v>
      </c>
      <c r="K14" s="37">
        <v>14718.0</v>
      </c>
      <c r="L14" s="23">
        <v>7127.0</v>
      </c>
      <c r="M14" s="37">
        <v>4528.0</v>
      </c>
      <c r="N14" s="9">
        <v>826.0</v>
      </c>
      <c r="O14" s="9">
        <v>836.0</v>
      </c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>
      <c r="A15" s="8">
        <v>44266.0</v>
      </c>
      <c r="B15" s="37">
        <v>94198.0</v>
      </c>
      <c r="C15" s="23">
        <v>46629.0</v>
      </c>
      <c r="D15" s="37">
        <v>47566.0</v>
      </c>
      <c r="E15" s="37">
        <v>3894.0</v>
      </c>
      <c r="F15" s="37">
        <v>6398.0</v>
      </c>
      <c r="G15" s="23">
        <v>14197.0</v>
      </c>
      <c r="H15" s="23">
        <v>12457.0</v>
      </c>
      <c r="I15" s="37">
        <v>13573.0</v>
      </c>
      <c r="J15" s="37">
        <v>17436.0</v>
      </c>
      <c r="K15" s="37">
        <v>14643.0</v>
      </c>
      <c r="L15" s="23">
        <v>7084.0</v>
      </c>
      <c r="M15" s="37">
        <v>4513.0</v>
      </c>
      <c r="N15" s="9">
        <v>823.0</v>
      </c>
      <c r="O15" s="9">
        <v>829.0</v>
      </c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>
      <c r="A16" s="8">
        <v>44265.0</v>
      </c>
      <c r="B16" s="37">
        <v>93733.0</v>
      </c>
      <c r="C16" s="23">
        <v>46396.0</v>
      </c>
      <c r="D16" s="37">
        <v>47334.0</v>
      </c>
      <c r="E16" s="37">
        <v>3866.0</v>
      </c>
      <c r="F16" s="37">
        <v>6355.0</v>
      </c>
      <c r="G16" s="23">
        <v>14144.0</v>
      </c>
      <c r="H16" s="23">
        <v>12379.0</v>
      </c>
      <c r="I16" s="37">
        <v>13498.0</v>
      </c>
      <c r="J16" s="37">
        <v>17370.0</v>
      </c>
      <c r="K16" s="37">
        <v>14562.0</v>
      </c>
      <c r="L16" s="23">
        <v>7057.0</v>
      </c>
      <c r="M16" s="37">
        <v>4499.0</v>
      </c>
      <c r="N16" s="9">
        <v>821.0</v>
      </c>
      <c r="O16" s="9">
        <v>827.0</v>
      </c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>
      <c r="A17" s="8">
        <v>44264.0</v>
      </c>
      <c r="B17" s="126">
        <v>93263.0</v>
      </c>
      <c r="C17" s="23">
        <v>46143.0</v>
      </c>
      <c r="D17" s="126">
        <v>47117.0</v>
      </c>
      <c r="E17" s="126">
        <v>3840.0</v>
      </c>
      <c r="F17" s="126">
        <v>6316.0</v>
      </c>
      <c r="G17" s="23">
        <v>14087.0</v>
      </c>
      <c r="H17" s="23">
        <v>12284.0</v>
      </c>
      <c r="I17" s="126">
        <v>13429.0</v>
      </c>
      <c r="J17" s="126">
        <v>17301.0</v>
      </c>
      <c r="K17" s="126">
        <v>14499.0</v>
      </c>
      <c r="L17" s="23">
        <v>7027.0</v>
      </c>
      <c r="M17" s="126">
        <v>4477.0</v>
      </c>
      <c r="N17" s="22">
        <v>818.0</v>
      </c>
      <c r="O17" s="22">
        <v>827.0</v>
      </c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>
      <c r="A18" s="8">
        <v>44263.0</v>
      </c>
      <c r="B18" s="127">
        <v>92817.0</v>
      </c>
      <c r="C18" s="23">
        <v>45914.0</v>
      </c>
      <c r="D18" s="127">
        <v>46900.0</v>
      </c>
      <c r="E18" s="127">
        <v>3812.0</v>
      </c>
      <c r="F18" s="127">
        <v>6293.0</v>
      </c>
      <c r="G18" s="23">
        <v>14032.0</v>
      </c>
      <c r="H18" s="23">
        <v>12216.0</v>
      </c>
      <c r="I18" s="127">
        <v>13346.0</v>
      </c>
      <c r="J18" s="127">
        <v>17228.0</v>
      </c>
      <c r="K18" s="127">
        <v>14423.0</v>
      </c>
      <c r="L18" s="23">
        <v>6996.0</v>
      </c>
      <c r="M18" s="127">
        <v>4468.0</v>
      </c>
      <c r="N18" s="16">
        <v>817.0</v>
      </c>
      <c r="O18" s="5">
        <v>825.0</v>
      </c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>
      <c r="A19" s="8">
        <v>44262.0</v>
      </c>
      <c r="B19" s="127">
        <v>92471.0</v>
      </c>
      <c r="C19" s="23">
        <v>45717.0</v>
      </c>
      <c r="D19" s="127">
        <v>46751.0</v>
      </c>
      <c r="E19" s="127">
        <v>3793.0</v>
      </c>
      <c r="F19" s="127">
        <v>6260.0</v>
      </c>
      <c r="G19" s="23">
        <v>13981.0</v>
      </c>
      <c r="H19" s="23">
        <v>12159.0</v>
      </c>
      <c r="I19" s="127">
        <v>13298.0</v>
      </c>
      <c r="J19" s="127">
        <v>17161.0</v>
      </c>
      <c r="K19" s="127">
        <v>14381.0</v>
      </c>
      <c r="L19" s="23">
        <v>6972.0</v>
      </c>
      <c r="M19" s="127">
        <v>4463.0</v>
      </c>
      <c r="N19" s="16">
        <v>813.0</v>
      </c>
      <c r="O19" s="5">
        <v>821.0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>
      <c r="A20" s="8">
        <v>44261.0</v>
      </c>
      <c r="B20" s="127">
        <v>92055.0</v>
      </c>
      <c r="C20" s="23">
        <v>45499.0</v>
      </c>
      <c r="D20" s="127">
        <v>46553.0</v>
      </c>
      <c r="E20" s="127">
        <v>3775.0</v>
      </c>
      <c r="F20" s="127">
        <v>6229.0</v>
      </c>
      <c r="G20" s="23">
        <v>13904.0</v>
      </c>
      <c r="H20" s="23">
        <v>12094.0</v>
      </c>
      <c r="I20" s="127">
        <v>13245.0</v>
      </c>
      <c r="J20" s="127">
        <v>17095.0</v>
      </c>
      <c r="K20" s="127">
        <v>14328.0</v>
      </c>
      <c r="L20" s="23">
        <v>6935.0</v>
      </c>
      <c r="M20" s="127">
        <v>4447.0</v>
      </c>
      <c r="N20" s="16">
        <v>812.0</v>
      </c>
      <c r="O20" s="5">
        <v>820.0</v>
      </c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>
      <c r="A21" s="8">
        <v>44260.0</v>
      </c>
      <c r="B21" s="127">
        <v>91638.0</v>
      </c>
      <c r="C21" s="23">
        <v>45273.0</v>
      </c>
      <c r="D21" s="127">
        <v>46361.0</v>
      </c>
      <c r="E21" s="127">
        <v>3754.0</v>
      </c>
      <c r="F21" s="127">
        <v>6201.0</v>
      </c>
      <c r="G21" s="23">
        <v>13819.0</v>
      </c>
      <c r="H21" s="23">
        <v>12030.0</v>
      </c>
      <c r="I21" s="127">
        <v>13180.0</v>
      </c>
      <c r="J21" s="127">
        <v>17030.0</v>
      </c>
      <c r="K21" s="127">
        <v>14270.0</v>
      </c>
      <c r="L21" s="23">
        <v>6912.0</v>
      </c>
      <c r="M21" s="127">
        <v>4438.0</v>
      </c>
      <c r="N21" s="16">
        <v>811.0</v>
      </c>
      <c r="O21" s="5">
        <v>816.0</v>
      </c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>
      <c r="A22" s="8">
        <v>44259.0</v>
      </c>
      <c r="B22" s="127">
        <v>91240.0</v>
      </c>
      <c r="C22" s="23">
        <v>45061.0</v>
      </c>
      <c r="D22" s="127">
        <v>46175.0</v>
      </c>
      <c r="E22" s="127">
        <v>3742.0</v>
      </c>
      <c r="F22" s="127">
        <v>6176.0</v>
      </c>
      <c r="G22" s="23">
        <v>13757.0</v>
      </c>
      <c r="H22" s="23">
        <v>11972.0</v>
      </c>
      <c r="I22" s="127">
        <v>13107.0</v>
      </c>
      <c r="J22" s="127">
        <v>16955.0</v>
      </c>
      <c r="K22" s="127">
        <v>14216.0</v>
      </c>
      <c r="L22" s="23">
        <v>6887.0</v>
      </c>
      <c r="M22" s="127">
        <v>4424.0</v>
      </c>
      <c r="N22" s="16">
        <v>808.0</v>
      </c>
      <c r="O22" s="5">
        <v>811.0</v>
      </c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>
      <c r="A23" s="8">
        <v>44258.0</v>
      </c>
      <c r="B23" s="127">
        <v>90816.0</v>
      </c>
      <c r="C23" s="23">
        <v>44831.0</v>
      </c>
      <c r="D23" s="127">
        <v>45981.0</v>
      </c>
      <c r="E23" s="127">
        <v>3730.0</v>
      </c>
      <c r="F23" s="127">
        <v>6132.0</v>
      </c>
      <c r="G23" s="23">
        <v>13691.0</v>
      </c>
      <c r="H23" s="23">
        <v>11894.0</v>
      </c>
      <c r="I23" s="127">
        <v>13032.0</v>
      </c>
      <c r="J23" s="127">
        <v>16883.0</v>
      </c>
      <c r="K23" s="127">
        <v>14170.0</v>
      </c>
      <c r="L23" s="23">
        <v>6867.0</v>
      </c>
      <c r="M23" s="127">
        <v>4413.0</v>
      </c>
      <c r="N23" s="16">
        <v>804.0</v>
      </c>
      <c r="O23" s="5">
        <v>808.0</v>
      </c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>
      <c r="A24" s="8">
        <v>44257.0</v>
      </c>
      <c r="B24" s="127">
        <v>90372.0</v>
      </c>
      <c r="C24" s="23">
        <v>44572.0</v>
      </c>
      <c r="D24" s="127">
        <v>45796.0</v>
      </c>
      <c r="E24" s="127">
        <v>3683.0</v>
      </c>
      <c r="F24" s="127">
        <v>6090.0</v>
      </c>
      <c r="G24" s="23">
        <v>13633.0</v>
      </c>
      <c r="H24" s="23">
        <v>11826.0</v>
      </c>
      <c r="I24" s="127">
        <v>12952.0</v>
      </c>
      <c r="J24" s="127">
        <v>16817.0</v>
      </c>
      <c r="K24" s="127">
        <v>14120.0</v>
      </c>
      <c r="L24" s="23">
        <v>6846.0</v>
      </c>
      <c r="M24" s="127">
        <v>4401.0</v>
      </c>
      <c r="N24" s="16">
        <v>800.0</v>
      </c>
      <c r="O24" s="5">
        <v>806.0</v>
      </c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>
      <c r="A25" s="8">
        <v>44256.0</v>
      </c>
      <c r="B25" s="127">
        <v>90029.0</v>
      </c>
      <c r="C25" s="23">
        <v>44400.0</v>
      </c>
      <c r="D25" s="127">
        <v>45624.0</v>
      </c>
      <c r="E25" s="127">
        <v>3653.0</v>
      </c>
      <c r="F25" s="127">
        <v>6061.0</v>
      </c>
      <c r="G25" s="23">
        <v>13584.0</v>
      </c>
      <c r="H25" s="23">
        <v>11767.0</v>
      </c>
      <c r="I25" s="127">
        <v>12900.0</v>
      </c>
      <c r="J25" s="127">
        <v>16761.0</v>
      </c>
      <c r="K25" s="127">
        <v>14081.0</v>
      </c>
      <c r="L25" s="23">
        <v>6827.0</v>
      </c>
      <c r="M25" s="127">
        <v>4390.0</v>
      </c>
      <c r="N25" s="16">
        <v>800.0</v>
      </c>
      <c r="O25" s="5">
        <v>805.0</v>
      </c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>
      <c r="A26" s="8">
        <v>44255.0</v>
      </c>
      <c r="B26" s="127">
        <v>89676.0</v>
      </c>
      <c r="C26" s="23">
        <v>44216.0</v>
      </c>
      <c r="D26" s="127">
        <v>45453.0</v>
      </c>
      <c r="E26" s="127">
        <v>3622.0</v>
      </c>
      <c r="F26" s="127">
        <v>6031.0</v>
      </c>
      <c r="G26" s="23">
        <v>13541.0</v>
      </c>
      <c r="H26" s="23">
        <v>11709.0</v>
      </c>
      <c r="I26" s="127">
        <v>12855.0</v>
      </c>
      <c r="J26" s="127">
        <v>16696.0</v>
      </c>
      <c r="K26" s="127">
        <v>14027.0</v>
      </c>
      <c r="L26" s="23">
        <v>6811.0</v>
      </c>
      <c r="M26" s="127">
        <v>4377.0</v>
      </c>
      <c r="N26" s="16">
        <v>800.0</v>
      </c>
      <c r="O26" s="5">
        <v>803.0</v>
      </c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>
      <c r="A27" s="8">
        <v>44254.0</v>
      </c>
      <c r="B27" s="127">
        <v>89320.0</v>
      </c>
      <c r="C27" s="23">
        <v>44035.0</v>
      </c>
      <c r="D27" s="127">
        <v>45279.0</v>
      </c>
      <c r="E27" s="127">
        <v>3609.0</v>
      </c>
      <c r="F27" s="127">
        <v>6002.0</v>
      </c>
      <c r="G27" s="23">
        <v>13494.0</v>
      </c>
      <c r="H27" s="23">
        <v>11665.0</v>
      </c>
      <c r="I27" s="127">
        <v>12800.0</v>
      </c>
      <c r="J27" s="127">
        <v>16617.0</v>
      </c>
      <c r="K27" s="127">
        <v>13976.0</v>
      </c>
      <c r="L27" s="23">
        <v>6786.0</v>
      </c>
      <c r="M27" s="127">
        <v>4364.0</v>
      </c>
      <c r="N27" s="16">
        <v>794.0</v>
      </c>
      <c r="O27" s="5">
        <v>801.0</v>
      </c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>
      <c r="A28" s="8">
        <v>44253.0</v>
      </c>
      <c r="B28" s="127">
        <v>88905.0</v>
      </c>
      <c r="C28" s="23">
        <v>43825.0</v>
      </c>
      <c r="D28" s="127">
        <v>45074.0</v>
      </c>
      <c r="E28" s="127">
        <v>3587.0</v>
      </c>
      <c r="F28" s="127">
        <v>5971.0</v>
      </c>
      <c r="G28" s="23">
        <v>13426.0</v>
      </c>
      <c r="H28" s="23">
        <v>11594.0</v>
      </c>
      <c r="I28" s="127">
        <v>12738.0</v>
      </c>
      <c r="J28" s="127">
        <v>16546.0</v>
      </c>
      <c r="K28" s="127">
        <v>13923.0</v>
      </c>
      <c r="L28" s="23">
        <v>6761.0</v>
      </c>
      <c r="M28" s="127">
        <v>4352.0</v>
      </c>
      <c r="N28" s="16">
        <v>787.0</v>
      </c>
      <c r="O28" s="5">
        <v>798.0</v>
      </c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>
      <c r="A29" s="8">
        <v>44252.0</v>
      </c>
      <c r="B29" s="127">
        <v>88515.0</v>
      </c>
      <c r="C29" s="23">
        <v>43630.0</v>
      </c>
      <c r="D29" s="21">
        <v>44882.0</v>
      </c>
      <c r="E29" s="5">
        <v>3574.0</v>
      </c>
      <c r="F29" s="5">
        <v>5944.0</v>
      </c>
      <c r="G29" s="23">
        <v>13371.0</v>
      </c>
      <c r="H29" s="23">
        <v>11528.0</v>
      </c>
      <c r="I29" s="5">
        <v>12683.0</v>
      </c>
      <c r="J29" s="5">
        <v>16471.0</v>
      </c>
      <c r="K29" s="5">
        <v>13862.0</v>
      </c>
      <c r="L29" s="23">
        <v>6739.0</v>
      </c>
      <c r="M29" s="5">
        <v>4340.0</v>
      </c>
      <c r="N29" s="16">
        <v>786.0</v>
      </c>
      <c r="O29" s="21">
        <v>795.0</v>
      </c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>
      <c r="A30" s="8">
        <v>44251.0</v>
      </c>
      <c r="B30" s="5">
        <v>88120.0</v>
      </c>
      <c r="C30" s="23">
        <v>43430.0</v>
      </c>
      <c r="D30" s="21">
        <v>44687.0</v>
      </c>
      <c r="E30" s="5">
        <v>3551.0</v>
      </c>
      <c r="F30" s="5">
        <v>5913.0</v>
      </c>
      <c r="G30" s="23">
        <v>13309.0</v>
      </c>
      <c r="H30" s="23">
        <v>11460.0</v>
      </c>
      <c r="I30" s="5">
        <v>12616.0</v>
      </c>
      <c r="J30" s="5">
        <v>16403.0</v>
      </c>
      <c r="K30" s="5">
        <v>13816.0</v>
      </c>
      <c r="L30" s="23">
        <v>6720.0</v>
      </c>
      <c r="M30" s="5">
        <v>4329.0</v>
      </c>
      <c r="N30" s="16">
        <v>784.0</v>
      </c>
      <c r="O30" s="21">
        <v>792.0</v>
      </c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>
      <c r="A31" s="8">
        <v>44250.0</v>
      </c>
      <c r="B31" s="5">
        <v>87681.0</v>
      </c>
      <c r="C31" s="23">
        <v>43222.0</v>
      </c>
      <c r="D31" s="21">
        <v>44455.0</v>
      </c>
      <c r="E31" s="5">
        <v>3530.0</v>
      </c>
      <c r="F31" s="5">
        <v>5883.0</v>
      </c>
      <c r="G31" s="23">
        <v>13238.0</v>
      </c>
      <c r="H31" s="23">
        <v>11390.0</v>
      </c>
      <c r="I31" s="5">
        <v>12551.0</v>
      </c>
      <c r="J31" s="5">
        <v>16333.0</v>
      </c>
      <c r="K31" s="5">
        <v>13754.0</v>
      </c>
      <c r="L31" s="23">
        <v>6686.0</v>
      </c>
      <c r="M31" s="5">
        <v>4312.0</v>
      </c>
      <c r="N31" s="16">
        <v>782.0</v>
      </c>
      <c r="O31" s="21">
        <v>791.0</v>
      </c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>
      <c r="A32" s="8">
        <v>44249.0</v>
      </c>
      <c r="B32" s="5">
        <v>87324.0</v>
      </c>
      <c r="C32" s="23">
        <v>43031.0</v>
      </c>
      <c r="D32" s="21">
        <v>44290.0</v>
      </c>
      <c r="E32" s="5">
        <v>3510.0</v>
      </c>
      <c r="F32" s="5">
        <v>5861.0</v>
      </c>
      <c r="G32" s="23">
        <v>13181.0</v>
      </c>
      <c r="H32" s="23">
        <v>11332.0</v>
      </c>
      <c r="I32" s="5">
        <v>12504.0</v>
      </c>
      <c r="J32" s="5">
        <v>16270.0</v>
      </c>
      <c r="K32" s="5">
        <v>13699.0</v>
      </c>
      <c r="L32" s="23">
        <v>6668.0</v>
      </c>
      <c r="M32" s="5">
        <v>4296.0</v>
      </c>
      <c r="N32" s="16">
        <v>777.0</v>
      </c>
      <c r="O32" s="21">
        <v>785.0</v>
      </c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>
      <c r="A33" s="8">
        <v>44248.0</v>
      </c>
      <c r="B33" s="5">
        <v>86992.0</v>
      </c>
      <c r="C33" s="23">
        <v>42870.0</v>
      </c>
      <c r="D33" s="21">
        <v>44119.0</v>
      </c>
      <c r="E33" s="5">
        <v>3488.0</v>
      </c>
      <c r="F33" s="5">
        <v>5831.0</v>
      </c>
      <c r="G33" s="23">
        <v>13124.0</v>
      </c>
      <c r="H33" s="23">
        <v>11284.0</v>
      </c>
      <c r="I33" s="5">
        <v>12476.0</v>
      </c>
      <c r="J33" s="5">
        <v>16216.0</v>
      </c>
      <c r="K33" s="5">
        <v>13644.0</v>
      </c>
      <c r="L33" s="23">
        <v>6645.0</v>
      </c>
      <c r="M33" s="5">
        <v>4281.0</v>
      </c>
      <c r="N33" s="16">
        <v>775.0</v>
      </c>
      <c r="O33" s="21">
        <v>782.0</v>
      </c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>
      <c r="A34" s="8">
        <v>44247.0</v>
      </c>
      <c r="B34" s="5">
        <v>86576.0</v>
      </c>
      <c r="C34" s="23">
        <v>42666.0</v>
      </c>
      <c r="D34" s="21">
        <v>43907.0</v>
      </c>
      <c r="E34" s="5">
        <v>3465.0</v>
      </c>
      <c r="F34" s="5">
        <v>5800.0</v>
      </c>
      <c r="G34" s="23">
        <v>13062.0</v>
      </c>
      <c r="H34" s="23">
        <v>11217.0</v>
      </c>
      <c r="I34" s="5">
        <v>12432.0</v>
      </c>
      <c r="J34" s="5">
        <v>16151.0</v>
      </c>
      <c r="K34" s="5">
        <v>13579.0</v>
      </c>
      <c r="L34" s="23">
        <v>6608.0</v>
      </c>
      <c r="M34" s="5">
        <v>4259.0</v>
      </c>
      <c r="N34" s="16">
        <v>773.0</v>
      </c>
      <c r="O34" s="21">
        <v>780.0</v>
      </c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>
      <c r="A35" s="8">
        <v>44246.0</v>
      </c>
      <c r="B35" s="5">
        <v>86128.0</v>
      </c>
      <c r="C35" s="23">
        <v>42427.0</v>
      </c>
      <c r="D35" s="21">
        <v>43698.0</v>
      </c>
      <c r="E35" s="5">
        <v>3430.0</v>
      </c>
      <c r="F35" s="5">
        <v>5771.0</v>
      </c>
      <c r="G35" s="23">
        <v>13003.0</v>
      </c>
      <c r="H35" s="23">
        <v>11144.0</v>
      </c>
      <c r="I35" s="5">
        <v>12362.0</v>
      </c>
      <c r="J35" s="5">
        <v>16083.0</v>
      </c>
      <c r="K35" s="5">
        <v>13511.0</v>
      </c>
      <c r="L35" s="23">
        <v>6581.0</v>
      </c>
      <c r="M35" s="5">
        <v>4240.0</v>
      </c>
      <c r="N35" s="16">
        <v>772.0</v>
      </c>
      <c r="O35" s="21">
        <v>778.0</v>
      </c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>
      <c r="A36" s="8">
        <v>44245.0</v>
      </c>
      <c r="B36" s="5">
        <v>85567.0</v>
      </c>
      <c r="C36" s="23">
        <v>42161.0</v>
      </c>
      <c r="D36" s="21">
        <v>43403.0</v>
      </c>
      <c r="E36" s="5">
        <v>3395.0</v>
      </c>
      <c r="F36" s="5">
        <v>5733.0</v>
      </c>
      <c r="G36" s="23">
        <v>12913.0</v>
      </c>
      <c r="H36" s="23">
        <v>11059.0</v>
      </c>
      <c r="I36" s="5">
        <v>12283.0</v>
      </c>
      <c r="J36" s="5">
        <v>15990.0</v>
      </c>
      <c r="K36" s="5">
        <v>13439.0</v>
      </c>
      <c r="L36" s="23">
        <v>6548.0</v>
      </c>
      <c r="M36" s="5">
        <v>4204.0</v>
      </c>
      <c r="N36" s="16">
        <v>769.0</v>
      </c>
      <c r="O36" s="21">
        <v>775.0</v>
      </c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>
      <c r="A37" s="8">
        <v>44244.0</v>
      </c>
      <c r="B37" s="5">
        <v>84946.0</v>
      </c>
      <c r="C37" s="23">
        <v>41839.0</v>
      </c>
      <c r="D37" s="21">
        <v>43104.0</v>
      </c>
      <c r="E37" s="5">
        <v>3358.0</v>
      </c>
      <c r="F37" s="5">
        <v>5705.0</v>
      </c>
      <c r="G37" s="23">
        <v>12830.0</v>
      </c>
      <c r="H37" s="23">
        <v>10932.0</v>
      </c>
      <c r="I37" s="5">
        <v>12205.0</v>
      </c>
      <c r="J37" s="5">
        <v>15865.0</v>
      </c>
      <c r="K37" s="5">
        <v>13343.0</v>
      </c>
      <c r="L37" s="23">
        <v>6520.0</v>
      </c>
      <c r="M37" s="5">
        <v>4185.0</v>
      </c>
      <c r="N37" s="16">
        <v>764.0</v>
      </c>
      <c r="O37" s="21">
        <v>774.0</v>
      </c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>
      <c r="A38" s="8">
        <v>44243.0</v>
      </c>
      <c r="B38" s="5">
        <v>84325.0</v>
      </c>
      <c r="C38" s="23">
        <v>41534.0</v>
      </c>
      <c r="D38" s="21">
        <v>42788.0</v>
      </c>
      <c r="E38" s="5">
        <v>3326.0</v>
      </c>
      <c r="F38" s="5">
        <v>5666.0</v>
      </c>
      <c r="G38" s="23">
        <v>12736.0</v>
      </c>
      <c r="H38" s="23">
        <v>10809.0</v>
      </c>
      <c r="I38" s="5">
        <v>12118.0</v>
      </c>
      <c r="J38" s="5">
        <v>15765.0</v>
      </c>
      <c r="K38" s="5">
        <v>13248.0</v>
      </c>
      <c r="L38" s="23">
        <v>6484.0</v>
      </c>
      <c r="M38" s="5">
        <v>4170.0</v>
      </c>
      <c r="N38" s="16">
        <v>762.0</v>
      </c>
      <c r="O38" s="21">
        <v>772.0</v>
      </c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>
      <c r="A39" s="8">
        <v>44242.0</v>
      </c>
      <c r="B39" s="5">
        <v>83869.0</v>
      </c>
      <c r="C39" s="23">
        <v>41286.0</v>
      </c>
      <c r="D39" s="21">
        <v>42579.0</v>
      </c>
      <c r="E39" s="5">
        <v>3301.0</v>
      </c>
      <c r="F39" s="5">
        <v>5635.0</v>
      </c>
      <c r="G39" s="23">
        <v>12671.0</v>
      </c>
      <c r="H39" s="23">
        <v>10733.0</v>
      </c>
      <c r="I39" s="5">
        <v>12040.0</v>
      </c>
      <c r="J39" s="5">
        <v>15692.0</v>
      </c>
      <c r="K39" s="5">
        <v>13181.0</v>
      </c>
      <c r="L39" s="23">
        <v>6457.0</v>
      </c>
      <c r="M39" s="5">
        <v>4155.0</v>
      </c>
      <c r="N39" s="16">
        <v>758.0</v>
      </c>
      <c r="O39" s="16">
        <v>769.0</v>
      </c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>
      <c r="A40" s="8">
        <v>44241.0</v>
      </c>
      <c r="B40" s="5">
        <v>83525.0</v>
      </c>
      <c r="C40" s="23">
        <v>41120.0</v>
      </c>
      <c r="D40" s="21">
        <v>42402.0</v>
      </c>
      <c r="E40" s="5">
        <v>3282.0</v>
      </c>
      <c r="F40" s="5">
        <v>5606.0</v>
      </c>
      <c r="G40" s="23">
        <v>12629.0</v>
      </c>
      <c r="H40" s="23">
        <v>10684.0</v>
      </c>
      <c r="I40" s="5">
        <v>11993.0</v>
      </c>
      <c r="J40" s="5">
        <v>15639.0</v>
      </c>
      <c r="K40" s="5">
        <v>13130.0</v>
      </c>
      <c r="L40" s="23">
        <v>6425.0</v>
      </c>
      <c r="M40" s="5">
        <v>4134.0</v>
      </c>
      <c r="N40" s="16">
        <v>756.0</v>
      </c>
      <c r="O40" s="16">
        <v>766.0</v>
      </c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>
      <c r="A41" s="8">
        <v>44240.0</v>
      </c>
      <c r="B41" s="5">
        <v>83199.0</v>
      </c>
      <c r="C41" s="23">
        <v>40960.0</v>
      </c>
      <c r="D41" s="21">
        <v>42236.0</v>
      </c>
      <c r="E41" s="5">
        <v>3262.0</v>
      </c>
      <c r="F41" s="5">
        <v>5585.0</v>
      </c>
      <c r="G41" s="23">
        <v>12580.0</v>
      </c>
      <c r="H41" s="23">
        <v>10643.0</v>
      </c>
      <c r="I41" s="5">
        <v>11953.0</v>
      </c>
      <c r="J41" s="5">
        <v>15587.0</v>
      </c>
      <c r="K41" s="5">
        <v>13078.0</v>
      </c>
      <c r="L41" s="23">
        <v>6386.0</v>
      </c>
      <c r="M41" s="5">
        <v>4122.0</v>
      </c>
      <c r="N41" s="16">
        <v>752.0</v>
      </c>
      <c r="O41" s="16">
        <v>762.0</v>
      </c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>
      <c r="A42" s="8">
        <v>44239.0</v>
      </c>
      <c r="B42" s="5">
        <v>82837.0</v>
      </c>
      <c r="C42" s="23">
        <v>40773.0</v>
      </c>
      <c r="D42" s="21">
        <v>42061.0</v>
      </c>
      <c r="E42" s="5">
        <v>3241.0</v>
      </c>
      <c r="F42" s="5">
        <v>5561.0</v>
      </c>
      <c r="G42" s="23">
        <v>12524.0</v>
      </c>
      <c r="H42" s="23">
        <v>10595.0</v>
      </c>
      <c r="I42" s="5">
        <v>11904.0</v>
      </c>
      <c r="J42" s="5">
        <v>15533.0</v>
      </c>
      <c r="K42" s="5">
        <v>13022.0</v>
      </c>
      <c r="L42" s="23">
        <v>6352.0</v>
      </c>
      <c r="M42" s="5">
        <v>4102.0</v>
      </c>
      <c r="N42" s="16">
        <v>749.0</v>
      </c>
      <c r="O42" s="16">
        <v>758.0</v>
      </c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>
      <c r="A43" s="8">
        <v>44238.0</v>
      </c>
      <c r="B43" s="5">
        <v>82434.0</v>
      </c>
      <c r="C43" s="23">
        <v>40573.0</v>
      </c>
      <c r="D43" s="21">
        <v>41858.0</v>
      </c>
      <c r="E43" s="5">
        <v>3221.0</v>
      </c>
      <c r="F43" s="5">
        <v>5531.0</v>
      </c>
      <c r="G43" s="23">
        <v>12480.0</v>
      </c>
      <c r="H43" s="23">
        <v>10531.0</v>
      </c>
      <c r="I43" s="5">
        <v>11857.0</v>
      </c>
      <c r="J43" s="5">
        <v>15457.0</v>
      </c>
      <c r="K43" s="5">
        <v>12950.0</v>
      </c>
      <c r="L43" s="23">
        <v>6314.0</v>
      </c>
      <c r="M43" s="5">
        <v>4090.0</v>
      </c>
      <c r="N43" s="16">
        <v>745.0</v>
      </c>
      <c r="O43" s="16">
        <v>751.0</v>
      </c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>
      <c r="A44" s="8">
        <v>44237.0</v>
      </c>
      <c r="B44" s="5">
        <v>81930.0</v>
      </c>
      <c r="C44" s="23">
        <v>40327.0</v>
      </c>
      <c r="D44" s="21">
        <v>41600.0</v>
      </c>
      <c r="E44" s="5">
        <v>3194.0</v>
      </c>
      <c r="F44" s="5">
        <v>5503.0</v>
      </c>
      <c r="G44" s="23">
        <v>12410.0</v>
      </c>
      <c r="H44" s="23">
        <v>10470.0</v>
      </c>
      <c r="I44" s="5">
        <v>11793.0</v>
      </c>
      <c r="J44" s="5">
        <v>15360.0</v>
      </c>
      <c r="K44" s="5">
        <v>12859.0</v>
      </c>
      <c r="L44" s="23">
        <v>6273.0</v>
      </c>
      <c r="M44" s="5">
        <v>4065.0</v>
      </c>
      <c r="N44" s="16">
        <v>739.0</v>
      </c>
      <c r="O44" s="16">
        <v>747.0</v>
      </c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>
      <c r="A45" s="8">
        <v>44236.0</v>
      </c>
      <c r="B45" s="127">
        <v>81486.0</v>
      </c>
      <c r="C45" s="23">
        <v>40078.0</v>
      </c>
      <c r="D45" s="21">
        <v>41405.0</v>
      </c>
      <c r="E45" s="5">
        <v>3172.0</v>
      </c>
      <c r="F45" s="5">
        <v>5451.0</v>
      </c>
      <c r="G45" s="23">
        <v>12356.0</v>
      </c>
      <c r="H45" s="23">
        <v>10402.0</v>
      </c>
      <c r="I45" s="5">
        <v>11723.0</v>
      </c>
      <c r="J45" s="5">
        <v>15276.0</v>
      </c>
      <c r="K45" s="5">
        <v>12805.0</v>
      </c>
      <c r="L45" s="23">
        <v>6243.0</v>
      </c>
      <c r="M45" s="5">
        <v>4055.0</v>
      </c>
      <c r="N45" s="16">
        <v>736.0</v>
      </c>
      <c r="O45" s="16">
        <v>746.0</v>
      </c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>
      <c r="A46" s="8">
        <v>44235.0</v>
      </c>
      <c r="B46" s="127">
        <v>81183.0</v>
      </c>
      <c r="C46" s="23">
        <v>39920.0</v>
      </c>
      <c r="D46" s="21">
        <v>41260.0</v>
      </c>
      <c r="E46" s="5">
        <v>3157.0</v>
      </c>
      <c r="F46" s="5">
        <v>5425.0</v>
      </c>
      <c r="G46" s="23">
        <v>12323.0</v>
      </c>
      <c r="H46" s="23">
        <v>10361.0</v>
      </c>
      <c r="I46" s="5">
        <v>11671.0</v>
      </c>
      <c r="J46" s="5">
        <v>15217.0</v>
      </c>
      <c r="K46" s="5">
        <v>12767.0</v>
      </c>
      <c r="L46" s="23">
        <v>6215.0</v>
      </c>
      <c r="M46" s="5">
        <v>4044.0</v>
      </c>
      <c r="N46" s="16">
        <v>732.0</v>
      </c>
      <c r="O46" s="16">
        <v>742.0</v>
      </c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>
      <c r="A47" s="8">
        <v>44234.0</v>
      </c>
      <c r="B47" s="5">
        <v>80896.0</v>
      </c>
      <c r="C47" s="23">
        <v>39768.0</v>
      </c>
      <c r="D47" s="21">
        <v>41124.0</v>
      </c>
      <c r="E47" s="5">
        <v>3138.0</v>
      </c>
      <c r="F47" s="5">
        <v>5416.0</v>
      </c>
      <c r="G47" s="23">
        <v>12289.0</v>
      </c>
      <c r="H47" s="23">
        <v>10330.0</v>
      </c>
      <c r="I47" s="5">
        <v>11618.0</v>
      </c>
      <c r="J47" s="5">
        <v>15165.0</v>
      </c>
      <c r="K47" s="5">
        <v>12708.0</v>
      </c>
      <c r="L47" s="23">
        <v>6193.0</v>
      </c>
      <c r="M47" s="5">
        <v>4035.0</v>
      </c>
      <c r="N47" s="16">
        <v>730.0</v>
      </c>
      <c r="O47" s="16">
        <v>741.0</v>
      </c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>
      <c r="A48" s="8">
        <v>44233.0</v>
      </c>
      <c r="B48" s="5">
        <v>80524.0</v>
      </c>
      <c r="C48" s="23">
        <v>39553.0</v>
      </c>
      <c r="D48" s="21">
        <v>40968.0</v>
      </c>
      <c r="E48" s="5">
        <v>3117.0</v>
      </c>
      <c r="F48" s="5">
        <v>5390.0</v>
      </c>
      <c r="G48" s="23">
        <v>12238.0</v>
      </c>
      <c r="H48" s="23">
        <v>10283.0</v>
      </c>
      <c r="I48" s="5">
        <v>11574.0</v>
      </c>
      <c r="J48" s="5">
        <v>15086.0</v>
      </c>
      <c r="K48" s="5">
        <v>12642.0</v>
      </c>
      <c r="L48" s="23">
        <v>6167.0</v>
      </c>
      <c r="M48" s="5">
        <v>4024.0</v>
      </c>
      <c r="N48" s="16">
        <v>724.0</v>
      </c>
      <c r="O48" s="16">
        <v>740.0</v>
      </c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>
      <c r="A49" s="8">
        <v>44232.0</v>
      </c>
      <c r="B49" s="5">
        <v>80131.0</v>
      </c>
      <c r="C49" s="23">
        <v>39354.0</v>
      </c>
      <c r="D49" s="21">
        <v>40774.0</v>
      </c>
      <c r="E49" s="5">
        <v>3092.0</v>
      </c>
      <c r="F49" s="5">
        <v>5359.0</v>
      </c>
      <c r="G49" s="23">
        <v>12185.0</v>
      </c>
      <c r="H49" s="23">
        <v>10242.0</v>
      </c>
      <c r="I49" s="5">
        <v>11514.0</v>
      </c>
      <c r="J49" s="5">
        <v>15009.0</v>
      </c>
      <c r="K49" s="5">
        <v>12579.0</v>
      </c>
      <c r="L49" s="23">
        <v>6137.0</v>
      </c>
      <c r="M49" s="5">
        <v>4011.0</v>
      </c>
      <c r="N49" s="16">
        <v>722.0</v>
      </c>
      <c r="O49" s="16">
        <v>737.0</v>
      </c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>
      <c r="A50" s="8">
        <v>44231.0</v>
      </c>
      <c r="B50" s="5">
        <v>79762.0</v>
      </c>
      <c r="C50" s="23">
        <v>39169.0</v>
      </c>
      <c r="D50" s="21">
        <v>40590.0</v>
      </c>
      <c r="E50" s="5">
        <v>3062.0</v>
      </c>
      <c r="F50" s="5">
        <v>5331.0</v>
      </c>
      <c r="G50" s="23">
        <v>12155.0</v>
      </c>
      <c r="H50" s="23">
        <v>10182.0</v>
      </c>
      <c r="I50" s="5">
        <v>11472.0</v>
      </c>
      <c r="J50" s="5">
        <v>14944.0</v>
      </c>
      <c r="K50" s="5">
        <v>12504.0</v>
      </c>
      <c r="L50" s="23">
        <v>6112.0</v>
      </c>
      <c r="M50" s="5">
        <v>3997.0</v>
      </c>
      <c r="N50" s="16">
        <v>717.0</v>
      </c>
      <c r="O50" s="16">
        <v>731.0</v>
      </c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>
      <c r="A51" s="8">
        <v>44230.0</v>
      </c>
      <c r="B51" s="5">
        <v>79311.0</v>
      </c>
      <c r="C51" s="23">
        <v>38958.0</v>
      </c>
      <c r="D51" s="21">
        <v>40350.0</v>
      </c>
      <c r="E51" s="5">
        <v>3035.0</v>
      </c>
      <c r="F51" s="5">
        <v>5304.0</v>
      </c>
      <c r="G51" s="23">
        <v>12105.0</v>
      </c>
      <c r="H51" s="23">
        <v>10118.0</v>
      </c>
      <c r="I51" s="5">
        <v>11396.0</v>
      </c>
      <c r="J51" s="5">
        <v>14869.0</v>
      </c>
      <c r="K51" s="5">
        <v>12435.0</v>
      </c>
      <c r="L51" s="23">
        <v>6075.0</v>
      </c>
      <c r="M51" s="5">
        <v>3971.0</v>
      </c>
      <c r="N51" s="16">
        <v>713.0</v>
      </c>
      <c r="O51" s="16">
        <v>728.0</v>
      </c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>
      <c r="A52" s="8">
        <v>44229.0</v>
      </c>
      <c r="B52" s="5">
        <v>78844.0</v>
      </c>
      <c r="C52" s="23">
        <v>38706.0</v>
      </c>
      <c r="D52" s="21">
        <v>40135.0</v>
      </c>
      <c r="E52" s="5">
        <v>3013.0</v>
      </c>
      <c r="F52" s="5">
        <v>5263.0</v>
      </c>
      <c r="G52" s="23">
        <v>12030.0</v>
      </c>
      <c r="H52" s="23">
        <v>10054.0</v>
      </c>
      <c r="I52" s="5">
        <v>11304.0</v>
      </c>
      <c r="J52" s="5">
        <v>14799.0</v>
      </c>
      <c r="K52" s="5">
        <v>12373.0</v>
      </c>
      <c r="L52" s="23">
        <v>6046.0</v>
      </c>
      <c r="M52" s="5">
        <v>3959.0</v>
      </c>
      <c r="N52" s="16">
        <v>709.0</v>
      </c>
      <c r="O52" s="16">
        <v>726.0</v>
      </c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>
      <c r="A53" s="8">
        <v>44228.0</v>
      </c>
      <c r="B53" s="5">
        <v>78508.0</v>
      </c>
      <c r="C53" s="23">
        <v>38519.0</v>
      </c>
      <c r="D53" s="21">
        <v>39986.0</v>
      </c>
      <c r="E53" s="5">
        <v>3004.0</v>
      </c>
      <c r="F53" s="5">
        <v>5233.0</v>
      </c>
      <c r="G53" s="23">
        <v>11980.0</v>
      </c>
      <c r="H53" s="23">
        <v>10017.0</v>
      </c>
      <c r="I53" s="5">
        <v>11252.0</v>
      </c>
      <c r="J53" s="5">
        <v>14729.0</v>
      </c>
      <c r="K53" s="5">
        <v>12318.0</v>
      </c>
      <c r="L53" s="23">
        <v>6027.0</v>
      </c>
      <c r="M53" s="5">
        <v>3945.0</v>
      </c>
      <c r="N53" s="16">
        <v>706.0</v>
      </c>
      <c r="O53" s="16">
        <v>719.0</v>
      </c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>
      <c r="A54" s="8">
        <v>44227.0</v>
      </c>
      <c r="B54" s="5">
        <v>78205.0</v>
      </c>
      <c r="C54" s="23">
        <v>38372.0</v>
      </c>
      <c r="D54" s="21">
        <v>39828.0</v>
      </c>
      <c r="E54" s="5">
        <v>2984.0</v>
      </c>
      <c r="F54" s="5">
        <v>5203.0</v>
      </c>
      <c r="G54" s="23">
        <v>11944.0</v>
      </c>
      <c r="H54" s="23">
        <v>9973.0</v>
      </c>
      <c r="I54" s="5">
        <v>11213.0</v>
      </c>
      <c r="J54" s="5">
        <v>14675.0</v>
      </c>
      <c r="K54" s="5">
        <v>12273.0</v>
      </c>
      <c r="L54" s="23">
        <v>6009.0</v>
      </c>
      <c r="M54" s="5">
        <v>3926.0</v>
      </c>
      <c r="N54" s="16">
        <v>703.0</v>
      </c>
      <c r="O54" s="16">
        <v>717.0</v>
      </c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>
      <c r="A55" s="8">
        <v>44226.0</v>
      </c>
      <c r="B55" s="5">
        <v>77850.0</v>
      </c>
      <c r="C55" s="23">
        <v>38189.0</v>
      </c>
      <c r="D55" s="21">
        <v>39656.0</v>
      </c>
      <c r="E55" s="5">
        <v>2967.0</v>
      </c>
      <c r="F55" s="5">
        <v>5183.0</v>
      </c>
      <c r="G55" s="23">
        <v>11898.0</v>
      </c>
      <c r="H55" s="23">
        <v>9924.0</v>
      </c>
      <c r="I55" s="5">
        <v>11167.0</v>
      </c>
      <c r="J55" s="5">
        <v>14601.0</v>
      </c>
      <c r="K55" s="5">
        <v>12216.0</v>
      </c>
      <c r="L55" s="23">
        <v>5989.0</v>
      </c>
      <c r="M55" s="5">
        <v>3900.0</v>
      </c>
      <c r="N55" s="16">
        <v>700.0</v>
      </c>
      <c r="O55" s="16">
        <v>714.0</v>
      </c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>
      <c r="A56" s="8">
        <v>44225.0</v>
      </c>
      <c r="B56" s="5">
        <v>77395.0</v>
      </c>
      <c r="C56" s="23">
        <v>37965.0</v>
      </c>
      <c r="D56" s="21">
        <v>39424.0</v>
      </c>
      <c r="E56" s="5">
        <v>2940.0</v>
      </c>
      <c r="F56" s="5">
        <v>5135.0</v>
      </c>
      <c r="G56" s="23">
        <v>11851.0</v>
      </c>
      <c r="H56" s="23">
        <v>9874.0</v>
      </c>
      <c r="I56" s="5">
        <v>11100.0</v>
      </c>
      <c r="J56" s="5">
        <v>14525.0</v>
      </c>
      <c r="K56" s="5">
        <v>12143.0</v>
      </c>
      <c r="L56" s="23">
        <v>5954.0</v>
      </c>
      <c r="M56" s="5">
        <v>3867.0</v>
      </c>
      <c r="N56" s="16">
        <v>686.0</v>
      </c>
      <c r="O56" s="16">
        <v>700.0</v>
      </c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>
      <c r="A57" s="8">
        <v>44224.0</v>
      </c>
      <c r="B57" s="5">
        <v>76926.0</v>
      </c>
      <c r="C57" s="23">
        <v>37752.0</v>
      </c>
      <c r="D57" s="21">
        <v>39171.0</v>
      </c>
      <c r="E57" s="5">
        <v>2918.0</v>
      </c>
      <c r="F57" s="5">
        <v>5096.0</v>
      </c>
      <c r="G57" s="23">
        <v>11806.0</v>
      </c>
      <c r="H57" s="23">
        <v>9822.0</v>
      </c>
      <c r="I57" s="5">
        <v>11026.0</v>
      </c>
      <c r="J57" s="5">
        <v>14437.0</v>
      </c>
      <c r="K57" s="5">
        <v>12070.0</v>
      </c>
      <c r="L57" s="23">
        <v>5924.0</v>
      </c>
      <c r="M57" s="5">
        <v>3824.0</v>
      </c>
      <c r="N57" s="16">
        <v>686.0</v>
      </c>
      <c r="O57" s="16">
        <v>700.0</v>
      </c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>
      <c r="A58" s="8">
        <v>44223.0</v>
      </c>
      <c r="B58" s="5">
        <v>76429.0</v>
      </c>
      <c r="C58" s="23">
        <v>37478.0</v>
      </c>
      <c r="D58" s="21">
        <v>38948.0</v>
      </c>
      <c r="E58" s="5">
        <v>2883.0</v>
      </c>
      <c r="F58" s="5">
        <v>5051.0</v>
      </c>
      <c r="G58" s="23">
        <v>11742.0</v>
      </c>
      <c r="H58" s="23">
        <v>9764.0</v>
      </c>
      <c r="I58" s="5">
        <v>10946.0</v>
      </c>
      <c r="J58" s="5">
        <v>14349.0</v>
      </c>
      <c r="K58" s="5">
        <v>12001.0</v>
      </c>
      <c r="L58" s="23">
        <v>5891.0</v>
      </c>
      <c r="M58" s="5">
        <v>3799.0</v>
      </c>
      <c r="N58" s="16">
        <v>683.0</v>
      </c>
      <c r="O58" s="16">
        <v>695.0</v>
      </c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>
      <c r="A59" s="8">
        <v>44222.0</v>
      </c>
      <c r="B59" s="5">
        <v>75870.0</v>
      </c>
      <c r="C59" s="23">
        <v>37199.0</v>
      </c>
      <c r="D59" s="21">
        <v>38668.0</v>
      </c>
      <c r="E59" s="5">
        <v>2843.0</v>
      </c>
      <c r="F59" s="5">
        <v>4952.0</v>
      </c>
      <c r="G59" s="23">
        <v>11675.0</v>
      </c>
      <c r="H59" s="23">
        <v>9692.0</v>
      </c>
      <c r="I59" s="5">
        <v>10861.0</v>
      </c>
      <c r="J59" s="5">
        <v>14270.0</v>
      </c>
      <c r="K59" s="5">
        <v>11933.0</v>
      </c>
      <c r="L59" s="23">
        <v>5865.0</v>
      </c>
      <c r="M59" s="5">
        <v>3776.0</v>
      </c>
      <c r="N59" s="16">
        <v>681.0</v>
      </c>
      <c r="O59" s="16">
        <v>690.0</v>
      </c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>
      <c r="A60" s="8">
        <v>44221.0</v>
      </c>
      <c r="B60" s="5">
        <v>75521.0</v>
      </c>
      <c r="C60" s="23">
        <v>37048.0</v>
      </c>
      <c r="D60" s="21">
        <v>38470.0</v>
      </c>
      <c r="E60" s="5">
        <v>2828.0</v>
      </c>
      <c r="F60" s="5">
        <v>4922.0</v>
      </c>
      <c r="G60" s="23">
        <v>11611.0</v>
      </c>
      <c r="H60" s="23">
        <v>9649.0</v>
      </c>
      <c r="I60" s="5">
        <v>10811.0</v>
      </c>
      <c r="J60" s="5">
        <v>14211.0</v>
      </c>
      <c r="K60" s="5">
        <v>11877.0</v>
      </c>
      <c r="L60" s="23">
        <v>5851.0</v>
      </c>
      <c r="M60" s="5">
        <v>3758.0</v>
      </c>
      <c r="N60" s="16">
        <v>673.0</v>
      </c>
      <c r="O60" s="16">
        <v>687.0</v>
      </c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>
      <c r="A61" s="8">
        <v>44220.0</v>
      </c>
      <c r="B61" s="5">
        <v>75084.0</v>
      </c>
      <c r="C61" s="23">
        <v>36814.0</v>
      </c>
      <c r="D61" s="21">
        <v>38267.0</v>
      </c>
      <c r="E61" s="5">
        <v>2814.0</v>
      </c>
      <c r="F61" s="5">
        <v>4784.0</v>
      </c>
      <c r="G61" s="23">
        <v>11567.0</v>
      </c>
      <c r="H61" s="23">
        <v>9607.0</v>
      </c>
      <c r="I61" s="5">
        <v>10765.0</v>
      </c>
      <c r="J61" s="5">
        <v>14139.0</v>
      </c>
      <c r="K61" s="5">
        <v>11826.0</v>
      </c>
      <c r="L61" s="23">
        <v>5834.0</v>
      </c>
      <c r="M61" s="5">
        <v>3745.0</v>
      </c>
      <c r="N61" s="16">
        <v>669.0</v>
      </c>
      <c r="O61" s="16">
        <v>680.0</v>
      </c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>
      <c r="A62" s="8">
        <v>44219.0</v>
      </c>
      <c r="B62" s="5">
        <v>74692.0</v>
      </c>
      <c r="C62" s="23">
        <v>36616.0</v>
      </c>
      <c r="D62" s="21">
        <v>38073.0</v>
      </c>
      <c r="E62" s="5">
        <v>2796.0</v>
      </c>
      <c r="F62" s="5">
        <v>4766.0</v>
      </c>
      <c r="G62" s="23">
        <v>11499.0</v>
      </c>
      <c r="H62" s="23">
        <v>9557.0</v>
      </c>
      <c r="I62" s="5">
        <v>10705.0</v>
      </c>
      <c r="J62" s="5">
        <v>14060.0</v>
      </c>
      <c r="K62" s="5">
        <v>11765.0</v>
      </c>
      <c r="L62" s="23">
        <v>5813.0</v>
      </c>
      <c r="M62" s="5">
        <v>3728.0</v>
      </c>
      <c r="N62" s="16">
        <v>664.0</v>
      </c>
      <c r="O62" s="16">
        <v>673.0</v>
      </c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>
      <c r="A63" s="8">
        <v>44218.0</v>
      </c>
      <c r="B63" s="5">
        <v>74261.0</v>
      </c>
      <c r="C63" s="23">
        <v>36408.0</v>
      </c>
      <c r="D63" s="21">
        <v>37850.0</v>
      </c>
      <c r="E63" s="5">
        <v>2775.0</v>
      </c>
      <c r="F63" s="5">
        <v>4736.0</v>
      </c>
      <c r="G63" s="23">
        <v>11448.0</v>
      </c>
      <c r="H63" s="23">
        <v>9500.0</v>
      </c>
      <c r="I63" s="5">
        <v>10646.0</v>
      </c>
      <c r="J63" s="5">
        <v>13975.0</v>
      </c>
      <c r="K63" s="5">
        <v>11703.0</v>
      </c>
      <c r="L63" s="23">
        <v>5770.0</v>
      </c>
      <c r="M63" s="5">
        <v>3705.0</v>
      </c>
      <c r="N63" s="16">
        <v>659.0</v>
      </c>
      <c r="O63" s="16">
        <v>669.0</v>
      </c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>
      <c r="A64" s="8">
        <v>44217.0</v>
      </c>
      <c r="B64" s="5">
        <v>73918.0</v>
      </c>
      <c r="C64" s="23">
        <v>36240.0</v>
      </c>
      <c r="D64" s="21">
        <v>37672.0</v>
      </c>
      <c r="E64" s="5">
        <v>2757.0</v>
      </c>
      <c r="F64" s="5">
        <v>4715.0</v>
      </c>
      <c r="G64" s="23">
        <v>11395.0</v>
      </c>
      <c r="H64" s="23">
        <v>9457.0</v>
      </c>
      <c r="I64" s="5">
        <v>10594.0</v>
      </c>
      <c r="J64" s="5">
        <v>13910.0</v>
      </c>
      <c r="K64" s="5">
        <v>11641.0</v>
      </c>
      <c r="L64" s="23">
        <v>5753.0</v>
      </c>
      <c r="M64" s="5">
        <v>3692.0</v>
      </c>
      <c r="N64" s="16">
        <v>650.0</v>
      </c>
      <c r="O64" s="16">
        <v>666.0</v>
      </c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>
      <c r="A65" s="8">
        <v>44216.0</v>
      </c>
      <c r="B65" s="23">
        <v>73517.0</v>
      </c>
      <c r="C65" s="23">
        <v>36056.0</v>
      </c>
      <c r="D65" s="22">
        <v>37456.0</v>
      </c>
      <c r="E65" s="22">
        <v>2742.0</v>
      </c>
      <c r="F65" s="22">
        <v>4688.0</v>
      </c>
      <c r="G65" s="23">
        <v>11350.0</v>
      </c>
      <c r="H65" s="23">
        <v>9407.0</v>
      </c>
      <c r="I65" s="22">
        <v>10541.0</v>
      </c>
      <c r="J65" s="23">
        <v>13825.0</v>
      </c>
      <c r="K65" s="22">
        <v>11580.0</v>
      </c>
      <c r="L65" s="23">
        <v>5713.0</v>
      </c>
      <c r="M65" s="22">
        <v>3668.0</v>
      </c>
      <c r="N65" s="22">
        <v>640.0</v>
      </c>
      <c r="O65" s="22">
        <v>660.0</v>
      </c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>
      <c r="A66" s="8">
        <v>44215.0</v>
      </c>
      <c r="B66" s="23">
        <v>73113.0</v>
      </c>
      <c r="C66" s="23">
        <v>35854.0</v>
      </c>
      <c r="D66" s="22">
        <v>37254.0</v>
      </c>
      <c r="E66" s="22">
        <v>2715.0</v>
      </c>
      <c r="F66" s="22">
        <v>4661.0</v>
      </c>
      <c r="G66" s="23">
        <v>11294.0</v>
      </c>
      <c r="H66" s="23">
        <v>9360.0</v>
      </c>
      <c r="I66" s="22">
        <v>10483.0</v>
      </c>
      <c r="J66" s="23">
        <v>13749.0</v>
      </c>
      <c r="K66" s="22">
        <v>11519.0</v>
      </c>
      <c r="L66" s="23">
        <v>5682.0</v>
      </c>
      <c r="M66" s="22">
        <v>3647.0</v>
      </c>
      <c r="N66" s="22">
        <v>633.0</v>
      </c>
      <c r="O66" s="22">
        <v>650.0</v>
      </c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>
      <c r="A67" s="8">
        <v>44214.0</v>
      </c>
      <c r="B67" s="23">
        <v>72727.0</v>
      </c>
      <c r="C67" s="23">
        <v>35658.0</v>
      </c>
      <c r="D67" s="22">
        <v>37064.0</v>
      </c>
      <c r="E67" s="22">
        <v>2693.0</v>
      </c>
      <c r="F67" s="22">
        <v>4634.0</v>
      </c>
      <c r="G67" s="23">
        <v>11242.0</v>
      </c>
      <c r="H67" s="23">
        <v>9302.0</v>
      </c>
      <c r="I67" s="22">
        <v>10411.0</v>
      </c>
      <c r="J67" s="23">
        <v>13676.0</v>
      </c>
      <c r="K67" s="22">
        <v>11476.0</v>
      </c>
      <c r="L67" s="23">
        <v>5651.0</v>
      </c>
      <c r="M67" s="22">
        <v>3639.0</v>
      </c>
      <c r="N67" s="22">
        <v>624.0</v>
      </c>
      <c r="O67" s="22">
        <v>640.0</v>
      </c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>
      <c r="A68" s="8">
        <v>44213.0</v>
      </c>
      <c r="B68" s="23">
        <v>72338.0</v>
      </c>
      <c r="C68" s="23">
        <v>35464.0</v>
      </c>
      <c r="D68" s="22">
        <v>36869.0</v>
      </c>
      <c r="E68" s="22">
        <v>2676.0</v>
      </c>
      <c r="F68" s="22">
        <v>4603.0</v>
      </c>
      <c r="G68" s="23">
        <v>11194.0</v>
      </c>
      <c r="H68" s="23">
        <v>9249.0</v>
      </c>
      <c r="I68" s="22">
        <v>10345.0</v>
      </c>
      <c r="J68" s="23">
        <v>13601.0</v>
      </c>
      <c r="K68" s="22">
        <v>11427.0</v>
      </c>
      <c r="L68" s="23">
        <v>5621.0</v>
      </c>
      <c r="M68" s="22">
        <v>3619.0</v>
      </c>
      <c r="N68" s="22">
        <v>615.0</v>
      </c>
      <c r="O68" s="22">
        <v>634.0</v>
      </c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>
      <c r="A69" s="8">
        <v>44212.0</v>
      </c>
      <c r="B69" s="23">
        <v>71818.0</v>
      </c>
      <c r="C69" s="23">
        <v>35209.0</v>
      </c>
      <c r="D69" s="21">
        <v>36604.0</v>
      </c>
      <c r="E69" s="5">
        <v>2649.0</v>
      </c>
      <c r="F69" s="5">
        <v>4574.0</v>
      </c>
      <c r="G69" s="23">
        <v>11120.0</v>
      </c>
      <c r="H69" s="23">
        <v>9175.0</v>
      </c>
      <c r="I69" s="5">
        <v>10263.0</v>
      </c>
      <c r="J69" s="23">
        <v>13514.0</v>
      </c>
      <c r="K69" s="5">
        <v>11357.0</v>
      </c>
      <c r="L69" s="23">
        <v>5583.0</v>
      </c>
      <c r="M69" s="5">
        <v>3580.0</v>
      </c>
      <c r="N69" s="16">
        <v>606.0</v>
      </c>
      <c r="O69" s="16">
        <v>630.0</v>
      </c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>
      <c r="A70" s="8">
        <v>44211.0</v>
      </c>
      <c r="B70" s="23">
        <v>71238.0</v>
      </c>
      <c r="C70" s="23">
        <v>34929.0</v>
      </c>
      <c r="D70" s="21">
        <v>36304.0</v>
      </c>
      <c r="E70" s="5">
        <v>2618.0</v>
      </c>
      <c r="F70" s="5">
        <v>4514.0</v>
      </c>
      <c r="G70" s="23">
        <v>11066.0</v>
      </c>
      <c r="H70" s="23">
        <v>9101.0</v>
      </c>
      <c r="I70" s="5">
        <v>10184.0</v>
      </c>
      <c r="J70" s="23">
        <v>13408.0</v>
      </c>
      <c r="K70" s="5">
        <v>11249.0</v>
      </c>
      <c r="L70" s="23">
        <v>5541.0</v>
      </c>
      <c r="M70" s="5">
        <v>3554.0</v>
      </c>
      <c r="N70" s="16">
        <v>597.0</v>
      </c>
      <c r="O70" s="16">
        <v>620.0</v>
      </c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>
      <c r="A71" s="8">
        <v>44210.0</v>
      </c>
      <c r="B71" s="23">
        <v>70726.0</v>
      </c>
      <c r="C71" s="23">
        <v>34670.0</v>
      </c>
      <c r="D71" s="21">
        <v>36051.0</v>
      </c>
      <c r="E71" s="5">
        <v>2576.0</v>
      </c>
      <c r="F71" s="5">
        <v>4477.0</v>
      </c>
      <c r="G71" s="23">
        <v>11004.0</v>
      </c>
      <c r="H71" s="23">
        <v>9031.0</v>
      </c>
      <c r="I71" s="5">
        <v>10104.0</v>
      </c>
      <c r="J71" s="23">
        <v>13311.0</v>
      </c>
      <c r="K71" s="5">
        <v>11158.0</v>
      </c>
      <c r="L71" s="23">
        <v>5519.0</v>
      </c>
      <c r="M71" s="5">
        <v>3543.0</v>
      </c>
      <c r="N71" s="16">
        <v>587.0</v>
      </c>
      <c r="O71" s="16">
        <v>608.0</v>
      </c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>
      <c r="A72" s="8">
        <v>44209.0</v>
      </c>
      <c r="B72" s="23">
        <v>70202.0</v>
      </c>
      <c r="C72" s="23">
        <v>34398.0</v>
      </c>
      <c r="D72" s="5">
        <v>35799.0</v>
      </c>
      <c r="E72" s="5">
        <v>2551.0</v>
      </c>
      <c r="F72" s="5">
        <v>4432.0</v>
      </c>
      <c r="G72" s="23">
        <v>10943.0</v>
      </c>
      <c r="H72" s="23">
        <v>8963.0</v>
      </c>
      <c r="I72" s="5">
        <v>10019.0</v>
      </c>
      <c r="J72" s="23">
        <v>13212.0</v>
      </c>
      <c r="K72" s="5">
        <v>11085.0</v>
      </c>
      <c r="L72" s="23">
        <v>5480.0</v>
      </c>
      <c r="M72" s="5">
        <v>3514.0</v>
      </c>
      <c r="N72" s="16">
        <v>582.0</v>
      </c>
      <c r="O72" s="16">
        <v>603.0</v>
      </c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>
      <c r="A73" s="8">
        <v>44208.0</v>
      </c>
      <c r="B73" s="23">
        <v>69641.0</v>
      </c>
      <c r="C73" s="23">
        <v>34128.0</v>
      </c>
      <c r="D73" s="5">
        <v>35515.0</v>
      </c>
      <c r="E73" s="5">
        <v>2527.0</v>
      </c>
      <c r="F73" s="5">
        <v>4404.0</v>
      </c>
      <c r="G73" s="23">
        <v>10878.0</v>
      </c>
      <c r="H73" s="23">
        <v>8883.0</v>
      </c>
      <c r="I73" s="5">
        <v>9939.0</v>
      </c>
      <c r="J73" s="23">
        <v>13084.0</v>
      </c>
      <c r="K73" s="5">
        <v>10999.0</v>
      </c>
      <c r="L73" s="23">
        <v>5433.0</v>
      </c>
      <c r="M73" s="5">
        <v>3498.0</v>
      </c>
      <c r="N73" s="16">
        <v>572.0</v>
      </c>
      <c r="O73" s="16">
        <v>593.0</v>
      </c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>
      <c r="A74" s="8">
        <v>44207.0</v>
      </c>
      <c r="B74" s="23">
        <v>69104.0</v>
      </c>
      <c r="C74" s="23">
        <v>33860.0</v>
      </c>
      <c r="D74" s="5">
        <v>35246.0</v>
      </c>
      <c r="E74" s="5">
        <v>2495.0</v>
      </c>
      <c r="F74" s="5">
        <v>4370.0</v>
      </c>
      <c r="G74" s="23">
        <v>10807.0</v>
      </c>
      <c r="H74" s="23">
        <v>8824.0</v>
      </c>
      <c r="I74" s="5">
        <v>9848.0</v>
      </c>
      <c r="J74" s="23">
        <v>12982.0</v>
      </c>
      <c r="K74" s="5">
        <v>10925.0</v>
      </c>
      <c r="L74" s="23">
        <v>5394.0</v>
      </c>
      <c r="M74" s="5">
        <v>3463.0</v>
      </c>
      <c r="N74" s="16">
        <v>562.0</v>
      </c>
      <c r="O74" s="16">
        <v>578.0</v>
      </c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>
      <c r="A75" s="8">
        <v>44206.0</v>
      </c>
      <c r="B75" s="23">
        <v>68653.0</v>
      </c>
      <c r="C75" s="23">
        <v>33621.0</v>
      </c>
      <c r="D75" s="5">
        <v>35034.0</v>
      </c>
      <c r="E75" s="5">
        <v>2476.0</v>
      </c>
      <c r="F75" s="5">
        <v>4334.0</v>
      </c>
      <c r="G75" s="23">
        <v>10760.0</v>
      </c>
      <c r="H75" s="23">
        <v>8770.0</v>
      </c>
      <c r="I75" s="5">
        <v>9787.0</v>
      </c>
      <c r="J75" s="23">
        <v>12903.0</v>
      </c>
      <c r="K75" s="5">
        <v>10845.0</v>
      </c>
      <c r="L75" s="23">
        <v>5350.0</v>
      </c>
      <c r="M75" s="5">
        <v>3432.0</v>
      </c>
      <c r="N75" s="16">
        <v>558.0</v>
      </c>
      <c r="O75" s="16">
        <v>567.0</v>
      </c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>
      <c r="A76" s="8">
        <v>44205.0</v>
      </c>
      <c r="B76" s="23">
        <v>67996.0</v>
      </c>
      <c r="C76" s="23">
        <v>33277.0</v>
      </c>
      <c r="D76" s="5">
        <v>34714.0</v>
      </c>
      <c r="E76" s="5">
        <v>2440.0</v>
      </c>
      <c r="F76" s="5">
        <v>4278.0</v>
      </c>
      <c r="G76" s="23">
        <v>10673.0</v>
      </c>
      <c r="H76" s="23">
        <v>8691.0</v>
      </c>
      <c r="I76" s="5">
        <v>9693.0</v>
      </c>
      <c r="J76" s="23">
        <v>12760.0</v>
      </c>
      <c r="K76" s="5">
        <v>10759.0</v>
      </c>
      <c r="L76" s="23">
        <v>5301.0</v>
      </c>
      <c r="M76" s="5">
        <v>3398.0</v>
      </c>
      <c r="N76" s="16">
        <v>547.0</v>
      </c>
      <c r="O76" s="16">
        <v>553.0</v>
      </c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>
      <c r="A77" s="8">
        <v>44204.0</v>
      </c>
      <c r="B77" s="23">
        <v>67355.0</v>
      </c>
      <c r="C77" s="23">
        <v>32955.0</v>
      </c>
      <c r="D77" s="5">
        <v>34395.0</v>
      </c>
      <c r="E77" s="5">
        <v>2408.0</v>
      </c>
      <c r="F77" s="5">
        <v>4228.0</v>
      </c>
      <c r="G77" s="23">
        <v>10573.0</v>
      </c>
      <c r="H77" s="23">
        <v>8600.0</v>
      </c>
      <c r="I77" s="5">
        <v>9604.0</v>
      </c>
      <c r="J77" s="23">
        <v>12636.0</v>
      </c>
      <c r="K77" s="5">
        <v>10679.0</v>
      </c>
      <c r="L77" s="23">
        <v>5251.0</v>
      </c>
      <c r="M77" s="5">
        <v>3373.0</v>
      </c>
      <c r="N77" s="16">
        <v>540.0</v>
      </c>
      <c r="O77" s="16">
        <v>541.0</v>
      </c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>
      <c r="A78" s="8">
        <v>44203.0</v>
      </c>
      <c r="B78" s="23">
        <v>66681.0</v>
      </c>
      <c r="C78" s="23">
        <v>32635.0</v>
      </c>
      <c r="D78" s="5">
        <v>34041.0</v>
      </c>
      <c r="E78" s="5">
        <v>2374.0</v>
      </c>
      <c r="F78" s="5">
        <v>4185.0</v>
      </c>
      <c r="G78" s="23">
        <v>10481.0</v>
      </c>
      <c r="H78" s="23">
        <v>8514.0</v>
      </c>
      <c r="I78" s="5">
        <v>9520.0</v>
      </c>
      <c r="J78" s="23">
        <v>12511.0</v>
      </c>
      <c r="K78" s="5">
        <v>10553.0</v>
      </c>
      <c r="L78" s="23">
        <v>5202.0</v>
      </c>
      <c r="M78" s="5">
        <v>3336.0</v>
      </c>
      <c r="N78" s="16">
        <v>525.0</v>
      </c>
      <c r="O78" s="16">
        <v>521.0</v>
      </c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>
      <c r="A79" s="8">
        <v>44202.0</v>
      </c>
      <c r="B79" s="23">
        <v>65813.0</v>
      </c>
      <c r="C79" s="23">
        <v>32178.0</v>
      </c>
      <c r="D79" s="5">
        <v>33630.0</v>
      </c>
      <c r="E79" s="5">
        <v>2333.0</v>
      </c>
      <c r="F79" s="5">
        <v>4130.0</v>
      </c>
      <c r="G79" s="23">
        <v>10359.0</v>
      </c>
      <c r="H79" s="23">
        <v>8394.0</v>
      </c>
      <c r="I79" s="5">
        <v>9366.0</v>
      </c>
      <c r="J79" s="23">
        <v>12336.0</v>
      </c>
      <c r="K79" s="5">
        <v>10439.0</v>
      </c>
      <c r="L79" s="23">
        <v>5144.0</v>
      </c>
      <c r="M79" s="5">
        <v>3309.0</v>
      </c>
      <c r="N79" s="16">
        <v>514.0</v>
      </c>
      <c r="O79" s="16">
        <v>513.0</v>
      </c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>
      <c r="A80" s="8">
        <v>44201.0</v>
      </c>
      <c r="B80" s="23">
        <v>64975.0</v>
      </c>
      <c r="C80" s="23">
        <v>31771.0</v>
      </c>
      <c r="D80" s="5">
        <v>33199.0</v>
      </c>
      <c r="E80" s="5">
        <v>2288.0</v>
      </c>
      <c r="F80" s="5">
        <v>4071.0</v>
      </c>
      <c r="G80" s="23">
        <v>10252.0</v>
      </c>
      <c r="H80" s="23">
        <v>8288.0</v>
      </c>
      <c r="I80" s="5">
        <v>9256.0</v>
      </c>
      <c r="J80" s="23">
        <v>12196.0</v>
      </c>
      <c r="K80" s="5">
        <v>10293.0</v>
      </c>
      <c r="L80" s="23">
        <v>5070.0</v>
      </c>
      <c r="M80" s="5">
        <v>3258.0</v>
      </c>
      <c r="N80" s="16">
        <v>507.0</v>
      </c>
      <c r="O80" s="16">
        <v>500.0</v>
      </c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>
      <c r="A81" s="8">
        <v>44200.0</v>
      </c>
      <c r="B81" s="23">
        <v>64261.0</v>
      </c>
      <c r="C81" s="23">
        <v>31416.0</v>
      </c>
      <c r="D81" s="5">
        <v>32840.0</v>
      </c>
      <c r="E81" s="5">
        <v>2243.0</v>
      </c>
      <c r="F81" s="5">
        <v>4027.0</v>
      </c>
      <c r="G81" s="23">
        <v>10146.0</v>
      </c>
      <c r="H81" s="23">
        <v>8183.0</v>
      </c>
      <c r="I81" s="5">
        <v>9144.0</v>
      </c>
      <c r="J81" s="23">
        <v>12072.0</v>
      </c>
      <c r="K81" s="5">
        <v>10185.0</v>
      </c>
      <c r="L81" s="23">
        <v>5026.0</v>
      </c>
      <c r="M81" s="5">
        <v>3232.0</v>
      </c>
      <c r="N81" s="16">
        <v>491.0</v>
      </c>
      <c r="O81" s="16">
        <v>490.0</v>
      </c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>
      <c r="A82" s="8">
        <v>44199.0</v>
      </c>
      <c r="B82" s="23">
        <v>63241.0</v>
      </c>
      <c r="C82" s="23">
        <v>30880.0</v>
      </c>
      <c r="D82" s="5">
        <v>32356.0</v>
      </c>
      <c r="E82" s="5">
        <v>2203.0</v>
      </c>
      <c r="F82" s="5">
        <v>3956.0</v>
      </c>
      <c r="G82" s="23">
        <v>10026.0</v>
      </c>
      <c r="H82" s="23">
        <v>8056.0</v>
      </c>
      <c r="I82" s="5">
        <v>8972.0</v>
      </c>
      <c r="J82" s="23">
        <v>11885.0</v>
      </c>
      <c r="K82" s="5">
        <v>10032.0</v>
      </c>
      <c r="L82" s="23">
        <v>4957.0</v>
      </c>
      <c r="M82" s="5">
        <v>3151.0</v>
      </c>
      <c r="N82" s="16">
        <v>483.0</v>
      </c>
      <c r="O82" s="16">
        <v>479.0</v>
      </c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>
      <c r="A83" s="8">
        <v>44198.0</v>
      </c>
      <c r="B83" s="23">
        <v>62584.0</v>
      </c>
      <c r="C83" s="23">
        <v>30579.0</v>
      </c>
      <c r="D83" s="5">
        <v>32000.0</v>
      </c>
      <c r="E83" s="5">
        <v>2171.0</v>
      </c>
      <c r="F83" s="5">
        <v>3910.0</v>
      </c>
      <c r="G83" s="23">
        <v>9945.0</v>
      </c>
      <c r="H83" s="23">
        <v>7979.0</v>
      </c>
      <c r="I83" s="5">
        <v>8883.0</v>
      </c>
      <c r="J83" s="23">
        <v>11760.0</v>
      </c>
      <c r="K83" s="5">
        <v>9915.0</v>
      </c>
      <c r="L83" s="23">
        <v>4905.0</v>
      </c>
      <c r="M83" s="5">
        <v>3113.0</v>
      </c>
      <c r="N83" s="16">
        <v>469.0</v>
      </c>
      <c r="O83" s="16">
        <v>473.0</v>
      </c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>
      <c r="A84" s="8">
        <v>44197.0</v>
      </c>
      <c r="B84" s="23">
        <v>61766.0</v>
      </c>
      <c r="C84" s="23">
        <v>30162.0</v>
      </c>
      <c r="D84" s="5">
        <v>31599.0</v>
      </c>
      <c r="E84" s="5">
        <v>2132.0</v>
      </c>
      <c r="F84" s="5">
        <v>3844.0</v>
      </c>
      <c r="G84" s="23">
        <v>9835.0</v>
      </c>
      <c r="H84" s="23">
        <v>7872.0</v>
      </c>
      <c r="I84" s="5">
        <v>8778.0</v>
      </c>
      <c r="J84" s="23">
        <v>11601.0</v>
      </c>
      <c r="K84" s="5">
        <v>9790.0</v>
      </c>
      <c r="L84" s="23">
        <v>4847.0</v>
      </c>
      <c r="M84" s="5">
        <v>3064.0</v>
      </c>
      <c r="N84" s="16">
        <v>459.0</v>
      </c>
      <c r="O84" s="16">
        <v>458.0</v>
      </c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>
      <c r="A85" s="8">
        <v>44196.0</v>
      </c>
      <c r="B85" s="23">
        <v>60737.0</v>
      </c>
      <c r="C85" s="23">
        <v>29605.0</v>
      </c>
      <c r="D85" s="5">
        <v>31127.0</v>
      </c>
      <c r="E85" s="5">
        <v>2091.0</v>
      </c>
      <c r="F85" s="5">
        <v>3770.0</v>
      </c>
      <c r="G85" s="23">
        <v>9704.0</v>
      </c>
      <c r="H85" s="23">
        <v>7781.0</v>
      </c>
      <c r="I85" s="5">
        <v>8624.0</v>
      </c>
      <c r="J85" s="23">
        <v>11397.0</v>
      </c>
      <c r="K85" s="5">
        <v>9631.0</v>
      </c>
      <c r="L85" s="23">
        <v>4767.0</v>
      </c>
      <c r="M85" s="5">
        <v>3023.0</v>
      </c>
      <c r="N85" s="16">
        <v>448.0</v>
      </c>
      <c r="O85" s="16">
        <v>452.0</v>
      </c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>
      <c r="A86" s="8">
        <v>44195.0</v>
      </c>
      <c r="B86" s="23">
        <v>59770.0</v>
      </c>
      <c r="C86" s="23">
        <v>29100.0</v>
      </c>
      <c r="D86" s="5">
        <v>30665.0</v>
      </c>
      <c r="E86" s="5">
        <v>2042.0</v>
      </c>
      <c r="F86" s="5">
        <v>3703.0</v>
      </c>
      <c r="G86" s="23">
        <v>9611.0</v>
      </c>
      <c r="H86" s="23">
        <v>7595.0</v>
      </c>
      <c r="I86" s="5">
        <v>8490.0</v>
      </c>
      <c r="J86" s="23">
        <v>11211.0</v>
      </c>
      <c r="K86" s="5">
        <v>9457.0</v>
      </c>
      <c r="L86" s="23">
        <v>4700.0</v>
      </c>
      <c r="M86" s="5">
        <v>2958.0</v>
      </c>
      <c r="N86" s="16">
        <v>438.0</v>
      </c>
      <c r="O86" s="16">
        <v>441.0</v>
      </c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>
      <c r="A87" s="8">
        <v>44194.0</v>
      </c>
      <c r="B87" s="23">
        <v>58720.0</v>
      </c>
      <c r="C87" s="23">
        <v>28580.0</v>
      </c>
      <c r="D87" s="5">
        <v>30137.0</v>
      </c>
      <c r="E87" s="5">
        <v>2003.0</v>
      </c>
      <c r="F87" s="5">
        <v>3646.0</v>
      </c>
      <c r="G87" s="23">
        <v>9496.0</v>
      </c>
      <c r="H87" s="23">
        <v>7483.0</v>
      </c>
      <c r="I87" s="5">
        <v>8327.0</v>
      </c>
      <c r="J87" s="23">
        <v>11013.0</v>
      </c>
      <c r="K87" s="5">
        <v>9253.0</v>
      </c>
      <c r="L87" s="23">
        <v>4608.0</v>
      </c>
      <c r="M87" s="5">
        <v>2890.0</v>
      </c>
      <c r="N87" s="16">
        <v>429.0</v>
      </c>
      <c r="O87" s="16">
        <v>430.0</v>
      </c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>
      <c r="A88" s="8">
        <v>44193.0</v>
      </c>
      <c r="B88" s="23">
        <v>57676.0</v>
      </c>
      <c r="C88" s="23">
        <v>27960.0</v>
      </c>
      <c r="D88" s="5">
        <v>29713.0</v>
      </c>
      <c r="E88" s="5">
        <v>1962.0</v>
      </c>
      <c r="F88" s="5">
        <v>3594.0</v>
      </c>
      <c r="G88" s="23">
        <v>9357.0</v>
      </c>
      <c r="H88" s="23">
        <v>7339.0</v>
      </c>
      <c r="I88" s="5">
        <v>8153.0</v>
      </c>
      <c r="J88" s="23">
        <v>10819.0</v>
      </c>
      <c r="K88" s="5">
        <v>9067.0</v>
      </c>
      <c r="L88" s="23">
        <v>4532.0</v>
      </c>
      <c r="M88" s="5">
        <v>2851.0</v>
      </c>
      <c r="N88" s="16">
        <v>416.0</v>
      </c>
      <c r="O88" s="16">
        <v>403.0</v>
      </c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>
      <c r="A89" s="8">
        <v>44192.0</v>
      </c>
      <c r="B89" s="23">
        <v>56868.0</v>
      </c>
      <c r="C89" s="23">
        <v>27566.0</v>
      </c>
      <c r="D89" s="5">
        <v>29300.0</v>
      </c>
      <c r="E89" s="5">
        <v>1927.0</v>
      </c>
      <c r="F89" s="5">
        <v>3544.0</v>
      </c>
      <c r="G89" s="5">
        <v>9281.0</v>
      </c>
      <c r="H89" s="5">
        <v>7226.0</v>
      </c>
      <c r="I89" s="5">
        <v>8033.0</v>
      </c>
      <c r="J89" s="23">
        <v>10647.0</v>
      </c>
      <c r="K89" s="5">
        <v>8938.0</v>
      </c>
      <c r="L89" s="23">
        <v>4471.0</v>
      </c>
      <c r="M89" s="5">
        <v>2802.0</v>
      </c>
      <c r="N89" s="16">
        <v>411.0</v>
      </c>
      <c r="O89" s="16">
        <v>397.0</v>
      </c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>
      <c r="A90" s="8">
        <v>44191.0</v>
      </c>
      <c r="B90" s="23">
        <v>55898.0</v>
      </c>
      <c r="C90" s="23">
        <v>27095.0</v>
      </c>
      <c r="D90" s="5">
        <v>28801.0</v>
      </c>
      <c r="E90" s="5">
        <v>1891.0</v>
      </c>
      <c r="F90" s="5">
        <v>3483.0</v>
      </c>
      <c r="G90" s="5">
        <v>9170.0</v>
      </c>
      <c r="H90" s="5">
        <v>7095.0</v>
      </c>
      <c r="I90" s="5">
        <v>7874.0</v>
      </c>
      <c r="J90" s="23">
        <v>10456.0</v>
      </c>
      <c r="K90" s="5">
        <v>8759.0</v>
      </c>
      <c r="L90" s="23">
        <v>4410.0</v>
      </c>
      <c r="M90" s="5">
        <v>2761.0</v>
      </c>
      <c r="N90" s="128">
        <v>404.0</v>
      </c>
      <c r="O90" s="128">
        <v>389.0</v>
      </c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>
      <c r="A91" s="8">
        <v>44190.0</v>
      </c>
      <c r="B91" s="23">
        <v>54767.0</v>
      </c>
      <c r="C91" s="23">
        <v>26531.0</v>
      </c>
      <c r="D91" s="5">
        <v>28234.0</v>
      </c>
      <c r="E91" s="5">
        <v>1844.0</v>
      </c>
      <c r="F91" s="5">
        <v>3403.0</v>
      </c>
      <c r="G91" s="5">
        <v>9042.0</v>
      </c>
      <c r="H91" s="5">
        <v>6948.0</v>
      </c>
      <c r="I91" s="5">
        <v>7695.0</v>
      </c>
      <c r="J91" s="23">
        <v>10247.0</v>
      </c>
      <c r="K91" s="5">
        <v>8588.0</v>
      </c>
      <c r="L91" s="5">
        <v>4321.0</v>
      </c>
      <c r="M91" s="5">
        <v>2680.0</v>
      </c>
      <c r="N91" s="128">
        <v>390.0</v>
      </c>
      <c r="O91" s="128">
        <v>383.0</v>
      </c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>
      <c r="A92" s="8">
        <v>44189.0</v>
      </c>
      <c r="B92" s="23">
        <v>53526.0</v>
      </c>
      <c r="C92" s="23">
        <v>25761.0</v>
      </c>
      <c r="D92" s="5">
        <v>27767.0</v>
      </c>
      <c r="E92" s="5">
        <v>1797.0</v>
      </c>
      <c r="F92" s="5">
        <v>3337.0</v>
      </c>
      <c r="G92" s="5">
        <v>8886.0</v>
      </c>
      <c r="H92" s="5">
        <v>6778.0</v>
      </c>
      <c r="I92" s="5">
        <v>7499.0</v>
      </c>
      <c r="J92" s="23">
        <v>10009.0</v>
      </c>
      <c r="K92" s="5">
        <v>8374.0</v>
      </c>
      <c r="L92" s="5">
        <v>4235.0</v>
      </c>
      <c r="M92" s="5">
        <v>2616.0</v>
      </c>
      <c r="N92" s="16">
        <v>380.0</v>
      </c>
      <c r="O92" s="16">
        <v>376.0</v>
      </c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>
      <c r="A93" s="8">
        <v>44188.0</v>
      </c>
      <c r="B93" s="23">
        <v>52541.0</v>
      </c>
      <c r="C93" s="23">
        <v>25278.0</v>
      </c>
      <c r="D93" s="127">
        <v>27267.0</v>
      </c>
      <c r="E93" s="5">
        <v>1761.0</v>
      </c>
      <c r="F93" s="5">
        <v>3268.0</v>
      </c>
      <c r="G93" s="5">
        <v>8758.0</v>
      </c>
      <c r="H93" s="5">
        <v>6642.0</v>
      </c>
      <c r="I93" s="5">
        <v>7367.0</v>
      </c>
      <c r="J93" s="23">
        <v>9826.0</v>
      </c>
      <c r="K93" s="5">
        <v>8203.0</v>
      </c>
      <c r="L93" s="5">
        <v>4161.0</v>
      </c>
      <c r="M93" s="5">
        <v>2562.0</v>
      </c>
      <c r="N93" s="16">
        <v>374.0</v>
      </c>
      <c r="O93" s="16">
        <v>365.0</v>
      </c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>
      <c r="A94" s="8">
        <v>44187.0</v>
      </c>
      <c r="B94" s="23">
        <v>51451.0</v>
      </c>
      <c r="C94" s="23">
        <v>24748.0</v>
      </c>
      <c r="D94" s="127">
        <v>26707.0</v>
      </c>
      <c r="E94" s="5">
        <v>1715.0</v>
      </c>
      <c r="F94" s="5">
        <v>3206.0</v>
      </c>
      <c r="G94" s="5">
        <v>8657.0</v>
      </c>
      <c r="H94" s="5">
        <v>6518.0</v>
      </c>
      <c r="I94" s="5">
        <v>7223.0</v>
      </c>
      <c r="J94" s="23">
        <v>9581.0</v>
      </c>
      <c r="K94" s="5">
        <v>8014.0</v>
      </c>
      <c r="L94" s="5">
        <v>4065.0</v>
      </c>
      <c r="M94" s="5">
        <v>2479.0</v>
      </c>
      <c r="N94" s="16">
        <v>365.0</v>
      </c>
      <c r="O94" s="16">
        <v>357.0</v>
      </c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>
      <c r="A95" s="8">
        <v>44186.0</v>
      </c>
      <c r="B95" s="23">
        <v>50585.0</v>
      </c>
      <c r="C95" s="23">
        <v>24325.0</v>
      </c>
      <c r="D95" s="16">
        <v>26262.0</v>
      </c>
      <c r="E95" s="16">
        <v>1684.0</v>
      </c>
      <c r="F95" s="16">
        <v>3150.0</v>
      </c>
      <c r="G95" s="16">
        <v>8552.0</v>
      </c>
      <c r="H95" s="16">
        <v>6414.0</v>
      </c>
      <c r="I95" s="16">
        <v>7099.0</v>
      </c>
      <c r="J95" s="23">
        <v>9401.0</v>
      </c>
      <c r="K95" s="16">
        <v>7883.0</v>
      </c>
      <c r="L95" s="16">
        <v>3979.0</v>
      </c>
      <c r="M95" s="16">
        <v>2428.0</v>
      </c>
      <c r="N95" s="16">
        <v>358.0</v>
      </c>
      <c r="O95" s="16">
        <v>340.0</v>
      </c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>
      <c r="A96" s="8">
        <v>44185.0</v>
      </c>
      <c r="B96" s="23">
        <v>49659.0</v>
      </c>
      <c r="C96" s="23">
        <v>23865.0</v>
      </c>
      <c r="D96" s="16">
        <v>25797.0</v>
      </c>
      <c r="E96" s="16">
        <v>1638.0</v>
      </c>
      <c r="F96" s="16">
        <v>3105.0</v>
      </c>
      <c r="G96" s="16">
        <v>8455.0</v>
      </c>
      <c r="H96" s="16">
        <v>6297.0</v>
      </c>
      <c r="I96" s="16">
        <v>6975.0</v>
      </c>
      <c r="J96" s="23">
        <v>9206.0</v>
      </c>
      <c r="K96" s="16">
        <v>7722.0</v>
      </c>
      <c r="L96" s="16">
        <v>3892.0</v>
      </c>
      <c r="M96" s="16">
        <v>2374.0</v>
      </c>
      <c r="N96" s="128">
        <v>345.0</v>
      </c>
      <c r="O96" s="128">
        <v>329.0</v>
      </c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>
      <c r="A97" s="8">
        <v>44184.0</v>
      </c>
      <c r="B97" s="23">
        <v>48562.0</v>
      </c>
      <c r="C97" s="23">
        <v>23240.0</v>
      </c>
      <c r="D97" s="16">
        <v>25325.0</v>
      </c>
      <c r="E97" s="16">
        <v>1591.0</v>
      </c>
      <c r="F97" s="16">
        <v>3034.0</v>
      </c>
      <c r="G97" s="16">
        <v>8318.0</v>
      </c>
      <c r="H97" s="16">
        <v>6155.0</v>
      </c>
      <c r="I97" s="16">
        <v>6822.0</v>
      </c>
      <c r="J97" s="23">
        <v>8973.0</v>
      </c>
      <c r="K97" s="16">
        <v>7534.0</v>
      </c>
      <c r="L97" s="16">
        <v>3813.0</v>
      </c>
      <c r="M97" s="16">
        <v>2327.0</v>
      </c>
      <c r="N97" s="128">
        <v>339.0</v>
      </c>
      <c r="O97" s="128">
        <v>320.0</v>
      </c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>
      <c r="A98" s="8">
        <v>44183.0</v>
      </c>
      <c r="B98" s="23">
        <v>47515.0</v>
      </c>
      <c r="C98" s="23">
        <v>22769.0</v>
      </c>
      <c r="D98" s="16">
        <v>24744.0</v>
      </c>
      <c r="E98" s="16">
        <v>1558.0</v>
      </c>
      <c r="F98" s="16">
        <v>2969.0</v>
      </c>
      <c r="G98" s="16">
        <v>8183.0</v>
      </c>
      <c r="H98" s="16">
        <v>6044.0</v>
      </c>
      <c r="I98" s="16">
        <v>6669.0</v>
      </c>
      <c r="J98" s="23">
        <v>8753.0</v>
      </c>
      <c r="K98" s="16">
        <v>7358.0</v>
      </c>
      <c r="L98" s="16">
        <v>3730.0</v>
      </c>
      <c r="M98" s="16">
        <v>2250.0</v>
      </c>
      <c r="N98" s="128">
        <v>336.0</v>
      </c>
      <c r="O98" s="128">
        <v>309.0</v>
      </c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>
      <c r="A99" s="8">
        <v>44182.0</v>
      </c>
      <c r="B99" s="23">
        <v>46451.0</v>
      </c>
      <c r="C99" s="23">
        <v>22285.0</v>
      </c>
      <c r="D99" s="16">
        <v>24166.0</v>
      </c>
      <c r="E99" s="16">
        <v>1518.0</v>
      </c>
      <c r="F99" s="16">
        <v>2903.0</v>
      </c>
      <c r="G99" s="16">
        <v>8060.0</v>
      </c>
      <c r="H99" s="16">
        <v>5912.0</v>
      </c>
      <c r="I99" s="16">
        <v>6535.0</v>
      </c>
      <c r="J99" s="23">
        <v>8528.0</v>
      </c>
      <c r="K99" s="16">
        <v>7172.0</v>
      </c>
      <c r="L99" s="16">
        <v>3640.0</v>
      </c>
      <c r="M99" s="16">
        <v>2184.0</v>
      </c>
      <c r="N99" s="128">
        <v>331.0</v>
      </c>
      <c r="O99" s="128">
        <v>303.0</v>
      </c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>
      <c r="A100" s="8">
        <v>44181.0</v>
      </c>
      <c r="B100" s="23">
        <v>45440.0</v>
      </c>
      <c r="C100" s="23">
        <v>21812.0</v>
      </c>
      <c r="D100" s="16">
        <v>23628.0</v>
      </c>
      <c r="E100" s="16">
        <v>1462.0</v>
      </c>
      <c r="F100" s="16">
        <v>2849.0</v>
      </c>
      <c r="G100" s="16">
        <v>7953.0</v>
      </c>
      <c r="H100" s="16">
        <v>5790.0</v>
      </c>
      <c r="I100" s="16">
        <v>6394.0</v>
      </c>
      <c r="J100" s="23">
        <v>8314.0</v>
      </c>
      <c r="K100" s="16">
        <v>6999.0</v>
      </c>
      <c r="L100" s="16">
        <v>3555.0</v>
      </c>
      <c r="M100" s="16">
        <v>2125.0</v>
      </c>
      <c r="N100" s="128">
        <v>317.0</v>
      </c>
      <c r="O100" s="128">
        <v>295.0</v>
      </c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>
      <c r="A101" s="8">
        <v>44180.0</v>
      </c>
      <c r="B101" s="23">
        <v>44362.0</v>
      </c>
      <c r="C101" s="23">
        <v>21256.0</v>
      </c>
      <c r="D101" s="16">
        <v>23106.0</v>
      </c>
      <c r="E101" s="16">
        <v>1417.0</v>
      </c>
      <c r="F101" s="16">
        <v>2780.0</v>
      </c>
      <c r="G101" s="16">
        <v>7800.0</v>
      </c>
      <c r="H101" s="16">
        <v>5686.0</v>
      </c>
      <c r="I101" s="16">
        <v>6252.0</v>
      </c>
      <c r="J101" s="23">
        <v>8099.0</v>
      </c>
      <c r="K101" s="16">
        <v>6808.0</v>
      </c>
      <c r="L101" s="16">
        <v>3464.0</v>
      </c>
      <c r="M101" s="16">
        <v>2057.0</v>
      </c>
      <c r="N101" s="128">
        <v>308.0</v>
      </c>
      <c r="O101" s="128">
        <v>292.0</v>
      </c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>
      <c r="A102" s="8">
        <v>44179.0</v>
      </c>
      <c r="B102" s="23">
        <v>43482.0</v>
      </c>
      <c r="C102" s="23">
        <v>20841.0</v>
      </c>
      <c r="D102" s="16">
        <v>22641.0</v>
      </c>
      <c r="E102" s="16">
        <v>1377.0</v>
      </c>
      <c r="F102" s="16">
        <v>2726.0</v>
      </c>
      <c r="G102" s="16">
        <v>7700.0</v>
      </c>
      <c r="H102" s="16">
        <v>5573.0</v>
      </c>
      <c r="I102" s="16">
        <v>6127.0</v>
      </c>
      <c r="J102" s="23">
        <v>7948.0</v>
      </c>
      <c r="K102" s="16">
        <v>6676.0</v>
      </c>
      <c r="L102" s="16">
        <v>3385.0</v>
      </c>
      <c r="M102" s="16">
        <v>1971.0</v>
      </c>
      <c r="N102" s="128">
        <v>302.0</v>
      </c>
      <c r="O102" s="128">
        <v>285.0</v>
      </c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>
      <c r="A103" s="8">
        <v>44178.0</v>
      </c>
      <c r="B103" s="23">
        <v>42764.0</v>
      </c>
      <c r="C103" s="23">
        <v>20511.0</v>
      </c>
      <c r="D103" s="16">
        <v>22253.0</v>
      </c>
      <c r="E103" s="16">
        <v>1346.0</v>
      </c>
      <c r="F103" s="16">
        <v>2672.0</v>
      </c>
      <c r="G103" s="16">
        <v>7602.0</v>
      </c>
      <c r="H103" s="16">
        <v>5500.0</v>
      </c>
      <c r="I103" s="16">
        <v>6006.0</v>
      </c>
      <c r="J103" s="23">
        <v>7810.0</v>
      </c>
      <c r="K103" s="16">
        <v>6568.0</v>
      </c>
      <c r="L103" s="16">
        <v>3336.0</v>
      </c>
      <c r="M103" s="16">
        <v>1925.0</v>
      </c>
      <c r="N103" s="128">
        <v>297.0</v>
      </c>
      <c r="O103" s="128">
        <v>283.0</v>
      </c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>
      <c r="A104" s="8">
        <v>44177.0</v>
      </c>
      <c r="B104" s="23">
        <v>41734.0</v>
      </c>
      <c r="C104" s="23">
        <v>20027.0</v>
      </c>
      <c r="D104" s="16">
        <v>21707.0</v>
      </c>
      <c r="E104" s="16">
        <v>1310.0</v>
      </c>
      <c r="F104" s="16">
        <v>2598.0</v>
      </c>
      <c r="G104" s="16">
        <v>7492.0</v>
      </c>
      <c r="H104" s="16">
        <v>5391.0</v>
      </c>
      <c r="I104" s="16">
        <v>5856.0</v>
      </c>
      <c r="J104" s="23">
        <v>7618.0</v>
      </c>
      <c r="K104" s="16">
        <v>6385.0</v>
      </c>
      <c r="L104" s="16">
        <v>3231.0</v>
      </c>
      <c r="M104" s="16">
        <v>1854.0</v>
      </c>
      <c r="N104" s="128">
        <v>295.0</v>
      </c>
      <c r="O104" s="128">
        <v>283.0</v>
      </c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>
      <c r="A105" s="8">
        <v>44176.0</v>
      </c>
      <c r="B105" s="23">
        <v>40784.0</v>
      </c>
      <c r="C105" s="23">
        <v>19591.0</v>
      </c>
      <c r="D105" s="16">
        <v>21193.0</v>
      </c>
      <c r="E105" s="16">
        <v>1258.0</v>
      </c>
      <c r="F105" s="16">
        <v>2512.0</v>
      </c>
      <c r="G105" s="16">
        <v>7395.0</v>
      </c>
      <c r="H105" s="16">
        <v>5277.0</v>
      </c>
      <c r="I105" s="16">
        <v>5714.0</v>
      </c>
      <c r="J105" s="23">
        <v>7444.0</v>
      </c>
      <c r="K105" s="16">
        <v>6237.0</v>
      </c>
      <c r="L105" s="16">
        <v>3162.0</v>
      </c>
      <c r="M105" s="16">
        <v>1786.0</v>
      </c>
      <c r="N105" s="128">
        <v>292.0</v>
      </c>
      <c r="O105" s="128">
        <v>280.0</v>
      </c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>
      <c r="A106" s="8">
        <v>44175.0</v>
      </c>
      <c r="B106" s="23">
        <v>40095.0</v>
      </c>
      <c r="C106" s="23">
        <v>19255.0</v>
      </c>
      <c r="D106" s="16">
        <v>20841.0</v>
      </c>
      <c r="E106" s="16">
        <v>1223.0</v>
      </c>
      <c r="F106" s="16">
        <v>2466.0</v>
      </c>
      <c r="G106" s="16">
        <v>7310.0</v>
      </c>
      <c r="H106" s="16">
        <v>5196.0</v>
      </c>
      <c r="I106" s="16">
        <v>5615.0</v>
      </c>
      <c r="J106" s="23">
        <v>7319.0</v>
      </c>
      <c r="K106" s="16">
        <v>6137.0</v>
      </c>
      <c r="L106" s="16">
        <v>3100.0</v>
      </c>
      <c r="M106" s="16">
        <v>1731.0</v>
      </c>
      <c r="N106" s="128">
        <v>289.0</v>
      </c>
      <c r="O106" s="128">
        <v>275.0</v>
      </c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>
      <c r="A107" s="8">
        <v>44174.0</v>
      </c>
      <c r="B107" s="23">
        <v>39414.0</v>
      </c>
      <c r="C107" s="23">
        <v>18904.0</v>
      </c>
      <c r="D107" s="16">
        <v>20510.0</v>
      </c>
      <c r="E107" s="16">
        <v>1183.0</v>
      </c>
      <c r="F107" s="16">
        <v>2413.0</v>
      </c>
      <c r="G107" s="16">
        <v>7230.0</v>
      </c>
      <c r="H107" s="16">
        <v>5085.0</v>
      </c>
      <c r="I107" s="16">
        <v>5522.0</v>
      </c>
      <c r="J107" s="23">
        <v>7209.0</v>
      </c>
      <c r="K107" s="16">
        <v>6022.0</v>
      </c>
      <c r="L107" s="16">
        <v>3047.0</v>
      </c>
      <c r="M107" s="16">
        <v>1701.0</v>
      </c>
      <c r="N107" s="128">
        <v>287.0</v>
      </c>
      <c r="O107" s="128">
        <v>269.0</v>
      </c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>
      <c r="A108" s="8">
        <v>44173.0</v>
      </c>
      <c r="B108" s="23">
        <v>38744.0</v>
      </c>
      <c r="C108" s="23">
        <v>18569.0</v>
      </c>
      <c r="D108" s="16">
        <v>20175.0</v>
      </c>
      <c r="E108" s="16">
        <v>1162.0</v>
      </c>
      <c r="F108" s="16">
        <v>2373.0</v>
      </c>
      <c r="G108" s="16">
        <v>7164.0</v>
      </c>
      <c r="H108" s="16">
        <v>4989.0</v>
      </c>
      <c r="I108" s="16">
        <v>5426.0</v>
      </c>
      <c r="J108" s="23">
        <v>7087.0</v>
      </c>
      <c r="K108" s="16">
        <v>5899.0</v>
      </c>
      <c r="L108" s="16">
        <v>2976.0</v>
      </c>
      <c r="M108" s="16">
        <v>1669.0</v>
      </c>
      <c r="N108" s="128">
        <v>285.0</v>
      </c>
      <c r="O108" s="128">
        <v>267.0</v>
      </c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>
      <c r="A109" s="8">
        <v>44172.0</v>
      </c>
      <c r="B109" s="23">
        <v>38160.0</v>
      </c>
      <c r="C109" s="23">
        <v>18302.0</v>
      </c>
      <c r="D109" s="16">
        <v>19858.0</v>
      </c>
      <c r="E109" s="16">
        <v>1142.0</v>
      </c>
      <c r="F109" s="16">
        <v>2340.0</v>
      </c>
      <c r="G109" s="16">
        <v>7093.0</v>
      </c>
      <c r="H109" s="16">
        <v>4917.0</v>
      </c>
      <c r="I109" s="16">
        <v>5345.0</v>
      </c>
      <c r="J109" s="23">
        <v>6979.0</v>
      </c>
      <c r="K109" s="16">
        <v>5809.0</v>
      </c>
      <c r="L109" s="16">
        <v>2919.0</v>
      </c>
      <c r="M109" s="16">
        <v>1616.0</v>
      </c>
      <c r="N109" s="128">
        <v>284.0</v>
      </c>
      <c r="O109" s="128">
        <v>265.0</v>
      </c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>
      <c r="A110" s="8">
        <v>44171.0</v>
      </c>
      <c r="B110" s="23">
        <v>37545.0</v>
      </c>
      <c r="C110" s="23">
        <v>18006.0</v>
      </c>
      <c r="D110" s="16">
        <v>19539.0</v>
      </c>
      <c r="E110" s="16">
        <v>1128.0</v>
      </c>
      <c r="F110" s="16">
        <v>2309.0</v>
      </c>
      <c r="G110" s="16">
        <v>7009.0</v>
      </c>
      <c r="H110" s="16">
        <v>4842.0</v>
      </c>
      <c r="I110" s="16">
        <v>5272.0</v>
      </c>
      <c r="J110" s="23">
        <v>6840.0</v>
      </c>
      <c r="K110" s="16">
        <v>5709.0</v>
      </c>
      <c r="L110" s="16">
        <v>2860.0</v>
      </c>
      <c r="M110" s="16">
        <v>1576.0</v>
      </c>
      <c r="N110" s="128">
        <v>282.0</v>
      </c>
      <c r="O110" s="128">
        <v>263.0</v>
      </c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>
      <c r="A111" s="8">
        <v>44170.0</v>
      </c>
      <c r="B111" s="23">
        <v>36914.0</v>
      </c>
      <c r="C111" s="23">
        <v>17667.0</v>
      </c>
      <c r="D111" s="16">
        <v>19247.0</v>
      </c>
      <c r="E111" s="16">
        <v>1106.0</v>
      </c>
      <c r="F111" s="16">
        <v>2279.0</v>
      </c>
      <c r="G111" s="16">
        <v>6937.0</v>
      </c>
      <c r="H111" s="16">
        <v>4752.0</v>
      </c>
      <c r="I111" s="16">
        <v>5199.0</v>
      </c>
      <c r="J111" s="23">
        <v>6717.0</v>
      </c>
      <c r="K111" s="16">
        <v>5598.0</v>
      </c>
      <c r="L111" s="16">
        <v>2792.0</v>
      </c>
      <c r="M111" s="16">
        <v>1534.0</v>
      </c>
      <c r="N111" s="128">
        <v>280.0</v>
      </c>
      <c r="O111" s="128">
        <v>260.0</v>
      </c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>
      <c r="A112" s="8">
        <v>44169.0</v>
      </c>
      <c r="B112" s="23">
        <v>36331.0</v>
      </c>
      <c r="C112" s="23">
        <v>17379.0</v>
      </c>
      <c r="D112" s="16">
        <v>18952.0</v>
      </c>
      <c r="E112" s="16">
        <v>1083.0</v>
      </c>
      <c r="F112" s="16">
        <v>2227.0</v>
      </c>
      <c r="G112" s="16">
        <v>6837.0</v>
      </c>
      <c r="H112" s="16">
        <v>4686.0</v>
      </c>
      <c r="I112" s="16">
        <v>5121.0</v>
      </c>
      <c r="J112" s="23">
        <v>6624.0</v>
      </c>
      <c r="K112" s="16">
        <v>5508.0</v>
      </c>
      <c r="L112" s="16">
        <v>2742.0</v>
      </c>
      <c r="M112" s="16">
        <v>1503.0</v>
      </c>
      <c r="N112" s="128">
        <v>279.0</v>
      </c>
      <c r="O112" s="128">
        <v>257.0</v>
      </c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>
      <c r="A113" s="8">
        <v>44168.0</v>
      </c>
      <c r="B113" s="23">
        <v>35702.0</v>
      </c>
      <c r="C113" s="23">
        <v>17091.0</v>
      </c>
      <c r="D113" s="16">
        <v>18611.0</v>
      </c>
      <c r="E113" s="16">
        <v>1058.0</v>
      </c>
      <c r="F113" s="16">
        <v>2181.0</v>
      </c>
      <c r="G113" s="16">
        <v>6737.0</v>
      </c>
      <c r="H113" s="16">
        <v>4604.0</v>
      </c>
      <c r="I113" s="16">
        <v>5032.0</v>
      </c>
      <c r="J113" s="23">
        <v>6505.0</v>
      </c>
      <c r="K113" s="16">
        <v>5415.0</v>
      </c>
      <c r="L113" s="16">
        <v>2699.0</v>
      </c>
      <c r="M113" s="16">
        <v>1471.0</v>
      </c>
      <c r="N113" s="128">
        <v>276.0</v>
      </c>
      <c r="O113" s="128">
        <v>253.0</v>
      </c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>
      <c r="A114" s="8">
        <v>44167.0</v>
      </c>
      <c r="B114" s="23">
        <v>35162.0</v>
      </c>
      <c r="C114" s="23">
        <v>16818.0</v>
      </c>
      <c r="D114" s="16">
        <v>18344.0</v>
      </c>
      <c r="E114" s="16">
        <v>1027.0</v>
      </c>
      <c r="F114" s="16">
        <v>2140.0</v>
      </c>
      <c r="G114" s="16">
        <v>6633.0</v>
      </c>
      <c r="H114" s="16">
        <v>4536.0</v>
      </c>
      <c r="I114" s="16">
        <v>4939.0</v>
      </c>
      <c r="J114" s="23">
        <v>6410.0</v>
      </c>
      <c r="K114" s="16">
        <v>5340.0</v>
      </c>
      <c r="L114" s="16">
        <v>2672.0</v>
      </c>
      <c r="M114" s="16">
        <v>1465.0</v>
      </c>
      <c r="N114" s="128">
        <v>275.0</v>
      </c>
      <c r="O114" s="128">
        <v>251.0</v>
      </c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>
      <c r="A115" s="8">
        <v>44166.0</v>
      </c>
      <c r="B115" s="23">
        <v>34651.0</v>
      </c>
      <c r="C115" s="23">
        <v>16556.0</v>
      </c>
      <c r="D115" s="16">
        <v>18095.0</v>
      </c>
      <c r="E115" s="16">
        <v>1008.0</v>
      </c>
      <c r="F115" s="16">
        <v>2097.0</v>
      </c>
      <c r="G115" s="16">
        <v>6548.0</v>
      </c>
      <c r="H115" s="16">
        <v>4447.0</v>
      </c>
      <c r="I115" s="16">
        <v>4860.0</v>
      </c>
      <c r="J115" s="23">
        <v>6311.0</v>
      </c>
      <c r="K115" s="16">
        <v>5283.0</v>
      </c>
      <c r="L115" s="16">
        <v>2649.0</v>
      </c>
      <c r="M115" s="16">
        <v>1448.0</v>
      </c>
      <c r="N115" s="128">
        <v>275.0</v>
      </c>
      <c r="O115" s="128">
        <v>251.0</v>
      </c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>
      <c r="A116" s="8">
        <v>44165.0</v>
      </c>
      <c r="B116" s="23">
        <v>34200.0</v>
      </c>
      <c r="C116" s="23">
        <v>16322.0</v>
      </c>
      <c r="D116" s="16">
        <v>17878.0</v>
      </c>
      <c r="E116" s="16">
        <v>993.0</v>
      </c>
      <c r="F116" s="16">
        <v>2050.0</v>
      </c>
      <c r="G116" s="16">
        <v>6466.0</v>
      </c>
      <c r="H116" s="16">
        <v>4381.0</v>
      </c>
      <c r="I116" s="16">
        <v>4797.0</v>
      </c>
      <c r="J116" s="23">
        <v>6217.0</v>
      </c>
      <c r="K116" s="16">
        <v>5240.0</v>
      </c>
      <c r="L116" s="16">
        <v>2622.0</v>
      </c>
      <c r="M116" s="16">
        <v>1434.0</v>
      </c>
      <c r="N116" s="128">
        <v>275.0</v>
      </c>
      <c r="O116" s="128">
        <v>251.0</v>
      </c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>
      <c r="A117" s="8">
        <v>44164.0</v>
      </c>
      <c r="B117" s="23">
        <v>33762.0</v>
      </c>
      <c r="C117" s="23">
        <v>16166.0</v>
      </c>
      <c r="D117" s="16">
        <v>17657.0</v>
      </c>
      <c r="E117" s="16">
        <v>977.0</v>
      </c>
      <c r="F117" s="16">
        <v>1996.0</v>
      </c>
      <c r="G117" s="16">
        <v>6412.0</v>
      </c>
      <c r="H117" s="16">
        <v>4349.0</v>
      </c>
      <c r="I117" s="16">
        <v>4759.0</v>
      </c>
      <c r="J117" s="23">
        <v>6141.0</v>
      </c>
      <c r="K117" s="16">
        <v>5183.0</v>
      </c>
      <c r="L117" s="16">
        <v>2598.0</v>
      </c>
      <c r="M117" s="16">
        <v>1408.0</v>
      </c>
      <c r="N117" s="128">
        <v>274.0</v>
      </c>
      <c r="O117" s="128">
        <v>249.0</v>
      </c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>
      <c r="A118" s="8">
        <v>44163.0</v>
      </c>
      <c r="B118" s="23">
        <v>33312.0</v>
      </c>
      <c r="C118" s="23">
        <v>15933.0</v>
      </c>
      <c r="D118" s="16">
        <v>17440.0</v>
      </c>
      <c r="E118" s="16">
        <v>959.0</v>
      </c>
      <c r="F118" s="16">
        <v>1960.0</v>
      </c>
      <c r="G118" s="16">
        <v>6319.0</v>
      </c>
      <c r="H118" s="16">
        <v>4283.0</v>
      </c>
      <c r="I118" s="16">
        <v>4690.0</v>
      </c>
      <c r="J118" s="23">
        <v>6058.0</v>
      </c>
      <c r="K118" s="16">
        <v>5137.0</v>
      </c>
      <c r="L118" s="16">
        <v>2572.0</v>
      </c>
      <c r="M118" s="16">
        <v>1395.0</v>
      </c>
      <c r="N118" s="128">
        <v>273.0</v>
      </c>
      <c r="O118" s="128">
        <v>249.0</v>
      </c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>
      <c r="A119" s="8">
        <v>44162.0</v>
      </c>
      <c r="B119" s="23">
        <v>32809.0</v>
      </c>
      <c r="C119" s="23">
        <v>15671.0</v>
      </c>
      <c r="D119" s="16">
        <v>17199.0</v>
      </c>
      <c r="E119" s="16">
        <v>946.0</v>
      </c>
      <c r="F119" s="16">
        <v>1922.0</v>
      </c>
      <c r="G119" s="16">
        <v>6245.0</v>
      </c>
      <c r="H119" s="16">
        <v>4206.0</v>
      </c>
      <c r="I119" s="16">
        <v>4595.0</v>
      </c>
      <c r="J119" s="23">
        <v>5980.0</v>
      </c>
      <c r="K119" s="16">
        <v>5055.0</v>
      </c>
      <c r="L119" s="16">
        <v>2542.0</v>
      </c>
      <c r="M119" s="16">
        <v>1379.0</v>
      </c>
      <c r="N119" s="128">
        <v>271.0</v>
      </c>
      <c r="O119" s="128">
        <v>245.0</v>
      </c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>
      <c r="A120" s="8">
        <v>44161.0</v>
      </c>
      <c r="B120" s="23">
        <v>32256.0</v>
      </c>
      <c r="C120" s="23">
        <v>15375.0</v>
      </c>
      <c r="D120" s="16">
        <v>16942.0</v>
      </c>
      <c r="E120" s="16">
        <v>925.0</v>
      </c>
      <c r="F120" s="16">
        <v>1882.0</v>
      </c>
      <c r="G120" s="16">
        <v>6165.0</v>
      </c>
      <c r="H120" s="16">
        <v>4127.0</v>
      </c>
      <c r="I120" s="16">
        <v>4499.0</v>
      </c>
      <c r="J120" s="23">
        <v>5864.0</v>
      </c>
      <c r="K120" s="16">
        <v>4987.0</v>
      </c>
      <c r="L120" s="16">
        <v>2515.0</v>
      </c>
      <c r="M120" s="16">
        <v>1353.0</v>
      </c>
      <c r="N120" s="128">
        <v>271.0</v>
      </c>
      <c r="O120" s="128">
        <v>244.0</v>
      </c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>
      <c r="A121" s="8">
        <v>44160.0</v>
      </c>
      <c r="B121" s="23">
        <v>31673.0</v>
      </c>
      <c r="C121" s="23">
        <v>15078.0</v>
      </c>
      <c r="D121" s="16">
        <v>16656.0</v>
      </c>
      <c r="E121" s="16">
        <v>904.0</v>
      </c>
      <c r="F121" s="16">
        <v>1825.0</v>
      </c>
      <c r="G121" s="16">
        <v>6040.0</v>
      </c>
      <c r="H121" s="16">
        <v>4044.0</v>
      </c>
      <c r="I121" s="16">
        <v>4406.0</v>
      </c>
      <c r="J121" s="23">
        <v>5769.0</v>
      </c>
      <c r="K121" s="16">
        <v>4915.0</v>
      </c>
      <c r="L121" s="16">
        <v>2487.0</v>
      </c>
      <c r="M121" s="16">
        <v>1344.0</v>
      </c>
      <c r="N121" s="128">
        <v>269.0</v>
      </c>
      <c r="O121" s="128">
        <v>244.0</v>
      </c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>
      <c r="A122" s="8">
        <v>44159.0</v>
      </c>
      <c r="B122" s="23">
        <v>31291.0</v>
      </c>
      <c r="C122" s="23">
        <v>14872.0</v>
      </c>
      <c r="D122" s="16">
        <v>16480.0</v>
      </c>
      <c r="E122" s="16">
        <v>893.0</v>
      </c>
      <c r="F122" s="16">
        <v>1794.0</v>
      </c>
      <c r="G122" s="16">
        <v>5988.0</v>
      </c>
      <c r="H122" s="16">
        <v>3983.0</v>
      </c>
      <c r="I122" s="16">
        <v>4331.0</v>
      </c>
      <c r="J122" s="23">
        <v>5697.0</v>
      </c>
      <c r="K122" s="16">
        <v>4869.0</v>
      </c>
      <c r="L122" s="16">
        <v>2463.0</v>
      </c>
      <c r="M122" s="16">
        <v>1334.0</v>
      </c>
      <c r="N122" s="128">
        <v>268.0</v>
      </c>
      <c r="O122" s="128">
        <v>242.0</v>
      </c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>
      <c r="A123" s="8">
        <v>44158.0</v>
      </c>
      <c r="B123" s="23">
        <v>30942.0</v>
      </c>
      <c r="C123" s="23">
        <v>14682.0</v>
      </c>
      <c r="D123" s="16">
        <v>16321.0</v>
      </c>
      <c r="E123" s="16">
        <v>877.0</v>
      </c>
      <c r="F123" s="16">
        <v>1776.0</v>
      </c>
      <c r="G123" s="16">
        <v>5921.0</v>
      </c>
      <c r="H123" s="16">
        <v>3930.0</v>
      </c>
      <c r="I123" s="16">
        <v>4271.0</v>
      </c>
      <c r="J123" s="23">
        <v>5637.0</v>
      </c>
      <c r="K123" s="16">
        <v>4826.0</v>
      </c>
      <c r="L123" s="16">
        <v>2438.0</v>
      </c>
      <c r="M123" s="16">
        <v>1327.0</v>
      </c>
      <c r="N123" s="128">
        <v>267.0</v>
      </c>
      <c r="O123" s="128">
        <v>242.0</v>
      </c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>
      <c r="A124" s="8">
        <v>44157.0</v>
      </c>
      <c r="B124" s="23">
        <v>30671.0</v>
      </c>
      <c r="C124" s="23">
        <v>14554.0</v>
      </c>
      <c r="D124" s="16">
        <v>16178.0</v>
      </c>
      <c r="E124" s="16">
        <v>854.0</v>
      </c>
      <c r="F124" s="16">
        <v>1755.0</v>
      </c>
      <c r="G124" s="16">
        <v>5880.0</v>
      </c>
      <c r="H124" s="16">
        <v>3889.0</v>
      </c>
      <c r="I124" s="16">
        <v>4222.0</v>
      </c>
      <c r="J124" s="23">
        <v>5587.0</v>
      </c>
      <c r="K124" s="16">
        <v>4806.0</v>
      </c>
      <c r="L124" s="16">
        <v>2421.0</v>
      </c>
      <c r="M124" s="16">
        <v>1318.0</v>
      </c>
      <c r="N124" s="128">
        <v>265.0</v>
      </c>
      <c r="O124" s="128">
        <v>240.0</v>
      </c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>
      <c r="A125" s="8">
        <v>44156.0</v>
      </c>
      <c r="B125" s="23">
        <v>30341.0</v>
      </c>
      <c r="C125" s="23">
        <v>14381.0</v>
      </c>
      <c r="D125" s="16">
        <v>16021.0</v>
      </c>
      <c r="E125" s="16">
        <v>837.0</v>
      </c>
      <c r="F125" s="16">
        <v>1735.0</v>
      </c>
      <c r="G125" s="16">
        <v>5815.0</v>
      </c>
      <c r="H125" s="16">
        <v>3842.0</v>
      </c>
      <c r="I125" s="16">
        <v>4158.0</v>
      </c>
      <c r="J125" s="23">
        <v>5531.0</v>
      </c>
      <c r="K125" s="16">
        <v>4774.0</v>
      </c>
      <c r="L125" s="16">
        <v>2403.0</v>
      </c>
      <c r="M125" s="16">
        <v>1307.0</v>
      </c>
      <c r="N125" s="128">
        <v>264.0</v>
      </c>
      <c r="O125" s="128">
        <v>239.0</v>
      </c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>
      <c r="A126" s="8">
        <v>44155.0</v>
      </c>
      <c r="B126" s="23">
        <v>30001.0</v>
      </c>
      <c r="C126" s="23">
        <v>14171.0</v>
      </c>
      <c r="D126" s="16">
        <v>15845.0</v>
      </c>
      <c r="E126" s="16">
        <v>822.0</v>
      </c>
      <c r="F126" s="16">
        <v>1699.0</v>
      </c>
      <c r="G126" s="16">
        <v>5707.0</v>
      </c>
      <c r="H126" s="16">
        <v>3793.0</v>
      </c>
      <c r="I126" s="16">
        <v>4102.0</v>
      </c>
      <c r="J126" s="23">
        <v>5475.0</v>
      </c>
      <c r="K126" s="16">
        <v>4737.0</v>
      </c>
      <c r="L126" s="16">
        <v>2380.0</v>
      </c>
      <c r="M126" s="16">
        <v>1301.0</v>
      </c>
      <c r="N126" s="128">
        <v>263.0</v>
      </c>
      <c r="O126" s="128">
        <v>238.0</v>
      </c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>
      <c r="A127" s="8">
        <v>44154.0</v>
      </c>
      <c r="B127" s="23">
        <v>29635.0</v>
      </c>
      <c r="C127" s="23">
        <v>13980.0</v>
      </c>
      <c r="D127" s="16">
        <v>15673.0</v>
      </c>
      <c r="E127" s="16">
        <v>811.0</v>
      </c>
      <c r="F127" s="16">
        <v>1664.0</v>
      </c>
      <c r="G127" s="16">
        <v>5642.0</v>
      </c>
      <c r="H127" s="16">
        <v>3744.0</v>
      </c>
      <c r="I127" s="16">
        <v>4043.0</v>
      </c>
      <c r="J127" s="23">
        <v>5415.0</v>
      </c>
      <c r="K127" s="16">
        <v>4692.0</v>
      </c>
      <c r="L127" s="16">
        <v>2352.0</v>
      </c>
      <c r="M127" s="16">
        <v>1290.0</v>
      </c>
      <c r="N127" s="128">
        <v>262.0</v>
      </c>
      <c r="O127" s="128">
        <v>236.0</v>
      </c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>
      <c r="A128" s="8">
        <v>44153.0</v>
      </c>
      <c r="B128" s="23">
        <v>29282.0</v>
      </c>
      <c r="C128" s="23">
        <v>13799.0</v>
      </c>
      <c r="D128" s="16">
        <v>15511.0</v>
      </c>
      <c r="E128" s="16">
        <v>788.0</v>
      </c>
      <c r="F128" s="16">
        <v>1621.0</v>
      </c>
      <c r="G128" s="16">
        <v>5594.0</v>
      </c>
      <c r="H128" s="16">
        <v>3698.0</v>
      </c>
      <c r="I128" s="16">
        <v>3987.0</v>
      </c>
      <c r="J128" s="23">
        <v>5360.0</v>
      </c>
      <c r="K128" s="16">
        <v>4648.0</v>
      </c>
      <c r="L128" s="16">
        <v>2335.0</v>
      </c>
      <c r="M128" s="16">
        <v>1279.0</v>
      </c>
      <c r="N128" s="128">
        <v>261.0</v>
      </c>
      <c r="O128" s="128">
        <v>235.0</v>
      </c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>
      <c r="A129" s="8">
        <v>44152.0</v>
      </c>
      <c r="B129" s="23">
        <v>28997.0</v>
      </c>
      <c r="C129" s="23">
        <v>13615.0</v>
      </c>
      <c r="D129" s="16">
        <v>15382.0</v>
      </c>
      <c r="E129" s="16">
        <v>784.0</v>
      </c>
      <c r="F129" s="16">
        <v>1605.0</v>
      </c>
      <c r="G129" s="16">
        <v>5547.0</v>
      </c>
      <c r="H129" s="16">
        <v>3651.0</v>
      </c>
      <c r="I129" s="16">
        <v>3926.0</v>
      </c>
      <c r="J129" s="23">
        <v>5305.0</v>
      </c>
      <c r="K129" s="16">
        <v>4607.0</v>
      </c>
      <c r="L129" s="16">
        <v>2315.0</v>
      </c>
      <c r="M129" s="16">
        <v>1258.0</v>
      </c>
      <c r="N129" s="128">
        <v>260.0</v>
      </c>
      <c r="O129" s="128">
        <v>234.0</v>
      </c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>
      <c r="A130" s="8">
        <v>44151.0</v>
      </c>
      <c r="B130" s="23">
        <v>28767.0</v>
      </c>
      <c r="C130" s="23">
        <v>13497.0</v>
      </c>
      <c r="D130" s="16">
        <v>15270.0</v>
      </c>
      <c r="E130" s="16">
        <v>773.0</v>
      </c>
      <c r="F130" s="16">
        <v>1593.0</v>
      </c>
      <c r="G130" s="16">
        <v>5510.0</v>
      </c>
      <c r="H130" s="16">
        <v>3624.0</v>
      </c>
      <c r="I130" s="16">
        <v>3890.0</v>
      </c>
      <c r="J130" s="23">
        <v>5261.0</v>
      </c>
      <c r="K130" s="16">
        <v>4569.0</v>
      </c>
      <c r="L130" s="16">
        <v>2297.0</v>
      </c>
      <c r="M130" s="16">
        <v>1250.0</v>
      </c>
      <c r="N130" s="128">
        <v>260.0</v>
      </c>
      <c r="O130" s="128">
        <v>234.0</v>
      </c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>
      <c r="A131" s="8">
        <v>44150.0</v>
      </c>
      <c r="B131" s="23">
        <v>28545.0</v>
      </c>
      <c r="C131" s="23">
        <v>13380.0</v>
      </c>
      <c r="D131" s="16">
        <v>15165.0</v>
      </c>
      <c r="E131" s="16">
        <v>768.0</v>
      </c>
      <c r="F131" s="16">
        <v>1581.0</v>
      </c>
      <c r="G131" s="16">
        <v>5473.0</v>
      </c>
      <c r="H131" s="16">
        <v>3597.0</v>
      </c>
      <c r="I131" s="16">
        <v>3861.0</v>
      </c>
      <c r="J131" s="23">
        <v>5221.0</v>
      </c>
      <c r="K131" s="16">
        <v>4516.0</v>
      </c>
      <c r="L131" s="16">
        <v>2282.0</v>
      </c>
      <c r="M131" s="16">
        <v>1246.0</v>
      </c>
      <c r="N131" s="128">
        <v>260.0</v>
      </c>
      <c r="O131" s="128">
        <v>233.0</v>
      </c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>
      <c r="A132" s="8">
        <v>44149.0</v>
      </c>
      <c r="B132" s="23">
        <v>28337.0</v>
      </c>
      <c r="C132" s="23">
        <v>13280.0</v>
      </c>
      <c r="D132" s="16">
        <v>15057.0</v>
      </c>
      <c r="E132" s="16">
        <v>760.0</v>
      </c>
      <c r="F132" s="16">
        <v>1568.0</v>
      </c>
      <c r="G132" s="16">
        <v>5447.0</v>
      </c>
      <c r="H132" s="16">
        <v>3570.0</v>
      </c>
      <c r="I132" s="16">
        <v>3834.0</v>
      </c>
      <c r="J132" s="23">
        <v>5172.0</v>
      </c>
      <c r="K132" s="16">
        <v>4476.0</v>
      </c>
      <c r="L132" s="16">
        <v>2269.0</v>
      </c>
      <c r="M132" s="16">
        <v>1241.0</v>
      </c>
      <c r="N132" s="128">
        <v>260.0</v>
      </c>
      <c r="O132" s="128">
        <v>232.0</v>
      </c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>
      <c r="A133" s="8">
        <v>44148.0</v>
      </c>
      <c r="B133" s="23">
        <v>28132.0</v>
      </c>
      <c r="C133" s="23">
        <v>13175.0</v>
      </c>
      <c r="D133" s="128">
        <v>14957.0</v>
      </c>
      <c r="E133" s="128">
        <v>748.0</v>
      </c>
      <c r="F133" s="128">
        <v>1554.0</v>
      </c>
      <c r="G133" s="128">
        <v>5411.0</v>
      </c>
      <c r="H133" s="128">
        <v>3538.0</v>
      </c>
      <c r="I133" s="128">
        <v>3805.0</v>
      </c>
      <c r="J133" s="23">
        <v>5136.0</v>
      </c>
      <c r="K133" s="128">
        <v>4444.0</v>
      </c>
      <c r="L133" s="128">
        <v>2262.0</v>
      </c>
      <c r="M133" s="128">
        <v>1234.0</v>
      </c>
      <c r="N133" s="128">
        <v>257.0</v>
      </c>
      <c r="O133" s="128">
        <v>231.0</v>
      </c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>
      <c r="A134" s="8">
        <v>44147.0</v>
      </c>
      <c r="B134" s="23">
        <v>27941.0</v>
      </c>
      <c r="C134" s="23">
        <v>13084.0</v>
      </c>
      <c r="D134" s="128">
        <v>14857.0</v>
      </c>
      <c r="E134" s="128">
        <v>741.0</v>
      </c>
      <c r="F134" s="128">
        <v>1545.0</v>
      </c>
      <c r="G134" s="128">
        <v>5383.0</v>
      </c>
      <c r="H134" s="128">
        <v>3519.0</v>
      </c>
      <c r="I134" s="128">
        <v>3782.0</v>
      </c>
      <c r="J134" s="23">
        <v>5094.0</v>
      </c>
      <c r="K134" s="128">
        <v>4416.0</v>
      </c>
      <c r="L134" s="128">
        <v>2245.0</v>
      </c>
      <c r="M134" s="128">
        <v>1216.0</v>
      </c>
      <c r="N134" s="128">
        <v>257.0</v>
      </c>
      <c r="O134" s="128">
        <v>230.0</v>
      </c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>
      <c r="A135" s="8">
        <v>44146.0</v>
      </c>
      <c r="B135" s="23">
        <v>27798.0</v>
      </c>
      <c r="C135" s="23">
        <v>13007.0</v>
      </c>
      <c r="D135" s="128">
        <v>14791.0</v>
      </c>
      <c r="E135" s="128">
        <v>735.0</v>
      </c>
      <c r="F135" s="128">
        <v>1532.0</v>
      </c>
      <c r="G135" s="128">
        <v>5357.0</v>
      </c>
      <c r="H135" s="128">
        <v>3496.0</v>
      </c>
      <c r="I135" s="128">
        <v>3760.0</v>
      </c>
      <c r="J135" s="23">
        <v>5069.0</v>
      </c>
      <c r="K135" s="128">
        <v>4401.0</v>
      </c>
      <c r="L135" s="128">
        <v>2236.0</v>
      </c>
      <c r="M135" s="128">
        <v>1212.0</v>
      </c>
      <c r="N135" s="128">
        <v>257.0</v>
      </c>
      <c r="O135" s="128">
        <v>230.0</v>
      </c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>
      <c r="A136" s="8">
        <v>44145.0</v>
      </c>
      <c r="B136" s="16">
        <v>27653.0</v>
      </c>
      <c r="C136" s="16">
        <v>12940.0</v>
      </c>
      <c r="D136" s="16">
        <v>14713.0</v>
      </c>
      <c r="E136" s="16">
        <v>729.0</v>
      </c>
      <c r="F136" s="16">
        <v>1527.0</v>
      </c>
      <c r="G136" s="16">
        <v>5337.0</v>
      </c>
      <c r="H136" s="16">
        <v>3478.0</v>
      </c>
      <c r="I136" s="5">
        <v>3748.0</v>
      </c>
      <c r="J136" s="16">
        <v>5049.0</v>
      </c>
      <c r="K136" s="16">
        <v>4371.0</v>
      </c>
      <c r="L136" s="16">
        <v>2217.0</v>
      </c>
      <c r="M136" s="16">
        <v>1197.0</v>
      </c>
      <c r="N136" s="128">
        <v>255.0</v>
      </c>
      <c r="O136" s="128">
        <v>230.0</v>
      </c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>
      <c r="A137" s="8">
        <v>44144.0</v>
      </c>
      <c r="B137" s="16">
        <v>27553.0</v>
      </c>
      <c r="C137" s="16">
        <v>12884.0</v>
      </c>
      <c r="D137" s="16">
        <v>14669.0</v>
      </c>
      <c r="E137" s="16">
        <v>726.0</v>
      </c>
      <c r="F137" s="16">
        <v>1518.0</v>
      </c>
      <c r="G137" s="16">
        <v>5316.0</v>
      </c>
      <c r="H137" s="16">
        <v>3465.0</v>
      </c>
      <c r="I137" s="16">
        <v>3736.0</v>
      </c>
      <c r="J137" s="16">
        <v>5036.0</v>
      </c>
      <c r="K137" s="16">
        <v>4356.0</v>
      </c>
      <c r="L137" s="16">
        <v>2208.0</v>
      </c>
      <c r="M137" s="16">
        <v>1192.0</v>
      </c>
      <c r="N137" s="128">
        <v>252.0</v>
      </c>
      <c r="O137" s="128">
        <v>228.0</v>
      </c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>
      <c r="A138" s="8">
        <v>44143.0</v>
      </c>
      <c r="B138" s="16">
        <v>27427.0</v>
      </c>
      <c r="C138" s="16">
        <v>12827.0</v>
      </c>
      <c r="D138" s="16">
        <v>14600.0</v>
      </c>
      <c r="E138" s="16">
        <v>723.0</v>
      </c>
      <c r="F138" s="16">
        <v>1512.0</v>
      </c>
      <c r="G138" s="16">
        <v>5301.0</v>
      </c>
      <c r="H138" s="16">
        <v>3440.0</v>
      </c>
      <c r="I138" s="16">
        <v>3717.0</v>
      </c>
      <c r="J138" s="16">
        <v>5017.0</v>
      </c>
      <c r="K138" s="16">
        <v>4341.0</v>
      </c>
      <c r="L138" s="16">
        <v>2193.0</v>
      </c>
      <c r="M138" s="16">
        <v>1183.0</v>
      </c>
      <c r="N138" s="128">
        <v>252.0</v>
      </c>
      <c r="O138" s="128">
        <v>226.0</v>
      </c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>
      <c r="A139" s="8">
        <v>44142.0</v>
      </c>
      <c r="B139" s="16">
        <v>27284.0</v>
      </c>
      <c r="C139" s="16">
        <v>12751.0</v>
      </c>
      <c r="D139" s="16">
        <v>14533.0</v>
      </c>
      <c r="E139" s="16">
        <v>720.0</v>
      </c>
      <c r="F139" s="16">
        <v>1508.0</v>
      </c>
      <c r="G139" s="16">
        <v>5292.0</v>
      </c>
      <c r="H139" s="16">
        <v>3414.0</v>
      </c>
      <c r="I139" s="16">
        <v>3695.0</v>
      </c>
      <c r="J139" s="16">
        <v>4995.0</v>
      </c>
      <c r="K139" s="16">
        <v>4317.0</v>
      </c>
      <c r="L139" s="16">
        <v>2169.0</v>
      </c>
      <c r="M139" s="16">
        <v>1174.0</v>
      </c>
      <c r="N139" s="128">
        <v>251.0</v>
      </c>
      <c r="O139" s="128">
        <v>226.0</v>
      </c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>
      <c r="A140" s="8">
        <v>44141.0</v>
      </c>
      <c r="B140" s="16">
        <v>27195.0</v>
      </c>
      <c r="C140" s="16">
        <v>12701.0</v>
      </c>
      <c r="D140" s="16">
        <v>14494.0</v>
      </c>
      <c r="E140" s="16">
        <v>719.0</v>
      </c>
      <c r="F140" s="16">
        <v>1503.0</v>
      </c>
      <c r="G140" s="16">
        <v>5282.0</v>
      </c>
      <c r="H140" s="16">
        <v>3399.0</v>
      </c>
      <c r="I140" s="16">
        <v>3674.0</v>
      </c>
      <c r="J140" s="16">
        <v>4986.0</v>
      </c>
      <c r="K140" s="16">
        <v>4304.0</v>
      </c>
      <c r="L140" s="16">
        <v>2158.0</v>
      </c>
      <c r="M140" s="16">
        <v>1170.0</v>
      </c>
      <c r="N140" s="128">
        <v>251.0</v>
      </c>
      <c r="O140" s="128">
        <v>225.0</v>
      </c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>
      <c r="A141" s="8">
        <v>44140.0</v>
      </c>
      <c r="B141" s="16">
        <v>27050.0</v>
      </c>
      <c r="C141" s="16">
        <v>12627.0</v>
      </c>
      <c r="D141" s="16">
        <v>14423.0</v>
      </c>
      <c r="E141" s="16">
        <v>710.0</v>
      </c>
      <c r="F141" s="16">
        <v>1496.0</v>
      </c>
      <c r="G141" s="16">
        <v>5258.0</v>
      </c>
      <c r="H141" s="16">
        <v>3375.0</v>
      </c>
      <c r="I141" s="16">
        <v>3648.0</v>
      </c>
      <c r="J141" s="16">
        <v>4958.0</v>
      </c>
      <c r="K141" s="16">
        <v>4291.0</v>
      </c>
      <c r="L141" s="16">
        <v>2149.0</v>
      </c>
      <c r="M141" s="16">
        <v>1165.0</v>
      </c>
      <c r="N141" s="128">
        <v>250.0</v>
      </c>
      <c r="O141" s="128">
        <v>225.0</v>
      </c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>
      <c r="A142" s="8">
        <v>44139.0</v>
      </c>
      <c r="B142" s="16">
        <v>26925.0</v>
      </c>
      <c r="C142" s="16">
        <v>12564.0</v>
      </c>
      <c r="D142" s="16">
        <v>14361.0</v>
      </c>
      <c r="E142" s="16">
        <v>709.0</v>
      </c>
      <c r="F142" s="16">
        <v>1488.0</v>
      </c>
      <c r="G142" s="16">
        <v>5237.0</v>
      </c>
      <c r="H142" s="16">
        <v>3355.0</v>
      </c>
      <c r="I142" s="16">
        <v>3625.0</v>
      </c>
      <c r="J142" s="16">
        <v>4929.0</v>
      </c>
      <c r="K142" s="16">
        <v>4276.0</v>
      </c>
      <c r="L142" s="16">
        <v>2143.0</v>
      </c>
      <c r="M142" s="16">
        <v>1163.0</v>
      </c>
      <c r="N142" s="128">
        <v>249.0</v>
      </c>
      <c r="O142" s="128">
        <v>225.0</v>
      </c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>
      <c r="A143" s="8">
        <v>44138.0</v>
      </c>
      <c r="B143" s="16">
        <v>26807.0</v>
      </c>
      <c r="C143" s="16">
        <v>12503.0</v>
      </c>
      <c r="D143" s="16">
        <v>14304.0</v>
      </c>
      <c r="E143" s="16">
        <v>707.0</v>
      </c>
      <c r="F143" s="16">
        <v>1485.0</v>
      </c>
      <c r="G143" s="16">
        <v>5218.0</v>
      </c>
      <c r="H143" s="16">
        <v>3330.0</v>
      </c>
      <c r="I143" s="16">
        <v>3614.0</v>
      </c>
      <c r="J143" s="16">
        <v>4909.0</v>
      </c>
      <c r="K143" s="16">
        <v>4253.0</v>
      </c>
      <c r="L143" s="16">
        <v>2133.0</v>
      </c>
      <c r="M143" s="16">
        <v>1158.0</v>
      </c>
      <c r="N143" s="128">
        <v>249.0</v>
      </c>
      <c r="O143" s="128">
        <v>223.0</v>
      </c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>
      <c r="A144" s="8">
        <v>44137.0</v>
      </c>
      <c r="B144" s="128">
        <v>26732.0</v>
      </c>
      <c r="C144" s="128">
        <v>12460.0</v>
      </c>
      <c r="D144" s="128">
        <v>14272.0</v>
      </c>
      <c r="E144" s="128">
        <v>704.0</v>
      </c>
      <c r="F144" s="128">
        <v>1480.0</v>
      </c>
      <c r="G144" s="128">
        <v>5201.0</v>
      </c>
      <c r="H144" s="128">
        <v>3317.0</v>
      </c>
      <c r="I144" s="128">
        <v>3607.0</v>
      </c>
      <c r="J144" s="128">
        <v>4894.0</v>
      </c>
      <c r="K144" s="128">
        <v>4242.0</v>
      </c>
      <c r="L144" s="128">
        <v>2130.0</v>
      </c>
      <c r="M144" s="128">
        <v>1157.0</v>
      </c>
      <c r="N144" s="129">
        <v>249.0</v>
      </c>
      <c r="O144" s="129">
        <v>219.0</v>
      </c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>
      <c r="A145" s="8">
        <v>44136.0</v>
      </c>
      <c r="B145" s="128">
        <v>26635.0</v>
      </c>
      <c r="C145" s="128">
        <v>12412.0</v>
      </c>
      <c r="D145" s="128">
        <v>14223.0</v>
      </c>
      <c r="E145" s="128">
        <v>697.0</v>
      </c>
      <c r="F145" s="128">
        <v>1471.0</v>
      </c>
      <c r="G145" s="128">
        <v>5192.0</v>
      </c>
      <c r="H145" s="128">
        <v>3304.0</v>
      </c>
      <c r="I145" s="128">
        <v>3588.0</v>
      </c>
      <c r="J145" s="128">
        <v>4884.0</v>
      </c>
      <c r="K145" s="128">
        <v>4224.0</v>
      </c>
      <c r="L145" s="128">
        <v>2122.0</v>
      </c>
      <c r="M145" s="128">
        <v>1153.0</v>
      </c>
      <c r="N145" s="129">
        <v>248.0</v>
      </c>
      <c r="O145" s="129">
        <v>216.0</v>
      </c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>
      <c r="A146" s="8">
        <v>44135.0</v>
      </c>
      <c r="B146" s="5">
        <v>26511.0</v>
      </c>
      <c r="C146" s="5">
        <v>12352.0</v>
      </c>
      <c r="D146" s="5">
        <v>14159.0</v>
      </c>
      <c r="E146" s="5">
        <v>692.0</v>
      </c>
      <c r="F146" s="5">
        <v>1457.0</v>
      </c>
      <c r="G146" s="16">
        <v>5168.0</v>
      </c>
      <c r="H146" s="16">
        <v>3285.0</v>
      </c>
      <c r="I146" s="16">
        <v>3563.0</v>
      </c>
      <c r="J146" s="16">
        <v>4871.0</v>
      </c>
      <c r="K146" s="16">
        <v>4209.0</v>
      </c>
      <c r="L146" s="16">
        <v>2116.0</v>
      </c>
      <c r="M146" s="16">
        <v>1150.0</v>
      </c>
      <c r="N146" s="129">
        <v>248.0</v>
      </c>
      <c r="O146" s="129">
        <v>216.0</v>
      </c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>
      <c r="A147" s="8">
        <v>44134.0</v>
      </c>
      <c r="B147" s="5">
        <v>26384.0</v>
      </c>
      <c r="C147" s="5">
        <v>12288.0</v>
      </c>
      <c r="D147" s="5">
        <v>14096.0</v>
      </c>
      <c r="E147" s="5">
        <v>685.0</v>
      </c>
      <c r="F147" s="5">
        <v>1452.0</v>
      </c>
      <c r="G147" s="16">
        <v>5147.0</v>
      </c>
      <c r="H147" s="16">
        <v>3263.0</v>
      </c>
      <c r="I147" s="16">
        <v>3545.0</v>
      </c>
      <c r="J147" s="16">
        <v>4845.0</v>
      </c>
      <c r="K147" s="16">
        <v>4201.0</v>
      </c>
      <c r="L147" s="16">
        <v>2106.0</v>
      </c>
      <c r="M147" s="16">
        <v>1140.0</v>
      </c>
      <c r="N147" s="129">
        <v>248.0</v>
      </c>
      <c r="O147" s="129">
        <v>215.0</v>
      </c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>
      <c r="A148" s="8">
        <v>44133.0</v>
      </c>
      <c r="B148" s="5">
        <v>26271.0</v>
      </c>
      <c r="C148" s="5">
        <v>12235.0</v>
      </c>
      <c r="D148" s="5">
        <v>14036.0</v>
      </c>
      <c r="E148" s="5">
        <v>677.0</v>
      </c>
      <c r="F148" s="5">
        <v>1443.0</v>
      </c>
      <c r="G148" s="16">
        <v>5131.0</v>
      </c>
      <c r="H148" s="16">
        <v>3247.0</v>
      </c>
      <c r="I148" s="16">
        <v>3526.0</v>
      </c>
      <c r="J148" s="16">
        <v>4829.0</v>
      </c>
      <c r="K148" s="16">
        <v>4182.0</v>
      </c>
      <c r="L148" s="16">
        <v>2100.0</v>
      </c>
      <c r="M148" s="16">
        <v>1136.0</v>
      </c>
      <c r="N148" s="129">
        <v>247.0</v>
      </c>
      <c r="O148" s="129">
        <v>215.0</v>
      </c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>
      <c r="A149" s="8">
        <v>44132.0</v>
      </c>
      <c r="B149" s="5">
        <v>26146.0</v>
      </c>
      <c r="C149" s="5">
        <v>12167.0</v>
      </c>
      <c r="D149" s="5">
        <v>13979.0</v>
      </c>
      <c r="E149" s="5">
        <v>666.0</v>
      </c>
      <c r="F149" s="5">
        <v>1435.0</v>
      </c>
      <c r="G149" s="16">
        <v>5118.0</v>
      </c>
      <c r="H149" s="16">
        <v>3224.0</v>
      </c>
      <c r="I149" s="16">
        <v>3512.0</v>
      </c>
      <c r="J149" s="16">
        <v>4812.0</v>
      </c>
      <c r="K149" s="16">
        <v>4157.0</v>
      </c>
      <c r="L149" s="16">
        <v>2090.0</v>
      </c>
      <c r="M149" s="16">
        <v>1132.0</v>
      </c>
      <c r="N149" s="129">
        <v>247.0</v>
      </c>
      <c r="O149" s="129">
        <v>214.0</v>
      </c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>
      <c r="A150" s="8">
        <v>44131.0</v>
      </c>
      <c r="B150" s="5">
        <v>26043.0</v>
      </c>
      <c r="C150" s="5">
        <v>12121.0</v>
      </c>
      <c r="D150" s="5">
        <v>13922.0</v>
      </c>
      <c r="E150" s="5">
        <v>662.0</v>
      </c>
      <c r="F150" s="5">
        <v>1429.0</v>
      </c>
      <c r="G150" s="16">
        <v>5098.0</v>
      </c>
      <c r="H150" s="16">
        <v>3209.0</v>
      </c>
      <c r="I150" s="16">
        <v>3495.0</v>
      </c>
      <c r="J150" s="16">
        <v>4792.0</v>
      </c>
      <c r="K150" s="16">
        <v>4148.0</v>
      </c>
      <c r="L150" s="16">
        <v>2083.0</v>
      </c>
      <c r="M150" s="16">
        <v>1127.0</v>
      </c>
      <c r="N150" s="129">
        <v>246.0</v>
      </c>
      <c r="O150" s="129">
        <v>214.0</v>
      </c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>
      <c r="A151" s="8">
        <v>44130.0</v>
      </c>
      <c r="B151" s="5">
        <v>25955.0</v>
      </c>
      <c r="C151" s="5">
        <v>12080.0</v>
      </c>
      <c r="D151" s="5">
        <v>13875.0</v>
      </c>
      <c r="E151" s="5">
        <v>660.0</v>
      </c>
      <c r="F151" s="5">
        <v>1422.0</v>
      </c>
      <c r="G151" s="16">
        <v>5086.0</v>
      </c>
      <c r="H151" s="16">
        <v>3200.0</v>
      </c>
      <c r="I151" s="16">
        <v>3481.0</v>
      </c>
      <c r="J151" s="16">
        <v>4769.0</v>
      </c>
      <c r="K151" s="16">
        <v>4135.0</v>
      </c>
      <c r="L151" s="16">
        <v>2079.0</v>
      </c>
      <c r="M151" s="16">
        <v>1123.0</v>
      </c>
      <c r="N151" s="129">
        <v>244.0</v>
      </c>
      <c r="O151" s="129">
        <v>213.0</v>
      </c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>
      <c r="A152" s="8">
        <v>44129.0</v>
      </c>
      <c r="B152" s="5">
        <v>25836.0</v>
      </c>
      <c r="C152" s="5">
        <v>12029.0</v>
      </c>
      <c r="D152" s="5">
        <v>13807.0</v>
      </c>
      <c r="E152" s="5">
        <v>654.0</v>
      </c>
      <c r="F152" s="5">
        <v>1417.0</v>
      </c>
      <c r="G152" s="16">
        <v>5065.0</v>
      </c>
      <c r="H152" s="16">
        <v>3175.0</v>
      </c>
      <c r="I152" s="16">
        <v>3459.0</v>
      </c>
      <c r="J152" s="16">
        <v>4747.0</v>
      </c>
      <c r="K152" s="16">
        <v>4124.0</v>
      </c>
      <c r="L152" s="16">
        <v>2076.0</v>
      </c>
      <c r="M152" s="16">
        <v>1119.0</v>
      </c>
      <c r="N152" s="129">
        <v>244.0</v>
      </c>
      <c r="O152" s="129">
        <v>213.0</v>
      </c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>
      <c r="A153" s="8">
        <v>44128.0</v>
      </c>
      <c r="B153" s="5">
        <v>25775.0</v>
      </c>
      <c r="C153" s="5">
        <v>12003.0</v>
      </c>
      <c r="D153" s="5">
        <v>13772.0</v>
      </c>
      <c r="E153" s="5">
        <v>649.0</v>
      </c>
      <c r="F153" s="5">
        <v>1410.0</v>
      </c>
      <c r="G153" s="16">
        <v>5055.0</v>
      </c>
      <c r="H153" s="16">
        <v>3167.0</v>
      </c>
      <c r="I153" s="16">
        <v>3448.0</v>
      </c>
      <c r="J153" s="16">
        <v>4738.0</v>
      </c>
      <c r="K153" s="16">
        <v>4118.0</v>
      </c>
      <c r="L153" s="16">
        <v>2075.0</v>
      </c>
      <c r="M153" s="16">
        <v>1115.0</v>
      </c>
      <c r="N153" s="129">
        <v>244.0</v>
      </c>
      <c r="O153" s="129">
        <v>213.0</v>
      </c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>
      <c r="A154" s="8">
        <v>44127.0</v>
      </c>
      <c r="B154" s="5">
        <v>25698.0</v>
      </c>
      <c r="C154" s="5">
        <v>11962.0</v>
      </c>
      <c r="D154" s="5">
        <v>13736.0</v>
      </c>
      <c r="E154" s="5">
        <v>642.0</v>
      </c>
      <c r="F154" s="5">
        <v>1403.0</v>
      </c>
      <c r="G154" s="16">
        <v>5043.0</v>
      </c>
      <c r="H154" s="16">
        <v>3163.0</v>
      </c>
      <c r="I154" s="16">
        <v>3439.0</v>
      </c>
      <c r="J154" s="16">
        <v>4724.0</v>
      </c>
      <c r="K154" s="16">
        <v>4104.0</v>
      </c>
      <c r="L154" s="16">
        <v>2070.0</v>
      </c>
      <c r="M154" s="16">
        <v>1110.0</v>
      </c>
      <c r="N154" s="129">
        <v>242.0</v>
      </c>
      <c r="O154" s="129">
        <v>213.0</v>
      </c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>
      <c r="A155" s="8">
        <v>44126.0</v>
      </c>
      <c r="B155" s="5">
        <v>25543.0</v>
      </c>
      <c r="C155" s="5">
        <v>11889.0</v>
      </c>
      <c r="D155" s="5">
        <v>13654.0</v>
      </c>
      <c r="E155" s="5">
        <v>640.0</v>
      </c>
      <c r="F155" s="5">
        <v>1392.0</v>
      </c>
      <c r="G155" s="16">
        <v>5033.0</v>
      </c>
      <c r="H155" s="16">
        <v>3145.0</v>
      </c>
      <c r="I155" s="16">
        <v>3418.0</v>
      </c>
      <c r="J155" s="16">
        <v>4698.0</v>
      </c>
      <c r="K155" s="16">
        <v>4078.0</v>
      </c>
      <c r="L155" s="16">
        <v>2057.0</v>
      </c>
      <c r="M155" s="16">
        <v>1082.0</v>
      </c>
      <c r="N155" s="129">
        <v>241.0</v>
      </c>
      <c r="O155" s="129">
        <v>212.0</v>
      </c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>
      <c r="A156" s="8">
        <v>44125.0</v>
      </c>
      <c r="B156" s="5">
        <v>25422.0</v>
      </c>
      <c r="C156" s="5">
        <v>11829.0</v>
      </c>
      <c r="D156" s="5">
        <v>13593.0</v>
      </c>
      <c r="E156" s="5">
        <v>640.0</v>
      </c>
      <c r="F156" s="5">
        <v>1390.0</v>
      </c>
      <c r="G156" s="16">
        <v>5015.0</v>
      </c>
      <c r="H156" s="16">
        <v>3133.0</v>
      </c>
      <c r="I156" s="16">
        <v>3400.0</v>
      </c>
      <c r="J156" s="16">
        <v>4674.0</v>
      </c>
      <c r="K156" s="16">
        <v>4052.0</v>
      </c>
      <c r="L156" s="16">
        <v>2046.0</v>
      </c>
      <c r="M156" s="16">
        <v>1074.0</v>
      </c>
      <c r="N156" s="129">
        <v>240.0</v>
      </c>
      <c r="O156" s="129">
        <v>210.0</v>
      </c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>
      <c r="A157" s="8">
        <v>44124.0</v>
      </c>
      <c r="B157" s="5">
        <v>25333.0</v>
      </c>
      <c r="C157" s="5">
        <v>11783.0</v>
      </c>
      <c r="D157" s="5">
        <v>13550.0</v>
      </c>
      <c r="E157" s="5">
        <v>637.0</v>
      </c>
      <c r="F157" s="5">
        <v>1386.0</v>
      </c>
      <c r="G157" s="16">
        <v>5003.0</v>
      </c>
      <c r="H157" s="16">
        <v>3123.0</v>
      </c>
      <c r="I157" s="16">
        <v>3382.0</v>
      </c>
      <c r="J157" s="16">
        <v>4659.0</v>
      </c>
      <c r="K157" s="16">
        <v>4038.0</v>
      </c>
      <c r="L157" s="16">
        <v>2041.0</v>
      </c>
      <c r="M157" s="16">
        <v>1064.0</v>
      </c>
      <c r="N157" s="129">
        <v>237.0</v>
      </c>
      <c r="O157" s="129">
        <v>210.0</v>
      </c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>
      <c r="A158" s="8">
        <v>44123.0</v>
      </c>
      <c r="B158" s="5">
        <v>25275.0</v>
      </c>
      <c r="C158" s="5">
        <v>11745.0</v>
      </c>
      <c r="D158" s="5">
        <v>13530.0</v>
      </c>
      <c r="E158" s="5">
        <v>634.0</v>
      </c>
      <c r="F158" s="5">
        <v>1383.0</v>
      </c>
      <c r="G158" s="16">
        <v>4992.0</v>
      </c>
      <c r="H158" s="16">
        <v>3116.0</v>
      </c>
      <c r="I158" s="16">
        <v>3370.0</v>
      </c>
      <c r="J158" s="16">
        <v>4650.0</v>
      </c>
      <c r="K158" s="16">
        <v>4029.0</v>
      </c>
      <c r="L158" s="16">
        <v>2038.0</v>
      </c>
      <c r="M158" s="16">
        <v>1063.0</v>
      </c>
      <c r="N158" s="129">
        <v>235.0</v>
      </c>
      <c r="O158" s="129">
        <v>209.0</v>
      </c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>
      <c r="A159" s="8">
        <v>44122.0</v>
      </c>
      <c r="B159" s="5">
        <v>25199.0</v>
      </c>
      <c r="C159" s="5">
        <v>11711.0</v>
      </c>
      <c r="D159" s="5">
        <v>13488.0</v>
      </c>
      <c r="E159" s="5">
        <v>632.0</v>
      </c>
      <c r="F159" s="5">
        <v>1380.0</v>
      </c>
      <c r="G159" s="16">
        <v>4979.0</v>
      </c>
      <c r="H159" s="16">
        <v>3109.0</v>
      </c>
      <c r="I159" s="16">
        <v>3355.0</v>
      </c>
      <c r="J159" s="16">
        <v>4637.0</v>
      </c>
      <c r="K159" s="16">
        <v>4022.0</v>
      </c>
      <c r="L159" s="16">
        <v>2031.0</v>
      </c>
      <c r="M159" s="16">
        <v>1054.0</v>
      </c>
      <c r="N159" s="129">
        <v>235.0</v>
      </c>
      <c r="O159" s="129">
        <v>209.0</v>
      </c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>
      <c r="A160" s="8">
        <v>44121.0</v>
      </c>
      <c r="B160" s="5">
        <v>25108.0</v>
      </c>
      <c r="C160" s="5">
        <v>11662.0</v>
      </c>
      <c r="D160" s="5">
        <v>13446.0</v>
      </c>
      <c r="E160" s="5">
        <v>630.0</v>
      </c>
      <c r="F160" s="5">
        <v>1376.0</v>
      </c>
      <c r="G160" s="16">
        <v>4967.0</v>
      </c>
      <c r="H160" s="16">
        <v>3095.0</v>
      </c>
      <c r="I160" s="16">
        <v>3342.0</v>
      </c>
      <c r="J160" s="16">
        <v>4615.0</v>
      </c>
      <c r="K160" s="16">
        <v>4007.0</v>
      </c>
      <c r="L160" s="16">
        <v>2023.0</v>
      </c>
      <c r="M160" s="16">
        <v>1053.0</v>
      </c>
      <c r="N160" s="129">
        <v>235.0</v>
      </c>
      <c r="O160" s="129">
        <v>208.0</v>
      </c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>
      <c r="A161" s="8">
        <v>44120.0</v>
      </c>
      <c r="B161" s="5">
        <v>25035.0</v>
      </c>
      <c r="C161" s="5">
        <v>11636.0</v>
      </c>
      <c r="D161" s="5">
        <v>13399.0</v>
      </c>
      <c r="E161" s="5">
        <v>628.0</v>
      </c>
      <c r="F161" s="5">
        <v>1374.0</v>
      </c>
      <c r="G161" s="16">
        <v>4962.0</v>
      </c>
      <c r="H161" s="16">
        <v>3079.0</v>
      </c>
      <c r="I161" s="16">
        <v>3336.0</v>
      </c>
      <c r="J161" s="16">
        <v>4596.0</v>
      </c>
      <c r="K161" s="16">
        <v>3990.0</v>
      </c>
      <c r="L161" s="16">
        <v>2021.0</v>
      </c>
      <c r="M161" s="16">
        <v>1049.0</v>
      </c>
      <c r="N161" s="129">
        <v>234.0</v>
      </c>
      <c r="O161" s="129">
        <v>207.0</v>
      </c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>
      <c r="A162" s="8">
        <v>44119.0</v>
      </c>
      <c r="B162" s="5">
        <v>24988.0</v>
      </c>
      <c r="C162" s="5">
        <v>11615.0</v>
      </c>
      <c r="D162" s="5">
        <v>13373.0</v>
      </c>
      <c r="E162" s="5">
        <v>628.0</v>
      </c>
      <c r="F162" s="5">
        <v>1372.0</v>
      </c>
      <c r="G162" s="16">
        <v>4955.0</v>
      </c>
      <c r="H162" s="16">
        <v>3070.0</v>
      </c>
      <c r="I162" s="16">
        <v>3326.0</v>
      </c>
      <c r="J162" s="16">
        <v>4588.0</v>
      </c>
      <c r="K162" s="16">
        <v>3983.0</v>
      </c>
      <c r="L162" s="16">
        <v>2019.0</v>
      </c>
      <c r="M162" s="16">
        <v>1047.0</v>
      </c>
      <c r="N162" s="129">
        <v>233.0</v>
      </c>
      <c r="O162" s="129">
        <v>206.0</v>
      </c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>
      <c r="A163" s="8">
        <v>44118.0</v>
      </c>
      <c r="B163" s="5">
        <v>24878.0</v>
      </c>
      <c r="C163" s="5">
        <v>11583.0</v>
      </c>
      <c r="D163" s="5">
        <v>13295.0</v>
      </c>
      <c r="E163" s="5">
        <v>623.0</v>
      </c>
      <c r="F163" s="5">
        <v>1369.0</v>
      </c>
      <c r="G163" s="16">
        <v>4939.0</v>
      </c>
      <c r="H163" s="16">
        <v>3059.0</v>
      </c>
      <c r="I163" s="16">
        <v>3315.0</v>
      </c>
      <c r="J163" s="16">
        <v>4580.0</v>
      </c>
      <c r="K163" s="16">
        <v>3969.0</v>
      </c>
      <c r="L163" s="16">
        <v>2008.0</v>
      </c>
      <c r="M163" s="16">
        <v>1016.0</v>
      </c>
      <c r="N163" s="129">
        <v>233.0</v>
      </c>
      <c r="O163" s="129">
        <v>205.0</v>
      </c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>
      <c r="A164" s="8">
        <v>44117.0</v>
      </c>
      <c r="B164" s="5">
        <v>24805.0</v>
      </c>
      <c r="C164" s="5">
        <v>11543.0</v>
      </c>
      <c r="D164" s="5">
        <v>13262.0</v>
      </c>
      <c r="E164" s="5">
        <v>619.0</v>
      </c>
      <c r="F164" s="5">
        <v>1362.0</v>
      </c>
      <c r="G164" s="16">
        <v>4912.0</v>
      </c>
      <c r="H164" s="16">
        <v>3049.0</v>
      </c>
      <c r="I164" s="16">
        <v>3307.0</v>
      </c>
      <c r="J164" s="16">
        <v>4574.0</v>
      </c>
      <c r="K164" s="16">
        <v>3962.0</v>
      </c>
      <c r="L164" s="16">
        <v>2006.0</v>
      </c>
      <c r="M164" s="16">
        <v>1014.0</v>
      </c>
      <c r="N164" s="129">
        <v>232.0</v>
      </c>
      <c r="O164" s="129">
        <v>202.0</v>
      </c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>
      <c r="A165" s="8">
        <v>44116.0</v>
      </c>
      <c r="B165" s="5">
        <v>24703.0</v>
      </c>
      <c r="C165" s="5">
        <v>11479.0</v>
      </c>
      <c r="D165" s="5">
        <v>13224.0</v>
      </c>
      <c r="E165" s="5">
        <v>614.0</v>
      </c>
      <c r="F165" s="5">
        <v>1355.0</v>
      </c>
      <c r="G165" s="16">
        <v>4891.0</v>
      </c>
      <c r="H165" s="16">
        <v>3033.0</v>
      </c>
      <c r="I165" s="16">
        <v>3287.0</v>
      </c>
      <c r="J165" s="16">
        <v>4561.0</v>
      </c>
      <c r="K165" s="16">
        <v>3950.0</v>
      </c>
      <c r="L165" s="16">
        <v>1999.0</v>
      </c>
      <c r="M165" s="16">
        <v>1013.0</v>
      </c>
      <c r="N165" s="129">
        <v>231.0</v>
      </c>
      <c r="O165" s="129">
        <v>202.0</v>
      </c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>
      <c r="A166" s="8">
        <v>44115.0</v>
      </c>
      <c r="B166" s="5">
        <v>24605.0</v>
      </c>
      <c r="C166" s="5">
        <v>11423.0</v>
      </c>
      <c r="D166" s="5">
        <v>13182.0</v>
      </c>
      <c r="E166" s="5">
        <v>606.0</v>
      </c>
      <c r="F166" s="5">
        <v>1353.0</v>
      </c>
      <c r="G166" s="16">
        <v>4872.0</v>
      </c>
      <c r="H166" s="16">
        <v>3014.0</v>
      </c>
      <c r="I166" s="16">
        <v>3271.0</v>
      </c>
      <c r="J166" s="16">
        <v>4549.0</v>
      </c>
      <c r="K166" s="16">
        <v>3938.0</v>
      </c>
      <c r="L166" s="16">
        <v>1991.0</v>
      </c>
      <c r="M166" s="16">
        <v>1011.0</v>
      </c>
      <c r="N166" s="129">
        <v>231.0</v>
      </c>
      <c r="O166" s="129">
        <v>201.0</v>
      </c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>
      <c r="A167" s="8">
        <v>44114.0</v>
      </c>
      <c r="B167" s="5">
        <v>24548.0</v>
      </c>
      <c r="C167" s="5">
        <v>11389.0</v>
      </c>
      <c r="D167" s="5">
        <v>13159.0</v>
      </c>
      <c r="E167" s="5">
        <v>602.0</v>
      </c>
      <c r="F167" s="5">
        <v>1353.0</v>
      </c>
      <c r="G167" s="16">
        <v>4861.0</v>
      </c>
      <c r="H167" s="16">
        <v>3000.0</v>
      </c>
      <c r="I167" s="16">
        <v>3263.0</v>
      </c>
      <c r="J167" s="16">
        <v>4543.0</v>
      </c>
      <c r="K167" s="16">
        <v>3933.0</v>
      </c>
      <c r="L167" s="16">
        <v>1985.0</v>
      </c>
      <c r="M167" s="16">
        <v>1008.0</v>
      </c>
      <c r="N167" s="129">
        <v>230.0</v>
      </c>
      <c r="O167" s="129">
        <v>200.0</v>
      </c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>
      <c r="A168" s="8">
        <v>44113.0</v>
      </c>
      <c r="B168" s="16">
        <v>24476.0</v>
      </c>
      <c r="C168" s="16">
        <v>11349.0</v>
      </c>
      <c r="D168" s="16">
        <v>13127.0</v>
      </c>
      <c r="E168" s="16">
        <v>601.0</v>
      </c>
      <c r="F168" s="16">
        <v>1350.0</v>
      </c>
      <c r="G168" s="16">
        <v>4850.0</v>
      </c>
      <c r="H168" s="16">
        <v>2993.0</v>
      </c>
      <c r="I168" s="16">
        <v>3257.0</v>
      </c>
      <c r="J168" s="16">
        <v>4532.0</v>
      </c>
      <c r="K168" s="16">
        <v>3911.0</v>
      </c>
      <c r="L168" s="16">
        <v>1978.0</v>
      </c>
      <c r="M168" s="16">
        <v>1004.0</v>
      </c>
      <c r="N168" s="129">
        <v>229.0</v>
      </c>
      <c r="O168" s="129">
        <v>198.0</v>
      </c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>
      <c r="A169" s="8">
        <v>44112.0</v>
      </c>
      <c r="B169" s="16">
        <v>24422.0</v>
      </c>
      <c r="C169" s="16">
        <v>11321.0</v>
      </c>
      <c r="D169" s="16">
        <v>13101.0</v>
      </c>
      <c r="E169" s="16">
        <v>600.0</v>
      </c>
      <c r="F169" s="16">
        <v>1339.0</v>
      </c>
      <c r="G169" s="16">
        <v>4842.0</v>
      </c>
      <c r="H169" s="16">
        <v>2986.0</v>
      </c>
      <c r="I169" s="16">
        <v>3251.0</v>
      </c>
      <c r="J169" s="16">
        <v>4527.0</v>
      </c>
      <c r="K169" s="16">
        <v>3901.0</v>
      </c>
      <c r="L169" s="16">
        <v>1974.0</v>
      </c>
      <c r="M169" s="16">
        <v>1002.0</v>
      </c>
      <c r="N169" s="129">
        <v>229.0</v>
      </c>
      <c r="O169" s="129">
        <v>198.0</v>
      </c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>
      <c r="A170" s="8">
        <v>44111.0</v>
      </c>
      <c r="B170" s="16">
        <v>24353.0</v>
      </c>
      <c r="C170" s="16">
        <v>11282.0</v>
      </c>
      <c r="D170" s="16">
        <v>13071.0</v>
      </c>
      <c r="E170" s="16">
        <v>594.0</v>
      </c>
      <c r="F170" s="16">
        <v>1334.0</v>
      </c>
      <c r="G170" s="16">
        <v>4836.0</v>
      </c>
      <c r="H170" s="16">
        <v>2979.0</v>
      </c>
      <c r="I170" s="16">
        <v>3242.0</v>
      </c>
      <c r="J170" s="16">
        <v>4515.0</v>
      </c>
      <c r="K170" s="16">
        <v>3890.0</v>
      </c>
      <c r="L170" s="16">
        <v>1964.0</v>
      </c>
      <c r="M170" s="16">
        <v>999.0</v>
      </c>
      <c r="N170" s="129">
        <v>227.0</v>
      </c>
      <c r="O170" s="129">
        <v>198.0</v>
      </c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>
      <c r="A171" s="8">
        <v>44110.0</v>
      </c>
      <c r="B171" s="128">
        <v>24239.0</v>
      </c>
      <c r="C171" s="128">
        <v>11229.0</v>
      </c>
      <c r="D171" s="128">
        <v>13010.0</v>
      </c>
      <c r="E171" s="128">
        <v>593.0</v>
      </c>
      <c r="F171" s="128">
        <v>1332.0</v>
      </c>
      <c r="G171" s="128">
        <v>4828.0</v>
      </c>
      <c r="H171" s="128">
        <v>2966.0</v>
      </c>
      <c r="I171" s="128">
        <v>3232.0</v>
      </c>
      <c r="J171" s="128">
        <v>4487.0</v>
      </c>
      <c r="K171" s="128">
        <v>3859.0</v>
      </c>
      <c r="L171" s="128">
        <v>1948.0</v>
      </c>
      <c r="M171" s="128">
        <v>994.0</v>
      </c>
      <c r="N171" s="129">
        <v>226.0</v>
      </c>
      <c r="O171" s="129">
        <v>196.0</v>
      </c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>
      <c r="A172" s="8">
        <v>44109.0</v>
      </c>
      <c r="B172" s="16">
        <v>24164.0</v>
      </c>
      <c r="C172" s="16">
        <v>11179.0</v>
      </c>
      <c r="D172" s="16">
        <v>12985.0</v>
      </c>
      <c r="E172" s="16">
        <v>588.0</v>
      </c>
      <c r="F172" s="16">
        <v>1324.0</v>
      </c>
      <c r="G172" s="16">
        <v>4802.0</v>
      </c>
      <c r="H172" s="16">
        <v>2958.0</v>
      </c>
      <c r="I172" s="16">
        <v>3230.0</v>
      </c>
      <c r="J172" s="16">
        <v>4476.0</v>
      </c>
      <c r="K172" s="16">
        <v>3850.0</v>
      </c>
      <c r="L172" s="16">
        <v>1944.0</v>
      </c>
      <c r="M172" s="16">
        <v>992.0</v>
      </c>
      <c r="N172" s="129">
        <v>226.0</v>
      </c>
      <c r="O172" s="129">
        <v>196.0</v>
      </c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>
      <c r="A173" s="8">
        <v>44108.0</v>
      </c>
      <c r="B173" s="16">
        <v>24091.0</v>
      </c>
      <c r="C173" s="16">
        <v>11132.0</v>
      </c>
      <c r="D173" s="16">
        <v>12959.0</v>
      </c>
      <c r="E173" s="16">
        <v>588.0</v>
      </c>
      <c r="F173" s="16">
        <v>1321.0</v>
      </c>
      <c r="G173" s="16">
        <v>4785.0</v>
      </c>
      <c r="H173" s="16">
        <v>2949.0</v>
      </c>
      <c r="I173" s="16">
        <v>3222.0</v>
      </c>
      <c r="J173" s="16">
        <v>4464.0</v>
      </c>
      <c r="K173" s="16">
        <v>3836.0</v>
      </c>
      <c r="L173" s="16">
        <v>1938.0</v>
      </c>
      <c r="M173" s="16">
        <v>988.0</v>
      </c>
      <c r="N173" s="129">
        <v>225.0</v>
      </c>
      <c r="O173" s="129">
        <v>196.0</v>
      </c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>
      <c r="A174" s="8">
        <v>44107.0</v>
      </c>
      <c r="B174" s="16">
        <v>24027.0</v>
      </c>
      <c r="C174" s="16">
        <v>11092.0</v>
      </c>
      <c r="D174" s="16">
        <v>12935.0</v>
      </c>
      <c r="E174" s="16">
        <v>588.0</v>
      </c>
      <c r="F174" s="16">
        <v>1317.0</v>
      </c>
      <c r="G174" s="16">
        <v>4781.0</v>
      </c>
      <c r="H174" s="16">
        <v>2940.0</v>
      </c>
      <c r="I174" s="16">
        <v>3209.0</v>
      </c>
      <c r="J174" s="16">
        <v>4456.0</v>
      </c>
      <c r="K174" s="16">
        <v>3824.0</v>
      </c>
      <c r="L174" s="16">
        <v>1930.0</v>
      </c>
      <c r="M174" s="16">
        <v>982.0</v>
      </c>
      <c r="N174" s="129">
        <v>224.0</v>
      </c>
      <c r="O174" s="129">
        <v>196.0</v>
      </c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>
      <c r="A175" s="8">
        <v>44106.0</v>
      </c>
      <c r="B175" s="16">
        <v>23952.0</v>
      </c>
      <c r="C175" s="16">
        <v>11045.0</v>
      </c>
      <c r="D175" s="16">
        <v>12907.0</v>
      </c>
      <c r="E175" s="16">
        <v>587.0</v>
      </c>
      <c r="F175" s="16">
        <v>1316.0</v>
      </c>
      <c r="G175" s="16">
        <v>4775.0</v>
      </c>
      <c r="H175" s="16">
        <v>2927.0</v>
      </c>
      <c r="I175" s="16">
        <v>3198.0</v>
      </c>
      <c r="J175" s="16">
        <v>4445.0</v>
      </c>
      <c r="K175" s="16">
        <v>3808.0</v>
      </c>
      <c r="L175" s="16">
        <v>1917.0</v>
      </c>
      <c r="M175" s="16">
        <v>979.0</v>
      </c>
      <c r="N175" s="129">
        <v>220.0</v>
      </c>
      <c r="O175" s="129">
        <v>196.0</v>
      </c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>
      <c r="A176" s="8">
        <v>44105.0</v>
      </c>
      <c r="B176" s="16">
        <v>23889.0</v>
      </c>
      <c r="C176" s="16">
        <v>11007.0</v>
      </c>
      <c r="D176" s="16">
        <v>12882.0</v>
      </c>
      <c r="E176" s="16">
        <v>584.0</v>
      </c>
      <c r="F176" s="16">
        <v>1310.0</v>
      </c>
      <c r="G176" s="16">
        <v>4769.0</v>
      </c>
      <c r="H176" s="16">
        <v>2917.0</v>
      </c>
      <c r="I176" s="16">
        <v>3192.0</v>
      </c>
      <c r="J176" s="16">
        <v>4434.0</v>
      </c>
      <c r="K176" s="16">
        <v>3795.0</v>
      </c>
      <c r="L176" s="16">
        <v>1913.0</v>
      </c>
      <c r="M176" s="16">
        <v>975.0</v>
      </c>
      <c r="N176" s="129">
        <v>219.0</v>
      </c>
      <c r="O176" s="129">
        <v>196.0</v>
      </c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>
      <c r="A177" s="8">
        <v>44104.0</v>
      </c>
      <c r="B177" s="16">
        <v>23812.0</v>
      </c>
      <c r="C177" s="16">
        <v>10964.0</v>
      </c>
      <c r="D177" s="16">
        <v>12848.0</v>
      </c>
      <c r="E177" s="16">
        <v>578.0</v>
      </c>
      <c r="F177" s="16">
        <v>1306.0</v>
      </c>
      <c r="G177" s="16">
        <v>4762.0</v>
      </c>
      <c r="H177" s="16">
        <v>2908.0</v>
      </c>
      <c r="I177" s="16">
        <v>3178.0</v>
      </c>
      <c r="J177" s="16">
        <v>4421.0</v>
      </c>
      <c r="K177" s="16">
        <v>3782.0</v>
      </c>
      <c r="L177" s="16">
        <v>1906.0</v>
      </c>
      <c r="M177" s="16">
        <v>971.0</v>
      </c>
      <c r="N177" s="129">
        <v>217.0</v>
      </c>
      <c r="O177" s="129">
        <v>196.0</v>
      </c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>
      <c r="A178" s="8">
        <v>44103.0</v>
      </c>
      <c r="B178" s="16">
        <v>23699.0</v>
      </c>
      <c r="C178" s="16">
        <v>10887.0</v>
      </c>
      <c r="D178" s="16">
        <v>12812.0</v>
      </c>
      <c r="E178" s="16">
        <v>573.0</v>
      </c>
      <c r="F178" s="16">
        <v>1301.0</v>
      </c>
      <c r="G178" s="16">
        <v>4754.0</v>
      </c>
      <c r="H178" s="16">
        <v>2888.0</v>
      </c>
      <c r="I178" s="16">
        <v>3158.0</v>
      </c>
      <c r="J178" s="16">
        <v>4395.0</v>
      </c>
      <c r="K178" s="16">
        <v>3764.0</v>
      </c>
      <c r="L178" s="16">
        <v>1897.0</v>
      </c>
      <c r="M178" s="16">
        <v>969.0</v>
      </c>
      <c r="N178" s="129">
        <v>216.0</v>
      </c>
      <c r="O178" s="129">
        <v>191.0</v>
      </c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>
      <c r="A179" s="8">
        <v>44102.0</v>
      </c>
      <c r="B179" s="16">
        <v>23661.0</v>
      </c>
      <c r="C179" s="16">
        <v>10860.0</v>
      </c>
      <c r="D179" s="16">
        <v>12801.0</v>
      </c>
      <c r="E179" s="16">
        <v>572.0</v>
      </c>
      <c r="F179" s="16">
        <v>1299.0</v>
      </c>
      <c r="G179" s="16">
        <v>4746.0</v>
      </c>
      <c r="H179" s="16">
        <v>2881.0</v>
      </c>
      <c r="I179" s="16">
        <v>3151.0</v>
      </c>
      <c r="J179" s="16">
        <v>4390.0</v>
      </c>
      <c r="K179" s="16">
        <v>3760.0</v>
      </c>
      <c r="L179" s="16">
        <v>1897.0</v>
      </c>
      <c r="M179" s="16">
        <v>965.0</v>
      </c>
      <c r="N179" s="129">
        <v>216.0</v>
      </c>
      <c r="O179" s="129">
        <v>190.0</v>
      </c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>
      <c r="A180" s="8">
        <v>44101.0</v>
      </c>
      <c r="B180" s="128">
        <v>23611.0</v>
      </c>
      <c r="C180" s="128">
        <v>10834.0</v>
      </c>
      <c r="D180" s="128">
        <v>12777.0</v>
      </c>
      <c r="E180" s="128">
        <v>568.0</v>
      </c>
      <c r="F180" s="128">
        <v>1295.0</v>
      </c>
      <c r="G180" s="128">
        <v>4741.0</v>
      </c>
      <c r="H180" s="128">
        <v>2878.0</v>
      </c>
      <c r="I180" s="128">
        <v>3146.0</v>
      </c>
      <c r="J180" s="128">
        <v>4380.0</v>
      </c>
      <c r="K180" s="128">
        <v>3748.0</v>
      </c>
      <c r="L180" s="128">
        <v>1894.0</v>
      </c>
      <c r="M180" s="128">
        <v>961.0</v>
      </c>
      <c r="N180" s="129">
        <v>213.0</v>
      </c>
      <c r="O180" s="129">
        <v>188.0</v>
      </c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>
      <c r="A181" s="8">
        <v>44100.0</v>
      </c>
      <c r="B181" s="128">
        <v>23516.0</v>
      </c>
      <c r="C181" s="128">
        <v>10792.0</v>
      </c>
      <c r="D181" s="128">
        <v>12724.0</v>
      </c>
      <c r="E181" s="128">
        <v>567.0</v>
      </c>
      <c r="F181" s="128">
        <v>1291.0</v>
      </c>
      <c r="G181" s="128">
        <v>4727.0</v>
      </c>
      <c r="H181" s="128">
        <v>2862.0</v>
      </c>
      <c r="I181" s="128">
        <v>3134.0</v>
      </c>
      <c r="J181" s="128">
        <v>4361.0</v>
      </c>
      <c r="K181" s="128">
        <v>3728.0</v>
      </c>
      <c r="L181" s="128">
        <v>1887.0</v>
      </c>
      <c r="M181" s="128">
        <v>959.0</v>
      </c>
      <c r="N181" s="129">
        <v>211.0</v>
      </c>
      <c r="O181" s="129">
        <v>188.0</v>
      </c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>
      <c r="A182" s="8">
        <v>44099.0</v>
      </c>
      <c r="B182" s="16">
        <v>23455.0</v>
      </c>
      <c r="C182" s="16">
        <v>10767.0</v>
      </c>
      <c r="D182" s="16">
        <v>12688.0</v>
      </c>
      <c r="E182" s="16">
        <v>566.0</v>
      </c>
      <c r="F182" s="16">
        <v>1285.0</v>
      </c>
      <c r="G182" s="16">
        <v>4720.0</v>
      </c>
      <c r="H182" s="16">
        <v>2855.0</v>
      </c>
      <c r="I182" s="16">
        <v>3129.0</v>
      </c>
      <c r="J182" s="16">
        <v>4351.0</v>
      </c>
      <c r="K182" s="16">
        <v>3712.0</v>
      </c>
      <c r="L182" s="16">
        <v>1878.0</v>
      </c>
      <c r="M182" s="16">
        <v>959.0</v>
      </c>
      <c r="N182" s="129">
        <v>208.0</v>
      </c>
      <c r="O182" s="129">
        <v>187.0</v>
      </c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>
      <c r="A183" s="8">
        <v>44098.0</v>
      </c>
      <c r="B183" s="16">
        <v>23341.0</v>
      </c>
      <c r="C183" s="16">
        <v>10713.0</v>
      </c>
      <c r="D183" s="16">
        <v>12628.0</v>
      </c>
      <c r="E183" s="16">
        <v>561.0</v>
      </c>
      <c r="F183" s="16">
        <v>1282.0</v>
      </c>
      <c r="G183" s="16">
        <v>4708.0</v>
      </c>
      <c r="H183" s="16">
        <v>2841.0</v>
      </c>
      <c r="I183" s="16">
        <v>3114.0</v>
      </c>
      <c r="J183" s="16">
        <v>4332.0</v>
      </c>
      <c r="K183" s="16">
        <v>3690.0</v>
      </c>
      <c r="L183" s="16">
        <v>1864.0</v>
      </c>
      <c r="M183" s="16">
        <v>949.0</v>
      </c>
      <c r="N183" s="129">
        <v>207.0</v>
      </c>
      <c r="O183" s="129">
        <v>186.0</v>
      </c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>
      <c r="A184" s="8">
        <v>44097.0</v>
      </c>
      <c r="B184" s="16">
        <v>23216.0</v>
      </c>
      <c r="C184" s="16">
        <v>10648.0</v>
      </c>
      <c r="D184" s="16">
        <v>12568.0</v>
      </c>
      <c r="E184" s="16">
        <v>555.0</v>
      </c>
      <c r="F184" s="16">
        <v>1278.0</v>
      </c>
      <c r="G184" s="16">
        <v>4693.0</v>
      </c>
      <c r="H184" s="16">
        <v>2832.0</v>
      </c>
      <c r="I184" s="16">
        <v>3097.0</v>
      </c>
      <c r="J184" s="16">
        <v>4303.0</v>
      </c>
      <c r="K184" s="16">
        <v>3663.0</v>
      </c>
      <c r="L184" s="16">
        <v>1855.0</v>
      </c>
      <c r="M184" s="16">
        <v>940.0</v>
      </c>
      <c r="N184" s="129">
        <v>203.0</v>
      </c>
      <c r="O184" s="129">
        <v>185.0</v>
      </c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>
      <c r="A185" s="8">
        <v>44096.0</v>
      </c>
      <c r="B185" s="16">
        <v>23106.0</v>
      </c>
      <c r="C185" s="16">
        <v>10589.0</v>
      </c>
      <c r="D185" s="16">
        <v>12517.0</v>
      </c>
      <c r="E185" s="16">
        <v>551.0</v>
      </c>
      <c r="F185" s="16">
        <v>1274.0</v>
      </c>
      <c r="G185" s="16">
        <v>4684.0</v>
      </c>
      <c r="H185" s="16">
        <v>2822.0</v>
      </c>
      <c r="I185" s="16">
        <v>3083.0</v>
      </c>
      <c r="J185" s="16">
        <v>4280.0</v>
      </c>
      <c r="K185" s="16">
        <v>3644.0</v>
      </c>
      <c r="L185" s="16">
        <v>1833.0</v>
      </c>
      <c r="M185" s="16">
        <v>935.0</v>
      </c>
      <c r="N185" s="129">
        <v>203.0</v>
      </c>
      <c r="O185" s="129">
        <v>185.0</v>
      </c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>
      <c r="A186" s="8">
        <v>44095.0</v>
      </c>
      <c r="B186" s="16">
        <v>23045.0</v>
      </c>
      <c r="C186" s="16">
        <v>10552.0</v>
      </c>
      <c r="D186" s="16">
        <v>12493.0</v>
      </c>
      <c r="E186" s="16">
        <v>550.0</v>
      </c>
      <c r="F186" s="16">
        <v>1272.0</v>
      </c>
      <c r="G186" s="16">
        <v>4678.0</v>
      </c>
      <c r="H186" s="16">
        <v>2812.0</v>
      </c>
      <c r="I186" s="16">
        <v>3073.0</v>
      </c>
      <c r="J186" s="16">
        <v>4264.0</v>
      </c>
      <c r="K186" s="16">
        <v>3634.0</v>
      </c>
      <c r="L186" s="16">
        <v>1828.0</v>
      </c>
      <c r="M186" s="16">
        <v>934.0</v>
      </c>
      <c r="N186" s="129">
        <v>202.0</v>
      </c>
      <c r="O186" s="129">
        <v>183.0</v>
      </c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>
      <c r="A187" s="8">
        <v>44094.0</v>
      </c>
      <c r="B187" s="16">
        <v>22975.0</v>
      </c>
      <c r="C187" s="16">
        <v>10516.0</v>
      </c>
      <c r="D187" s="16">
        <v>12459.0</v>
      </c>
      <c r="E187" s="16">
        <v>549.0</v>
      </c>
      <c r="F187" s="16">
        <v>1268.0</v>
      </c>
      <c r="G187" s="16">
        <v>4660.0</v>
      </c>
      <c r="H187" s="16">
        <v>2802.0</v>
      </c>
      <c r="I187" s="16">
        <v>3067.0</v>
      </c>
      <c r="J187" s="16">
        <v>4251.0</v>
      </c>
      <c r="K187" s="16">
        <v>3625.0</v>
      </c>
      <c r="L187" s="16">
        <v>1819.0</v>
      </c>
      <c r="M187" s="16">
        <v>934.0</v>
      </c>
      <c r="N187" s="129">
        <v>199.0</v>
      </c>
      <c r="O187" s="129">
        <v>179.0</v>
      </c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>
      <c r="A188" s="8">
        <v>44093.0</v>
      </c>
      <c r="B188" s="16">
        <v>22893.0</v>
      </c>
      <c r="C188" s="16">
        <v>10468.0</v>
      </c>
      <c r="D188" s="16">
        <v>12425.0</v>
      </c>
      <c r="E188" s="16">
        <v>548.0</v>
      </c>
      <c r="F188" s="16">
        <v>1264.0</v>
      </c>
      <c r="G188" s="16">
        <v>4653.0</v>
      </c>
      <c r="H188" s="16">
        <v>2792.0</v>
      </c>
      <c r="I188" s="16">
        <v>3053.0</v>
      </c>
      <c r="J188" s="16">
        <v>4239.0</v>
      </c>
      <c r="K188" s="16">
        <v>3608.0</v>
      </c>
      <c r="L188" s="16">
        <v>1807.0</v>
      </c>
      <c r="M188" s="16">
        <v>929.0</v>
      </c>
      <c r="N188" s="129">
        <v>199.0</v>
      </c>
      <c r="O188" s="129">
        <v>179.0</v>
      </c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>
      <c r="A189" s="8">
        <v>44092.0</v>
      </c>
      <c r="B189" s="16">
        <v>22783.0</v>
      </c>
      <c r="C189" s="16">
        <v>10423.0</v>
      </c>
      <c r="D189" s="16">
        <v>12360.0</v>
      </c>
      <c r="E189" s="16">
        <v>547.0</v>
      </c>
      <c r="F189" s="16">
        <v>1259.0</v>
      </c>
      <c r="G189" s="16">
        <v>4647.0</v>
      </c>
      <c r="H189" s="16">
        <v>2785.0</v>
      </c>
      <c r="I189" s="16">
        <v>3044.0</v>
      </c>
      <c r="J189" s="16">
        <v>4204.0</v>
      </c>
      <c r="K189" s="16">
        <v>3582.0</v>
      </c>
      <c r="L189" s="16">
        <v>1792.0</v>
      </c>
      <c r="M189" s="16">
        <v>923.0</v>
      </c>
      <c r="N189" s="129">
        <v>198.0</v>
      </c>
      <c r="O189" s="129">
        <v>179.0</v>
      </c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>
      <c r="A190" s="8">
        <v>44091.0</v>
      </c>
      <c r="B190" s="16">
        <v>22657.0</v>
      </c>
      <c r="C190" s="16">
        <v>10366.0</v>
      </c>
      <c r="D190" s="16">
        <v>12291.0</v>
      </c>
      <c r="E190" s="16">
        <v>544.0</v>
      </c>
      <c r="F190" s="16">
        <v>1255.0</v>
      </c>
      <c r="G190" s="16">
        <v>4631.0</v>
      </c>
      <c r="H190" s="16">
        <v>2768.0</v>
      </c>
      <c r="I190" s="16">
        <v>3023.0</v>
      </c>
      <c r="J190" s="16">
        <v>4180.0</v>
      </c>
      <c r="K190" s="16">
        <v>3558.0</v>
      </c>
      <c r="L190" s="16">
        <v>1780.0</v>
      </c>
      <c r="M190" s="16">
        <v>918.0</v>
      </c>
      <c r="N190" s="129">
        <v>195.0</v>
      </c>
      <c r="O190" s="129">
        <v>177.0</v>
      </c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>
      <c r="A191" s="8">
        <v>44090.0</v>
      </c>
      <c r="B191" s="16">
        <v>22504.0</v>
      </c>
      <c r="C191" s="16">
        <v>10292.0</v>
      </c>
      <c r="D191" s="16">
        <v>12212.0</v>
      </c>
      <c r="E191" s="16">
        <v>539.0</v>
      </c>
      <c r="F191" s="16">
        <v>1247.0</v>
      </c>
      <c r="G191" s="16">
        <v>4606.0</v>
      </c>
      <c r="H191" s="16">
        <v>2757.0</v>
      </c>
      <c r="I191" s="16">
        <v>3003.0</v>
      </c>
      <c r="J191" s="16">
        <v>4144.0</v>
      </c>
      <c r="K191" s="16">
        <v>3531.0</v>
      </c>
      <c r="L191" s="16">
        <v>1763.0</v>
      </c>
      <c r="M191" s="16">
        <v>914.0</v>
      </c>
      <c r="N191" s="129">
        <v>192.0</v>
      </c>
      <c r="O191" s="129">
        <v>175.0</v>
      </c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>
      <c r="A192" s="8">
        <v>44089.0</v>
      </c>
      <c r="B192" s="16">
        <v>22391.0</v>
      </c>
      <c r="C192" s="16">
        <v>10225.0</v>
      </c>
      <c r="D192" s="16">
        <v>12166.0</v>
      </c>
      <c r="E192" s="16">
        <v>538.0</v>
      </c>
      <c r="F192" s="16">
        <v>1244.0</v>
      </c>
      <c r="G192" s="16">
        <v>4592.0</v>
      </c>
      <c r="H192" s="16">
        <v>2748.0</v>
      </c>
      <c r="I192" s="16">
        <v>2986.0</v>
      </c>
      <c r="J192" s="16">
        <v>4122.0</v>
      </c>
      <c r="K192" s="16">
        <v>3506.0</v>
      </c>
      <c r="L192" s="16">
        <v>1745.0</v>
      </c>
      <c r="M192" s="16">
        <v>910.0</v>
      </c>
      <c r="N192" s="129">
        <v>192.0</v>
      </c>
      <c r="O192" s="129">
        <v>175.0</v>
      </c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>
      <c r="A193" s="8">
        <v>44088.0</v>
      </c>
      <c r="B193" s="16">
        <v>22285.0</v>
      </c>
      <c r="C193" s="16">
        <v>10177.0</v>
      </c>
      <c r="D193" s="16">
        <v>12108.0</v>
      </c>
      <c r="E193" s="16">
        <v>532.0</v>
      </c>
      <c r="F193" s="16">
        <v>1236.0</v>
      </c>
      <c r="G193" s="16">
        <v>4584.0</v>
      </c>
      <c r="H193" s="16">
        <v>2738.0</v>
      </c>
      <c r="I193" s="16">
        <v>2968.0</v>
      </c>
      <c r="J193" s="16">
        <v>4104.0</v>
      </c>
      <c r="K193" s="16">
        <v>3481.0</v>
      </c>
      <c r="L193" s="16">
        <v>1734.0</v>
      </c>
      <c r="M193" s="16">
        <v>908.0</v>
      </c>
      <c r="N193" s="129">
        <v>190.0</v>
      </c>
      <c r="O193" s="129">
        <v>173.0</v>
      </c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>
      <c r="A194" s="8">
        <v>44087.0</v>
      </c>
      <c r="B194" s="16">
        <v>22176.0</v>
      </c>
      <c r="C194" s="16">
        <v>10126.0</v>
      </c>
      <c r="D194" s="16">
        <v>12050.0</v>
      </c>
      <c r="E194" s="16">
        <v>530.0</v>
      </c>
      <c r="F194" s="16">
        <v>1233.0</v>
      </c>
      <c r="G194" s="16">
        <v>4567.0</v>
      </c>
      <c r="H194" s="16">
        <v>2727.0</v>
      </c>
      <c r="I194" s="16">
        <v>2957.0</v>
      </c>
      <c r="J194" s="16">
        <v>4080.0</v>
      </c>
      <c r="K194" s="16">
        <v>3455.0</v>
      </c>
      <c r="L194" s="16">
        <v>1722.0</v>
      </c>
      <c r="M194" s="16">
        <v>905.0</v>
      </c>
      <c r="N194" s="129">
        <v>186.0</v>
      </c>
      <c r="O194" s="129">
        <v>169.0</v>
      </c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>
      <c r="A195" s="8">
        <v>44086.0</v>
      </c>
      <c r="B195" s="16">
        <v>22055.0</v>
      </c>
      <c r="C195" s="16">
        <v>10063.0</v>
      </c>
      <c r="D195" s="16">
        <v>11992.0</v>
      </c>
      <c r="E195" s="16">
        <v>526.0</v>
      </c>
      <c r="F195" s="16">
        <v>1230.0</v>
      </c>
      <c r="G195" s="16">
        <v>4543.0</v>
      </c>
      <c r="H195" s="16">
        <v>2713.0</v>
      </c>
      <c r="I195" s="16">
        <v>2946.0</v>
      </c>
      <c r="J195" s="16">
        <v>4061.0</v>
      </c>
      <c r="K195" s="16">
        <v>3425.0</v>
      </c>
      <c r="L195" s="16">
        <v>1710.0</v>
      </c>
      <c r="M195" s="16">
        <v>901.0</v>
      </c>
      <c r="N195" s="129">
        <v>186.0</v>
      </c>
      <c r="O195" s="129">
        <v>169.0</v>
      </c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>
      <c r="A196" s="8">
        <v>44085.0</v>
      </c>
      <c r="B196" s="16">
        <v>21919.0</v>
      </c>
      <c r="C196" s="16">
        <v>9982.0</v>
      </c>
      <c r="D196" s="16">
        <v>11937.0</v>
      </c>
      <c r="E196" s="16">
        <v>522.0</v>
      </c>
      <c r="F196" s="16">
        <v>1225.0</v>
      </c>
      <c r="G196" s="16">
        <v>4527.0</v>
      </c>
      <c r="H196" s="16">
        <v>2701.0</v>
      </c>
      <c r="I196" s="16">
        <v>2928.0</v>
      </c>
      <c r="J196" s="16">
        <v>4027.0</v>
      </c>
      <c r="K196" s="16">
        <v>3396.0</v>
      </c>
      <c r="L196" s="16">
        <v>1696.0</v>
      </c>
      <c r="M196" s="16">
        <v>897.0</v>
      </c>
      <c r="N196" s="129">
        <v>185.0</v>
      </c>
      <c r="O196" s="129">
        <v>165.0</v>
      </c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>
      <c r="A197" s="8">
        <v>44084.0</v>
      </c>
      <c r="B197" s="16">
        <v>21743.0</v>
      </c>
      <c r="C197" s="16">
        <v>9905.0</v>
      </c>
      <c r="D197" s="16">
        <v>11838.0</v>
      </c>
      <c r="E197" s="16">
        <v>519.0</v>
      </c>
      <c r="F197" s="16">
        <v>1222.0</v>
      </c>
      <c r="G197" s="16">
        <v>4505.0</v>
      </c>
      <c r="H197" s="16">
        <v>2682.0</v>
      </c>
      <c r="I197" s="16">
        <v>2906.0</v>
      </c>
      <c r="J197" s="16">
        <v>3993.0</v>
      </c>
      <c r="K197" s="16">
        <v>3356.0</v>
      </c>
      <c r="L197" s="16">
        <v>1680.0</v>
      </c>
      <c r="M197" s="16">
        <v>880.0</v>
      </c>
      <c r="N197" s="129">
        <v>183.0</v>
      </c>
      <c r="O197" s="129">
        <v>163.0</v>
      </c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>
      <c r="A198" s="8">
        <v>44083.0</v>
      </c>
      <c r="B198" s="16">
        <v>21588.0</v>
      </c>
      <c r="C198" s="16">
        <v>9829.0</v>
      </c>
      <c r="D198" s="16">
        <v>11759.0</v>
      </c>
      <c r="E198" s="16">
        <v>507.0</v>
      </c>
      <c r="F198" s="16">
        <v>1218.0</v>
      </c>
      <c r="G198" s="16">
        <v>4492.0</v>
      </c>
      <c r="H198" s="16">
        <v>2669.0</v>
      </c>
      <c r="I198" s="16">
        <v>2889.0</v>
      </c>
      <c r="J198" s="16">
        <v>3964.0</v>
      </c>
      <c r="K198" s="16">
        <v>3312.0</v>
      </c>
      <c r="L198" s="16">
        <v>1668.0</v>
      </c>
      <c r="M198" s="16">
        <v>869.0</v>
      </c>
      <c r="N198" s="129">
        <v>182.0</v>
      </c>
      <c r="O198" s="129">
        <v>162.0</v>
      </c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>
      <c r="A199" s="8">
        <v>44082.0</v>
      </c>
      <c r="B199" s="16">
        <v>21432.0</v>
      </c>
      <c r="C199" s="16">
        <v>9753.0</v>
      </c>
      <c r="D199" s="16">
        <v>11679.0</v>
      </c>
      <c r="E199" s="16">
        <v>501.0</v>
      </c>
      <c r="F199" s="16">
        <v>1210.0</v>
      </c>
      <c r="G199" s="16">
        <v>4485.0</v>
      </c>
      <c r="H199" s="16">
        <v>2653.0</v>
      </c>
      <c r="I199" s="16">
        <v>2874.0</v>
      </c>
      <c r="J199" s="16">
        <v>3936.0</v>
      </c>
      <c r="K199" s="16">
        <v>3264.0</v>
      </c>
      <c r="L199" s="16">
        <v>1646.0</v>
      </c>
      <c r="M199" s="16">
        <v>863.0</v>
      </c>
      <c r="N199" s="129">
        <v>181.0</v>
      </c>
      <c r="O199" s="129">
        <v>160.0</v>
      </c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>
      <c r="A200" s="8">
        <v>44081.0</v>
      </c>
      <c r="B200" s="16">
        <v>21296.0</v>
      </c>
      <c r="C200" s="16">
        <v>9680.0</v>
      </c>
      <c r="D200" s="16">
        <v>11616.0</v>
      </c>
      <c r="E200" s="16">
        <v>496.0</v>
      </c>
      <c r="F200" s="16">
        <v>1202.0</v>
      </c>
      <c r="G200" s="16">
        <v>4473.0</v>
      </c>
      <c r="H200" s="16">
        <v>2636.0</v>
      </c>
      <c r="I200" s="16">
        <v>2857.0</v>
      </c>
      <c r="J200" s="16">
        <v>3902.0</v>
      </c>
      <c r="K200" s="16">
        <v>3238.0</v>
      </c>
      <c r="L200" s="16">
        <v>1632.0</v>
      </c>
      <c r="M200" s="16">
        <v>860.0</v>
      </c>
      <c r="N200" s="129">
        <v>178.0</v>
      </c>
      <c r="O200" s="129">
        <v>158.0</v>
      </c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>
      <c r="A201" s="8">
        <v>44080.0</v>
      </c>
      <c r="B201" s="128">
        <v>21177.0</v>
      </c>
      <c r="C201" s="128">
        <v>9614.0</v>
      </c>
      <c r="D201" s="128">
        <v>11563.0</v>
      </c>
      <c r="E201" s="128">
        <v>493.0</v>
      </c>
      <c r="F201" s="128">
        <v>1197.0</v>
      </c>
      <c r="G201" s="128">
        <v>4460.0</v>
      </c>
      <c r="H201" s="128">
        <v>2619.0</v>
      </c>
      <c r="I201" s="128">
        <v>2841.0</v>
      </c>
      <c r="J201" s="128">
        <v>3880.0</v>
      </c>
      <c r="K201" s="16">
        <v>3217.0</v>
      </c>
      <c r="L201" s="128">
        <v>1612.0</v>
      </c>
      <c r="M201" s="128">
        <v>858.0</v>
      </c>
      <c r="N201" s="129">
        <v>176.0</v>
      </c>
      <c r="O201" s="129">
        <v>158.0</v>
      </c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>
      <c r="A202" s="8">
        <v>44079.0</v>
      </c>
      <c r="B202" s="16">
        <v>21010.0</v>
      </c>
      <c r="C202" s="16">
        <v>9535.0</v>
      </c>
      <c r="D202" s="16">
        <v>11475.0</v>
      </c>
      <c r="E202" s="16">
        <v>485.0</v>
      </c>
      <c r="F202" s="16">
        <v>1194.0</v>
      </c>
      <c r="G202" s="16">
        <v>4441.0</v>
      </c>
      <c r="H202" s="16">
        <v>2604.0</v>
      </c>
      <c r="I202" s="16">
        <v>2816.0</v>
      </c>
      <c r="J202" s="16">
        <v>3845.0</v>
      </c>
      <c r="K202" s="16">
        <v>3178.0</v>
      </c>
      <c r="L202" s="16">
        <v>1596.0</v>
      </c>
      <c r="M202" s="16">
        <v>851.0</v>
      </c>
      <c r="N202" s="129">
        <v>176.0</v>
      </c>
      <c r="O202" s="129">
        <v>157.0</v>
      </c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>
      <c r="A203" s="8">
        <v>44078.0</v>
      </c>
      <c r="B203" s="128">
        <v>20842.0</v>
      </c>
      <c r="C203" s="128">
        <v>9453.0</v>
      </c>
      <c r="D203" s="128">
        <v>11389.0</v>
      </c>
      <c r="E203" s="128">
        <v>482.0</v>
      </c>
      <c r="F203" s="128">
        <v>1188.0</v>
      </c>
      <c r="G203" s="128">
        <v>4427.0</v>
      </c>
      <c r="H203" s="128">
        <v>2585.0</v>
      </c>
      <c r="I203" s="128">
        <v>2797.0</v>
      </c>
      <c r="J203" s="128">
        <v>3807.0</v>
      </c>
      <c r="K203" s="128">
        <v>3136.0</v>
      </c>
      <c r="L203" s="128">
        <v>1578.0</v>
      </c>
      <c r="M203" s="128">
        <v>842.0</v>
      </c>
      <c r="N203" s="129">
        <v>175.0</v>
      </c>
      <c r="O203" s="129">
        <v>156.0</v>
      </c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>
      <c r="A204" s="8">
        <v>44077.0</v>
      </c>
      <c r="B204" s="16">
        <v>20644.0</v>
      </c>
      <c r="C204" s="16">
        <v>9359.0</v>
      </c>
      <c r="D204" s="5">
        <v>11285.0</v>
      </c>
      <c r="E204" s="16">
        <v>473.0</v>
      </c>
      <c r="F204" s="16">
        <v>1181.0</v>
      </c>
      <c r="G204" s="16">
        <v>4410.0</v>
      </c>
      <c r="H204" s="16">
        <v>2561.0</v>
      </c>
      <c r="I204" s="16">
        <v>2770.0</v>
      </c>
      <c r="J204" s="5">
        <v>3768.0</v>
      </c>
      <c r="K204" s="16">
        <v>3098.0</v>
      </c>
      <c r="L204" s="16">
        <v>1556.0</v>
      </c>
      <c r="M204" s="16">
        <v>827.0</v>
      </c>
      <c r="N204" s="129">
        <v>174.0</v>
      </c>
      <c r="O204" s="129">
        <v>155.0</v>
      </c>
    </row>
    <row r="205">
      <c r="A205" s="8">
        <v>44076.0</v>
      </c>
      <c r="B205" s="16">
        <v>20449.0</v>
      </c>
      <c r="C205" s="16">
        <v>9272.0</v>
      </c>
      <c r="D205" s="5">
        <v>11177.0</v>
      </c>
      <c r="E205" s="16">
        <v>466.0</v>
      </c>
      <c r="F205" s="16">
        <v>1174.0</v>
      </c>
      <c r="G205" s="16">
        <v>4388.0</v>
      </c>
      <c r="H205" s="16">
        <v>2540.0</v>
      </c>
      <c r="I205" s="16">
        <v>2741.0</v>
      </c>
      <c r="J205" s="5">
        <v>3732.0</v>
      </c>
      <c r="K205" s="16">
        <v>3064.0</v>
      </c>
      <c r="L205" s="16">
        <v>1534.0</v>
      </c>
      <c r="M205" s="16">
        <v>810.0</v>
      </c>
      <c r="N205" s="129">
        <v>173.0</v>
      </c>
      <c r="O205" s="129">
        <v>153.0</v>
      </c>
    </row>
    <row r="206">
      <c r="A206" s="8">
        <v>44075.0</v>
      </c>
      <c r="B206" s="16">
        <v>20182.0</v>
      </c>
      <c r="C206" s="16">
        <v>9139.0</v>
      </c>
      <c r="D206" s="5">
        <v>11043.0</v>
      </c>
      <c r="E206" s="16">
        <v>456.0</v>
      </c>
      <c r="F206" s="16">
        <v>1162.0</v>
      </c>
      <c r="G206" s="16">
        <v>4345.0</v>
      </c>
      <c r="H206" s="16">
        <v>2515.0</v>
      </c>
      <c r="I206" s="16">
        <v>2717.0</v>
      </c>
      <c r="J206" s="5">
        <v>3684.0</v>
      </c>
      <c r="K206" s="16">
        <v>3013.0</v>
      </c>
      <c r="L206" s="16">
        <v>1494.0</v>
      </c>
      <c r="M206" s="16">
        <v>796.0</v>
      </c>
      <c r="N206" s="129">
        <v>172.0</v>
      </c>
      <c r="O206" s="129">
        <v>152.0</v>
      </c>
    </row>
    <row r="207">
      <c r="A207" s="8">
        <v>44074.0</v>
      </c>
      <c r="B207" s="16">
        <v>19947.0</v>
      </c>
      <c r="C207" s="16">
        <v>9025.0</v>
      </c>
      <c r="D207" s="16">
        <v>10922.0</v>
      </c>
      <c r="E207" s="16">
        <v>442.0</v>
      </c>
      <c r="F207" s="16">
        <v>1145.0</v>
      </c>
      <c r="G207" s="16">
        <v>4320.0</v>
      </c>
      <c r="H207" s="16">
        <v>2491.0</v>
      </c>
      <c r="I207" s="5">
        <v>2692.0</v>
      </c>
      <c r="J207" s="16">
        <v>3639.0</v>
      </c>
      <c r="K207" s="16">
        <v>2968.0</v>
      </c>
      <c r="L207" s="16">
        <v>1464.0</v>
      </c>
      <c r="M207" s="16">
        <v>786.0</v>
      </c>
      <c r="N207" s="129">
        <v>172.0</v>
      </c>
      <c r="O207" s="129">
        <v>152.0</v>
      </c>
    </row>
    <row r="208">
      <c r="A208" s="8">
        <v>44073.0</v>
      </c>
      <c r="B208" s="16">
        <v>19699.0</v>
      </c>
      <c r="C208" s="16">
        <v>8911.0</v>
      </c>
      <c r="D208" s="16">
        <v>10788.0</v>
      </c>
      <c r="E208" s="16">
        <v>432.0</v>
      </c>
      <c r="F208" s="16">
        <v>1134.0</v>
      </c>
      <c r="G208" s="16">
        <v>4277.0</v>
      </c>
      <c r="H208" s="16">
        <v>2476.0</v>
      </c>
      <c r="I208" s="5">
        <v>2664.0</v>
      </c>
      <c r="J208" s="16">
        <v>3590.0</v>
      </c>
      <c r="K208" s="16">
        <v>2913.0</v>
      </c>
      <c r="L208" s="16">
        <v>1438.0</v>
      </c>
      <c r="M208" s="16">
        <v>775.0</v>
      </c>
      <c r="N208" s="129">
        <v>172.0</v>
      </c>
      <c r="O208" s="129">
        <v>151.0</v>
      </c>
    </row>
    <row r="209">
      <c r="A209" s="8">
        <v>44072.0</v>
      </c>
      <c r="B209" s="16">
        <v>19400.0</v>
      </c>
      <c r="C209" s="16">
        <v>8757.0</v>
      </c>
      <c r="D209" s="16">
        <v>10643.0</v>
      </c>
      <c r="E209" s="16">
        <v>422.0</v>
      </c>
      <c r="F209" s="16">
        <v>1122.0</v>
      </c>
      <c r="G209" s="16">
        <v>4233.0</v>
      </c>
      <c r="H209" s="16">
        <v>2437.0</v>
      </c>
      <c r="I209" s="5">
        <v>2627.0</v>
      </c>
      <c r="J209" s="16">
        <v>3535.0</v>
      </c>
      <c r="K209" s="16">
        <v>2840.0</v>
      </c>
      <c r="L209" s="16">
        <v>1417.0</v>
      </c>
      <c r="M209" s="16">
        <v>767.0</v>
      </c>
      <c r="N209" s="129">
        <v>170.0</v>
      </c>
      <c r="O209" s="129">
        <v>151.0</v>
      </c>
    </row>
    <row r="210">
      <c r="A210" s="8">
        <v>44071.0</v>
      </c>
      <c r="B210" s="16">
        <v>19077.0</v>
      </c>
      <c r="C210" s="16">
        <v>8616.0</v>
      </c>
      <c r="D210" s="16">
        <v>10461.0</v>
      </c>
      <c r="E210" s="16">
        <v>406.0</v>
      </c>
      <c r="F210" s="16">
        <v>1104.0</v>
      </c>
      <c r="G210" s="16">
        <v>4202.0</v>
      </c>
      <c r="H210" s="16">
        <v>2401.0</v>
      </c>
      <c r="I210" s="5">
        <v>2580.0</v>
      </c>
      <c r="J210" s="16">
        <v>3481.0</v>
      </c>
      <c r="K210" s="16">
        <v>2773.0</v>
      </c>
      <c r="L210" s="16">
        <v>1381.0</v>
      </c>
      <c r="M210" s="16">
        <v>749.0</v>
      </c>
      <c r="N210" s="129">
        <v>167.0</v>
      </c>
      <c r="O210" s="129">
        <v>149.0</v>
      </c>
    </row>
    <row r="211">
      <c r="A211" s="8">
        <v>44070.0</v>
      </c>
      <c r="B211" s="16">
        <v>18706.0</v>
      </c>
      <c r="C211" s="16">
        <v>8441.0</v>
      </c>
      <c r="D211" s="16">
        <v>10265.0</v>
      </c>
      <c r="E211" s="16">
        <v>390.0</v>
      </c>
      <c r="F211" s="16">
        <v>1087.0</v>
      </c>
      <c r="G211" s="16">
        <v>4170.0</v>
      </c>
      <c r="H211" s="16">
        <v>2353.0</v>
      </c>
      <c r="I211" s="5">
        <v>2527.0</v>
      </c>
      <c r="J211" s="16">
        <v>3408.0</v>
      </c>
      <c r="K211" s="16">
        <v>2709.0</v>
      </c>
      <c r="L211" s="16">
        <v>1333.0</v>
      </c>
      <c r="M211" s="16">
        <v>729.0</v>
      </c>
      <c r="N211" s="129">
        <v>165.0</v>
      </c>
      <c r="O211" s="129">
        <v>148.0</v>
      </c>
    </row>
    <row r="212">
      <c r="A212" s="8">
        <v>44069.0</v>
      </c>
      <c r="B212" s="16">
        <v>18265.0</v>
      </c>
      <c r="C212" s="16">
        <v>8234.0</v>
      </c>
      <c r="D212" s="16">
        <v>10031.0</v>
      </c>
      <c r="E212" s="16">
        <v>381.0</v>
      </c>
      <c r="F212" s="16">
        <v>1060.0</v>
      </c>
      <c r="G212" s="16">
        <v>4118.0</v>
      </c>
      <c r="H212" s="16">
        <v>2303.0</v>
      </c>
      <c r="I212" s="16">
        <v>2457.0</v>
      </c>
      <c r="J212" s="16">
        <v>3300.0</v>
      </c>
      <c r="K212" s="16">
        <v>2644.0</v>
      </c>
      <c r="L212" s="16">
        <v>1292.0</v>
      </c>
      <c r="M212" s="16">
        <v>710.0</v>
      </c>
      <c r="N212" s="129">
        <v>165.0</v>
      </c>
      <c r="O212" s="129">
        <v>147.0</v>
      </c>
    </row>
    <row r="213">
      <c r="A213" s="8">
        <v>44068.0</v>
      </c>
      <c r="B213" s="16">
        <v>17945.0</v>
      </c>
      <c r="C213" s="16">
        <v>8089.0</v>
      </c>
      <c r="D213" s="16">
        <v>9856.0</v>
      </c>
      <c r="E213" s="16">
        <v>368.0</v>
      </c>
      <c r="F213" s="16">
        <v>1047.0</v>
      </c>
      <c r="G213" s="16">
        <v>4081.0</v>
      </c>
      <c r="H213" s="16">
        <v>2256.0</v>
      </c>
      <c r="I213" s="16">
        <v>2415.0</v>
      </c>
      <c r="J213" s="16">
        <v>3240.0</v>
      </c>
      <c r="K213" s="16">
        <v>2587.0</v>
      </c>
      <c r="L213" s="16">
        <v>1258.0</v>
      </c>
      <c r="M213" s="16">
        <v>693.0</v>
      </c>
      <c r="N213" s="129">
        <v>164.0</v>
      </c>
      <c r="O213" s="129">
        <v>146.0</v>
      </c>
    </row>
    <row r="214">
      <c r="A214" s="8">
        <v>44067.0</v>
      </c>
      <c r="B214" s="16">
        <v>17665.0</v>
      </c>
      <c r="C214" s="16">
        <v>7952.0</v>
      </c>
      <c r="D214" s="16">
        <v>9713.0</v>
      </c>
      <c r="E214" s="16">
        <v>353.0</v>
      </c>
      <c r="F214" s="16">
        <v>1028.0</v>
      </c>
      <c r="G214" s="16">
        <v>4040.0</v>
      </c>
      <c r="H214" s="16">
        <v>2226.0</v>
      </c>
      <c r="I214" s="16">
        <v>2382.0</v>
      </c>
      <c r="J214" s="16">
        <v>3187.0</v>
      </c>
      <c r="K214" s="16">
        <v>2537.0</v>
      </c>
      <c r="L214" s="16">
        <v>1228.0</v>
      </c>
      <c r="M214" s="16">
        <v>684.0</v>
      </c>
      <c r="N214" s="129">
        <v>163.0</v>
      </c>
      <c r="O214" s="129">
        <v>146.0</v>
      </c>
    </row>
    <row r="215">
      <c r="A215" s="8">
        <v>44066.0</v>
      </c>
      <c r="B215" s="16">
        <v>17399.0</v>
      </c>
      <c r="C215" s="16">
        <v>7834.0</v>
      </c>
      <c r="D215" s="16">
        <v>9565.0</v>
      </c>
      <c r="E215" s="16">
        <v>344.0</v>
      </c>
      <c r="F215" s="16">
        <v>1015.0</v>
      </c>
      <c r="G215" s="16">
        <v>4010.0</v>
      </c>
      <c r="H215" s="16">
        <v>2191.0</v>
      </c>
      <c r="I215" s="16">
        <v>2343.0</v>
      </c>
      <c r="J215" s="16">
        <v>3139.0</v>
      </c>
      <c r="K215" s="16">
        <v>2485.0</v>
      </c>
      <c r="L215" s="16">
        <v>1204.0</v>
      </c>
      <c r="M215" s="16">
        <v>668.0</v>
      </c>
      <c r="N215" s="129">
        <v>163.0</v>
      </c>
      <c r="O215" s="129">
        <v>146.0</v>
      </c>
    </row>
    <row r="216">
      <c r="A216" s="8">
        <v>44065.0</v>
      </c>
      <c r="B216" s="16">
        <v>17002.0</v>
      </c>
      <c r="C216" s="16">
        <v>7677.0</v>
      </c>
      <c r="D216" s="16">
        <v>9325.0</v>
      </c>
      <c r="E216" s="16">
        <v>328.0</v>
      </c>
      <c r="F216" s="16">
        <v>980.0</v>
      </c>
      <c r="G216" s="16">
        <v>3976.0</v>
      </c>
      <c r="H216" s="16">
        <v>2151.0</v>
      </c>
      <c r="I216" s="16">
        <v>2281.0</v>
      </c>
      <c r="J216" s="16">
        <v>3057.0</v>
      </c>
      <c r="K216" s="16">
        <v>2398.0</v>
      </c>
      <c r="L216" s="16">
        <v>1177.0</v>
      </c>
      <c r="M216" s="16">
        <v>654.0</v>
      </c>
      <c r="N216" s="129">
        <v>163.0</v>
      </c>
      <c r="O216" s="129">
        <v>146.0</v>
      </c>
    </row>
    <row r="217">
      <c r="A217" s="8">
        <v>44064.0</v>
      </c>
      <c r="B217" s="16">
        <v>16670.0</v>
      </c>
      <c r="C217" s="16">
        <v>7532.0</v>
      </c>
      <c r="D217" s="16">
        <v>9138.0</v>
      </c>
      <c r="E217" s="16">
        <v>317.0</v>
      </c>
      <c r="F217" s="16">
        <v>961.0</v>
      </c>
      <c r="G217" s="16">
        <v>3921.0</v>
      </c>
      <c r="H217" s="16">
        <v>2111.0</v>
      </c>
      <c r="I217" s="16">
        <v>2233.0</v>
      </c>
      <c r="J217" s="16">
        <v>2991.0</v>
      </c>
      <c r="K217" s="16">
        <v>2342.0</v>
      </c>
      <c r="L217" s="16">
        <v>1143.0</v>
      </c>
      <c r="M217" s="16">
        <v>651.0</v>
      </c>
      <c r="N217" s="129">
        <v>163.0</v>
      </c>
      <c r="O217" s="129">
        <v>146.0</v>
      </c>
    </row>
    <row r="218">
      <c r="A218" s="8">
        <v>44063.0</v>
      </c>
      <c r="B218" s="16">
        <v>16346.0</v>
      </c>
      <c r="C218" s="16">
        <v>7384.0</v>
      </c>
      <c r="D218" s="16">
        <v>8962.0</v>
      </c>
      <c r="E218" s="16">
        <v>311.0</v>
      </c>
      <c r="F218" s="16">
        <v>942.0</v>
      </c>
      <c r="G218" s="16">
        <v>3879.0</v>
      </c>
      <c r="H218" s="16">
        <v>2071.0</v>
      </c>
      <c r="I218" s="16">
        <v>2191.0</v>
      </c>
      <c r="J218" s="16">
        <v>2930.0</v>
      </c>
      <c r="K218" s="16">
        <v>2268.0</v>
      </c>
      <c r="L218" s="16">
        <v>1109.0</v>
      </c>
      <c r="M218" s="16">
        <v>645.0</v>
      </c>
      <c r="N218" s="129">
        <v>163.0</v>
      </c>
      <c r="O218" s="129">
        <v>144.0</v>
      </c>
    </row>
    <row r="219">
      <c r="A219" s="8">
        <v>44062.0</v>
      </c>
      <c r="B219" s="16">
        <v>16058.0</v>
      </c>
      <c r="C219" s="16">
        <v>7251.0</v>
      </c>
      <c r="D219" s="16">
        <v>8807.0</v>
      </c>
      <c r="E219" s="16">
        <v>299.0</v>
      </c>
      <c r="F219" s="16">
        <v>907.0</v>
      </c>
      <c r="G219" s="16">
        <v>3849.0</v>
      </c>
      <c r="H219" s="16">
        <v>2036.0</v>
      </c>
      <c r="I219" s="16">
        <v>2159.0</v>
      </c>
      <c r="J219" s="16">
        <v>2875.0</v>
      </c>
      <c r="K219" s="16">
        <v>2220.0</v>
      </c>
      <c r="L219" s="16">
        <v>1079.0</v>
      </c>
      <c r="M219" s="16">
        <v>634.0</v>
      </c>
      <c r="N219" s="129">
        <v>163.0</v>
      </c>
      <c r="O219" s="129">
        <v>143.0</v>
      </c>
    </row>
    <row r="220">
      <c r="A220" s="8">
        <v>44061.0</v>
      </c>
      <c r="B220" s="128">
        <v>15761.0</v>
      </c>
      <c r="C220" s="128">
        <v>7142.0</v>
      </c>
      <c r="D220" s="128">
        <v>8619.0</v>
      </c>
      <c r="E220" s="128">
        <v>285.0</v>
      </c>
      <c r="F220" s="128">
        <v>890.0</v>
      </c>
      <c r="G220" s="128">
        <v>3820.0</v>
      </c>
      <c r="H220" s="128">
        <v>2004.0</v>
      </c>
      <c r="I220" s="128">
        <v>2120.0</v>
      </c>
      <c r="J220" s="128">
        <v>2817.0</v>
      </c>
      <c r="K220" s="128">
        <v>2148.0</v>
      </c>
      <c r="L220" s="128">
        <v>1050.0</v>
      </c>
      <c r="M220" s="128">
        <v>627.0</v>
      </c>
      <c r="N220" s="129">
        <v>163.0</v>
      </c>
      <c r="O220" s="129">
        <v>143.0</v>
      </c>
    </row>
    <row r="221">
      <c r="A221" s="8">
        <v>44060.0</v>
      </c>
      <c r="B221" s="16">
        <v>15515.0</v>
      </c>
      <c r="C221" s="16">
        <v>7052.0</v>
      </c>
      <c r="D221" s="16">
        <v>8463.0</v>
      </c>
      <c r="E221" s="16">
        <v>280.0</v>
      </c>
      <c r="F221" s="16">
        <v>872.0</v>
      </c>
      <c r="G221" s="16">
        <v>3803.0</v>
      </c>
      <c r="H221" s="16">
        <v>1977.0</v>
      </c>
      <c r="I221" s="16">
        <v>2093.0</v>
      </c>
      <c r="J221" s="16">
        <v>2755.0</v>
      </c>
      <c r="K221" s="16">
        <v>2082.0</v>
      </c>
      <c r="L221" s="16">
        <v>1028.0</v>
      </c>
      <c r="M221" s="16">
        <v>625.0</v>
      </c>
      <c r="N221" s="129">
        <v>162.0</v>
      </c>
      <c r="O221" s="129">
        <v>143.0</v>
      </c>
    </row>
    <row r="222">
      <c r="A222" s="8">
        <v>44059.0</v>
      </c>
      <c r="B222" s="128">
        <v>15318.0</v>
      </c>
      <c r="C222" s="128">
        <v>6977.0</v>
      </c>
      <c r="D222" s="128">
        <v>8341.0</v>
      </c>
      <c r="E222" s="128">
        <v>275.0</v>
      </c>
      <c r="F222" s="128">
        <v>859.0</v>
      </c>
      <c r="G222" s="128">
        <v>3781.0</v>
      </c>
      <c r="H222" s="128">
        <v>1950.0</v>
      </c>
      <c r="I222" s="128">
        <v>2070.0</v>
      </c>
      <c r="J222" s="128">
        <v>2718.0</v>
      </c>
      <c r="K222" s="128">
        <v>2033.0</v>
      </c>
      <c r="L222" s="128">
        <v>1014.0</v>
      </c>
      <c r="M222" s="128">
        <v>618.0</v>
      </c>
      <c r="N222" s="129">
        <v>162.0</v>
      </c>
      <c r="O222" s="129">
        <v>143.0</v>
      </c>
    </row>
    <row r="223">
      <c r="A223" s="8">
        <v>44058.0</v>
      </c>
      <c r="B223" s="128">
        <v>15039.0</v>
      </c>
      <c r="C223" s="128">
        <v>6875.0</v>
      </c>
      <c r="D223" s="128">
        <v>8164.0</v>
      </c>
      <c r="E223" s="128">
        <v>272.0</v>
      </c>
      <c r="F223" s="128">
        <v>836.0</v>
      </c>
      <c r="G223" s="128">
        <v>3742.0</v>
      </c>
      <c r="H223" s="128">
        <v>1922.0</v>
      </c>
      <c r="I223" s="128">
        <v>2035.0</v>
      </c>
      <c r="J223" s="128">
        <v>2660.0</v>
      </c>
      <c r="K223" s="128">
        <v>1977.0</v>
      </c>
      <c r="L223" s="128">
        <v>983.0</v>
      </c>
      <c r="M223" s="128">
        <v>612.0</v>
      </c>
      <c r="N223" s="129">
        <v>162.0</v>
      </c>
      <c r="O223" s="129">
        <v>143.0</v>
      </c>
    </row>
    <row r="224">
      <c r="A224" s="8">
        <v>44057.0</v>
      </c>
      <c r="B224" s="16">
        <v>14873.0</v>
      </c>
      <c r="C224" s="16">
        <v>6805.0</v>
      </c>
      <c r="D224" s="16">
        <v>8068.0</v>
      </c>
      <c r="E224" s="16">
        <v>268.0</v>
      </c>
      <c r="F224" s="16">
        <v>826.0</v>
      </c>
      <c r="G224" s="16">
        <v>3710.0</v>
      </c>
      <c r="H224" s="16">
        <v>1902.0</v>
      </c>
      <c r="I224" s="16">
        <v>2011.0</v>
      </c>
      <c r="J224" s="16">
        <v>2627.0</v>
      </c>
      <c r="K224" s="16">
        <v>1948.0</v>
      </c>
      <c r="L224" s="16">
        <v>972.0</v>
      </c>
      <c r="M224" s="16">
        <v>609.0</v>
      </c>
      <c r="N224" s="129">
        <v>162.0</v>
      </c>
      <c r="O224" s="129">
        <v>143.0</v>
      </c>
    </row>
    <row r="225">
      <c r="A225" s="8">
        <v>44056.0</v>
      </c>
      <c r="B225" s="128">
        <v>14770.0</v>
      </c>
      <c r="C225" s="128">
        <v>6754.0</v>
      </c>
      <c r="D225" s="128">
        <v>8016.0</v>
      </c>
      <c r="E225" s="128">
        <v>264.0</v>
      </c>
      <c r="F225" s="128">
        <v>816.0</v>
      </c>
      <c r="G225" s="128">
        <v>3696.0</v>
      </c>
      <c r="H225" s="128">
        <v>1885.0</v>
      </c>
      <c r="I225" s="128">
        <v>1995.0</v>
      </c>
      <c r="J225" s="128">
        <v>2608.0</v>
      </c>
      <c r="K225" s="128">
        <v>1933.0</v>
      </c>
      <c r="L225" s="128">
        <v>966.0</v>
      </c>
      <c r="M225" s="128">
        <v>607.0</v>
      </c>
      <c r="N225" s="129">
        <v>162.0</v>
      </c>
      <c r="O225" s="129">
        <v>143.0</v>
      </c>
    </row>
    <row r="226">
      <c r="A226" s="8">
        <v>44055.0</v>
      </c>
      <c r="B226" s="128">
        <v>14714.0</v>
      </c>
      <c r="C226" s="128">
        <v>6723.0</v>
      </c>
      <c r="D226" s="128">
        <v>7991.0</v>
      </c>
      <c r="E226" s="128">
        <v>262.0</v>
      </c>
      <c r="F226" s="128">
        <v>810.0</v>
      </c>
      <c r="G226" s="128">
        <v>3685.0</v>
      </c>
      <c r="H226" s="128">
        <v>1873.0</v>
      </c>
      <c r="I226" s="128">
        <v>1990.0</v>
      </c>
      <c r="J226" s="128">
        <v>2598.0</v>
      </c>
      <c r="K226" s="128">
        <v>1927.0</v>
      </c>
      <c r="L226" s="128">
        <v>964.0</v>
      </c>
      <c r="M226" s="128">
        <v>605.0</v>
      </c>
      <c r="N226" s="129">
        <v>162.0</v>
      </c>
      <c r="O226" s="129">
        <v>143.0</v>
      </c>
    </row>
    <row r="227">
      <c r="A227" s="8">
        <v>44054.0</v>
      </c>
      <c r="B227" s="128">
        <v>14660.0</v>
      </c>
      <c r="C227" s="128">
        <v>6689.0</v>
      </c>
      <c r="D227" s="128">
        <v>7971.0</v>
      </c>
      <c r="E227" s="128">
        <v>261.0</v>
      </c>
      <c r="F227" s="128">
        <v>803.0</v>
      </c>
      <c r="G227" s="128">
        <v>3681.0</v>
      </c>
      <c r="H227" s="128">
        <v>1862.0</v>
      </c>
      <c r="I227" s="128">
        <v>1978.0</v>
      </c>
      <c r="J227" s="128">
        <v>2586.0</v>
      </c>
      <c r="K227" s="128">
        <v>1925.0</v>
      </c>
      <c r="L227" s="128">
        <v>961.0</v>
      </c>
      <c r="M227" s="128">
        <v>603.0</v>
      </c>
      <c r="N227" s="129">
        <v>162.0</v>
      </c>
      <c r="O227" s="129">
        <v>143.0</v>
      </c>
    </row>
    <row r="228">
      <c r="A228" s="8">
        <v>44053.0</v>
      </c>
      <c r="B228" s="128">
        <v>14626.0</v>
      </c>
      <c r="C228" s="128">
        <v>6669.0</v>
      </c>
      <c r="D228" s="128">
        <v>7957.0</v>
      </c>
      <c r="E228" s="128">
        <v>261.0</v>
      </c>
      <c r="F228" s="128">
        <v>803.0</v>
      </c>
      <c r="G228" s="128">
        <v>3675.0</v>
      </c>
      <c r="H228" s="128">
        <v>1857.0</v>
      </c>
      <c r="I228" s="128">
        <v>1974.0</v>
      </c>
      <c r="J228" s="128">
        <v>2577.0</v>
      </c>
      <c r="K228" s="128">
        <v>1919.0</v>
      </c>
      <c r="L228" s="128">
        <v>958.0</v>
      </c>
      <c r="M228" s="128">
        <v>603.0</v>
      </c>
      <c r="N228" s="129">
        <v>162.0</v>
      </c>
      <c r="O228" s="129">
        <v>143.0</v>
      </c>
      <c r="P228" s="197"/>
      <c r="Q228" s="197"/>
      <c r="R228" s="197"/>
    </row>
    <row r="229">
      <c r="A229" s="8">
        <v>44052.0</v>
      </c>
      <c r="B229" s="16">
        <v>14598.0</v>
      </c>
      <c r="C229" s="16">
        <v>6655.0</v>
      </c>
      <c r="D229" s="16">
        <v>7943.0</v>
      </c>
      <c r="E229" s="16">
        <v>261.0</v>
      </c>
      <c r="F229" s="16">
        <v>803.0</v>
      </c>
      <c r="G229" s="16">
        <v>3671.0</v>
      </c>
      <c r="H229" s="16">
        <v>1854.0</v>
      </c>
      <c r="I229" s="16">
        <v>1971.0</v>
      </c>
      <c r="J229" s="16">
        <v>2573.0</v>
      </c>
      <c r="K229" s="16">
        <v>1905.0</v>
      </c>
      <c r="L229" s="16">
        <v>957.0</v>
      </c>
      <c r="M229" s="16">
        <v>603.0</v>
      </c>
      <c r="N229" s="129">
        <v>162.0</v>
      </c>
      <c r="O229" s="129">
        <v>143.0</v>
      </c>
    </row>
    <row r="230">
      <c r="A230" s="8">
        <v>44051.0</v>
      </c>
      <c r="B230" s="16">
        <v>14562.0</v>
      </c>
      <c r="C230" s="16">
        <v>6638.0</v>
      </c>
      <c r="D230" s="16">
        <v>7924.0</v>
      </c>
      <c r="E230" s="16">
        <v>257.0</v>
      </c>
      <c r="F230" s="16">
        <v>802.0</v>
      </c>
      <c r="G230" s="16">
        <v>3664.0</v>
      </c>
      <c r="H230" s="16">
        <v>1849.0</v>
      </c>
      <c r="I230" s="16">
        <v>1968.0</v>
      </c>
      <c r="J230" s="16">
        <v>2566.0</v>
      </c>
      <c r="K230" s="16">
        <v>1898.0</v>
      </c>
      <c r="L230" s="16">
        <v>957.0</v>
      </c>
      <c r="M230" s="16">
        <v>601.0</v>
      </c>
      <c r="N230" s="129">
        <v>161.0</v>
      </c>
      <c r="O230" s="129">
        <v>143.0</v>
      </c>
    </row>
    <row r="231">
      <c r="A231" s="8">
        <v>44050.0</v>
      </c>
      <c r="B231" s="16">
        <v>14519.0</v>
      </c>
      <c r="C231" s="16">
        <v>6615.0</v>
      </c>
      <c r="D231" s="16">
        <v>7904.0</v>
      </c>
      <c r="E231" s="16">
        <v>256.0</v>
      </c>
      <c r="F231" s="16">
        <v>801.0</v>
      </c>
      <c r="G231" s="16">
        <v>3657.0</v>
      </c>
      <c r="H231" s="16">
        <v>1845.0</v>
      </c>
      <c r="I231" s="16">
        <v>1964.0</v>
      </c>
      <c r="J231" s="16">
        <v>2556.0</v>
      </c>
      <c r="K231" s="16">
        <v>1885.0</v>
      </c>
      <c r="L231" s="16">
        <v>954.0</v>
      </c>
      <c r="M231" s="16">
        <v>601.0</v>
      </c>
      <c r="N231" s="129">
        <v>160.0</v>
      </c>
      <c r="O231" s="129">
        <v>143.0</v>
      </c>
    </row>
    <row r="232">
      <c r="A232" s="8">
        <v>44049.0</v>
      </c>
      <c r="B232" s="16">
        <v>14499.0</v>
      </c>
      <c r="C232" s="16">
        <v>6602.0</v>
      </c>
      <c r="D232" s="16">
        <v>7897.0</v>
      </c>
      <c r="E232" s="16">
        <v>256.0</v>
      </c>
      <c r="F232" s="16">
        <v>797.0</v>
      </c>
      <c r="G232" s="16">
        <v>3654.0</v>
      </c>
      <c r="H232" s="16">
        <v>1844.0</v>
      </c>
      <c r="I232" s="16">
        <v>1959.0</v>
      </c>
      <c r="J232" s="16">
        <v>2554.0</v>
      </c>
      <c r="K232" s="16">
        <v>1880.0</v>
      </c>
      <c r="L232" s="16">
        <v>954.0</v>
      </c>
      <c r="M232" s="16">
        <v>601.0</v>
      </c>
      <c r="N232" s="129">
        <v>160.0</v>
      </c>
      <c r="O232" s="129">
        <v>142.0</v>
      </c>
    </row>
    <row r="233">
      <c r="A233" s="8">
        <v>44048.0</v>
      </c>
      <c r="B233" s="128">
        <v>14456.0</v>
      </c>
      <c r="C233" s="128">
        <v>6568.0</v>
      </c>
      <c r="D233" s="128">
        <v>7888.0</v>
      </c>
      <c r="E233" s="128">
        <v>256.0</v>
      </c>
      <c r="F233" s="128">
        <v>793.0</v>
      </c>
      <c r="G233" s="128">
        <v>3641.0</v>
      </c>
      <c r="H233" s="128">
        <v>1841.0</v>
      </c>
      <c r="I233" s="128">
        <v>1956.0</v>
      </c>
      <c r="J233" s="128">
        <v>2546.0</v>
      </c>
      <c r="K233" s="128">
        <v>1871.0</v>
      </c>
      <c r="L233" s="128">
        <v>951.0</v>
      </c>
      <c r="M233" s="128">
        <v>601.0</v>
      </c>
      <c r="N233" s="129">
        <v>160.0</v>
      </c>
      <c r="O233" s="129">
        <v>142.0</v>
      </c>
    </row>
    <row r="234">
      <c r="A234" s="8">
        <v>44047.0</v>
      </c>
      <c r="B234" s="16">
        <v>14423.0</v>
      </c>
      <c r="C234" s="16">
        <v>6545.0</v>
      </c>
      <c r="D234" s="16">
        <v>7878.0</v>
      </c>
      <c r="E234" s="16">
        <v>255.0</v>
      </c>
      <c r="F234" s="16">
        <v>790.0</v>
      </c>
      <c r="G234" s="16">
        <v>3635.0</v>
      </c>
      <c r="H234" s="16">
        <v>1834.0</v>
      </c>
      <c r="I234" s="16">
        <v>1952.0</v>
      </c>
      <c r="J234" s="16">
        <v>2540.0</v>
      </c>
      <c r="K234" s="16">
        <v>1866.0</v>
      </c>
      <c r="L234" s="16">
        <v>950.0</v>
      </c>
      <c r="M234" s="16">
        <v>601.0</v>
      </c>
      <c r="N234" s="129">
        <v>160.0</v>
      </c>
      <c r="O234" s="129">
        <v>141.0</v>
      </c>
    </row>
    <row r="235">
      <c r="A235" s="8">
        <v>44046.0</v>
      </c>
      <c r="B235" s="128">
        <v>14389.0</v>
      </c>
      <c r="C235" s="128">
        <v>6522.0</v>
      </c>
      <c r="D235" s="128">
        <v>7867.0</v>
      </c>
      <c r="E235" s="128">
        <v>251.0</v>
      </c>
      <c r="F235" s="128">
        <v>785.0</v>
      </c>
      <c r="G235" s="128">
        <v>3629.0</v>
      </c>
      <c r="H235" s="128">
        <v>1829.0</v>
      </c>
      <c r="I235" s="128">
        <v>1946.0</v>
      </c>
      <c r="J235" s="128">
        <v>2536.0</v>
      </c>
      <c r="K235" s="128">
        <v>1864.0</v>
      </c>
      <c r="L235" s="128">
        <v>950.0</v>
      </c>
      <c r="M235" s="128">
        <v>599.0</v>
      </c>
      <c r="N235" s="129">
        <v>160.0</v>
      </c>
      <c r="O235" s="129">
        <v>141.0</v>
      </c>
    </row>
    <row r="236">
      <c r="A236" s="8">
        <v>44045.0</v>
      </c>
      <c r="B236" s="128">
        <v>14366.0</v>
      </c>
      <c r="C236" s="128">
        <v>6507.0</v>
      </c>
      <c r="D236" s="128">
        <v>7859.0</v>
      </c>
      <c r="E236" s="128">
        <v>249.0</v>
      </c>
      <c r="F236" s="128">
        <v>782.0</v>
      </c>
      <c r="G236" s="128">
        <v>3625.0</v>
      </c>
      <c r="H236" s="128">
        <v>1826.0</v>
      </c>
      <c r="I236" s="128">
        <v>1944.0</v>
      </c>
      <c r="J236" s="128">
        <v>2532.0</v>
      </c>
      <c r="K236" s="128">
        <v>1860.0</v>
      </c>
      <c r="L236" s="128">
        <v>949.0</v>
      </c>
      <c r="M236" s="128">
        <v>599.0</v>
      </c>
      <c r="N236" s="129">
        <v>160.0</v>
      </c>
      <c r="O236" s="129">
        <v>141.0</v>
      </c>
    </row>
    <row r="237">
      <c r="A237" s="8">
        <v>44044.0</v>
      </c>
      <c r="B237" s="128">
        <v>14336.0</v>
      </c>
      <c r="C237" s="128">
        <v>6486.0</v>
      </c>
      <c r="D237" s="128">
        <v>7850.0</v>
      </c>
      <c r="E237" s="128">
        <v>247.0</v>
      </c>
      <c r="F237" s="128">
        <v>782.0</v>
      </c>
      <c r="G237" s="128">
        <v>3620.0</v>
      </c>
      <c r="H237" s="128">
        <v>1819.0</v>
      </c>
      <c r="I237" s="128">
        <v>1936.0</v>
      </c>
      <c r="J237" s="128">
        <v>2528.0</v>
      </c>
      <c r="K237" s="128">
        <v>1858.0</v>
      </c>
      <c r="L237" s="128">
        <v>948.0</v>
      </c>
      <c r="M237" s="128">
        <v>598.0</v>
      </c>
      <c r="N237" s="129">
        <v>160.0</v>
      </c>
      <c r="O237" s="129">
        <v>141.0</v>
      </c>
    </row>
    <row r="238">
      <c r="A238" s="8">
        <v>44043.0</v>
      </c>
      <c r="B238" s="16">
        <v>14305.0</v>
      </c>
      <c r="C238" s="16">
        <v>6463.0</v>
      </c>
      <c r="D238" s="16">
        <v>7842.0</v>
      </c>
      <c r="E238" s="16">
        <v>246.0</v>
      </c>
      <c r="F238" s="16">
        <v>782.0</v>
      </c>
      <c r="G238" s="16">
        <v>3620.0</v>
      </c>
      <c r="H238" s="16">
        <v>1809.0</v>
      </c>
      <c r="I238" s="16">
        <v>1930.0</v>
      </c>
      <c r="J238" s="16">
        <v>2520.0</v>
      </c>
      <c r="K238" s="16">
        <v>1853.0</v>
      </c>
      <c r="L238" s="16">
        <v>947.0</v>
      </c>
      <c r="M238" s="16">
        <v>598.0</v>
      </c>
      <c r="N238" s="129">
        <v>160.0</v>
      </c>
      <c r="O238" s="129">
        <v>141.0</v>
      </c>
    </row>
    <row r="239">
      <c r="A239" s="8">
        <v>44042.0</v>
      </c>
      <c r="B239" s="128">
        <v>14269.0</v>
      </c>
      <c r="C239" s="16">
        <v>6439.0</v>
      </c>
      <c r="D239" s="128">
        <v>7830.0</v>
      </c>
      <c r="E239" s="128">
        <v>245.0</v>
      </c>
      <c r="F239" s="128">
        <v>785.0</v>
      </c>
      <c r="G239" s="128">
        <v>3615.0</v>
      </c>
      <c r="H239" s="128">
        <v>1796.0</v>
      </c>
      <c r="I239" s="128">
        <v>1922.0</v>
      </c>
      <c r="J239" s="128">
        <v>2516.0</v>
      </c>
      <c r="K239" s="128">
        <v>1850.0</v>
      </c>
      <c r="L239" s="128">
        <v>946.0</v>
      </c>
      <c r="M239" s="128">
        <v>597.0</v>
      </c>
      <c r="N239" s="129">
        <v>159.0</v>
      </c>
      <c r="O239" s="129">
        <v>141.0</v>
      </c>
    </row>
    <row r="240">
      <c r="A240" s="8">
        <v>44041.0</v>
      </c>
      <c r="B240" s="128">
        <v>14251.0</v>
      </c>
      <c r="C240" s="128">
        <v>6426.0</v>
      </c>
      <c r="D240" s="128">
        <v>7825.0</v>
      </c>
      <c r="E240" s="128">
        <v>245.0</v>
      </c>
      <c r="F240" s="128">
        <v>782.0</v>
      </c>
      <c r="G240" s="128">
        <v>3613.0</v>
      </c>
      <c r="H240" s="128">
        <v>1790.0</v>
      </c>
      <c r="I240" s="128">
        <v>1918.0</v>
      </c>
      <c r="J240" s="128">
        <v>2516.0</v>
      </c>
      <c r="K240" s="128">
        <v>1844.0</v>
      </c>
      <c r="L240" s="128">
        <v>946.0</v>
      </c>
      <c r="M240" s="128">
        <v>597.0</v>
      </c>
      <c r="N240" s="129">
        <v>159.0</v>
      </c>
      <c r="O240" s="129">
        <v>141.0</v>
      </c>
    </row>
    <row r="241">
      <c r="A241" s="8">
        <v>44040.0</v>
      </c>
      <c r="B241" s="128">
        <v>14203.0</v>
      </c>
      <c r="C241" s="128">
        <v>6394.0</v>
      </c>
      <c r="D241" s="128">
        <v>7809.0</v>
      </c>
      <c r="E241" s="128">
        <v>245.0</v>
      </c>
      <c r="F241" s="128">
        <v>781.0</v>
      </c>
      <c r="G241" s="128">
        <v>3607.0</v>
      </c>
      <c r="H241" s="128">
        <v>1774.0</v>
      </c>
      <c r="I241" s="128">
        <v>1907.0</v>
      </c>
      <c r="J241" s="128">
        <v>2511.0</v>
      </c>
      <c r="K241" s="128">
        <v>1840.0</v>
      </c>
      <c r="L241" s="128">
        <v>941.0</v>
      </c>
      <c r="M241" s="128">
        <v>597.0</v>
      </c>
      <c r="N241" s="129">
        <v>159.0</v>
      </c>
      <c r="O241" s="129">
        <v>141.0</v>
      </c>
    </row>
    <row r="242">
      <c r="A242" s="8">
        <v>44039.0</v>
      </c>
      <c r="B242" s="128">
        <v>14175.0</v>
      </c>
      <c r="C242" s="128">
        <v>6372.0</v>
      </c>
      <c r="D242" s="128">
        <v>7803.0</v>
      </c>
      <c r="E242" s="128">
        <v>243.0</v>
      </c>
      <c r="F242" s="128">
        <v>779.0</v>
      </c>
      <c r="G242" s="128">
        <v>3603.0</v>
      </c>
      <c r="H242" s="128">
        <v>1770.0</v>
      </c>
      <c r="I242" s="128">
        <v>1900.0</v>
      </c>
      <c r="J242" s="128">
        <v>2506.0</v>
      </c>
      <c r="K242" s="128">
        <v>1837.0</v>
      </c>
      <c r="L242" s="128">
        <v>940.0</v>
      </c>
      <c r="M242" s="128">
        <v>597.0</v>
      </c>
      <c r="N242" s="129">
        <v>158.0</v>
      </c>
      <c r="O242" s="129">
        <v>141.0</v>
      </c>
    </row>
    <row r="243">
      <c r="A243" s="8">
        <v>44038.0</v>
      </c>
      <c r="B243" s="128">
        <v>14150.0</v>
      </c>
      <c r="C243" s="128">
        <v>6360.0</v>
      </c>
      <c r="D243" s="128">
        <v>7790.0</v>
      </c>
      <c r="E243" s="128">
        <v>242.0</v>
      </c>
      <c r="F243" s="128">
        <v>778.0</v>
      </c>
      <c r="G243" s="128">
        <v>3598.0</v>
      </c>
      <c r="H243" s="128">
        <v>1763.0</v>
      </c>
      <c r="I243" s="128">
        <v>1897.0</v>
      </c>
      <c r="J243" s="128">
        <v>2505.0</v>
      </c>
      <c r="K243" s="128">
        <v>1835.0</v>
      </c>
      <c r="L243" s="128">
        <v>936.0</v>
      </c>
      <c r="M243" s="128">
        <v>596.0</v>
      </c>
      <c r="N243" s="129">
        <v>158.0</v>
      </c>
      <c r="O243" s="129">
        <v>140.0</v>
      </c>
    </row>
    <row r="244">
      <c r="A244" s="8">
        <v>44037.0</v>
      </c>
      <c r="B244" s="128">
        <v>14092.0</v>
      </c>
      <c r="C244" s="128">
        <v>6311.0</v>
      </c>
      <c r="D244" s="128">
        <v>7781.0</v>
      </c>
      <c r="E244" s="128">
        <v>242.0</v>
      </c>
      <c r="F244" s="128">
        <v>778.0</v>
      </c>
      <c r="G244" s="128">
        <v>3594.0</v>
      </c>
      <c r="H244" s="128">
        <v>1750.0</v>
      </c>
      <c r="I244" s="128">
        <v>1882.0</v>
      </c>
      <c r="J244" s="128">
        <v>2487.0</v>
      </c>
      <c r="K244" s="128">
        <v>1830.0</v>
      </c>
      <c r="L244" s="128">
        <v>935.0</v>
      </c>
      <c r="M244" s="128">
        <v>594.0</v>
      </c>
      <c r="N244" s="129">
        <v>158.0</v>
      </c>
      <c r="O244" s="129">
        <v>140.0</v>
      </c>
    </row>
    <row r="245">
      <c r="A245" s="8">
        <v>44036.0</v>
      </c>
      <c r="B245" s="128">
        <v>13979.0</v>
      </c>
      <c r="C245" s="128">
        <v>6215.0</v>
      </c>
      <c r="D245" s="128">
        <v>7764.0</v>
      </c>
      <c r="E245" s="128">
        <v>241.0</v>
      </c>
      <c r="F245" s="128">
        <v>777.0</v>
      </c>
      <c r="G245" s="128">
        <v>3581.0</v>
      </c>
      <c r="H245" s="128">
        <v>1712.0</v>
      </c>
      <c r="I245" s="128">
        <v>1848.0</v>
      </c>
      <c r="J245" s="128">
        <v>2473.0</v>
      </c>
      <c r="K245" s="128">
        <v>1822.0</v>
      </c>
      <c r="L245" s="128">
        <v>933.0</v>
      </c>
      <c r="M245" s="128">
        <v>592.0</v>
      </c>
      <c r="N245" s="129">
        <v>158.0</v>
      </c>
      <c r="O245" s="129">
        <v>140.0</v>
      </c>
    </row>
    <row r="246">
      <c r="A246" s="8">
        <v>44035.0</v>
      </c>
      <c r="B246" s="128">
        <v>13938.0</v>
      </c>
      <c r="C246" s="128">
        <v>6192.0</v>
      </c>
      <c r="D246" s="128">
        <v>7746.0</v>
      </c>
      <c r="E246" s="128">
        <v>240.0</v>
      </c>
      <c r="F246" s="128">
        <v>776.0</v>
      </c>
      <c r="G246" s="128">
        <v>3578.0</v>
      </c>
      <c r="H246" s="128">
        <v>1707.0</v>
      </c>
      <c r="I246" s="128">
        <v>1842.0</v>
      </c>
      <c r="J246" s="128">
        <v>2465.0</v>
      </c>
      <c r="K246" s="128">
        <v>1811.0</v>
      </c>
      <c r="L246" s="128">
        <v>929.0</v>
      </c>
      <c r="M246" s="128">
        <v>590.0</v>
      </c>
      <c r="N246" s="129">
        <v>157.0</v>
      </c>
      <c r="O246" s="129">
        <v>140.0</v>
      </c>
    </row>
    <row r="247">
      <c r="A247" s="8">
        <v>44034.0</v>
      </c>
      <c r="B247" s="128">
        <v>13879.0</v>
      </c>
      <c r="C247" s="128">
        <v>6153.0</v>
      </c>
      <c r="D247" s="128">
        <v>7726.0</v>
      </c>
      <c r="E247" s="128">
        <v>240.0</v>
      </c>
      <c r="F247" s="128">
        <v>772.0</v>
      </c>
      <c r="G247" s="128">
        <v>3559.0</v>
      </c>
      <c r="H247" s="128">
        <v>1704.0</v>
      </c>
      <c r="I247" s="128">
        <v>1834.0</v>
      </c>
      <c r="J247" s="128">
        <v>2453.0</v>
      </c>
      <c r="K247" s="128">
        <v>1802.0</v>
      </c>
      <c r="L247" s="128">
        <v>925.0</v>
      </c>
      <c r="M247" s="128">
        <v>590.0</v>
      </c>
      <c r="N247" s="129">
        <v>157.0</v>
      </c>
      <c r="O247" s="129">
        <v>140.0</v>
      </c>
    </row>
    <row r="248">
      <c r="A248" s="8">
        <v>44033.0</v>
      </c>
      <c r="B248" s="128">
        <v>13816.0</v>
      </c>
      <c r="C248" s="128">
        <v>6114.0</v>
      </c>
      <c r="D248" s="128">
        <v>7702.0</v>
      </c>
      <c r="E248" s="128">
        <v>240.0</v>
      </c>
      <c r="F248" s="128">
        <v>765.0</v>
      </c>
      <c r="G248" s="128">
        <v>3551.0</v>
      </c>
      <c r="H248" s="128">
        <v>1696.0</v>
      </c>
      <c r="I248" s="128">
        <v>1824.0</v>
      </c>
      <c r="J248" s="128">
        <v>2444.0</v>
      </c>
      <c r="K248" s="128">
        <v>1791.0</v>
      </c>
      <c r="L248" s="128">
        <v>919.0</v>
      </c>
      <c r="M248" s="128">
        <v>586.0</v>
      </c>
      <c r="N248" s="129">
        <v>156.0</v>
      </c>
      <c r="O248" s="129">
        <v>140.0</v>
      </c>
    </row>
    <row r="249">
      <c r="A249" s="8">
        <v>44032.0</v>
      </c>
      <c r="B249" s="16">
        <v>13771.0</v>
      </c>
      <c r="C249" s="16">
        <v>6089.0</v>
      </c>
      <c r="D249" s="16">
        <v>7682.0</v>
      </c>
      <c r="E249" s="16">
        <v>239.0</v>
      </c>
      <c r="F249" s="16">
        <v>764.0</v>
      </c>
      <c r="G249" s="16">
        <v>3539.0</v>
      </c>
      <c r="H249" s="16">
        <v>1688.0</v>
      </c>
      <c r="I249" s="16">
        <v>1821.0</v>
      </c>
      <c r="J249" s="16">
        <v>2439.0</v>
      </c>
      <c r="K249" s="16">
        <v>1788.0</v>
      </c>
      <c r="L249" s="16">
        <v>911.0</v>
      </c>
      <c r="M249" s="16">
        <v>582.0</v>
      </c>
      <c r="N249" s="129">
        <v>156.0</v>
      </c>
      <c r="O249" s="129">
        <v>140.0</v>
      </c>
    </row>
    <row r="250">
      <c r="A250" s="8">
        <v>44031.0</v>
      </c>
      <c r="B250" s="16">
        <v>13745.0</v>
      </c>
      <c r="C250" s="16">
        <v>6070.0</v>
      </c>
      <c r="D250" s="16">
        <v>7675.0</v>
      </c>
      <c r="E250" s="16">
        <v>237.0</v>
      </c>
      <c r="F250" s="16">
        <v>762.0</v>
      </c>
      <c r="G250" s="16">
        <v>3531.0</v>
      </c>
      <c r="H250" s="16">
        <v>1684.0</v>
      </c>
      <c r="I250" s="16">
        <v>1817.0</v>
      </c>
      <c r="J250" s="16">
        <v>2435.0</v>
      </c>
      <c r="K250" s="16">
        <v>1787.0</v>
      </c>
      <c r="L250" s="16">
        <v>911.0</v>
      </c>
      <c r="M250" s="16">
        <v>581.0</v>
      </c>
      <c r="N250" s="129">
        <v>155.0</v>
      </c>
      <c r="O250" s="129">
        <v>140.0</v>
      </c>
    </row>
    <row r="251">
      <c r="A251" s="8">
        <v>44030.0</v>
      </c>
      <c r="B251" s="16">
        <v>13711.0</v>
      </c>
      <c r="C251" s="16">
        <v>6049.0</v>
      </c>
      <c r="D251" s="16">
        <v>7662.0</v>
      </c>
      <c r="E251" s="16">
        <v>234.0</v>
      </c>
      <c r="F251" s="16">
        <v>760.0</v>
      </c>
      <c r="G251" s="16">
        <v>3527.0</v>
      </c>
      <c r="H251" s="16">
        <v>1674.0</v>
      </c>
      <c r="I251" s="16">
        <v>1814.0</v>
      </c>
      <c r="J251" s="16">
        <v>2432.0</v>
      </c>
      <c r="K251" s="16">
        <v>1781.0</v>
      </c>
      <c r="L251" s="16">
        <v>909.0</v>
      </c>
      <c r="M251" s="16">
        <v>580.0</v>
      </c>
      <c r="N251" s="129">
        <v>155.0</v>
      </c>
      <c r="O251" s="129">
        <v>139.0</v>
      </c>
    </row>
    <row r="252">
      <c r="A252" s="8">
        <v>44029.0</v>
      </c>
      <c r="B252" s="128">
        <v>13672.0</v>
      </c>
      <c r="C252" s="128">
        <v>6026.0</v>
      </c>
      <c r="D252" s="128">
        <v>7646.0</v>
      </c>
      <c r="E252" s="128">
        <v>231.0</v>
      </c>
      <c r="F252" s="128">
        <v>756.0</v>
      </c>
      <c r="G252" s="128">
        <v>3517.0</v>
      </c>
      <c r="H252" s="128">
        <v>1669.0</v>
      </c>
      <c r="I252" s="128">
        <v>1805.0</v>
      </c>
      <c r="J252" s="128">
        <v>2425.0</v>
      </c>
      <c r="K252" s="128">
        <v>1781.0</v>
      </c>
      <c r="L252" s="128">
        <v>908.0</v>
      </c>
      <c r="M252" s="128">
        <v>580.0</v>
      </c>
      <c r="N252" s="129">
        <v>154.0</v>
      </c>
      <c r="O252" s="129">
        <v>139.0</v>
      </c>
    </row>
    <row r="253">
      <c r="A253" s="8">
        <v>44028.0</v>
      </c>
      <c r="B253" s="128">
        <v>13612.0</v>
      </c>
      <c r="C253" s="128">
        <v>5991.0</v>
      </c>
      <c r="D253" s="128">
        <v>7621.0</v>
      </c>
      <c r="E253" s="128">
        <v>228.0</v>
      </c>
      <c r="F253" s="128">
        <v>755.0</v>
      </c>
      <c r="G253" s="128">
        <v>3508.0</v>
      </c>
      <c r="H253" s="128">
        <v>1655.0</v>
      </c>
      <c r="I253" s="128">
        <v>1791.0</v>
      </c>
      <c r="J253" s="128">
        <v>2417.0</v>
      </c>
      <c r="K253" s="128">
        <v>1775.0</v>
      </c>
      <c r="L253" s="128">
        <v>905.0</v>
      </c>
      <c r="M253" s="128">
        <v>578.0</v>
      </c>
      <c r="N253" s="129">
        <v>154.0</v>
      </c>
      <c r="O253" s="129">
        <v>137.0</v>
      </c>
    </row>
    <row r="254">
      <c r="A254" s="8">
        <v>44027.0</v>
      </c>
      <c r="B254" s="128">
        <v>13551.0</v>
      </c>
      <c r="C254" s="128">
        <v>5944.0</v>
      </c>
      <c r="D254" s="128">
        <v>7607.0</v>
      </c>
      <c r="E254" s="128">
        <v>222.0</v>
      </c>
      <c r="F254" s="128">
        <v>753.0</v>
      </c>
      <c r="G254" s="128">
        <v>3495.0</v>
      </c>
      <c r="H254" s="128">
        <v>1640.0</v>
      </c>
      <c r="I254" s="128">
        <v>1782.0</v>
      </c>
      <c r="J254" s="128">
        <v>2411.0</v>
      </c>
      <c r="K254" s="128">
        <v>1769.0</v>
      </c>
      <c r="L254" s="128">
        <v>902.0</v>
      </c>
      <c r="M254" s="128">
        <v>577.0</v>
      </c>
      <c r="N254" s="129">
        <v>153.0</v>
      </c>
      <c r="O254" s="129">
        <v>136.0</v>
      </c>
    </row>
    <row r="255">
      <c r="A255" s="8">
        <v>44026.0</v>
      </c>
      <c r="B255" s="16">
        <v>13512.0</v>
      </c>
      <c r="C255" s="16">
        <v>5911.0</v>
      </c>
      <c r="D255" s="16">
        <v>7601.0</v>
      </c>
      <c r="E255" s="16">
        <v>221.0</v>
      </c>
      <c r="F255" s="16">
        <v>752.0</v>
      </c>
      <c r="G255" s="16">
        <v>3491.0</v>
      </c>
      <c r="H255" s="16">
        <v>1632.0</v>
      </c>
      <c r="I255" s="16">
        <v>1773.0</v>
      </c>
      <c r="J255" s="16">
        <v>2402.0</v>
      </c>
      <c r="K255" s="16">
        <v>1762.0</v>
      </c>
      <c r="L255" s="16">
        <v>902.0</v>
      </c>
      <c r="M255" s="16">
        <v>577.0</v>
      </c>
      <c r="N255" s="129">
        <v>153.0</v>
      </c>
      <c r="O255" s="129">
        <v>136.0</v>
      </c>
    </row>
    <row r="256">
      <c r="A256" s="8">
        <v>44025.0</v>
      </c>
      <c r="B256" s="128">
        <v>13479.0</v>
      </c>
      <c r="C256" s="128">
        <v>5895.0</v>
      </c>
      <c r="D256" s="128">
        <v>7584.0</v>
      </c>
      <c r="E256" s="128">
        <v>219.0</v>
      </c>
      <c r="F256" s="128">
        <v>750.0</v>
      </c>
      <c r="G256" s="128">
        <v>3485.0</v>
      </c>
      <c r="H256" s="128">
        <v>1627.0</v>
      </c>
      <c r="I256" s="128">
        <v>1770.0</v>
      </c>
      <c r="J256" s="128">
        <v>2396.0</v>
      </c>
      <c r="K256" s="128">
        <v>1758.0</v>
      </c>
      <c r="L256" s="128">
        <v>898.0</v>
      </c>
      <c r="M256" s="128">
        <v>576.0</v>
      </c>
      <c r="N256" s="129">
        <v>153.0</v>
      </c>
      <c r="O256" s="129">
        <v>136.0</v>
      </c>
    </row>
    <row r="257">
      <c r="A257" s="8">
        <v>44024.0</v>
      </c>
      <c r="B257" s="128">
        <v>13417.0</v>
      </c>
      <c r="C257" s="128">
        <v>5856.0</v>
      </c>
      <c r="D257" s="128">
        <v>7561.0</v>
      </c>
      <c r="E257" s="128">
        <v>216.0</v>
      </c>
      <c r="F257" s="128">
        <v>746.0</v>
      </c>
      <c r="G257" s="128">
        <v>3467.0</v>
      </c>
      <c r="H257" s="128">
        <v>1612.0</v>
      </c>
      <c r="I257" s="128">
        <v>1761.0</v>
      </c>
      <c r="J257" s="128">
        <v>2392.0</v>
      </c>
      <c r="K257" s="128">
        <v>1753.0</v>
      </c>
      <c r="L257" s="128">
        <v>895.0</v>
      </c>
      <c r="M257" s="128">
        <v>575.0</v>
      </c>
      <c r="N257" s="129">
        <v>153.0</v>
      </c>
      <c r="O257" s="129">
        <v>136.0</v>
      </c>
    </row>
    <row r="258">
      <c r="A258" s="8">
        <v>44023.0</v>
      </c>
      <c r="B258" s="128">
        <v>13373.0</v>
      </c>
      <c r="C258" s="128">
        <v>5824.0</v>
      </c>
      <c r="D258" s="128">
        <v>7549.0</v>
      </c>
      <c r="E258" s="128">
        <v>214.0</v>
      </c>
      <c r="F258" s="128">
        <v>740.0</v>
      </c>
      <c r="G258" s="128">
        <v>3463.0</v>
      </c>
      <c r="H258" s="128">
        <v>1599.0</v>
      </c>
      <c r="I258" s="128">
        <v>1756.0</v>
      </c>
      <c r="J258" s="128">
        <v>2389.0</v>
      </c>
      <c r="K258" s="128">
        <v>1744.0</v>
      </c>
      <c r="L258" s="128">
        <v>894.0</v>
      </c>
      <c r="M258" s="128">
        <v>574.0</v>
      </c>
      <c r="N258" s="129">
        <v>153.0</v>
      </c>
      <c r="O258" s="129">
        <v>135.0</v>
      </c>
    </row>
    <row r="259">
      <c r="A259" s="8">
        <v>44022.0</v>
      </c>
      <c r="B259" s="128">
        <v>13338.0</v>
      </c>
      <c r="C259" s="128">
        <v>5802.0</v>
      </c>
      <c r="D259" s="128">
        <v>7536.0</v>
      </c>
      <c r="E259" s="128">
        <v>213.0</v>
      </c>
      <c r="F259" s="128">
        <v>740.0</v>
      </c>
      <c r="G259" s="128">
        <v>3455.0</v>
      </c>
      <c r="H259" s="128">
        <v>1593.0</v>
      </c>
      <c r="I259" s="128">
        <v>1754.0</v>
      </c>
      <c r="J259" s="128">
        <v>2381.0</v>
      </c>
      <c r="K259" s="128">
        <v>1742.0</v>
      </c>
      <c r="L259" s="128">
        <v>890.0</v>
      </c>
      <c r="M259" s="128">
        <v>570.0</v>
      </c>
      <c r="N259" s="129">
        <v>153.0</v>
      </c>
      <c r="O259" s="129">
        <v>135.0</v>
      </c>
    </row>
    <row r="260">
      <c r="A260" s="8">
        <v>44021.0</v>
      </c>
      <c r="B260" s="128">
        <v>13293.0</v>
      </c>
      <c r="C260" s="128">
        <v>5766.0</v>
      </c>
      <c r="D260" s="128">
        <v>7527.0</v>
      </c>
      <c r="E260" s="128">
        <v>210.0</v>
      </c>
      <c r="F260" s="128">
        <v>737.0</v>
      </c>
      <c r="G260" s="128">
        <v>3445.0</v>
      </c>
      <c r="H260" s="128">
        <v>1584.0</v>
      </c>
      <c r="I260" s="128">
        <v>1749.0</v>
      </c>
      <c r="J260" s="128">
        <v>2373.0</v>
      </c>
      <c r="K260" s="128">
        <v>1739.0</v>
      </c>
      <c r="L260" s="128">
        <v>887.0</v>
      </c>
      <c r="M260" s="128">
        <v>569.0</v>
      </c>
      <c r="N260" s="129">
        <v>153.0</v>
      </c>
      <c r="O260" s="129">
        <v>134.0</v>
      </c>
    </row>
    <row r="261">
      <c r="A261" s="8">
        <v>44020.0</v>
      </c>
      <c r="B261" s="16">
        <v>13243.0</v>
      </c>
      <c r="C261" s="128">
        <v>5738.0</v>
      </c>
      <c r="D261" s="128">
        <v>7505.0</v>
      </c>
      <c r="E261" s="128">
        <v>208.0</v>
      </c>
      <c r="F261" s="128">
        <v>733.0</v>
      </c>
      <c r="G261" s="128">
        <v>3434.0</v>
      </c>
      <c r="H261" s="128">
        <v>1577.0</v>
      </c>
      <c r="I261" s="128">
        <v>1738.0</v>
      </c>
      <c r="J261" s="128">
        <v>2363.0</v>
      </c>
      <c r="K261" s="128">
        <v>1736.0</v>
      </c>
      <c r="L261" s="128">
        <v>886.0</v>
      </c>
      <c r="M261" s="128">
        <v>568.0</v>
      </c>
      <c r="N261" s="129">
        <v>152.0</v>
      </c>
      <c r="O261" s="129">
        <v>133.0</v>
      </c>
    </row>
    <row r="262">
      <c r="A262" s="8">
        <v>44019.0</v>
      </c>
      <c r="B262" s="128">
        <v>13181.0</v>
      </c>
      <c r="C262" s="128">
        <v>5703.0</v>
      </c>
      <c r="D262" s="128">
        <v>7478.0</v>
      </c>
      <c r="E262" s="128">
        <v>207.0</v>
      </c>
      <c r="F262" s="128">
        <v>730.0</v>
      </c>
      <c r="G262" s="128">
        <v>3423.0</v>
      </c>
      <c r="H262" s="128">
        <v>1566.0</v>
      </c>
      <c r="I262" s="128">
        <v>1723.0</v>
      </c>
      <c r="J262" s="128">
        <v>2354.0</v>
      </c>
      <c r="K262" s="128">
        <v>1731.0</v>
      </c>
      <c r="L262" s="128">
        <v>880.0</v>
      </c>
      <c r="M262" s="128">
        <v>567.0</v>
      </c>
      <c r="N262" s="129">
        <v>152.0</v>
      </c>
      <c r="O262" s="129">
        <v>133.0</v>
      </c>
    </row>
    <row r="263">
      <c r="A263" s="8">
        <v>44018.0</v>
      </c>
      <c r="B263" s="16">
        <v>13137.0</v>
      </c>
      <c r="C263" s="16">
        <v>5682.0</v>
      </c>
      <c r="D263" s="16">
        <v>7455.0</v>
      </c>
      <c r="E263" s="16">
        <v>206.0</v>
      </c>
      <c r="F263" s="16">
        <v>728.0</v>
      </c>
      <c r="G263" s="16">
        <v>3411.0</v>
      </c>
      <c r="H263" s="16">
        <v>1560.0</v>
      </c>
      <c r="I263" s="16">
        <v>1716.0</v>
      </c>
      <c r="J263" s="16">
        <v>2347.0</v>
      </c>
      <c r="K263" s="16">
        <v>1724.0</v>
      </c>
      <c r="L263" s="16">
        <v>878.0</v>
      </c>
      <c r="M263" s="16">
        <v>567.0</v>
      </c>
      <c r="N263" s="129">
        <v>151.0</v>
      </c>
      <c r="O263" s="129">
        <v>133.0</v>
      </c>
    </row>
    <row r="264">
      <c r="A264" s="8">
        <v>44017.0</v>
      </c>
      <c r="B264" s="16">
        <v>13089.0</v>
      </c>
      <c r="C264" s="16">
        <v>5656.0</v>
      </c>
      <c r="D264" s="16">
        <v>7433.0</v>
      </c>
      <c r="E264" s="16">
        <v>201.0</v>
      </c>
      <c r="F264" s="128">
        <v>727.0</v>
      </c>
      <c r="G264" s="128">
        <v>3404.0</v>
      </c>
      <c r="H264" s="128">
        <v>1550.0</v>
      </c>
      <c r="I264" s="128">
        <v>1710.0</v>
      </c>
      <c r="J264" s="128">
        <v>2338.0</v>
      </c>
      <c r="K264" s="16">
        <v>1719.0</v>
      </c>
      <c r="L264" s="128">
        <v>876.0</v>
      </c>
      <c r="M264" s="128">
        <v>564.0</v>
      </c>
      <c r="N264" s="129">
        <v>151.0</v>
      </c>
      <c r="O264" s="129">
        <v>132.0</v>
      </c>
    </row>
    <row r="265">
      <c r="A265" s="8">
        <v>44016.0</v>
      </c>
      <c r="B265" s="128">
        <v>13030.0</v>
      </c>
      <c r="C265" s="128">
        <v>5625.0</v>
      </c>
      <c r="D265" s="128">
        <v>7405.0</v>
      </c>
      <c r="E265" s="128">
        <v>199.0</v>
      </c>
      <c r="F265" s="128">
        <v>724.0</v>
      </c>
      <c r="G265" s="128">
        <v>3396.0</v>
      </c>
      <c r="H265" s="128">
        <v>1541.0</v>
      </c>
      <c r="I265" s="128">
        <v>1699.0</v>
      </c>
      <c r="J265" s="128">
        <v>2331.0</v>
      </c>
      <c r="K265" s="128">
        <v>1706.0</v>
      </c>
      <c r="L265" s="128">
        <v>870.0</v>
      </c>
      <c r="M265" s="128">
        <v>564.0</v>
      </c>
      <c r="N265" s="129">
        <v>151.0</v>
      </c>
      <c r="O265" s="129">
        <v>132.0</v>
      </c>
    </row>
    <row r="266">
      <c r="A266" s="8">
        <v>44015.0</v>
      </c>
      <c r="B266" s="128">
        <v>12967.0</v>
      </c>
      <c r="C266" s="128">
        <v>5587.0</v>
      </c>
      <c r="D266" s="128">
        <v>7380.0</v>
      </c>
      <c r="E266" s="128">
        <v>196.0</v>
      </c>
      <c r="F266" s="128">
        <v>722.0</v>
      </c>
      <c r="G266" s="128">
        <v>3384.0</v>
      </c>
      <c r="H266" s="128">
        <v>1525.0</v>
      </c>
      <c r="I266" s="128">
        <v>1691.0</v>
      </c>
      <c r="J266" s="128">
        <v>2323.0</v>
      </c>
      <c r="K266" s="128">
        <v>1697.0</v>
      </c>
      <c r="L266" s="128">
        <v>868.0</v>
      </c>
      <c r="M266" s="128">
        <v>561.0</v>
      </c>
      <c r="N266" s="129">
        <v>151.0</v>
      </c>
      <c r="O266" s="129">
        <v>131.0</v>
      </c>
    </row>
    <row r="267">
      <c r="A267" s="8">
        <v>44014.0</v>
      </c>
      <c r="B267" s="128">
        <v>12904.0</v>
      </c>
      <c r="C267" s="128">
        <v>5555.0</v>
      </c>
      <c r="D267" s="128">
        <v>7349.0</v>
      </c>
      <c r="E267" s="128">
        <v>194.0</v>
      </c>
      <c r="F267" s="128">
        <v>712.0</v>
      </c>
      <c r="G267" s="128">
        <v>3374.0</v>
      </c>
      <c r="H267" s="128">
        <v>1515.0</v>
      </c>
      <c r="I267" s="128">
        <v>1685.0</v>
      </c>
      <c r="J267" s="128">
        <v>2316.0</v>
      </c>
      <c r="K267" s="128">
        <v>1686.0</v>
      </c>
      <c r="L267" s="128">
        <v>864.0</v>
      </c>
      <c r="M267" s="128">
        <v>558.0</v>
      </c>
      <c r="N267" s="129">
        <v>151.0</v>
      </c>
      <c r="O267" s="129">
        <v>131.0</v>
      </c>
    </row>
    <row r="268">
      <c r="A268" s="8">
        <v>44013.0</v>
      </c>
      <c r="B268" s="128">
        <v>12850.0</v>
      </c>
      <c r="C268" s="128">
        <v>5524.0</v>
      </c>
      <c r="D268" s="128">
        <v>7326.0</v>
      </c>
      <c r="E268" s="128">
        <v>192.0</v>
      </c>
      <c r="F268" s="128">
        <v>710.0</v>
      </c>
      <c r="G268" s="128">
        <v>3366.0</v>
      </c>
      <c r="H268" s="128">
        <v>1509.0</v>
      </c>
      <c r="I268" s="128">
        <v>1683.0</v>
      </c>
      <c r="J268" s="128">
        <v>2302.0</v>
      </c>
      <c r="K268" s="128">
        <v>1674.0</v>
      </c>
      <c r="L268" s="128">
        <v>857.0</v>
      </c>
      <c r="M268" s="128">
        <v>557.0</v>
      </c>
      <c r="N268" s="129">
        <v>151.0</v>
      </c>
      <c r="O268" s="129">
        <v>131.0</v>
      </c>
    </row>
    <row r="269">
      <c r="A269" s="8">
        <v>44012.0</v>
      </c>
      <c r="B269" s="16">
        <v>12799.0</v>
      </c>
      <c r="C269" s="128">
        <v>5495.0</v>
      </c>
      <c r="D269" s="16">
        <v>7304.0</v>
      </c>
      <c r="E269" s="16">
        <v>192.0</v>
      </c>
      <c r="F269" s="128">
        <v>708.0</v>
      </c>
      <c r="G269" s="128">
        <v>3362.0</v>
      </c>
      <c r="H269" s="128">
        <v>1496.0</v>
      </c>
      <c r="I269" s="128">
        <v>1681.0</v>
      </c>
      <c r="J269" s="128">
        <v>2286.0</v>
      </c>
      <c r="K269" s="128">
        <v>1668.0</v>
      </c>
      <c r="L269" s="128">
        <v>850.0</v>
      </c>
      <c r="M269" s="128">
        <v>556.0</v>
      </c>
      <c r="N269" s="129">
        <v>151.0</v>
      </c>
      <c r="O269" s="129">
        <v>131.0</v>
      </c>
    </row>
    <row r="270">
      <c r="A270" s="8">
        <v>44011.0</v>
      </c>
      <c r="B270" s="128">
        <v>12757.0</v>
      </c>
      <c r="C270" s="128">
        <v>5470.0</v>
      </c>
      <c r="D270" s="128">
        <v>7287.0</v>
      </c>
      <c r="E270" s="128">
        <v>190.0</v>
      </c>
      <c r="F270" s="128">
        <v>704.0</v>
      </c>
      <c r="G270" s="128">
        <v>3352.0</v>
      </c>
      <c r="H270" s="128">
        <v>1490.0</v>
      </c>
      <c r="I270" s="128">
        <v>1673.0</v>
      </c>
      <c r="J270" s="128">
        <v>2280.0</v>
      </c>
      <c r="K270" s="128">
        <v>1665.0</v>
      </c>
      <c r="L270" s="128">
        <v>847.0</v>
      </c>
      <c r="M270" s="128">
        <v>556.0</v>
      </c>
      <c r="N270" s="129">
        <v>151.0</v>
      </c>
      <c r="O270" s="129">
        <v>131.0</v>
      </c>
    </row>
    <row r="271">
      <c r="A271" s="8">
        <v>44010.0</v>
      </c>
      <c r="B271" s="128">
        <v>12715.0</v>
      </c>
      <c r="C271" s="128">
        <v>5450.0</v>
      </c>
      <c r="D271" s="128">
        <v>7265.0</v>
      </c>
      <c r="E271" s="128">
        <v>187.0</v>
      </c>
      <c r="F271" s="128">
        <v>703.0</v>
      </c>
      <c r="G271" s="128">
        <v>3343.0</v>
      </c>
      <c r="H271" s="128">
        <v>1485.0</v>
      </c>
      <c r="I271" s="128">
        <v>1667.0</v>
      </c>
      <c r="J271" s="128">
        <v>2275.0</v>
      </c>
      <c r="K271" s="128">
        <v>1653.0</v>
      </c>
      <c r="L271" s="128">
        <v>846.0</v>
      </c>
      <c r="M271" s="128">
        <v>556.0</v>
      </c>
      <c r="N271" s="129">
        <v>151.0</v>
      </c>
      <c r="O271" s="129">
        <v>131.0</v>
      </c>
    </row>
    <row r="272">
      <c r="A272" s="8">
        <v>44009.0</v>
      </c>
      <c r="B272" s="128">
        <v>12653.0</v>
      </c>
      <c r="C272" s="128">
        <v>5412.0</v>
      </c>
      <c r="D272" s="128">
        <v>7241.0</v>
      </c>
      <c r="E272" s="128">
        <v>185.0</v>
      </c>
      <c r="F272" s="128">
        <v>700.0</v>
      </c>
      <c r="G272" s="128">
        <v>3331.0</v>
      </c>
      <c r="H272" s="128">
        <v>1473.0</v>
      </c>
      <c r="I272" s="128">
        <v>1657.0</v>
      </c>
      <c r="J272" s="128">
        <v>2269.0</v>
      </c>
      <c r="K272" s="128">
        <v>1640.0</v>
      </c>
      <c r="L272" s="128">
        <v>843.0</v>
      </c>
      <c r="M272" s="128">
        <v>555.0</v>
      </c>
      <c r="N272" s="129">
        <v>151.0</v>
      </c>
      <c r="O272" s="129">
        <v>131.0</v>
      </c>
    </row>
    <row r="273">
      <c r="A273" s="8">
        <v>44008.0</v>
      </c>
      <c r="B273" s="128">
        <v>12602.0</v>
      </c>
      <c r="C273" s="128">
        <v>5384.0</v>
      </c>
      <c r="D273" s="128">
        <v>7218.0</v>
      </c>
      <c r="E273" s="128">
        <v>184.0</v>
      </c>
      <c r="F273" s="128">
        <v>698.0</v>
      </c>
      <c r="G273" s="128">
        <v>3317.0</v>
      </c>
      <c r="H273" s="128">
        <v>1463.0</v>
      </c>
      <c r="I273" s="128">
        <v>1651.0</v>
      </c>
      <c r="J273" s="128">
        <v>2264.0</v>
      </c>
      <c r="K273" s="128">
        <v>1633.0</v>
      </c>
      <c r="L273" s="128">
        <v>839.0</v>
      </c>
      <c r="M273" s="128">
        <v>553.0</v>
      </c>
      <c r="N273" s="129">
        <v>151.0</v>
      </c>
      <c r="O273" s="129">
        <v>131.0</v>
      </c>
    </row>
    <row r="274">
      <c r="A274" s="8">
        <v>44007.0</v>
      </c>
      <c r="B274" s="128">
        <v>12563.0</v>
      </c>
      <c r="C274" s="128">
        <v>5360.0</v>
      </c>
      <c r="D274" s="128">
        <v>7203.0</v>
      </c>
      <c r="E274" s="128">
        <v>183.0</v>
      </c>
      <c r="F274" s="128">
        <v>696.0</v>
      </c>
      <c r="G274" s="128">
        <v>3309.0</v>
      </c>
      <c r="H274" s="128">
        <v>1453.0</v>
      </c>
      <c r="I274" s="128">
        <v>1646.0</v>
      </c>
      <c r="J274" s="128">
        <v>2260.0</v>
      </c>
      <c r="K274" s="128">
        <v>1627.0</v>
      </c>
      <c r="L274" s="128">
        <v>838.0</v>
      </c>
      <c r="M274" s="128">
        <v>551.0</v>
      </c>
      <c r="N274" s="129">
        <v>151.0</v>
      </c>
      <c r="O274" s="129">
        <v>131.0</v>
      </c>
    </row>
    <row r="275">
      <c r="A275" s="8">
        <v>44006.0</v>
      </c>
      <c r="B275" s="128">
        <v>12535.0</v>
      </c>
      <c r="C275" s="128">
        <v>5345.0</v>
      </c>
      <c r="D275" s="128">
        <v>7190.0</v>
      </c>
      <c r="E275" s="128">
        <v>182.0</v>
      </c>
      <c r="F275" s="128">
        <v>693.0</v>
      </c>
      <c r="G275" s="128">
        <v>3309.0</v>
      </c>
      <c r="H275" s="128">
        <v>1444.0</v>
      </c>
      <c r="I275" s="128">
        <v>1644.0</v>
      </c>
      <c r="J275" s="128">
        <v>2254.0</v>
      </c>
      <c r="K275" s="128">
        <v>1622.0</v>
      </c>
      <c r="L275" s="128">
        <v>836.0</v>
      </c>
      <c r="M275" s="128">
        <v>551.0</v>
      </c>
      <c r="N275" s="129">
        <v>150.0</v>
      </c>
      <c r="O275" s="129">
        <v>131.0</v>
      </c>
    </row>
    <row r="276">
      <c r="A276" s="8">
        <v>44005.0</v>
      </c>
      <c r="B276" s="128">
        <v>12484.0</v>
      </c>
      <c r="C276" s="128">
        <v>5314.0</v>
      </c>
      <c r="D276" s="128">
        <v>7170.0</v>
      </c>
      <c r="E276" s="128">
        <v>180.0</v>
      </c>
      <c r="F276" s="128">
        <v>692.0</v>
      </c>
      <c r="G276" s="128">
        <v>3306.0</v>
      </c>
      <c r="H276" s="128">
        <v>1429.0</v>
      </c>
      <c r="I276" s="128">
        <v>1633.0</v>
      </c>
      <c r="J276" s="128">
        <v>2244.0</v>
      </c>
      <c r="K276" s="128">
        <v>1617.0</v>
      </c>
      <c r="L276" s="128">
        <v>834.0</v>
      </c>
      <c r="M276" s="128">
        <v>549.0</v>
      </c>
      <c r="N276" s="129">
        <v>150.0</v>
      </c>
      <c r="O276" s="129">
        <v>131.0</v>
      </c>
    </row>
    <row r="277">
      <c r="A277" s="8">
        <v>44004.0</v>
      </c>
      <c r="B277" s="128">
        <v>12438.0</v>
      </c>
      <c r="C277" s="128">
        <v>5279.0</v>
      </c>
      <c r="D277" s="128">
        <v>7159.0</v>
      </c>
      <c r="E277" s="128">
        <v>177.0</v>
      </c>
      <c r="F277" s="128">
        <v>692.0</v>
      </c>
      <c r="G277" s="128">
        <v>3302.0</v>
      </c>
      <c r="H277" s="128">
        <v>1420.0</v>
      </c>
      <c r="I277" s="128">
        <v>1624.0</v>
      </c>
      <c r="J277" s="128">
        <v>2235.0</v>
      </c>
      <c r="K277" s="128">
        <v>1610.0</v>
      </c>
      <c r="L277" s="128">
        <v>830.0</v>
      </c>
      <c r="M277" s="128">
        <v>548.0</v>
      </c>
      <c r="N277" s="129">
        <v>150.0</v>
      </c>
      <c r="O277" s="129">
        <v>130.0</v>
      </c>
    </row>
    <row r="278">
      <c r="A278" s="8">
        <v>44003.0</v>
      </c>
      <c r="B278" s="128">
        <v>12421.0</v>
      </c>
      <c r="C278" s="128">
        <v>5270.0</v>
      </c>
      <c r="D278" s="128">
        <v>7151.0</v>
      </c>
      <c r="E278" s="128">
        <v>177.0</v>
      </c>
      <c r="F278" s="128">
        <v>691.0</v>
      </c>
      <c r="G278" s="128">
        <v>3299.0</v>
      </c>
      <c r="H278" s="128">
        <v>1416.0</v>
      </c>
      <c r="I278" s="128">
        <v>1623.0</v>
      </c>
      <c r="J278" s="128">
        <v>2230.0</v>
      </c>
      <c r="K278" s="128">
        <v>1608.0</v>
      </c>
      <c r="L278" s="128">
        <v>829.0</v>
      </c>
      <c r="M278" s="128">
        <v>548.0</v>
      </c>
      <c r="N278" s="129">
        <v>150.0</v>
      </c>
      <c r="O278" s="129">
        <v>130.0</v>
      </c>
    </row>
    <row r="279">
      <c r="A279" s="8">
        <v>44002.0</v>
      </c>
      <c r="B279" s="128">
        <v>12373.0</v>
      </c>
      <c r="C279" s="128">
        <v>5245.0</v>
      </c>
      <c r="D279" s="128">
        <v>7128.0</v>
      </c>
      <c r="E279" s="128">
        <v>177.0</v>
      </c>
      <c r="F279" s="128">
        <v>690.0</v>
      </c>
      <c r="G279" s="128">
        <v>3294.0</v>
      </c>
      <c r="H279" s="128">
        <v>1406.0</v>
      </c>
      <c r="I279" s="128">
        <v>1618.0</v>
      </c>
      <c r="J279" s="128">
        <v>2222.0</v>
      </c>
      <c r="K279" s="128">
        <v>1598.0</v>
      </c>
      <c r="L279" s="128">
        <v>823.0</v>
      </c>
      <c r="M279" s="128">
        <v>545.0</v>
      </c>
      <c r="N279" s="129">
        <v>150.0</v>
      </c>
      <c r="O279" s="129">
        <v>130.0</v>
      </c>
    </row>
    <row r="280">
      <c r="A280" s="8">
        <v>44001.0</v>
      </c>
      <c r="B280" s="128">
        <v>12306.0</v>
      </c>
      <c r="C280" s="128">
        <v>5206.0</v>
      </c>
      <c r="D280" s="128">
        <v>7100.0</v>
      </c>
      <c r="E280" s="128">
        <v>175.0</v>
      </c>
      <c r="F280" s="128">
        <v>686.0</v>
      </c>
      <c r="G280" s="128">
        <v>3285.0</v>
      </c>
      <c r="H280" s="128">
        <v>1393.0</v>
      </c>
      <c r="I280" s="128">
        <v>1610.0</v>
      </c>
      <c r="J280" s="128">
        <v>2210.0</v>
      </c>
      <c r="K280" s="128">
        <v>1585.0</v>
      </c>
      <c r="L280" s="128">
        <v>820.0</v>
      </c>
      <c r="M280" s="128">
        <v>542.0</v>
      </c>
      <c r="N280" s="129">
        <v>150.0</v>
      </c>
      <c r="O280" s="129">
        <v>130.0</v>
      </c>
    </row>
    <row r="281">
      <c r="A281" s="8">
        <v>44000.0</v>
      </c>
      <c r="B281" s="128">
        <v>12257.0</v>
      </c>
      <c r="C281" s="128">
        <v>5181.0</v>
      </c>
      <c r="D281" s="128">
        <v>7076.0</v>
      </c>
      <c r="E281" s="128">
        <v>175.0</v>
      </c>
      <c r="F281" s="128">
        <v>684.0</v>
      </c>
      <c r="G281" s="128">
        <v>3277.0</v>
      </c>
      <c r="H281" s="128">
        <v>1384.0</v>
      </c>
      <c r="I281" s="128">
        <v>1607.0</v>
      </c>
      <c r="J281" s="128">
        <v>2198.0</v>
      </c>
      <c r="K281" s="128">
        <v>1574.0</v>
      </c>
      <c r="L281" s="128">
        <v>817.0</v>
      </c>
      <c r="M281" s="128">
        <v>541.0</v>
      </c>
      <c r="N281" s="129">
        <v>150.0</v>
      </c>
      <c r="O281" s="129">
        <v>130.0</v>
      </c>
    </row>
    <row r="282">
      <c r="A282" s="8">
        <v>43999.0</v>
      </c>
      <c r="B282" s="128">
        <v>12198.0</v>
      </c>
      <c r="C282" s="128">
        <v>5156.0</v>
      </c>
      <c r="D282" s="128">
        <v>7042.0</v>
      </c>
      <c r="E282" s="128">
        <v>174.0</v>
      </c>
      <c r="F282" s="128">
        <v>683.0</v>
      </c>
      <c r="G282" s="128">
        <v>3267.0</v>
      </c>
      <c r="H282" s="128">
        <v>1380.0</v>
      </c>
      <c r="I282" s="128">
        <v>1601.0</v>
      </c>
      <c r="J282" s="128">
        <v>2189.0</v>
      </c>
      <c r="K282" s="128">
        <v>1561.0</v>
      </c>
      <c r="L282" s="128">
        <v>810.0</v>
      </c>
      <c r="M282" s="128">
        <v>533.0</v>
      </c>
      <c r="N282" s="129">
        <v>149.0</v>
      </c>
      <c r="O282" s="129">
        <v>130.0</v>
      </c>
    </row>
    <row r="283">
      <c r="A283" s="8">
        <v>43998.0</v>
      </c>
      <c r="B283" s="128">
        <v>12155.0</v>
      </c>
      <c r="C283" s="128">
        <v>5138.0</v>
      </c>
      <c r="D283" s="128">
        <v>7017.0</v>
      </c>
      <c r="E283" s="128">
        <v>172.0</v>
      </c>
      <c r="F283" s="128">
        <v>682.0</v>
      </c>
      <c r="G283" s="128">
        <v>3259.0</v>
      </c>
      <c r="H283" s="128">
        <v>1366.0</v>
      </c>
      <c r="I283" s="128">
        <v>1599.0</v>
      </c>
      <c r="J283" s="128">
        <v>2182.0</v>
      </c>
      <c r="K283" s="128">
        <v>1558.0</v>
      </c>
      <c r="L283" s="128">
        <v>805.0</v>
      </c>
      <c r="M283" s="128">
        <v>532.0</v>
      </c>
      <c r="N283" s="129">
        <v>148.0</v>
      </c>
      <c r="O283" s="129">
        <v>130.0</v>
      </c>
    </row>
    <row r="284">
      <c r="A284" s="8">
        <v>43997.0</v>
      </c>
      <c r="B284" s="128">
        <v>12121.0</v>
      </c>
      <c r="C284" s="128">
        <v>5116.0</v>
      </c>
      <c r="D284" s="128">
        <v>7005.0</v>
      </c>
      <c r="E284" s="128">
        <v>170.0</v>
      </c>
      <c r="F284" s="128">
        <v>681.0</v>
      </c>
      <c r="G284" s="128">
        <v>3256.0</v>
      </c>
      <c r="H284" s="128">
        <v>1362.0</v>
      </c>
      <c r="I284" s="128">
        <v>1595.0</v>
      </c>
      <c r="J284" s="128">
        <v>2176.0</v>
      </c>
      <c r="K284" s="128">
        <v>1550.0</v>
      </c>
      <c r="L284" s="128">
        <v>799.0</v>
      </c>
      <c r="M284" s="128">
        <v>532.0</v>
      </c>
      <c r="N284" s="129">
        <v>147.0</v>
      </c>
      <c r="O284" s="129">
        <v>130.0</v>
      </c>
    </row>
    <row r="285">
      <c r="A285" s="8">
        <v>43996.0</v>
      </c>
      <c r="B285" s="128">
        <v>12085.0</v>
      </c>
      <c r="C285" s="128">
        <v>5097.0</v>
      </c>
      <c r="D285" s="128">
        <v>6988.0</v>
      </c>
      <c r="E285" s="128">
        <v>168.0</v>
      </c>
      <c r="F285" s="128">
        <v>681.0</v>
      </c>
      <c r="G285" s="128">
        <v>3251.0</v>
      </c>
      <c r="H285" s="128">
        <v>1357.0</v>
      </c>
      <c r="I285" s="128">
        <v>1584.0</v>
      </c>
      <c r="J285" s="128">
        <v>2170.0</v>
      </c>
      <c r="K285" s="128">
        <v>1546.0</v>
      </c>
      <c r="L285" s="128">
        <v>797.0</v>
      </c>
      <c r="M285" s="128">
        <v>531.0</v>
      </c>
      <c r="N285" s="129">
        <v>147.0</v>
      </c>
      <c r="O285" s="129">
        <v>130.0</v>
      </c>
    </row>
    <row r="286">
      <c r="A286" s="8">
        <v>43995.0</v>
      </c>
      <c r="B286" s="128">
        <v>12051.0</v>
      </c>
      <c r="C286" s="128">
        <v>5081.0</v>
      </c>
      <c r="D286" s="128">
        <v>6970.0</v>
      </c>
      <c r="E286" s="128">
        <v>168.0</v>
      </c>
      <c r="F286" s="128">
        <v>681.0</v>
      </c>
      <c r="G286" s="128">
        <v>3243.0</v>
      </c>
      <c r="H286" s="128">
        <v>1354.0</v>
      </c>
      <c r="I286" s="128">
        <v>1578.0</v>
      </c>
      <c r="J286" s="128">
        <v>2163.0</v>
      </c>
      <c r="K286" s="128">
        <v>1538.0</v>
      </c>
      <c r="L286" s="128">
        <v>796.0</v>
      </c>
      <c r="M286" s="128">
        <v>530.0</v>
      </c>
      <c r="N286" s="129">
        <v>147.0</v>
      </c>
      <c r="O286" s="129">
        <v>130.0</v>
      </c>
    </row>
    <row r="287">
      <c r="A287" s="8">
        <v>43994.0</v>
      </c>
      <c r="B287" s="16">
        <v>12003.0</v>
      </c>
      <c r="C287" s="16">
        <v>5061.0</v>
      </c>
      <c r="D287" s="16">
        <v>6942.0</v>
      </c>
      <c r="E287" s="16">
        <v>168.0</v>
      </c>
      <c r="F287" s="16">
        <v>680.0</v>
      </c>
      <c r="G287" s="16">
        <v>3234.0</v>
      </c>
      <c r="H287" s="16">
        <v>1353.0</v>
      </c>
      <c r="I287" s="16">
        <v>1575.0</v>
      </c>
      <c r="J287" s="16">
        <v>2154.0</v>
      </c>
      <c r="K287" s="16">
        <v>1530.0</v>
      </c>
      <c r="L287" s="16">
        <v>789.0</v>
      </c>
      <c r="M287" s="16">
        <v>520.0</v>
      </c>
      <c r="N287" s="129">
        <v>147.0</v>
      </c>
      <c r="O287" s="129">
        <v>129.0</v>
      </c>
    </row>
    <row r="288">
      <c r="A288" s="8">
        <v>43993.0</v>
      </c>
      <c r="B288" s="16">
        <v>11947.0</v>
      </c>
      <c r="C288" s="16">
        <v>5030.0</v>
      </c>
      <c r="D288" s="16">
        <v>6917.0</v>
      </c>
      <c r="E288" s="16">
        <v>168.0</v>
      </c>
      <c r="F288" s="16">
        <v>677.0</v>
      </c>
      <c r="G288" s="16">
        <v>3223.0</v>
      </c>
      <c r="H288" s="16">
        <v>1345.0</v>
      </c>
      <c r="I288" s="16">
        <v>1574.0</v>
      </c>
      <c r="J288" s="16">
        <v>2137.0</v>
      </c>
      <c r="K288" s="16">
        <v>1517.0</v>
      </c>
      <c r="L288" s="16">
        <v>787.0</v>
      </c>
      <c r="M288" s="16">
        <v>519.0</v>
      </c>
      <c r="N288" s="129">
        <v>147.0</v>
      </c>
      <c r="O288" s="129">
        <v>129.0</v>
      </c>
    </row>
    <row r="289">
      <c r="A289" s="8">
        <v>43992.0</v>
      </c>
      <c r="B289" s="128">
        <v>11902.0</v>
      </c>
      <c r="C289" s="128">
        <v>5002.0</v>
      </c>
      <c r="D289" s="128">
        <v>6900.0</v>
      </c>
      <c r="E289" s="128">
        <v>167.0</v>
      </c>
      <c r="F289" s="128">
        <v>674.0</v>
      </c>
      <c r="G289" s="128">
        <v>3217.0</v>
      </c>
      <c r="H289" s="128">
        <v>1335.0</v>
      </c>
      <c r="I289" s="128">
        <v>1569.0</v>
      </c>
      <c r="J289" s="128">
        <v>2128.0</v>
      </c>
      <c r="K289" s="128">
        <v>1512.0</v>
      </c>
      <c r="L289" s="128">
        <v>782.0</v>
      </c>
      <c r="M289" s="128">
        <v>518.0</v>
      </c>
      <c r="N289" s="129">
        <v>147.0</v>
      </c>
      <c r="O289" s="129">
        <v>129.0</v>
      </c>
    </row>
    <row r="290">
      <c r="A290" s="8">
        <v>43991.0</v>
      </c>
      <c r="B290" s="128">
        <v>11852.0</v>
      </c>
      <c r="C290" s="128">
        <v>4980.0</v>
      </c>
      <c r="D290" s="128">
        <v>6872.0</v>
      </c>
      <c r="E290" s="128">
        <v>166.0</v>
      </c>
      <c r="F290" s="128">
        <v>672.0</v>
      </c>
      <c r="G290" s="128">
        <v>3211.0</v>
      </c>
      <c r="H290" s="128">
        <v>1326.0</v>
      </c>
      <c r="I290" s="128">
        <v>1568.0</v>
      </c>
      <c r="J290" s="128">
        <v>2121.0</v>
      </c>
      <c r="K290" s="128">
        <v>1496.0</v>
      </c>
      <c r="L290" s="128">
        <v>775.0</v>
      </c>
      <c r="M290" s="128">
        <v>517.0</v>
      </c>
      <c r="N290" s="129">
        <v>146.0</v>
      </c>
      <c r="O290" s="129">
        <v>128.0</v>
      </c>
    </row>
    <row r="291">
      <c r="A291" s="8">
        <v>43990.0</v>
      </c>
      <c r="B291" s="128">
        <v>11814.0</v>
      </c>
      <c r="C291" s="128">
        <v>4962.0</v>
      </c>
      <c r="D291" s="128">
        <v>6852.0</v>
      </c>
      <c r="E291" s="128">
        <v>166.0</v>
      </c>
      <c r="F291" s="128">
        <v>672.0</v>
      </c>
      <c r="G291" s="128">
        <v>3208.0</v>
      </c>
      <c r="H291" s="128">
        <v>1324.0</v>
      </c>
      <c r="I291" s="128">
        <v>1564.0</v>
      </c>
      <c r="J291" s="128">
        <v>2111.0</v>
      </c>
      <c r="K291" s="128">
        <v>1487.0</v>
      </c>
      <c r="L291" s="128">
        <v>770.0</v>
      </c>
      <c r="M291" s="128">
        <v>512.0</v>
      </c>
      <c r="N291" s="129">
        <v>145.0</v>
      </c>
      <c r="O291" s="129">
        <v>128.0</v>
      </c>
    </row>
    <row r="292">
      <c r="A292" s="8">
        <v>43989.0</v>
      </c>
      <c r="B292" s="128">
        <v>11776.0</v>
      </c>
      <c r="C292" s="128">
        <v>4950.0</v>
      </c>
      <c r="D292" s="128">
        <v>6826.0</v>
      </c>
      <c r="E292" s="128">
        <v>165.0</v>
      </c>
      <c r="F292" s="128">
        <v>670.0</v>
      </c>
      <c r="G292" s="128">
        <v>3203.0</v>
      </c>
      <c r="H292" s="128">
        <v>1322.0</v>
      </c>
      <c r="I292" s="128">
        <v>1559.0</v>
      </c>
      <c r="J292" s="128">
        <v>2105.0</v>
      </c>
      <c r="K292" s="128">
        <v>1476.0</v>
      </c>
      <c r="L292" s="128">
        <v>767.0</v>
      </c>
      <c r="M292" s="128">
        <v>509.0</v>
      </c>
      <c r="N292" s="129">
        <v>145.0</v>
      </c>
      <c r="O292" s="129">
        <v>128.0</v>
      </c>
    </row>
    <row r="293">
      <c r="A293" s="8">
        <v>43988.0</v>
      </c>
      <c r="B293" s="128">
        <v>11719.0</v>
      </c>
      <c r="C293" s="128">
        <v>4920.0</v>
      </c>
      <c r="D293" s="128">
        <v>6799.0</v>
      </c>
      <c r="E293" s="128">
        <v>164.0</v>
      </c>
      <c r="F293" s="128">
        <v>664.0</v>
      </c>
      <c r="G293" s="128">
        <v>3200.0</v>
      </c>
      <c r="H293" s="128">
        <v>1316.0</v>
      </c>
      <c r="I293" s="128">
        <v>1551.0</v>
      </c>
      <c r="J293" s="128">
        <v>2094.0</v>
      </c>
      <c r="K293" s="128">
        <v>1464.0</v>
      </c>
      <c r="L293" s="128">
        <v>759.0</v>
      </c>
      <c r="M293" s="128">
        <v>507.0</v>
      </c>
      <c r="N293" s="129">
        <v>145.0</v>
      </c>
      <c r="O293" s="129">
        <v>128.0</v>
      </c>
    </row>
    <row r="294">
      <c r="A294" s="8">
        <v>43987.0</v>
      </c>
      <c r="B294" s="128">
        <v>11668.0</v>
      </c>
      <c r="C294" s="128">
        <v>4893.0</v>
      </c>
      <c r="D294" s="128">
        <v>6775.0</v>
      </c>
      <c r="E294" s="128">
        <v>161.0</v>
      </c>
      <c r="F294" s="128">
        <v>663.0</v>
      </c>
      <c r="G294" s="128">
        <v>3198.0</v>
      </c>
      <c r="H294" s="128">
        <v>1310.0</v>
      </c>
      <c r="I294" s="128">
        <v>1540.0</v>
      </c>
      <c r="J294" s="128">
        <v>2086.0</v>
      </c>
      <c r="K294" s="128">
        <v>1455.0</v>
      </c>
      <c r="L294" s="128">
        <v>751.0</v>
      </c>
      <c r="M294" s="128">
        <v>504.0</v>
      </c>
      <c r="N294" s="129">
        <v>145.0</v>
      </c>
      <c r="O294" s="129">
        <v>128.0</v>
      </c>
    </row>
    <row r="295">
      <c r="A295" s="8">
        <v>43986.0</v>
      </c>
      <c r="B295" s="128">
        <v>11629.0</v>
      </c>
      <c r="C295" s="128">
        <v>4872.0</v>
      </c>
      <c r="D295" s="128">
        <v>6757.0</v>
      </c>
      <c r="E295" s="128">
        <v>160.0</v>
      </c>
      <c r="F295" s="128">
        <v>661.0</v>
      </c>
      <c r="G295" s="128">
        <v>3193.0</v>
      </c>
      <c r="H295" s="128">
        <v>1308.0</v>
      </c>
      <c r="I295" s="128">
        <v>1537.0</v>
      </c>
      <c r="J295" s="128">
        <v>2079.0</v>
      </c>
      <c r="K295" s="128">
        <v>1445.0</v>
      </c>
      <c r="L295" s="128">
        <v>744.0</v>
      </c>
      <c r="M295" s="128">
        <v>502.0</v>
      </c>
      <c r="N295" s="129">
        <v>145.0</v>
      </c>
      <c r="O295" s="129">
        <v>128.0</v>
      </c>
    </row>
    <row r="296">
      <c r="A296" s="8">
        <v>43985.0</v>
      </c>
      <c r="B296" s="16">
        <v>11590.0</v>
      </c>
      <c r="C296" s="16">
        <v>4852.0</v>
      </c>
      <c r="D296" s="16">
        <v>6738.0</v>
      </c>
      <c r="E296" s="16">
        <v>159.0</v>
      </c>
      <c r="F296" s="16">
        <v>661.0</v>
      </c>
      <c r="G296" s="16">
        <v>3188.0</v>
      </c>
      <c r="H296" s="16">
        <v>1305.0</v>
      </c>
      <c r="I296" s="16">
        <v>1534.0</v>
      </c>
      <c r="J296" s="16">
        <v>2070.0</v>
      </c>
      <c r="K296" s="16">
        <v>1436.0</v>
      </c>
      <c r="L296" s="16">
        <v>738.0</v>
      </c>
      <c r="M296" s="16">
        <v>499.0</v>
      </c>
      <c r="N296" s="129">
        <v>145.0</v>
      </c>
      <c r="O296" s="129">
        <v>128.0</v>
      </c>
    </row>
    <row r="297">
      <c r="A297" s="8">
        <v>43984.0</v>
      </c>
      <c r="B297" s="16">
        <v>11541.0</v>
      </c>
      <c r="C297" s="16">
        <v>4829.0</v>
      </c>
      <c r="D297" s="16">
        <v>6712.0</v>
      </c>
      <c r="E297" s="16">
        <v>158.0</v>
      </c>
      <c r="F297" s="16">
        <v>659.0</v>
      </c>
      <c r="G297" s="16">
        <v>3183.0</v>
      </c>
      <c r="H297" s="16">
        <v>1299.0</v>
      </c>
      <c r="I297" s="16">
        <v>1529.0</v>
      </c>
      <c r="J297" s="16">
        <v>2061.0</v>
      </c>
      <c r="K297" s="16">
        <v>1421.0</v>
      </c>
      <c r="L297" s="16">
        <v>732.0</v>
      </c>
      <c r="M297" s="16">
        <v>499.0</v>
      </c>
      <c r="N297" s="129">
        <v>144.0</v>
      </c>
      <c r="O297" s="129">
        <v>128.0</v>
      </c>
    </row>
    <row r="298">
      <c r="A298" s="8">
        <v>43983.0</v>
      </c>
      <c r="B298" s="128">
        <v>11503.0</v>
      </c>
      <c r="C298" s="128">
        <v>4806.0</v>
      </c>
      <c r="D298" s="128">
        <v>6697.0</v>
      </c>
      <c r="E298" s="128">
        <v>158.0</v>
      </c>
      <c r="F298" s="128">
        <v>657.0</v>
      </c>
      <c r="G298" s="128">
        <v>3178.0</v>
      </c>
      <c r="H298" s="128">
        <v>1296.0</v>
      </c>
      <c r="I298" s="128">
        <v>1527.0</v>
      </c>
      <c r="J298" s="128">
        <v>2052.0</v>
      </c>
      <c r="K298" s="128">
        <v>1410.0</v>
      </c>
      <c r="L298" s="128">
        <v>727.0</v>
      </c>
      <c r="M298" s="128">
        <v>498.0</v>
      </c>
      <c r="N298" s="129">
        <v>143.0</v>
      </c>
      <c r="O298" s="129">
        <v>127.0</v>
      </c>
    </row>
    <row r="299">
      <c r="A299" s="8">
        <v>43982.0</v>
      </c>
      <c r="B299" s="128">
        <v>11468.0</v>
      </c>
      <c r="C299" s="128">
        <v>4795.0</v>
      </c>
      <c r="D299" s="128">
        <v>6673.0</v>
      </c>
      <c r="E299" s="128">
        <v>157.0</v>
      </c>
      <c r="F299" s="128">
        <v>655.0</v>
      </c>
      <c r="G299" s="128">
        <v>3176.0</v>
      </c>
      <c r="H299" s="128">
        <v>1292.0</v>
      </c>
      <c r="I299" s="128">
        <v>1521.0</v>
      </c>
      <c r="J299" s="128">
        <v>2039.0</v>
      </c>
      <c r="K299" s="128">
        <v>1405.0</v>
      </c>
      <c r="L299" s="128">
        <v>725.0</v>
      </c>
      <c r="M299" s="128">
        <v>498.0</v>
      </c>
      <c r="N299" s="129">
        <v>143.0</v>
      </c>
      <c r="O299" s="129">
        <v>127.0</v>
      </c>
    </row>
    <row r="300">
      <c r="A300" s="8">
        <v>43981.0</v>
      </c>
      <c r="B300" s="16">
        <v>11441.0</v>
      </c>
      <c r="C300" s="16">
        <v>4780.0</v>
      </c>
      <c r="D300" s="16">
        <v>6661.0</v>
      </c>
      <c r="E300" s="16">
        <v>157.0</v>
      </c>
      <c r="F300" s="16">
        <v>655.0</v>
      </c>
      <c r="G300" s="16">
        <v>3167.0</v>
      </c>
      <c r="H300" s="16">
        <v>1285.0</v>
      </c>
      <c r="I300" s="16">
        <v>1517.0</v>
      </c>
      <c r="J300" s="16">
        <v>2033.0</v>
      </c>
      <c r="K300" s="16">
        <v>1404.0</v>
      </c>
      <c r="L300" s="16">
        <v>725.0</v>
      </c>
      <c r="M300" s="16">
        <v>498.0</v>
      </c>
      <c r="N300" s="129">
        <v>142.0</v>
      </c>
      <c r="O300" s="129">
        <v>127.0</v>
      </c>
    </row>
    <row r="301">
      <c r="A301" s="8">
        <v>43980.0</v>
      </c>
      <c r="B301" s="16">
        <v>11402.0</v>
      </c>
      <c r="C301" s="16">
        <v>4759.0</v>
      </c>
      <c r="D301" s="16">
        <v>6643.0</v>
      </c>
      <c r="E301" s="16">
        <v>156.0</v>
      </c>
      <c r="F301" s="16">
        <v>650.0</v>
      </c>
      <c r="G301" s="16">
        <v>3158.0</v>
      </c>
      <c r="H301" s="16">
        <v>1283.0</v>
      </c>
      <c r="I301" s="16">
        <v>1513.0</v>
      </c>
      <c r="J301" s="16">
        <v>2023.0</v>
      </c>
      <c r="K301" s="16">
        <v>1400.0</v>
      </c>
      <c r="L301" s="16">
        <v>724.0</v>
      </c>
      <c r="M301" s="16">
        <v>495.0</v>
      </c>
      <c r="N301" s="129">
        <v>142.0</v>
      </c>
      <c r="O301" s="129">
        <v>127.0</v>
      </c>
    </row>
    <row r="302">
      <c r="A302" s="8">
        <v>43979.0</v>
      </c>
      <c r="B302" s="16">
        <v>11344.0</v>
      </c>
      <c r="C302" s="16">
        <v>4727.0</v>
      </c>
      <c r="D302" s="16">
        <v>6617.0</v>
      </c>
      <c r="E302" s="16">
        <v>155.0</v>
      </c>
      <c r="F302" s="16">
        <v>644.0</v>
      </c>
      <c r="G302" s="16">
        <v>3146.0</v>
      </c>
      <c r="H302" s="16">
        <v>1274.0</v>
      </c>
      <c r="I302" s="16">
        <v>1503.0</v>
      </c>
      <c r="J302" s="16">
        <v>2014.0</v>
      </c>
      <c r="K302" s="16">
        <v>1392.0</v>
      </c>
      <c r="L302" s="16">
        <v>724.0</v>
      </c>
      <c r="M302" s="16">
        <v>492.0</v>
      </c>
      <c r="N302" s="129">
        <v>142.0</v>
      </c>
      <c r="O302" s="129">
        <v>127.0</v>
      </c>
    </row>
    <row r="303">
      <c r="A303" s="8">
        <v>43978.0</v>
      </c>
      <c r="B303" s="128">
        <v>11265.0</v>
      </c>
      <c r="C303" s="128">
        <v>4680.0</v>
      </c>
      <c r="D303" s="128">
        <v>6585.0</v>
      </c>
      <c r="E303" s="128">
        <v>153.0</v>
      </c>
      <c r="F303" s="128">
        <v>640.0</v>
      </c>
      <c r="G303" s="128">
        <v>3131.0</v>
      </c>
      <c r="H303" s="128">
        <v>1248.0</v>
      </c>
      <c r="I303" s="128">
        <v>1489.0</v>
      </c>
      <c r="J303" s="128">
        <v>2002.0</v>
      </c>
      <c r="K303" s="128">
        <v>1386.0</v>
      </c>
      <c r="L303" s="128">
        <v>724.0</v>
      </c>
      <c r="M303" s="128">
        <v>492.0</v>
      </c>
      <c r="N303" s="129">
        <v>142.0</v>
      </c>
      <c r="O303" s="129">
        <v>127.0</v>
      </c>
    </row>
    <row r="304">
      <c r="A304" s="8">
        <v>43977.0</v>
      </c>
      <c r="B304" s="128">
        <v>11225.0</v>
      </c>
      <c r="C304" s="128">
        <v>4664.0</v>
      </c>
      <c r="D304" s="128">
        <v>6561.0</v>
      </c>
      <c r="E304" s="128">
        <v>150.0</v>
      </c>
      <c r="F304" s="128">
        <v>638.0</v>
      </c>
      <c r="G304" s="128">
        <v>3123.0</v>
      </c>
      <c r="H304" s="128">
        <v>1242.0</v>
      </c>
      <c r="I304" s="128">
        <v>1486.0</v>
      </c>
      <c r="J304" s="128">
        <v>1996.0</v>
      </c>
      <c r="K304" s="128">
        <v>1378.0</v>
      </c>
      <c r="L304" s="128">
        <v>721.0</v>
      </c>
      <c r="M304" s="128">
        <v>491.0</v>
      </c>
      <c r="N304" s="129">
        <v>142.0</v>
      </c>
      <c r="O304" s="129">
        <v>127.0</v>
      </c>
    </row>
    <row r="305">
      <c r="A305" s="8">
        <v>43976.0</v>
      </c>
      <c r="B305" s="128">
        <v>11026.0</v>
      </c>
      <c r="C305" s="128">
        <v>4651.0</v>
      </c>
      <c r="D305" s="128">
        <v>6555.0</v>
      </c>
      <c r="E305" s="128">
        <v>149.0</v>
      </c>
      <c r="F305" s="128">
        <v>637.0</v>
      </c>
      <c r="G305" s="128">
        <v>3120.0</v>
      </c>
      <c r="H305" s="128">
        <v>1238.0</v>
      </c>
      <c r="I305" s="128">
        <v>1483.0</v>
      </c>
      <c r="J305" s="128">
        <v>1992.0</v>
      </c>
      <c r="K305" s="128">
        <v>1377.0</v>
      </c>
      <c r="L305" s="128">
        <v>719.0</v>
      </c>
      <c r="M305" s="128">
        <v>491.0</v>
      </c>
      <c r="N305" s="129">
        <v>141.0</v>
      </c>
      <c r="O305" s="129">
        <v>126.0</v>
      </c>
    </row>
    <row r="306">
      <c r="A306" s="8">
        <v>43975.0</v>
      </c>
      <c r="B306" s="128">
        <v>11190.0</v>
      </c>
      <c r="C306" s="128">
        <v>4643.0</v>
      </c>
      <c r="D306" s="128">
        <v>6547.0</v>
      </c>
      <c r="E306" s="128">
        <v>149.0</v>
      </c>
      <c r="F306" s="128">
        <v>636.0</v>
      </c>
      <c r="G306" s="128">
        <v>3117.0</v>
      </c>
      <c r="H306" s="128">
        <v>1235.0</v>
      </c>
      <c r="I306" s="128">
        <v>1481.0</v>
      </c>
      <c r="J306" s="128">
        <v>1987.0</v>
      </c>
      <c r="K306" s="128">
        <v>1375.0</v>
      </c>
      <c r="L306" s="128">
        <v>719.0</v>
      </c>
      <c r="M306" s="128">
        <v>491.0</v>
      </c>
      <c r="N306" s="129">
        <v>140.0</v>
      </c>
      <c r="O306" s="129">
        <v>126.0</v>
      </c>
    </row>
    <row r="307">
      <c r="A307" s="8">
        <v>43974.0</v>
      </c>
      <c r="B307" s="128">
        <v>11165.0</v>
      </c>
      <c r="C307" s="128">
        <v>4628.0</v>
      </c>
      <c r="D307" s="128">
        <v>6537.0</v>
      </c>
      <c r="E307" s="128">
        <v>149.0</v>
      </c>
      <c r="F307" s="128">
        <v>634.0</v>
      </c>
      <c r="G307" s="128">
        <v>3113.0</v>
      </c>
      <c r="H307" s="128">
        <v>1231.0</v>
      </c>
      <c r="I307" s="128">
        <v>1474.0</v>
      </c>
      <c r="J307" s="128">
        <v>1983.0</v>
      </c>
      <c r="K307" s="128">
        <v>1372.0</v>
      </c>
      <c r="L307" s="128">
        <v>718.0</v>
      </c>
      <c r="M307" s="128">
        <v>491.0</v>
      </c>
      <c r="N307" s="129">
        <v>140.0</v>
      </c>
      <c r="O307" s="129">
        <v>126.0</v>
      </c>
    </row>
    <row r="308">
      <c r="A308" s="8">
        <v>43973.0</v>
      </c>
      <c r="B308" s="128">
        <v>11142.0</v>
      </c>
      <c r="C308" s="128">
        <v>4616.0</v>
      </c>
      <c r="D308" s="128">
        <v>6526.0</v>
      </c>
      <c r="E308" s="128">
        <v>149.0</v>
      </c>
      <c r="F308" s="128">
        <v>633.0</v>
      </c>
      <c r="G308" s="128">
        <v>3111.0</v>
      </c>
      <c r="H308" s="128">
        <v>1225.0</v>
      </c>
      <c r="I308" s="128">
        <v>1473.0</v>
      </c>
      <c r="J308" s="128">
        <v>1974.0</v>
      </c>
      <c r="K308" s="128">
        <v>1369.0</v>
      </c>
      <c r="L308" s="128">
        <v>718.0</v>
      </c>
      <c r="M308" s="128">
        <v>490.0</v>
      </c>
      <c r="N308" s="129">
        <v>138.0</v>
      </c>
      <c r="O308" s="129">
        <v>126.0</v>
      </c>
    </row>
    <row r="309">
      <c r="A309" s="8">
        <v>43972.0</v>
      </c>
      <c r="B309" s="128">
        <v>11122.0</v>
      </c>
      <c r="C309" s="128">
        <v>4601.0</v>
      </c>
      <c r="D309" s="128">
        <v>6521.0</v>
      </c>
      <c r="E309" s="128">
        <v>148.0</v>
      </c>
      <c r="F309" s="128">
        <v>631.0</v>
      </c>
      <c r="G309" s="128">
        <v>3103.0</v>
      </c>
      <c r="H309" s="128">
        <v>1221.0</v>
      </c>
      <c r="I309" s="128">
        <v>1471.0</v>
      </c>
      <c r="J309" s="128">
        <v>1972.0</v>
      </c>
      <c r="K309" s="128">
        <v>1369.0</v>
      </c>
      <c r="L309" s="128">
        <v>717.0</v>
      </c>
      <c r="M309" s="128">
        <v>490.0</v>
      </c>
      <c r="N309" s="129">
        <v>138.0</v>
      </c>
      <c r="O309" s="129">
        <v>126.0</v>
      </c>
    </row>
    <row r="310">
      <c r="A310" s="8">
        <v>43971.0</v>
      </c>
      <c r="B310" s="16">
        <v>11110.0</v>
      </c>
      <c r="C310" s="16">
        <v>4592.0</v>
      </c>
      <c r="D310" s="16">
        <v>6518.0</v>
      </c>
      <c r="E310" s="16">
        <v>148.0</v>
      </c>
      <c r="F310" s="16">
        <v>627.0</v>
      </c>
      <c r="G310" s="16">
        <v>3100.0</v>
      </c>
      <c r="H310" s="16">
        <v>1219.0</v>
      </c>
      <c r="I310" s="16">
        <v>1468.0</v>
      </c>
      <c r="J310" s="16">
        <v>1972.0</v>
      </c>
      <c r="K310" s="16">
        <v>1369.0</v>
      </c>
      <c r="L310" s="16">
        <v>717.0</v>
      </c>
      <c r="M310" s="16">
        <v>490.0</v>
      </c>
      <c r="N310" s="129">
        <v>137.0</v>
      </c>
      <c r="O310" s="129">
        <v>126.0</v>
      </c>
    </row>
    <row r="311">
      <c r="A311" s="8">
        <v>43970.0</v>
      </c>
      <c r="B311" s="128">
        <v>11078.0</v>
      </c>
      <c r="C311" s="128">
        <v>4569.0</v>
      </c>
      <c r="D311" s="128">
        <v>6509.0</v>
      </c>
      <c r="E311" s="128">
        <v>148.0</v>
      </c>
      <c r="F311" s="128">
        <v>621.0</v>
      </c>
      <c r="G311" s="128">
        <v>3087.0</v>
      </c>
      <c r="H311" s="128">
        <v>1215.0</v>
      </c>
      <c r="I311" s="128">
        <v>1462.0</v>
      </c>
      <c r="J311" s="128">
        <v>1971.0</v>
      </c>
      <c r="K311" s="128">
        <v>1368.0</v>
      </c>
      <c r="L311" s="128">
        <v>716.0</v>
      </c>
      <c r="M311" s="128">
        <v>490.0</v>
      </c>
      <c r="N311" s="129">
        <v>137.0</v>
      </c>
      <c r="O311" s="129">
        <v>126.0</v>
      </c>
    </row>
    <row r="312">
      <c r="A312" s="8">
        <v>43969.0</v>
      </c>
      <c r="B312" s="128">
        <v>11065.0</v>
      </c>
      <c r="C312" s="128">
        <v>4560.0</v>
      </c>
      <c r="D312" s="128">
        <v>6505.0</v>
      </c>
      <c r="E312" s="128">
        <v>147.0</v>
      </c>
      <c r="F312" s="128">
        <v>621.0</v>
      </c>
      <c r="G312" s="128">
        <v>3082.0</v>
      </c>
      <c r="H312" s="128">
        <v>1215.0</v>
      </c>
      <c r="I312" s="128">
        <v>1462.0</v>
      </c>
      <c r="J312" s="128">
        <v>1968.0</v>
      </c>
      <c r="K312" s="128">
        <v>1365.0</v>
      </c>
      <c r="L312" s="128">
        <v>715.0</v>
      </c>
      <c r="M312" s="128">
        <v>490.0</v>
      </c>
      <c r="N312" s="129">
        <v>137.0</v>
      </c>
      <c r="O312" s="129">
        <v>126.0</v>
      </c>
    </row>
    <row r="313">
      <c r="A313" s="8">
        <v>43968.0</v>
      </c>
      <c r="B313" s="128">
        <v>11050.0</v>
      </c>
      <c r="C313" s="128">
        <v>4549.0</v>
      </c>
      <c r="D313" s="128">
        <v>6501.0</v>
      </c>
      <c r="E313" s="128">
        <v>147.0</v>
      </c>
      <c r="F313" s="128">
        <v>620.0</v>
      </c>
      <c r="G313" s="128">
        <v>3079.0</v>
      </c>
      <c r="H313" s="128">
        <v>1211.0</v>
      </c>
      <c r="I313" s="128">
        <v>1457.0</v>
      </c>
      <c r="J313" s="128">
        <v>1967.0</v>
      </c>
      <c r="K313" s="128">
        <v>1364.0</v>
      </c>
      <c r="L313" s="128">
        <v>715.0</v>
      </c>
      <c r="M313" s="128">
        <v>490.0</v>
      </c>
      <c r="N313" s="129">
        <v>136.0</v>
      </c>
      <c r="O313" s="129">
        <v>126.0</v>
      </c>
    </row>
    <row r="314">
      <c r="A314" s="8">
        <v>43967.0</v>
      </c>
      <c r="B314" s="128">
        <v>11037.0</v>
      </c>
      <c r="C314" s="128">
        <v>4544.0</v>
      </c>
      <c r="D314" s="128">
        <v>6493.0</v>
      </c>
      <c r="E314" s="128">
        <v>147.0</v>
      </c>
      <c r="F314" s="128">
        <v>619.0</v>
      </c>
      <c r="G314" s="128">
        <v>3074.0</v>
      </c>
      <c r="H314" s="128">
        <v>1209.0</v>
      </c>
      <c r="I314" s="128">
        <v>1454.0</v>
      </c>
      <c r="J314" s="128">
        <v>1966.0</v>
      </c>
      <c r="K314" s="128">
        <v>1364.0</v>
      </c>
      <c r="L314" s="128">
        <v>714.0</v>
      </c>
      <c r="M314" s="128">
        <v>490.0</v>
      </c>
      <c r="N314" s="129">
        <v>136.0</v>
      </c>
      <c r="O314" s="129">
        <v>126.0</v>
      </c>
    </row>
    <row r="315">
      <c r="A315" s="8">
        <v>43966.0</v>
      </c>
      <c r="B315" s="128">
        <v>11018.0</v>
      </c>
      <c r="C315" s="128">
        <v>4532.0</v>
      </c>
      <c r="D315" s="128">
        <v>6486.0</v>
      </c>
      <c r="E315" s="128">
        <v>145.0</v>
      </c>
      <c r="F315" s="128">
        <v>617.0</v>
      </c>
      <c r="G315" s="128">
        <v>3066.0</v>
      </c>
      <c r="H315" s="128">
        <v>1207.0</v>
      </c>
      <c r="I315" s="128">
        <v>1453.0</v>
      </c>
      <c r="J315" s="128">
        <v>1965.0</v>
      </c>
      <c r="K315" s="128">
        <v>1361.0</v>
      </c>
      <c r="L315" s="128">
        <v>714.0</v>
      </c>
      <c r="M315" s="128">
        <v>490.0</v>
      </c>
      <c r="N315" s="129">
        <v>135.0</v>
      </c>
      <c r="O315" s="129">
        <v>125.0</v>
      </c>
    </row>
    <row r="316">
      <c r="A316" s="8">
        <v>43965.0</v>
      </c>
      <c r="B316" s="128">
        <v>10991.0</v>
      </c>
      <c r="C316" s="128">
        <v>4516.0</v>
      </c>
      <c r="D316" s="128">
        <v>6475.0</v>
      </c>
      <c r="E316" s="128">
        <v>143.0</v>
      </c>
      <c r="F316" s="128">
        <v>614.0</v>
      </c>
      <c r="G316" s="128">
        <v>3056.0</v>
      </c>
      <c r="H316" s="128">
        <v>1202.0</v>
      </c>
      <c r="I316" s="128">
        <v>1451.0</v>
      </c>
      <c r="J316" s="128">
        <v>1964.0</v>
      </c>
      <c r="K316" s="128">
        <v>1359.0</v>
      </c>
      <c r="L316" s="128">
        <v>712.0</v>
      </c>
      <c r="M316" s="128">
        <v>490.0</v>
      </c>
      <c r="N316" s="129">
        <v>135.0</v>
      </c>
      <c r="O316" s="129">
        <v>125.0</v>
      </c>
    </row>
    <row r="317">
      <c r="A317" s="8">
        <v>43964.0</v>
      </c>
      <c r="B317" s="128">
        <v>10962.0</v>
      </c>
      <c r="C317" s="128">
        <v>4499.0</v>
      </c>
      <c r="D317" s="128">
        <v>6463.0</v>
      </c>
      <c r="E317" s="128">
        <v>143.0</v>
      </c>
      <c r="F317" s="128">
        <v>603.0</v>
      </c>
      <c r="G317" s="128">
        <v>3042.0</v>
      </c>
      <c r="H317" s="128">
        <v>1199.0</v>
      </c>
      <c r="I317" s="128">
        <v>1450.0</v>
      </c>
      <c r="J317" s="128">
        <v>1964.0</v>
      </c>
      <c r="K317" s="128">
        <v>1359.0</v>
      </c>
      <c r="L317" s="128">
        <v>712.0</v>
      </c>
      <c r="M317" s="128">
        <v>490.0</v>
      </c>
      <c r="N317" s="129">
        <v>134.0</v>
      </c>
      <c r="O317" s="129">
        <v>125.0</v>
      </c>
    </row>
    <row r="318">
      <c r="A318" s="8">
        <v>43963.0</v>
      </c>
      <c r="B318" s="128">
        <v>10936.0</v>
      </c>
      <c r="C318" s="128">
        <v>4481.0</v>
      </c>
      <c r="D318" s="128">
        <v>6455.0</v>
      </c>
      <c r="E318" s="128">
        <v>142.0</v>
      </c>
      <c r="F318" s="128">
        <v>602.0</v>
      </c>
      <c r="G318" s="128">
        <v>3029.0</v>
      </c>
      <c r="H318" s="128">
        <v>1194.0</v>
      </c>
      <c r="I318" s="128">
        <v>1448.0</v>
      </c>
      <c r="J318" s="128">
        <v>1963.0</v>
      </c>
      <c r="K318" s="128">
        <v>1358.0</v>
      </c>
      <c r="L318" s="128">
        <v>711.0</v>
      </c>
      <c r="M318" s="128">
        <v>489.0</v>
      </c>
      <c r="N318" s="129">
        <v>133.0</v>
      </c>
      <c r="O318" s="129">
        <v>125.0</v>
      </c>
    </row>
    <row r="319">
      <c r="A319" s="8">
        <v>43962.0</v>
      </c>
      <c r="B319" s="128">
        <v>10909.0</v>
      </c>
      <c r="C319" s="128">
        <v>4461.0</v>
      </c>
      <c r="D319" s="128">
        <v>6448.0</v>
      </c>
      <c r="E319" s="128">
        <v>141.0</v>
      </c>
      <c r="F319" s="128">
        <v>598.0</v>
      </c>
      <c r="G319" s="128">
        <v>3019.0</v>
      </c>
      <c r="H319" s="128">
        <v>1188.0</v>
      </c>
      <c r="I319" s="128">
        <v>1446.0</v>
      </c>
      <c r="J319" s="128">
        <v>1960.0</v>
      </c>
      <c r="K319" s="128">
        <v>1358.0</v>
      </c>
      <c r="L319" s="128">
        <v>711.0</v>
      </c>
      <c r="M319" s="128">
        <v>488.0</v>
      </c>
      <c r="N319" s="129">
        <v>133.0</v>
      </c>
      <c r="O319" s="129">
        <v>123.0</v>
      </c>
    </row>
    <row r="320">
      <c r="A320" s="8">
        <v>43961.0</v>
      </c>
      <c r="B320" s="128">
        <v>10874.0</v>
      </c>
      <c r="C320" s="128">
        <v>4430.0</v>
      </c>
      <c r="D320" s="128">
        <v>6444.0</v>
      </c>
      <c r="E320" s="128">
        <v>141.0</v>
      </c>
      <c r="F320" s="128">
        <v>597.0</v>
      </c>
      <c r="G320" s="128">
        <v>2998.0</v>
      </c>
      <c r="H320" s="128">
        <v>1180.0</v>
      </c>
      <c r="I320" s="128">
        <v>1442.0</v>
      </c>
      <c r="J320" s="128">
        <v>1960.0</v>
      </c>
      <c r="K320" s="128">
        <v>1357.0</v>
      </c>
      <c r="L320" s="128">
        <v>711.0</v>
      </c>
      <c r="M320" s="128">
        <v>488.0</v>
      </c>
      <c r="N320" s="129">
        <v>133.0</v>
      </c>
      <c r="O320" s="129">
        <v>123.0</v>
      </c>
    </row>
    <row r="321">
      <c r="A321" s="8">
        <v>43960.0</v>
      </c>
      <c r="B321" s="128">
        <v>10840.0</v>
      </c>
      <c r="C321" s="128">
        <v>4406.0</v>
      </c>
      <c r="D321" s="128">
        <v>6434.0</v>
      </c>
      <c r="E321" s="128">
        <v>141.0</v>
      </c>
      <c r="F321" s="128">
        <v>594.0</v>
      </c>
      <c r="G321" s="128">
        <v>2979.0</v>
      </c>
      <c r="H321" s="128">
        <v>1177.0</v>
      </c>
      <c r="I321" s="128">
        <v>1438.0</v>
      </c>
      <c r="J321" s="128">
        <v>1958.0</v>
      </c>
      <c r="K321" s="128">
        <v>1355.0</v>
      </c>
      <c r="L321" s="128">
        <v>710.0</v>
      </c>
      <c r="M321" s="128">
        <v>488.0</v>
      </c>
      <c r="N321" s="129">
        <v>133.0</v>
      </c>
      <c r="O321" s="129">
        <v>123.0</v>
      </c>
    </row>
    <row r="322">
      <c r="A322" s="8">
        <v>43959.0</v>
      </c>
      <c r="B322" s="128">
        <v>10822.0</v>
      </c>
      <c r="C322" s="128">
        <v>4389.0</v>
      </c>
      <c r="D322" s="128">
        <v>6433.0</v>
      </c>
      <c r="E322" s="128">
        <v>141.0</v>
      </c>
      <c r="F322" s="128">
        <v>592.0</v>
      </c>
      <c r="G322" s="128">
        <v>2967.0</v>
      </c>
      <c r="H322" s="128">
        <v>1174.0</v>
      </c>
      <c r="I322" s="128">
        <v>1438.0</v>
      </c>
      <c r="J322" s="128">
        <v>1957.0</v>
      </c>
      <c r="K322" s="128">
        <v>1355.0</v>
      </c>
      <c r="L322" s="128">
        <v>710.0</v>
      </c>
      <c r="M322" s="128">
        <v>488.0</v>
      </c>
      <c r="N322" s="129">
        <v>133.0</v>
      </c>
      <c r="O322" s="129">
        <v>123.0</v>
      </c>
    </row>
    <row r="323">
      <c r="A323" s="8">
        <v>43958.0</v>
      </c>
      <c r="B323" s="128">
        <v>10810.0</v>
      </c>
      <c r="C323" s="128">
        <v>4382.0</v>
      </c>
      <c r="D323" s="128">
        <v>6428.0</v>
      </c>
      <c r="E323" s="128">
        <v>140.0</v>
      </c>
      <c r="F323" s="128">
        <v>592.0</v>
      </c>
      <c r="G323" s="128">
        <v>2966.0</v>
      </c>
      <c r="H323" s="128">
        <v>1167.0</v>
      </c>
      <c r="I323" s="128">
        <v>1436.0</v>
      </c>
      <c r="J323" s="128">
        <v>1957.0</v>
      </c>
      <c r="K323" s="128">
        <v>1354.0</v>
      </c>
      <c r="L323" s="128">
        <v>710.0</v>
      </c>
      <c r="M323" s="128">
        <v>488.0</v>
      </c>
      <c r="N323" s="129">
        <v>133.0</v>
      </c>
      <c r="O323" s="129">
        <v>123.0</v>
      </c>
    </row>
    <row r="324">
      <c r="A324" s="8">
        <v>43957.0</v>
      </c>
      <c r="B324" s="128">
        <v>10806.0</v>
      </c>
      <c r="C324" s="128">
        <v>4379.0</v>
      </c>
      <c r="D324" s="128">
        <v>6427.0</v>
      </c>
      <c r="E324" s="128">
        <v>140.0</v>
      </c>
      <c r="F324" s="128">
        <v>591.0</v>
      </c>
      <c r="G324" s="128">
        <v>2964.0</v>
      </c>
      <c r="H324" s="128">
        <v>1166.0</v>
      </c>
      <c r="I324" s="128">
        <v>1436.0</v>
      </c>
      <c r="J324" s="128">
        <v>1957.0</v>
      </c>
      <c r="K324" s="128">
        <v>1354.0</v>
      </c>
      <c r="L324" s="128">
        <v>710.0</v>
      </c>
      <c r="M324" s="128">
        <v>488.0</v>
      </c>
      <c r="N324" s="129">
        <v>132.0</v>
      </c>
      <c r="O324" s="129">
        <v>123.0</v>
      </c>
    </row>
    <row r="325">
      <c r="A325" s="8">
        <v>43956.0</v>
      </c>
      <c r="B325" s="128">
        <v>10804.0</v>
      </c>
      <c r="C325" s="128">
        <v>4377.0</v>
      </c>
      <c r="D325" s="128">
        <v>6427.0</v>
      </c>
      <c r="E325" s="128">
        <v>140.0</v>
      </c>
      <c r="F325" s="128">
        <v>591.0</v>
      </c>
      <c r="G325" s="128">
        <v>2964.0</v>
      </c>
      <c r="H325" s="128">
        <v>1165.0</v>
      </c>
      <c r="I325" s="128">
        <v>1436.0</v>
      </c>
      <c r="J325" s="128">
        <v>1957.0</v>
      </c>
      <c r="K325" s="128">
        <v>1353.0</v>
      </c>
      <c r="L325" s="128">
        <v>710.0</v>
      </c>
      <c r="M325" s="128">
        <v>488.0</v>
      </c>
      <c r="N325" s="129">
        <v>131.0</v>
      </c>
      <c r="O325" s="129">
        <v>123.0</v>
      </c>
    </row>
    <row r="326">
      <c r="A326" s="8">
        <v>43955.0</v>
      </c>
      <c r="B326" s="128">
        <v>10801.0</v>
      </c>
      <c r="C326" s="128">
        <v>4375.0</v>
      </c>
      <c r="D326" s="128">
        <v>6426.0</v>
      </c>
      <c r="E326" s="128">
        <v>140.0</v>
      </c>
      <c r="F326" s="128">
        <v>591.0</v>
      </c>
      <c r="G326" s="128">
        <v>2964.0</v>
      </c>
      <c r="H326" s="128">
        <v>1164.0</v>
      </c>
      <c r="I326" s="128">
        <v>1435.0</v>
      </c>
      <c r="J326" s="128">
        <v>1956.0</v>
      </c>
      <c r="K326" s="128">
        <v>1353.0</v>
      </c>
      <c r="L326" s="128">
        <v>710.0</v>
      </c>
      <c r="M326" s="128">
        <v>488.0</v>
      </c>
      <c r="N326" s="129">
        <v>131.0</v>
      </c>
      <c r="O326" s="129">
        <v>121.0</v>
      </c>
    </row>
    <row r="327">
      <c r="A327" s="8">
        <v>43954.0</v>
      </c>
      <c r="B327" s="128">
        <v>10793.0</v>
      </c>
      <c r="C327" s="128">
        <v>4369.0</v>
      </c>
      <c r="D327" s="128">
        <v>6424.0</v>
      </c>
      <c r="E327" s="128">
        <v>140.0</v>
      </c>
      <c r="F327" s="128">
        <v>591.0</v>
      </c>
      <c r="G327" s="128">
        <v>2962.0</v>
      </c>
      <c r="H327" s="128">
        <v>1163.0</v>
      </c>
      <c r="I327" s="128">
        <v>1432.0</v>
      </c>
      <c r="J327" s="128">
        <v>1956.0</v>
      </c>
      <c r="K327" s="128">
        <v>1351.0</v>
      </c>
      <c r="L327" s="128">
        <v>710.0</v>
      </c>
      <c r="M327" s="128">
        <v>488.0</v>
      </c>
      <c r="N327" s="129">
        <v>130.0</v>
      </c>
      <c r="O327" s="129">
        <v>120.0</v>
      </c>
    </row>
    <row r="328">
      <c r="A328" s="8">
        <v>43953.0</v>
      </c>
      <c r="B328" s="128">
        <v>10780.0</v>
      </c>
      <c r="C328" s="128">
        <v>4362.0</v>
      </c>
      <c r="D328" s="128">
        <v>6418.0</v>
      </c>
      <c r="E328" s="128">
        <v>140.0</v>
      </c>
      <c r="F328" s="128">
        <v>590.0</v>
      </c>
      <c r="G328" s="128">
        <v>2960.0</v>
      </c>
      <c r="H328" s="128">
        <v>1160.0</v>
      </c>
      <c r="I328" s="128">
        <v>1430.0</v>
      </c>
      <c r="J328" s="128">
        <v>1956.0</v>
      </c>
      <c r="K328" s="128">
        <v>1349.0</v>
      </c>
      <c r="L328" s="128">
        <v>709.0</v>
      </c>
      <c r="M328" s="128">
        <v>486.0</v>
      </c>
      <c r="N328" s="129">
        <v>130.0</v>
      </c>
      <c r="O328" s="129">
        <v>120.0</v>
      </c>
    </row>
    <row r="329">
      <c r="A329" s="8">
        <v>43952.0</v>
      </c>
      <c r="B329" s="128">
        <v>10774.0</v>
      </c>
      <c r="C329" s="128">
        <v>4356.0</v>
      </c>
      <c r="D329" s="128">
        <v>6418.0</v>
      </c>
      <c r="E329" s="128">
        <v>140.0</v>
      </c>
      <c r="F329" s="128">
        <v>590.0</v>
      </c>
      <c r="G329" s="128">
        <v>2957.0</v>
      </c>
      <c r="H329" s="128">
        <v>1159.0</v>
      </c>
      <c r="I329" s="128">
        <v>1429.0</v>
      </c>
      <c r="J329" s="128">
        <v>1956.0</v>
      </c>
      <c r="K329" s="128">
        <v>1348.0</v>
      </c>
      <c r="L329" s="128">
        <v>709.0</v>
      </c>
      <c r="M329" s="128">
        <v>486.0</v>
      </c>
      <c r="N329" s="129">
        <v>130.0</v>
      </c>
      <c r="O329" s="129">
        <v>118.0</v>
      </c>
    </row>
    <row r="330">
      <c r="A330" s="8">
        <v>43951.0</v>
      </c>
      <c r="B330" s="128">
        <v>10765.0</v>
      </c>
      <c r="C330" s="128">
        <v>4352.0</v>
      </c>
      <c r="D330" s="128">
        <v>6413.0</v>
      </c>
      <c r="E330" s="128">
        <v>140.0</v>
      </c>
      <c r="F330" s="128">
        <v>590.0</v>
      </c>
      <c r="G330" s="128">
        <v>2952.0</v>
      </c>
      <c r="H330" s="128">
        <v>1158.0</v>
      </c>
      <c r="I330" s="128">
        <v>1427.0</v>
      </c>
      <c r="J330" s="128">
        <v>1956.0</v>
      </c>
      <c r="K330" s="128">
        <v>1348.0</v>
      </c>
      <c r="L330" s="128">
        <v>709.0</v>
      </c>
      <c r="M330" s="128">
        <v>485.0</v>
      </c>
      <c r="N330" s="129">
        <v>130.0</v>
      </c>
      <c r="O330" s="129">
        <v>117.0</v>
      </c>
    </row>
    <row r="331">
      <c r="A331" s="8">
        <v>43950.0</v>
      </c>
      <c r="B331" s="128">
        <v>10761.0</v>
      </c>
      <c r="C331" s="128">
        <v>4348.0</v>
      </c>
      <c r="D331" s="128">
        <v>6413.0</v>
      </c>
      <c r="E331" s="128">
        <v>140.0</v>
      </c>
      <c r="F331" s="128">
        <v>590.0</v>
      </c>
      <c r="G331" s="128">
        <v>2951.0</v>
      </c>
      <c r="H331" s="128">
        <v>1156.0</v>
      </c>
      <c r="I331" s="128">
        <v>1426.0</v>
      </c>
      <c r="J331" s="128">
        <v>1956.0</v>
      </c>
      <c r="K331" s="128">
        <v>1348.0</v>
      </c>
      <c r="L331" s="128">
        <v>709.0</v>
      </c>
      <c r="M331" s="128">
        <v>485.0</v>
      </c>
      <c r="N331" s="129">
        <v>129.0</v>
      </c>
      <c r="O331" s="129">
        <v>117.0</v>
      </c>
    </row>
    <row r="332">
      <c r="A332" s="8">
        <v>43949.0</v>
      </c>
      <c r="B332" s="128">
        <v>10752.0</v>
      </c>
      <c r="C332" s="128">
        <v>4344.0</v>
      </c>
      <c r="D332" s="128">
        <v>6408.0</v>
      </c>
      <c r="E332" s="128">
        <v>140.0</v>
      </c>
      <c r="F332" s="128">
        <v>590.0</v>
      </c>
      <c r="G332" s="128">
        <v>2948.0</v>
      </c>
      <c r="H332" s="128">
        <v>1154.0</v>
      </c>
      <c r="I332" s="128">
        <v>1423.0</v>
      </c>
      <c r="J332" s="128">
        <v>1955.0</v>
      </c>
      <c r="K332" s="128">
        <v>1348.0</v>
      </c>
      <c r="L332" s="128">
        <v>709.0</v>
      </c>
      <c r="M332" s="128">
        <v>485.0</v>
      </c>
      <c r="N332" s="129">
        <v>128.0</v>
      </c>
      <c r="O332" s="129">
        <v>116.0</v>
      </c>
    </row>
    <row r="333">
      <c r="A333" s="8">
        <v>43948.0</v>
      </c>
      <c r="B333" s="128">
        <v>10738.0</v>
      </c>
      <c r="C333" s="128">
        <v>4337.0</v>
      </c>
      <c r="D333" s="128">
        <v>6401.0</v>
      </c>
      <c r="E333" s="128">
        <v>140.0</v>
      </c>
      <c r="F333" s="128">
        <v>588.0</v>
      </c>
      <c r="G333" s="128">
        <v>2943.0</v>
      </c>
      <c r="H333" s="128">
        <v>1152.0</v>
      </c>
      <c r="I333" s="128">
        <v>1422.0</v>
      </c>
      <c r="J333" s="128">
        <v>1953.0</v>
      </c>
      <c r="K333" s="128">
        <v>1347.0</v>
      </c>
      <c r="L333" s="128">
        <v>708.0</v>
      </c>
      <c r="M333" s="128">
        <v>485.0</v>
      </c>
      <c r="N333" s="129">
        <v>127.0</v>
      </c>
      <c r="O333" s="129">
        <v>116.0</v>
      </c>
    </row>
    <row r="334">
      <c r="A334" s="8">
        <v>43947.0</v>
      </c>
      <c r="B334" s="128">
        <v>10728.0</v>
      </c>
      <c r="C334" s="128">
        <v>4333.0</v>
      </c>
      <c r="D334" s="128">
        <v>6395.0</v>
      </c>
      <c r="E334" s="128">
        <v>141.0</v>
      </c>
      <c r="F334" s="128">
        <v>586.0</v>
      </c>
      <c r="G334" s="128">
        <v>2940.0</v>
      </c>
      <c r="H334" s="128">
        <v>1147.0</v>
      </c>
      <c r="I334" s="128">
        <v>1421.0</v>
      </c>
      <c r="J334" s="128">
        <v>1953.0</v>
      </c>
      <c r="K334" s="128">
        <v>1347.0</v>
      </c>
      <c r="L334" s="128">
        <v>708.0</v>
      </c>
      <c r="M334" s="128">
        <v>485.0</v>
      </c>
      <c r="N334" s="129">
        <v>127.0</v>
      </c>
      <c r="O334" s="129">
        <v>115.0</v>
      </c>
    </row>
    <row r="335">
      <c r="A335" s="8">
        <v>43946.0</v>
      </c>
      <c r="B335" s="128">
        <v>10718.0</v>
      </c>
      <c r="C335" s="128">
        <v>4327.0</v>
      </c>
      <c r="D335" s="128">
        <v>6391.0</v>
      </c>
      <c r="E335" s="128">
        <v>139.0</v>
      </c>
      <c r="F335" s="128">
        <v>586.0</v>
      </c>
      <c r="G335" s="128">
        <v>2937.0</v>
      </c>
      <c r="H335" s="128">
        <v>1143.0</v>
      </c>
      <c r="I335" s="128">
        <v>1420.0</v>
      </c>
      <c r="J335" s="128">
        <v>1953.0</v>
      </c>
      <c r="K335" s="128">
        <v>1347.0</v>
      </c>
      <c r="L335" s="128">
        <v>708.0</v>
      </c>
      <c r="M335" s="128">
        <v>485.0</v>
      </c>
      <c r="N335" s="129">
        <v>127.0</v>
      </c>
      <c r="O335" s="129">
        <v>113.0</v>
      </c>
    </row>
    <row r="336">
      <c r="A336" s="8">
        <v>43945.0</v>
      </c>
      <c r="B336" s="128">
        <v>10708.0</v>
      </c>
      <c r="C336" s="128">
        <v>4323.0</v>
      </c>
      <c r="D336" s="128">
        <v>6385.0</v>
      </c>
      <c r="E336" s="128">
        <v>138.0</v>
      </c>
      <c r="F336" s="128">
        <v>585.0</v>
      </c>
      <c r="G336" s="128">
        <v>2934.0</v>
      </c>
      <c r="H336" s="128">
        <v>1142.0</v>
      </c>
      <c r="I336" s="128">
        <v>1418.0</v>
      </c>
      <c r="J336" s="128">
        <v>1953.0</v>
      </c>
      <c r="K336" s="128">
        <v>1345.0</v>
      </c>
      <c r="L336" s="128">
        <v>708.0</v>
      </c>
      <c r="M336" s="128">
        <v>485.0</v>
      </c>
      <c r="N336" s="129">
        <v>127.0</v>
      </c>
      <c r="O336" s="129">
        <v>113.0</v>
      </c>
    </row>
    <row r="337">
      <c r="A337" s="8">
        <v>43944.0</v>
      </c>
      <c r="B337" s="128">
        <v>10702.0</v>
      </c>
      <c r="C337" s="128">
        <v>4318.0</v>
      </c>
      <c r="D337" s="128">
        <v>6384.0</v>
      </c>
      <c r="E337" s="128">
        <v>138.0</v>
      </c>
      <c r="F337" s="128">
        <v>584.0</v>
      </c>
      <c r="G337" s="128">
        <v>2933.0</v>
      </c>
      <c r="H337" s="128">
        <v>1141.0</v>
      </c>
      <c r="I337" s="128">
        <v>1418.0</v>
      </c>
      <c r="J337" s="128">
        <v>1952.0</v>
      </c>
      <c r="K337" s="128">
        <v>1344.0</v>
      </c>
      <c r="L337" s="128">
        <v>708.0</v>
      </c>
      <c r="M337" s="128">
        <v>484.0</v>
      </c>
      <c r="N337" s="129">
        <v>127.0</v>
      </c>
      <c r="O337" s="129">
        <v>113.0</v>
      </c>
    </row>
    <row r="338">
      <c r="A338" s="8">
        <v>43943.0</v>
      </c>
      <c r="B338" s="128">
        <v>10694.0</v>
      </c>
      <c r="C338" s="128">
        <v>4314.0</v>
      </c>
      <c r="D338" s="128">
        <v>6380.0</v>
      </c>
      <c r="E338" s="128">
        <v>138.0</v>
      </c>
      <c r="F338" s="128">
        <v>583.0</v>
      </c>
      <c r="G338" s="128">
        <v>2931.0</v>
      </c>
      <c r="H338" s="128">
        <v>1140.0</v>
      </c>
      <c r="I338" s="128">
        <v>1417.0</v>
      </c>
      <c r="J338" s="128">
        <v>1951.0</v>
      </c>
      <c r="K338" s="128">
        <v>1344.0</v>
      </c>
      <c r="L338" s="128">
        <v>707.0</v>
      </c>
      <c r="M338" s="128">
        <v>483.0</v>
      </c>
      <c r="N338" s="129">
        <v>126.0</v>
      </c>
      <c r="O338" s="129">
        <v>112.0</v>
      </c>
    </row>
    <row r="339">
      <c r="A339" s="8">
        <v>43942.0</v>
      </c>
      <c r="B339" s="128">
        <v>10683.0</v>
      </c>
      <c r="C339" s="128">
        <v>4308.0</v>
      </c>
      <c r="D339" s="128">
        <v>6375.0</v>
      </c>
      <c r="E339" s="128">
        <v>138.0</v>
      </c>
      <c r="F339" s="128">
        <v>582.0</v>
      </c>
      <c r="G339" s="128">
        <v>2928.0</v>
      </c>
      <c r="H339" s="128">
        <v>1139.0</v>
      </c>
      <c r="I339" s="128">
        <v>1413.0</v>
      </c>
      <c r="J339" s="128">
        <v>1951.0</v>
      </c>
      <c r="K339" s="128">
        <v>1343.0</v>
      </c>
      <c r="L339" s="128">
        <v>706.0</v>
      </c>
      <c r="M339" s="128">
        <v>483.0</v>
      </c>
      <c r="N339" s="129">
        <v>125.0</v>
      </c>
      <c r="O339" s="129">
        <v>112.0</v>
      </c>
    </row>
    <row r="340">
      <c r="A340" s="8">
        <v>43941.0</v>
      </c>
      <c r="B340" s="128">
        <v>10674.0</v>
      </c>
      <c r="C340" s="128">
        <v>4302.0</v>
      </c>
      <c r="D340" s="128">
        <v>6372.0</v>
      </c>
      <c r="E340" s="128">
        <v>138.0</v>
      </c>
      <c r="F340" s="128">
        <v>581.0</v>
      </c>
      <c r="G340" s="128">
        <v>2926.0</v>
      </c>
      <c r="H340" s="128">
        <v>1139.0</v>
      </c>
      <c r="I340" s="128">
        <v>1412.0</v>
      </c>
      <c r="J340" s="128">
        <v>1948.0</v>
      </c>
      <c r="K340" s="128">
        <v>1343.0</v>
      </c>
      <c r="L340" s="128">
        <v>705.0</v>
      </c>
      <c r="M340" s="128">
        <v>482.0</v>
      </c>
      <c r="N340" s="129">
        <v>125.0</v>
      </c>
      <c r="O340" s="129">
        <v>111.0</v>
      </c>
    </row>
    <row r="341">
      <c r="A341" s="8">
        <v>43940.0</v>
      </c>
      <c r="B341" s="128">
        <v>10661.0</v>
      </c>
      <c r="C341" s="128">
        <v>4297.0</v>
      </c>
      <c r="D341" s="128">
        <v>6364.0</v>
      </c>
      <c r="E341" s="128">
        <v>138.0</v>
      </c>
      <c r="F341" s="128">
        <v>578.0</v>
      </c>
      <c r="G341" s="128">
        <v>2921.0</v>
      </c>
      <c r="H341" s="128">
        <v>1137.0</v>
      </c>
      <c r="I341" s="128">
        <v>1412.0</v>
      </c>
      <c r="J341" s="128">
        <v>1945.0</v>
      </c>
      <c r="K341" s="128">
        <v>1343.0</v>
      </c>
      <c r="L341" s="128">
        <v>705.0</v>
      </c>
      <c r="M341" s="128">
        <v>482.0</v>
      </c>
      <c r="N341" s="129">
        <v>124.0</v>
      </c>
      <c r="O341" s="129">
        <v>110.0</v>
      </c>
    </row>
    <row r="342">
      <c r="A342" s="8">
        <v>43939.0</v>
      </c>
      <c r="B342" s="128">
        <v>10653.0</v>
      </c>
      <c r="C342" s="128">
        <v>4293.0</v>
      </c>
      <c r="D342" s="128">
        <v>6360.0</v>
      </c>
      <c r="E342" s="128">
        <v>138.0</v>
      </c>
      <c r="F342" s="128">
        <v>576.0</v>
      </c>
      <c r="G342" s="128">
        <v>2918.0</v>
      </c>
      <c r="H342" s="128">
        <v>1136.0</v>
      </c>
      <c r="I342" s="128">
        <v>1412.0</v>
      </c>
      <c r="J342" s="128">
        <v>1944.0</v>
      </c>
      <c r="K342" s="128">
        <v>1343.0</v>
      </c>
      <c r="L342" s="128">
        <v>705.0</v>
      </c>
      <c r="M342" s="128">
        <v>481.0</v>
      </c>
      <c r="N342" s="129">
        <v>124.0</v>
      </c>
      <c r="O342" s="129">
        <v>108.0</v>
      </c>
    </row>
    <row r="343">
      <c r="A343" s="8">
        <v>43938.0</v>
      </c>
      <c r="B343" s="128">
        <v>10635.0</v>
      </c>
      <c r="C343" s="128">
        <v>4286.0</v>
      </c>
      <c r="D343" s="128">
        <v>6349.0</v>
      </c>
      <c r="E343" s="128">
        <v>136.0</v>
      </c>
      <c r="F343" s="128">
        <v>576.0</v>
      </c>
      <c r="G343" s="128">
        <v>2909.0</v>
      </c>
      <c r="H343" s="128">
        <v>1135.0</v>
      </c>
      <c r="I343" s="128">
        <v>1411.0</v>
      </c>
      <c r="J343" s="128">
        <v>1942.0</v>
      </c>
      <c r="K343" s="128">
        <v>1342.0</v>
      </c>
      <c r="L343" s="128">
        <v>704.0</v>
      </c>
      <c r="M343" s="128">
        <v>480.0</v>
      </c>
      <c r="N343" s="129">
        <v>122.0</v>
      </c>
      <c r="O343" s="129">
        <v>108.0</v>
      </c>
    </row>
    <row r="344">
      <c r="A344" s="8">
        <v>43937.0</v>
      </c>
      <c r="B344" s="128">
        <v>10613.0</v>
      </c>
      <c r="C344" s="128">
        <v>4272.0</v>
      </c>
      <c r="D344" s="128">
        <v>6341.0</v>
      </c>
      <c r="E344" s="128">
        <v>135.0</v>
      </c>
      <c r="F344" s="128">
        <v>572.0</v>
      </c>
      <c r="G344" s="128">
        <v>2900.0</v>
      </c>
      <c r="H344" s="128">
        <v>1132.0</v>
      </c>
      <c r="I344" s="128">
        <v>1410.0</v>
      </c>
      <c r="J344" s="128">
        <v>1940.0</v>
      </c>
      <c r="K344" s="128">
        <v>1341.0</v>
      </c>
      <c r="L344" s="128">
        <v>703.0</v>
      </c>
      <c r="M344" s="128">
        <v>480.0</v>
      </c>
      <c r="N344" s="129">
        <v>122.0</v>
      </c>
      <c r="O344" s="129">
        <v>107.0</v>
      </c>
    </row>
    <row r="345">
      <c r="A345" s="8">
        <v>43936.0</v>
      </c>
      <c r="B345" s="128">
        <v>10591.0</v>
      </c>
      <c r="C345" s="128">
        <v>4266.0</v>
      </c>
      <c r="D345" s="128">
        <v>6325.0</v>
      </c>
      <c r="E345" s="128">
        <v>132.0</v>
      </c>
      <c r="F345" s="128">
        <v>569.0</v>
      </c>
      <c r="G345" s="128">
        <v>2895.0</v>
      </c>
      <c r="H345" s="128">
        <v>1131.0</v>
      </c>
      <c r="I345" s="128">
        <v>1408.0</v>
      </c>
      <c r="J345" s="128">
        <v>1937.0</v>
      </c>
      <c r="K345" s="128">
        <v>1339.0</v>
      </c>
      <c r="L345" s="128">
        <v>702.0</v>
      </c>
      <c r="M345" s="128">
        <v>478.0</v>
      </c>
      <c r="N345" s="129">
        <v>118.0</v>
      </c>
      <c r="O345" s="129">
        <v>107.0</v>
      </c>
    </row>
    <row r="346">
      <c r="A346" s="8">
        <v>43935.0</v>
      </c>
      <c r="B346" s="128">
        <v>10564.0</v>
      </c>
      <c r="C346" s="128">
        <v>4256.0</v>
      </c>
      <c r="D346" s="128">
        <v>6308.0</v>
      </c>
      <c r="E346" s="128">
        <v>132.0</v>
      </c>
      <c r="F346" s="128">
        <v>565.0</v>
      </c>
      <c r="G346" s="128">
        <v>2886.0</v>
      </c>
      <c r="H346" s="128">
        <v>1126.0</v>
      </c>
      <c r="I346" s="128">
        <v>1405.0</v>
      </c>
      <c r="J346" s="128">
        <v>1935.0</v>
      </c>
      <c r="K346" s="128">
        <v>1338.0</v>
      </c>
      <c r="L346" s="128">
        <v>700.0</v>
      </c>
      <c r="M346" s="128">
        <v>477.0</v>
      </c>
      <c r="N346" s="129">
        <v>116.0</v>
      </c>
      <c r="O346" s="129">
        <v>106.0</v>
      </c>
    </row>
    <row r="347">
      <c r="A347" s="8">
        <v>43934.0</v>
      </c>
      <c r="B347" s="128">
        <v>10537.0</v>
      </c>
      <c r="C347" s="128">
        <v>4243.0</v>
      </c>
      <c r="D347" s="128">
        <v>6294.0</v>
      </c>
      <c r="E347" s="128">
        <v>132.0</v>
      </c>
      <c r="F347" s="128">
        <v>562.0</v>
      </c>
      <c r="G347" s="128">
        <v>2879.0</v>
      </c>
      <c r="H347" s="128">
        <v>1122.0</v>
      </c>
      <c r="I347" s="128">
        <v>1401.0</v>
      </c>
      <c r="J347" s="128">
        <v>1932.0</v>
      </c>
      <c r="K347" s="128">
        <v>1335.0</v>
      </c>
      <c r="L347" s="128">
        <v>698.0</v>
      </c>
      <c r="M347" s="128">
        <v>476.0</v>
      </c>
      <c r="N347" s="129">
        <v>115.0</v>
      </c>
      <c r="O347" s="129">
        <v>102.0</v>
      </c>
    </row>
    <row r="348">
      <c r="A348" s="8">
        <v>43933.0</v>
      </c>
      <c r="B348" s="128">
        <v>10512.0</v>
      </c>
      <c r="C348" s="128">
        <v>4229.0</v>
      </c>
      <c r="D348" s="128">
        <v>6283.0</v>
      </c>
      <c r="E348" s="128">
        <v>130.0</v>
      </c>
      <c r="F348" s="128">
        <v>561.0</v>
      </c>
      <c r="G348" s="128">
        <v>2869.0</v>
      </c>
      <c r="H348" s="128">
        <v>1120.0</v>
      </c>
      <c r="I348" s="128">
        <v>1400.0</v>
      </c>
      <c r="J348" s="128">
        <v>1930.0</v>
      </c>
      <c r="K348" s="128">
        <v>1330.0</v>
      </c>
      <c r="L348" s="128">
        <v>697.0</v>
      </c>
      <c r="M348" s="128">
        <v>475.0</v>
      </c>
      <c r="N348" s="129">
        <v>113.0</v>
      </c>
      <c r="O348" s="129">
        <v>101.0</v>
      </c>
    </row>
    <row r="349">
      <c r="A349" s="8">
        <v>43932.0</v>
      </c>
      <c r="B349" s="128">
        <v>10480.0</v>
      </c>
      <c r="C349" s="128">
        <v>4215.0</v>
      </c>
      <c r="D349" s="128">
        <v>6265.0</v>
      </c>
      <c r="E349" s="128">
        <v>130.0</v>
      </c>
      <c r="F349" s="128">
        <v>558.0</v>
      </c>
      <c r="G349" s="128">
        <v>2856.0</v>
      </c>
      <c r="H349" s="128">
        <v>1115.0</v>
      </c>
      <c r="I349" s="128">
        <v>1399.0</v>
      </c>
      <c r="J349" s="128">
        <v>1926.0</v>
      </c>
      <c r="K349" s="128">
        <v>1327.0</v>
      </c>
      <c r="L349" s="128">
        <v>694.0</v>
      </c>
      <c r="M349" s="128">
        <v>475.0</v>
      </c>
      <c r="N349" s="129">
        <v>111.0</v>
      </c>
      <c r="O349" s="129">
        <v>100.0</v>
      </c>
    </row>
    <row r="350">
      <c r="A350" s="8">
        <v>43931.0</v>
      </c>
      <c r="B350" s="128">
        <v>10450.0</v>
      </c>
      <c r="C350" s="128">
        <v>4200.0</v>
      </c>
      <c r="D350" s="128">
        <v>6250.0</v>
      </c>
      <c r="E350" s="128">
        <v>129.0</v>
      </c>
      <c r="F350" s="128">
        <v>553.0</v>
      </c>
      <c r="G350" s="128">
        <v>2851.0</v>
      </c>
      <c r="H350" s="128">
        <v>1113.0</v>
      </c>
      <c r="I350" s="128">
        <v>1396.0</v>
      </c>
      <c r="J350" s="128">
        <v>1920.0</v>
      </c>
      <c r="K350" s="128">
        <v>1320.0</v>
      </c>
      <c r="L350" s="128">
        <v>694.0</v>
      </c>
      <c r="M350" s="128">
        <v>474.0</v>
      </c>
      <c r="N350" s="129">
        <v>109.0</v>
      </c>
      <c r="O350" s="129">
        <v>99.0</v>
      </c>
    </row>
    <row r="351">
      <c r="A351" s="8">
        <v>43930.0</v>
      </c>
      <c r="B351" s="128">
        <v>10423.0</v>
      </c>
      <c r="C351" s="128">
        <v>4185.0</v>
      </c>
      <c r="D351" s="128">
        <v>6238.0</v>
      </c>
      <c r="E351" s="128">
        <v>128.0</v>
      </c>
      <c r="F351" s="128">
        <v>552.0</v>
      </c>
      <c r="G351" s="128">
        <v>2844.0</v>
      </c>
      <c r="H351" s="128">
        <v>1109.0</v>
      </c>
      <c r="I351" s="128">
        <v>1394.0</v>
      </c>
      <c r="J351" s="128">
        <v>1917.0</v>
      </c>
      <c r="K351" s="128">
        <v>1314.0</v>
      </c>
      <c r="L351" s="128">
        <v>692.0</v>
      </c>
      <c r="M351" s="128">
        <v>473.0</v>
      </c>
      <c r="N351" s="129">
        <v>107.0</v>
      </c>
      <c r="O351" s="129">
        <v>97.0</v>
      </c>
    </row>
    <row r="352">
      <c r="A352" s="8">
        <v>43929.0</v>
      </c>
      <c r="B352" s="128">
        <v>10384.0</v>
      </c>
      <c r="C352" s="128">
        <v>4163.0</v>
      </c>
      <c r="D352" s="128">
        <v>6221.0</v>
      </c>
      <c r="E352" s="128">
        <v>126.0</v>
      </c>
      <c r="F352" s="128">
        <v>548.0</v>
      </c>
      <c r="G352" s="128">
        <v>2832.0</v>
      </c>
      <c r="H352" s="128">
        <v>1102.0</v>
      </c>
      <c r="I352" s="128">
        <v>1387.0</v>
      </c>
      <c r="J352" s="128">
        <v>1915.0</v>
      </c>
      <c r="K352" s="128">
        <v>1312.0</v>
      </c>
      <c r="L352" s="128">
        <v>692.0</v>
      </c>
      <c r="M352" s="128">
        <v>470.0</v>
      </c>
      <c r="N352" s="129">
        <v>106.0</v>
      </c>
      <c r="O352" s="129">
        <v>94.0</v>
      </c>
    </row>
    <row r="353">
      <c r="A353" s="8">
        <v>43928.0</v>
      </c>
      <c r="B353" s="128">
        <v>10331.0</v>
      </c>
      <c r="C353" s="128">
        <v>4138.0</v>
      </c>
      <c r="D353" s="128">
        <v>6193.0</v>
      </c>
      <c r="E353" s="128">
        <v>126.0</v>
      </c>
      <c r="F353" s="128">
        <v>544.0</v>
      </c>
      <c r="G353" s="128">
        <v>2819.0</v>
      </c>
      <c r="H353" s="128">
        <v>1092.0</v>
      </c>
      <c r="I353" s="128">
        <v>1382.0</v>
      </c>
      <c r="J353" s="128">
        <v>1909.0</v>
      </c>
      <c r="K353" s="128">
        <v>1304.0</v>
      </c>
      <c r="L353" s="128">
        <v>689.0</v>
      </c>
      <c r="M353" s="128">
        <v>466.0</v>
      </c>
      <c r="N353" s="129">
        <v>101.0</v>
      </c>
      <c r="O353" s="129">
        <v>91.0</v>
      </c>
    </row>
    <row r="354">
      <c r="A354" s="8">
        <v>43927.0</v>
      </c>
      <c r="B354" s="128">
        <v>10284.0</v>
      </c>
      <c r="C354" s="128">
        <v>4118.0</v>
      </c>
      <c r="D354" s="128">
        <v>6166.0</v>
      </c>
      <c r="E354" s="128">
        <v>126.0</v>
      </c>
      <c r="F354" s="128">
        <v>542.0</v>
      </c>
      <c r="G354" s="128">
        <v>2804.0</v>
      </c>
      <c r="H354" s="128">
        <v>1086.0</v>
      </c>
      <c r="I354" s="128">
        <v>1375.0</v>
      </c>
      <c r="J354" s="128">
        <v>1906.0</v>
      </c>
      <c r="K354" s="128">
        <v>1294.0</v>
      </c>
      <c r="L354" s="128">
        <v>686.0</v>
      </c>
      <c r="M354" s="128">
        <v>465.0</v>
      </c>
      <c r="N354" s="79"/>
      <c r="O354" s="79"/>
    </row>
    <row r="355">
      <c r="A355" s="8">
        <v>43926.0</v>
      </c>
      <c r="B355" s="128">
        <v>10237.0</v>
      </c>
      <c r="C355" s="128">
        <v>4098.0</v>
      </c>
      <c r="D355" s="128">
        <v>6139.0</v>
      </c>
      <c r="E355" s="128">
        <v>124.0</v>
      </c>
      <c r="F355" s="128">
        <v>535.0</v>
      </c>
      <c r="G355" s="128">
        <v>2789.0</v>
      </c>
      <c r="H355" s="128">
        <v>1083.0</v>
      </c>
      <c r="I355" s="128">
        <v>1370.0</v>
      </c>
      <c r="J355" s="128">
        <v>1904.0</v>
      </c>
      <c r="K355" s="128">
        <v>1289.0</v>
      </c>
      <c r="L355" s="128">
        <v>681.0</v>
      </c>
      <c r="M355" s="128">
        <v>462.0</v>
      </c>
      <c r="N355" s="79"/>
      <c r="O355" s="79"/>
    </row>
    <row r="356">
      <c r="A356" s="8">
        <v>43925.0</v>
      </c>
      <c r="B356" s="128">
        <v>10156.0</v>
      </c>
      <c r="C356" s="128">
        <v>4052.0</v>
      </c>
      <c r="D356" s="128">
        <v>6104.0</v>
      </c>
      <c r="E356" s="128">
        <v>122.0</v>
      </c>
      <c r="F356" s="128">
        <v>530.0</v>
      </c>
      <c r="G356" s="128">
        <v>2761.0</v>
      </c>
      <c r="H356" s="128">
        <v>1066.0</v>
      </c>
      <c r="I356" s="128">
        <v>1358.0</v>
      </c>
      <c r="J356" s="128">
        <v>1898.0</v>
      </c>
      <c r="K356" s="128">
        <v>1282.0</v>
      </c>
      <c r="L356" s="128">
        <v>678.0</v>
      </c>
      <c r="M356" s="128">
        <v>461.0</v>
      </c>
      <c r="N356" s="79"/>
      <c r="O356" s="79"/>
    </row>
    <row r="357">
      <c r="A357" s="8">
        <v>43924.0</v>
      </c>
      <c r="B357" s="128">
        <v>10062.0</v>
      </c>
      <c r="C357" s="128">
        <v>4013.0</v>
      </c>
      <c r="D357" s="128">
        <v>6049.0</v>
      </c>
      <c r="E357" s="128">
        <v>121.0</v>
      </c>
      <c r="F357" s="128">
        <v>528.0</v>
      </c>
      <c r="G357" s="128">
        <v>2734.0</v>
      </c>
      <c r="H357" s="128">
        <v>1052.0</v>
      </c>
      <c r="I357" s="128">
        <v>1350.0</v>
      </c>
      <c r="J357" s="128">
        <v>1887.0</v>
      </c>
      <c r="K357" s="128">
        <v>1266.0</v>
      </c>
      <c r="L357" s="128">
        <v>668.0</v>
      </c>
      <c r="M357" s="128">
        <v>456.0</v>
      </c>
      <c r="N357" s="79"/>
      <c r="O357" s="79"/>
    </row>
    <row r="358">
      <c r="A358" s="8">
        <v>43923.0</v>
      </c>
      <c r="B358" s="128">
        <v>9976.0</v>
      </c>
      <c r="C358" s="128">
        <v>3979.0</v>
      </c>
      <c r="D358" s="128">
        <v>5997.0</v>
      </c>
      <c r="E358" s="128">
        <v>119.0</v>
      </c>
      <c r="F358" s="128">
        <v>522.0</v>
      </c>
      <c r="G358" s="128">
        <v>2704.0</v>
      </c>
      <c r="H358" s="128">
        <v>1043.0</v>
      </c>
      <c r="I358" s="128">
        <v>1336.0</v>
      </c>
      <c r="J358" s="128">
        <v>1878.0</v>
      </c>
      <c r="K358" s="128">
        <v>1258.0</v>
      </c>
      <c r="L358" s="128">
        <v>663.0</v>
      </c>
      <c r="M358" s="128">
        <v>453.0</v>
      </c>
      <c r="N358" s="79"/>
      <c r="O358" s="79"/>
    </row>
    <row r="359">
      <c r="A359" s="8">
        <v>43922.0</v>
      </c>
      <c r="B359" s="128">
        <v>9887.0</v>
      </c>
      <c r="C359" s="128">
        <v>3946.0</v>
      </c>
      <c r="D359" s="128">
        <v>5941.0</v>
      </c>
      <c r="E359" s="128">
        <v>116.0</v>
      </c>
      <c r="F359" s="128">
        <v>519.0</v>
      </c>
      <c r="G359" s="128">
        <v>2682.0</v>
      </c>
      <c r="H359" s="128">
        <v>1027.0</v>
      </c>
      <c r="I359" s="128">
        <v>1323.0</v>
      </c>
      <c r="J359" s="128">
        <v>1865.0</v>
      </c>
      <c r="K359" s="128">
        <v>1245.0</v>
      </c>
      <c r="L359" s="128">
        <v>658.0</v>
      </c>
      <c r="M359" s="128">
        <v>452.0</v>
      </c>
      <c r="N359" s="79"/>
      <c r="O359" s="79"/>
    </row>
    <row r="360">
      <c r="A360" s="8">
        <v>43921.0</v>
      </c>
      <c r="B360" s="128">
        <v>9786.0</v>
      </c>
      <c r="C360" s="128">
        <v>3905.0</v>
      </c>
      <c r="D360" s="128">
        <v>5881.0</v>
      </c>
      <c r="E360" s="128">
        <v>112.0</v>
      </c>
      <c r="F360" s="128">
        <v>515.0</v>
      </c>
      <c r="G360" s="128">
        <v>2656.0</v>
      </c>
      <c r="H360" s="128">
        <v>1012.0</v>
      </c>
      <c r="I360" s="128">
        <v>1312.0</v>
      </c>
      <c r="J360" s="128">
        <v>1851.0</v>
      </c>
      <c r="K360" s="128">
        <v>1235.0</v>
      </c>
      <c r="L360" s="128">
        <v>651.0</v>
      </c>
      <c r="M360" s="128">
        <v>442.0</v>
      </c>
      <c r="N360" s="79"/>
      <c r="O360" s="79"/>
    </row>
    <row r="361">
      <c r="A361" s="8">
        <v>43920.0</v>
      </c>
      <c r="B361" s="128">
        <v>9661.0</v>
      </c>
      <c r="C361" s="128">
        <v>3834.0</v>
      </c>
      <c r="D361" s="128">
        <v>5827.0</v>
      </c>
      <c r="E361" s="128">
        <v>112.0</v>
      </c>
      <c r="F361" s="128">
        <v>513.0</v>
      </c>
      <c r="G361" s="128">
        <v>2630.0</v>
      </c>
      <c r="H361" s="128">
        <v>1002.0</v>
      </c>
      <c r="I361" s="128">
        <v>1297.0</v>
      </c>
      <c r="J361" s="128">
        <v>1812.0</v>
      </c>
      <c r="K361" s="128">
        <v>1218.0</v>
      </c>
      <c r="L361" s="128">
        <v>640.0</v>
      </c>
      <c r="M361" s="128">
        <v>437.0</v>
      </c>
      <c r="N361" s="79"/>
      <c r="O361" s="79"/>
    </row>
    <row r="362">
      <c r="A362" s="8">
        <v>43919.0</v>
      </c>
      <c r="B362" s="128">
        <v>9583.0</v>
      </c>
      <c r="C362" s="128">
        <v>3799.0</v>
      </c>
      <c r="D362" s="128">
        <v>5784.0</v>
      </c>
      <c r="E362" s="128">
        <v>111.0</v>
      </c>
      <c r="F362" s="128">
        <v>508.0</v>
      </c>
      <c r="G362" s="128">
        <v>2602.0</v>
      </c>
      <c r="H362" s="128">
        <v>993.0</v>
      </c>
      <c r="I362" s="128">
        <v>1292.0</v>
      </c>
      <c r="J362" s="128">
        <v>1798.0</v>
      </c>
      <c r="K362" s="128">
        <v>1210.0</v>
      </c>
      <c r="L362" s="128">
        <v>635.0</v>
      </c>
      <c r="M362" s="128">
        <v>434.0</v>
      </c>
      <c r="N362" s="79"/>
      <c r="O362" s="79"/>
    </row>
    <row r="363">
      <c r="A363" s="8">
        <v>43918.0</v>
      </c>
      <c r="B363" s="128">
        <v>9478.0</v>
      </c>
      <c r="C363" s="128">
        <v>3736.0</v>
      </c>
      <c r="D363" s="128">
        <v>5742.0</v>
      </c>
      <c r="E363" s="128">
        <v>109.0</v>
      </c>
      <c r="F363" s="128">
        <v>501.0</v>
      </c>
      <c r="G363" s="128">
        <v>2567.0</v>
      </c>
      <c r="H363" s="128">
        <v>978.0</v>
      </c>
      <c r="I363" s="128">
        <v>1278.0</v>
      </c>
      <c r="J363" s="128">
        <v>1780.0</v>
      </c>
      <c r="K363" s="128">
        <v>1201.0</v>
      </c>
      <c r="L363" s="128">
        <v>632.0</v>
      </c>
      <c r="M363" s="128">
        <v>432.0</v>
      </c>
      <c r="N363" s="79"/>
      <c r="O363" s="79"/>
    </row>
    <row r="364">
      <c r="A364" s="8">
        <v>43917.0</v>
      </c>
      <c r="B364" s="128">
        <v>9332.0</v>
      </c>
      <c r="C364" s="128">
        <v>3638.0</v>
      </c>
      <c r="D364" s="128">
        <v>5694.0</v>
      </c>
      <c r="E364" s="128">
        <v>108.0</v>
      </c>
      <c r="F364" s="128">
        <v>496.0</v>
      </c>
      <c r="G364" s="128">
        <v>2532.0</v>
      </c>
      <c r="H364" s="128">
        <v>960.0</v>
      </c>
      <c r="I364" s="128">
        <v>1256.0</v>
      </c>
      <c r="J364" s="128">
        <v>1752.0</v>
      </c>
      <c r="K364" s="128">
        <v>1170.0</v>
      </c>
      <c r="L364" s="128">
        <v>630.0</v>
      </c>
      <c r="M364" s="128">
        <v>428.0</v>
      </c>
      <c r="N364" s="79"/>
      <c r="O364" s="79"/>
    </row>
    <row r="365">
      <c r="A365" s="8">
        <v>43916.0</v>
      </c>
      <c r="B365" s="128">
        <v>9241.0</v>
      </c>
      <c r="C365" s="128">
        <v>3598.0</v>
      </c>
      <c r="D365" s="128">
        <v>5643.0</v>
      </c>
      <c r="E365" s="128">
        <v>106.0</v>
      </c>
      <c r="F365" s="128">
        <v>488.0</v>
      </c>
      <c r="G365" s="128">
        <v>2508.0</v>
      </c>
      <c r="H365" s="128">
        <v>955.0</v>
      </c>
      <c r="I365" s="128">
        <v>1252.0</v>
      </c>
      <c r="J365" s="128">
        <v>1738.0</v>
      </c>
      <c r="K365" s="128">
        <v>1162.0</v>
      </c>
      <c r="L365" s="128">
        <v>616.0</v>
      </c>
      <c r="M365" s="128">
        <v>416.0</v>
      </c>
      <c r="N365" s="79"/>
      <c r="O365" s="79"/>
    </row>
    <row r="366">
      <c r="A366" s="8">
        <v>43915.0</v>
      </c>
      <c r="B366" s="128">
        <v>9137.0</v>
      </c>
      <c r="C366" s="128">
        <v>3550.0</v>
      </c>
      <c r="D366" s="128">
        <v>5587.0</v>
      </c>
      <c r="E366" s="128">
        <v>105.0</v>
      </c>
      <c r="F366" s="128">
        <v>475.0</v>
      </c>
      <c r="G366" s="128">
        <v>2473.0</v>
      </c>
      <c r="H366" s="128">
        <v>943.0</v>
      </c>
      <c r="I366" s="128">
        <v>1246.0</v>
      </c>
      <c r="J366" s="128">
        <v>1724.0</v>
      </c>
      <c r="K366" s="128">
        <v>1154.0</v>
      </c>
      <c r="L366" s="128">
        <v>611.0</v>
      </c>
      <c r="M366" s="128">
        <v>406.0</v>
      </c>
      <c r="N366" s="79"/>
      <c r="O366" s="79"/>
    </row>
    <row r="367">
      <c r="A367" s="8">
        <v>43914.0</v>
      </c>
      <c r="B367" s="128">
        <v>9037.0</v>
      </c>
      <c r="C367" s="128">
        <v>3497.0</v>
      </c>
      <c r="D367" s="128">
        <v>5540.0</v>
      </c>
      <c r="E367" s="128">
        <v>105.0</v>
      </c>
      <c r="F367" s="128">
        <v>468.0</v>
      </c>
      <c r="G367" s="128">
        <v>2438.0</v>
      </c>
      <c r="H367" s="128">
        <v>921.0</v>
      </c>
      <c r="I367" s="128">
        <v>1234.0</v>
      </c>
      <c r="J367" s="128">
        <v>1716.0</v>
      </c>
      <c r="K367" s="128">
        <v>1146.0</v>
      </c>
      <c r="L367" s="128">
        <v>608.0</v>
      </c>
      <c r="M367" s="128">
        <v>401.0</v>
      </c>
      <c r="N367" s="79"/>
      <c r="O367" s="79"/>
    </row>
    <row r="368">
      <c r="A368" s="8">
        <v>43913.0</v>
      </c>
      <c r="B368" s="128">
        <v>8961.0</v>
      </c>
      <c r="C368" s="128">
        <v>3457.0</v>
      </c>
      <c r="D368" s="128">
        <v>5504.0</v>
      </c>
      <c r="E368" s="128">
        <v>103.0</v>
      </c>
      <c r="F368" s="128">
        <v>460.0</v>
      </c>
      <c r="G368" s="128">
        <v>2417.0</v>
      </c>
      <c r="H368" s="128">
        <v>917.0</v>
      </c>
      <c r="I368" s="128">
        <v>1228.0</v>
      </c>
      <c r="J368" s="128">
        <v>1702.0</v>
      </c>
      <c r="K368" s="128">
        <v>1139.0</v>
      </c>
      <c r="L368" s="128">
        <v>599.0</v>
      </c>
      <c r="M368" s="128">
        <v>396.0</v>
      </c>
      <c r="N368" s="79"/>
      <c r="O368" s="79"/>
    </row>
    <row r="369">
      <c r="A369" s="8">
        <v>43912.0</v>
      </c>
      <c r="B369" s="128">
        <v>8897.0</v>
      </c>
      <c r="C369" s="128">
        <v>3430.0</v>
      </c>
      <c r="D369" s="128">
        <v>5467.0</v>
      </c>
      <c r="E369" s="128">
        <v>101.0</v>
      </c>
      <c r="F369" s="128">
        <v>460.0</v>
      </c>
      <c r="G369" s="128">
        <v>2396.0</v>
      </c>
      <c r="H369" s="128">
        <v>909.0</v>
      </c>
      <c r="I369" s="128">
        <v>1221.0</v>
      </c>
      <c r="J369" s="128">
        <v>1691.0</v>
      </c>
      <c r="K369" s="128">
        <v>1132.0</v>
      </c>
      <c r="L369" s="128">
        <v>595.0</v>
      </c>
      <c r="M369" s="128">
        <v>392.0</v>
      </c>
      <c r="N369" s="79"/>
      <c r="O369" s="79"/>
    </row>
    <row r="370">
      <c r="A370" s="8">
        <v>43911.0</v>
      </c>
      <c r="B370" s="128">
        <v>8799.0</v>
      </c>
      <c r="C370" s="128">
        <v>3387.0</v>
      </c>
      <c r="D370" s="128">
        <v>5412.0</v>
      </c>
      <c r="E370" s="128">
        <v>99.0</v>
      </c>
      <c r="F370" s="128">
        <v>457.0</v>
      </c>
      <c r="G370" s="128">
        <v>2380.0</v>
      </c>
      <c r="H370" s="128">
        <v>900.0</v>
      </c>
      <c r="I370" s="128">
        <v>1203.0</v>
      </c>
      <c r="J370" s="128">
        <v>1672.0</v>
      </c>
      <c r="K370" s="128">
        <v>1118.0</v>
      </c>
      <c r="L370" s="128">
        <v>589.0</v>
      </c>
      <c r="M370" s="128">
        <v>381.0</v>
      </c>
      <c r="N370" s="79"/>
      <c r="O370" s="79"/>
    </row>
    <row r="371">
      <c r="A371" s="8">
        <v>43910.0</v>
      </c>
      <c r="B371" s="128">
        <v>8652.0</v>
      </c>
      <c r="C371" s="128">
        <v>3330.0</v>
      </c>
      <c r="D371" s="128">
        <v>5322.0</v>
      </c>
      <c r="E371" s="128">
        <v>97.0</v>
      </c>
      <c r="F371" s="128">
        <v>452.0</v>
      </c>
      <c r="G371" s="128">
        <v>2365.0</v>
      </c>
      <c r="H371" s="128">
        <v>893.0</v>
      </c>
      <c r="I371" s="128">
        <v>1193.0</v>
      </c>
      <c r="J371" s="128">
        <v>1656.0</v>
      </c>
      <c r="K371" s="128">
        <v>1099.0</v>
      </c>
      <c r="L371" s="128">
        <v>568.0</v>
      </c>
      <c r="M371" s="128">
        <v>329.0</v>
      </c>
      <c r="N371" s="79"/>
      <c r="O371" s="79"/>
    </row>
    <row r="372">
      <c r="A372" s="8">
        <v>43909.0</v>
      </c>
      <c r="B372" s="128">
        <v>8565.0</v>
      </c>
      <c r="C372" s="128">
        <v>3296.0</v>
      </c>
      <c r="D372" s="128">
        <v>5269.0</v>
      </c>
      <c r="E372" s="128">
        <v>91.0</v>
      </c>
      <c r="F372" s="128">
        <v>444.0</v>
      </c>
      <c r="G372" s="128">
        <v>2358.0</v>
      </c>
      <c r="H372" s="128">
        <v>886.0</v>
      </c>
      <c r="I372" s="128">
        <v>1181.0</v>
      </c>
      <c r="J372" s="128">
        <v>1642.0</v>
      </c>
      <c r="K372" s="128">
        <v>1080.0</v>
      </c>
      <c r="L372" s="128">
        <v>562.0</v>
      </c>
      <c r="M372" s="128">
        <v>321.0</v>
      </c>
      <c r="N372" s="79"/>
      <c r="O372" s="79"/>
    </row>
    <row r="373">
      <c r="A373" s="8">
        <v>43908.0</v>
      </c>
      <c r="B373" s="128">
        <v>8413.0</v>
      </c>
      <c r="C373" s="128">
        <v>3240.0</v>
      </c>
      <c r="D373" s="128">
        <v>5173.0</v>
      </c>
      <c r="E373" s="128">
        <v>87.0</v>
      </c>
      <c r="F373" s="128">
        <v>438.0</v>
      </c>
      <c r="G373" s="128">
        <v>2342.0</v>
      </c>
      <c r="H373" s="128">
        <v>873.0</v>
      </c>
      <c r="I373" s="128">
        <v>1171.0</v>
      </c>
      <c r="J373" s="128">
        <v>1615.0</v>
      </c>
      <c r="K373" s="128">
        <v>1059.0</v>
      </c>
      <c r="L373" s="128">
        <v>542.0</v>
      </c>
      <c r="M373" s="128">
        <v>286.0</v>
      </c>
      <c r="N373" s="79"/>
      <c r="O373" s="79"/>
    </row>
    <row r="374">
      <c r="A374" s="8">
        <v>43907.0</v>
      </c>
      <c r="B374" s="128">
        <v>8320.0</v>
      </c>
      <c r="C374" s="128">
        <v>3200.0</v>
      </c>
      <c r="D374" s="128">
        <v>5120.0</v>
      </c>
      <c r="E374" s="128">
        <v>86.0</v>
      </c>
      <c r="F374" s="128">
        <v>436.0</v>
      </c>
      <c r="G374" s="128">
        <v>2330.0</v>
      </c>
      <c r="H374" s="128">
        <v>856.0</v>
      </c>
      <c r="I374" s="128">
        <v>1164.0</v>
      </c>
      <c r="J374" s="128">
        <v>1602.0</v>
      </c>
      <c r="K374" s="128">
        <v>1033.0</v>
      </c>
      <c r="L374" s="128">
        <v>539.0</v>
      </c>
      <c r="M374" s="128">
        <v>274.0</v>
      </c>
      <c r="N374" s="79"/>
      <c r="O374" s="79"/>
    </row>
    <row r="375">
      <c r="A375" s="8">
        <v>43906.0</v>
      </c>
      <c r="B375" s="128">
        <v>8236.0</v>
      </c>
      <c r="C375" s="128">
        <v>3169.0</v>
      </c>
      <c r="D375" s="128">
        <v>5067.0</v>
      </c>
      <c r="E375" s="128">
        <v>85.0</v>
      </c>
      <c r="F375" s="128">
        <v>432.0</v>
      </c>
      <c r="G375" s="128">
        <v>2313.0</v>
      </c>
      <c r="H375" s="128">
        <v>849.0</v>
      </c>
      <c r="I375" s="128">
        <v>1147.0</v>
      </c>
      <c r="J375" s="128">
        <v>1585.0</v>
      </c>
      <c r="K375" s="128">
        <v>1024.0</v>
      </c>
      <c r="L375" s="128">
        <v>531.0</v>
      </c>
      <c r="M375" s="128">
        <v>270.0</v>
      </c>
      <c r="N375" s="79"/>
      <c r="O375" s="79"/>
    </row>
    <row r="376">
      <c r="A376" s="8">
        <v>43905.0</v>
      </c>
      <c r="B376" s="128">
        <v>8162.0</v>
      </c>
      <c r="C376" s="128">
        <v>3136.0</v>
      </c>
      <c r="D376" s="128">
        <v>5026.0</v>
      </c>
      <c r="E376" s="128">
        <v>83.0</v>
      </c>
      <c r="F376" s="128">
        <v>427.0</v>
      </c>
      <c r="G376" s="128">
        <v>2301.0</v>
      </c>
      <c r="H376" s="128">
        <v>842.0</v>
      </c>
      <c r="I376" s="128">
        <v>1141.0</v>
      </c>
      <c r="J376" s="128">
        <v>1568.0</v>
      </c>
      <c r="K376" s="128">
        <v>1012.0</v>
      </c>
      <c r="L376" s="128">
        <v>525.0</v>
      </c>
      <c r="M376" s="128">
        <v>263.0</v>
      </c>
      <c r="N376" s="79"/>
      <c r="O376" s="79"/>
    </row>
    <row r="377">
      <c r="A377" s="8">
        <v>43904.0</v>
      </c>
      <c r="B377" s="128">
        <v>8086.0</v>
      </c>
      <c r="C377" s="128">
        <v>3100.0</v>
      </c>
      <c r="D377" s="128">
        <v>4986.0</v>
      </c>
      <c r="E377" s="128">
        <v>81.0</v>
      </c>
      <c r="F377" s="128">
        <v>424.0</v>
      </c>
      <c r="G377" s="128">
        <v>2287.0</v>
      </c>
      <c r="H377" s="128">
        <v>833.0</v>
      </c>
      <c r="I377" s="128">
        <v>1133.0</v>
      </c>
      <c r="J377" s="128">
        <v>1551.0</v>
      </c>
      <c r="K377" s="128">
        <v>999.0</v>
      </c>
      <c r="L377" s="128">
        <v>515.0</v>
      </c>
      <c r="M377" s="128">
        <v>263.0</v>
      </c>
      <c r="N377" s="79"/>
      <c r="O377" s="79"/>
    </row>
    <row r="378">
      <c r="A378" s="8">
        <v>43903.0</v>
      </c>
      <c r="B378" s="128">
        <v>7979.0</v>
      </c>
      <c r="C378" s="128">
        <v>3043.0</v>
      </c>
      <c r="D378" s="128">
        <v>4936.0</v>
      </c>
      <c r="E378" s="128">
        <v>77.0</v>
      </c>
      <c r="F378" s="128">
        <v>421.0</v>
      </c>
      <c r="G378" s="128">
        <v>2274.0</v>
      </c>
      <c r="H378" s="128">
        <v>823.0</v>
      </c>
      <c r="I378" s="128">
        <v>1117.0</v>
      </c>
      <c r="J378" s="128">
        <v>1523.0</v>
      </c>
      <c r="K378" s="128">
        <v>985.0</v>
      </c>
      <c r="L378" s="128">
        <v>506.0</v>
      </c>
      <c r="M378" s="128">
        <v>253.0</v>
      </c>
      <c r="N378" s="79"/>
      <c r="O378" s="79"/>
    </row>
    <row r="379">
      <c r="A379" s="8">
        <v>43902.0</v>
      </c>
      <c r="B379" s="128">
        <v>7869.0</v>
      </c>
      <c r="C379" s="128">
        <v>2994.0</v>
      </c>
      <c r="D379" s="128">
        <v>4875.0</v>
      </c>
      <c r="E379" s="128">
        <v>76.0</v>
      </c>
      <c r="F379" s="128">
        <v>412.0</v>
      </c>
      <c r="G379" s="128">
        <v>2261.0</v>
      </c>
      <c r="H379" s="128">
        <v>812.0</v>
      </c>
      <c r="I379" s="128">
        <v>1101.0</v>
      </c>
      <c r="J379" s="128">
        <v>1495.0</v>
      </c>
      <c r="K379" s="128">
        <v>972.0</v>
      </c>
      <c r="L379" s="128">
        <v>497.0</v>
      </c>
      <c r="M379" s="128">
        <v>243.0</v>
      </c>
      <c r="N379" s="79"/>
      <c r="O379" s="79"/>
    </row>
    <row r="380">
      <c r="A380" s="8">
        <v>43901.0</v>
      </c>
      <c r="B380" s="128">
        <v>7755.0</v>
      </c>
      <c r="C380" s="128">
        <v>2947.0</v>
      </c>
      <c r="D380" s="128">
        <v>4808.0</v>
      </c>
      <c r="E380" s="128">
        <v>75.0</v>
      </c>
      <c r="F380" s="128">
        <v>405.0</v>
      </c>
      <c r="G380" s="128">
        <v>2238.0</v>
      </c>
      <c r="H380" s="128">
        <v>804.0</v>
      </c>
      <c r="I380" s="128">
        <v>1082.0</v>
      </c>
      <c r="J380" s="128">
        <v>1472.0</v>
      </c>
      <c r="K380" s="128">
        <v>960.0</v>
      </c>
      <c r="L380" s="128">
        <v>483.0</v>
      </c>
      <c r="M380" s="128">
        <v>236.0</v>
      </c>
      <c r="N380" s="79"/>
      <c r="O380" s="79"/>
    </row>
    <row r="381">
      <c r="A381" s="8">
        <v>43900.0</v>
      </c>
      <c r="B381" s="128">
        <v>7513.0</v>
      </c>
      <c r="C381" s="128">
        <v>2852.0</v>
      </c>
      <c r="D381" s="128">
        <v>4661.0</v>
      </c>
      <c r="E381" s="128">
        <v>67.0</v>
      </c>
      <c r="F381" s="128">
        <v>393.0</v>
      </c>
      <c r="G381" s="128">
        <v>2213.0</v>
      </c>
      <c r="H381" s="128">
        <v>789.0</v>
      </c>
      <c r="I381" s="128">
        <v>1030.0</v>
      </c>
      <c r="J381" s="128">
        <v>1416.0</v>
      </c>
      <c r="K381" s="128">
        <v>929.0</v>
      </c>
      <c r="L381" s="128">
        <v>454.0</v>
      </c>
      <c r="M381" s="128">
        <v>222.0</v>
      </c>
      <c r="N381" s="79"/>
      <c r="O381" s="79"/>
    </row>
    <row r="382">
      <c r="A382" s="8">
        <v>43899.0</v>
      </c>
      <c r="B382" s="128">
        <v>7382.0</v>
      </c>
      <c r="C382" s="128">
        <v>2799.0</v>
      </c>
      <c r="D382" s="128">
        <v>4583.0</v>
      </c>
      <c r="E382" s="128">
        <v>66.0</v>
      </c>
      <c r="F382" s="128">
        <v>381.0</v>
      </c>
      <c r="G382" s="128">
        <v>2190.0</v>
      </c>
      <c r="H382" s="128">
        <v>779.0</v>
      </c>
      <c r="I382" s="128">
        <v>1005.0</v>
      </c>
      <c r="J382" s="128">
        <v>1391.0</v>
      </c>
      <c r="K382" s="128">
        <v>916.0</v>
      </c>
      <c r="L382" s="128">
        <v>438.0</v>
      </c>
      <c r="M382" s="128">
        <v>216.0</v>
      </c>
      <c r="N382" s="79"/>
      <c r="O382" s="79"/>
    </row>
    <row r="383">
      <c r="A383" s="8">
        <v>43898.0</v>
      </c>
      <c r="B383" s="128">
        <v>7134.0</v>
      </c>
      <c r="C383" s="128">
        <v>2694.0</v>
      </c>
      <c r="D383" s="128">
        <v>4440.0</v>
      </c>
      <c r="E383" s="128">
        <v>58.0</v>
      </c>
      <c r="F383" s="128">
        <v>360.0</v>
      </c>
      <c r="G383" s="128">
        <v>2133.0</v>
      </c>
      <c r="H383" s="128">
        <v>760.0</v>
      </c>
      <c r="I383" s="128">
        <v>975.0</v>
      </c>
      <c r="J383" s="128">
        <v>1349.0</v>
      </c>
      <c r="K383" s="128">
        <v>878.0</v>
      </c>
      <c r="L383" s="128">
        <v>409.0</v>
      </c>
      <c r="M383" s="128">
        <v>212.0</v>
      </c>
      <c r="N383" s="79"/>
      <c r="O383" s="79"/>
    </row>
    <row r="384">
      <c r="A384" s="8">
        <v>43897.0</v>
      </c>
      <c r="B384" s="128">
        <v>6767.0</v>
      </c>
      <c r="C384" s="128">
        <v>2522.0</v>
      </c>
      <c r="D384" s="128">
        <v>4245.0</v>
      </c>
      <c r="E384" s="128">
        <v>52.0</v>
      </c>
      <c r="F384" s="128">
        <v>327.0</v>
      </c>
      <c r="G384" s="128">
        <v>2028.0</v>
      </c>
      <c r="H384" s="128">
        <v>727.0</v>
      </c>
      <c r="I384" s="128">
        <v>941.0</v>
      </c>
      <c r="J384" s="128">
        <v>1287.0</v>
      </c>
      <c r="K384" s="128">
        <v>830.0</v>
      </c>
      <c r="L384" s="128">
        <v>384.0</v>
      </c>
      <c r="M384" s="128">
        <v>191.0</v>
      </c>
      <c r="N384" s="79"/>
      <c r="O384" s="79"/>
    </row>
    <row r="385">
      <c r="A385" s="8">
        <v>43896.0</v>
      </c>
      <c r="B385" s="128">
        <v>6284.0</v>
      </c>
      <c r="C385" s="128">
        <v>2345.0</v>
      </c>
      <c r="D385" s="128">
        <v>3939.0</v>
      </c>
      <c r="E385" s="128">
        <v>45.0</v>
      </c>
      <c r="F385" s="128">
        <v>292.0</v>
      </c>
      <c r="G385" s="128">
        <v>1877.0</v>
      </c>
      <c r="H385" s="128">
        <v>693.0</v>
      </c>
      <c r="I385" s="128">
        <v>889.0</v>
      </c>
      <c r="J385" s="128">
        <v>1217.0</v>
      </c>
      <c r="K385" s="128">
        <v>763.0</v>
      </c>
      <c r="L385" s="128">
        <v>340.0</v>
      </c>
      <c r="M385" s="128">
        <v>168.0</v>
      </c>
      <c r="N385" s="79"/>
      <c r="O385" s="79"/>
    </row>
    <row r="386">
      <c r="A386" s="8">
        <v>43895.0</v>
      </c>
      <c r="B386" s="128">
        <v>5766.0</v>
      </c>
      <c r="C386" s="128">
        <v>2149.0</v>
      </c>
      <c r="D386" s="128">
        <v>3617.0</v>
      </c>
      <c r="E386" s="128">
        <v>38.0</v>
      </c>
      <c r="F386" s="128">
        <v>257.0</v>
      </c>
      <c r="G386" s="128">
        <v>1727.0</v>
      </c>
      <c r="H386" s="128">
        <v>659.0</v>
      </c>
      <c r="I386" s="128">
        <v>847.0</v>
      </c>
      <c r="J386" s="128">
        <v>1127.0</v>
      </c>
      <c r="K386" s="128">
        <v>699.0</v>
      </c>
      <c r="L386" s="128">
        <v>288.0</v>
      </c>
      <c r="M386" s="128">
        <v>124.0</v>
      </c>
      <c r="N386" s="79"/>
      <c r="O386" s="79"/>
    </row>
    <row r="387">
      <c r="A387" s="8">
        <v>43894.0</v>
      </c>
      <c r="B387" s="128">
        <v>5328.0</v>
      </c>
      <c r="C387" s="128">
        <v>1996.0</v>
      </c>
      <c r="D387" s="128">
        <v>3332.0</v>
      </c>
      <c r="E387" s="128">
        <v>34.0</v>
      </c>
      <c r="F387" s="128">
        <v>233.0</v>
      </c>
      <c r="G387" s="128">
        <v>1575.0</v>
      </c>
      <c r="H387" s="128">
        <v>631.0</v>
      </c>
      <c r="I387" s="128">
        <v>790.0</v>
      </c>
      <c r="J387" s="128">
        <v>1051.0</v>
      </c>
      <c r="K387" s="128">
        <v>646.0</v>
      </c>
      <c r="L387" s="128">
        <v>260.0</v>
      </c>
      <c r="M387" s="128">
        <v>108.0</v>
      </c>
      <c r="N387" s="79"/>
      <c r="O387" s="79"/>
    </row>
    <row r="388">
      <c r="A388" s="8">
        <v>43893.0</v>
      </c>
      <c r="B388" s="128">
        <v>4812.0</v>
      </c>
      <c r="C388" s="128">
        <v>1810.0</v>
      </c>
      <c r="D388" s="128">
        <v>3002.0</v>
      </c>
      <c r="E388" s="128">
        <v>34.0</v>
      </c>
      <c r="F388" s="128">
        <v>204.0</v>
      </c>
      <c r="G388" s="128">
        <v>1417.0</v>
      </c>
      <c r="H388" s="128">
        <v>578.0</v>
      </c>
      <c r="I388" s="128">
        <v>713.0</v>
      </c>
      <c r="J388" s="128">
        <v>952.0</v>
      </c>
      <c r="K388" s="128">
        <v>597.0</v>
      </c>
      <c r="L388" s="128">
        <v>224.0</v>
      </c>
      <c r="M388" s="128">
        <v>93.0</v>
      </c>
      <c r="N388" s="79"/>
      <c r="O388" s="79"/>
    </row>
    <row r="389">
      <c r="A389" s="8">
        <v>43892.0</v>
      </c>
      <c r="B389" s="128">
        <v>4212.0</v>
      </c>
      <c r="C389" s="128">
        <v>1591.0</v>
      </c>
      <c r="D389" s="128">
        <v>2621.0</v>
      </c>
      <c r="E389" s="128">
        <v>32.0</v>
      </c>
      <c r="F389" s="128">
        <v>169.0</v>
      </c>
      <c r="G389" s="128">
        <v>1235.0</v>
      </c>
      <c r="H389" s="128">
        <v>506.0</v>
      </c>
      <c r="I389" s="128">
        <v>633.0</v>
      </c>
      <c r="J389" s="128">
        <v>834.0</v>
      </c>
      <c r="K389" s="128">
        <v>530.0</v>
      </c>
      <c r="L389" s="128">
        <v>192.0</v>
      </c>
      <c r="M389" s="128">
        <v>81.0</v>
      </c>
      <c r="N389" s="79"/>
      <c r="O389" s="79"/>
    </row>
    <row r="390">
      <c r="A390" s="8">
        <v>43891.0</v>
      </c>
      <c r="B390" s="128">
        <v>3526.0</v>
      </c>
      <c r="C390" s="128">
        <v>1329.0</v>
      </c>
      <c r="D390" s="128">
        <v>2197.0</v>
      </c>
      <c r="E390" s="128">
        <v>27.0</v>
      </c>
      <c r="F390" s="128">
        <v>137.0</v>
      </c>
      <c r="G390" s="128">
        <v>1054.0</v>
      </c>
      <c r="H390" s="128">
        <v>426.0</v>
      </c>
      <c r="I390" s="128">
        <v>521.0</v>
      </c>
      <c r="J390" s="128">
        <v>687.0</v>
      </c>
      <c r="K390" s="128">
        <v>453.0</v>
      </c>
      <c r="L390" s="128">
        <v>158.0</v>
      </c>
      <c r="M390" s="128">
        <v>61.0</v>
      </c>
      <c r="N390" s="79"/>
      <c r="O390" s="79"/>
    </row>
    <row r="391">
      <c r="A391" s="8">
        <v>43890.0</v>
      </c>
      <c r="B391" s="128">
        <v>2931.0</v>
      </c>
      <c r="C391" s="128">
        <v>1094.0</v>
      </c>
      <c r="D391" s="128">
        <v>1837.0</v>
      </c>
      <c r="E391" s="128">
        <v>19.0</v>
      </c>
      <c r="F391" s="128">
        <v>96.0</v>
      </c>
      <c r="G391" s="128">
        <v>856.0</v>
      </c>
      <c r="H391" s="128">
        <v>361.0</v>
      </c>
      <c r="I391" s="128">
        <v>437.0</v>
      </c>
      <c r="J391" s="128">
        <v>587.0</v>
      </c>
      <c r="K391" s="128">
        <v>390.0</v>
      </c>
      <c r="L391" s="128">
        <v>131.0</v>
      </c>
      <c r="M391" s="128">
        <v>54.0</v>
      </c>
      <c r="N391" s="79"/>
      <c r="O391" s="79"/>
    </row>
    <row r="392">
      <c r="A392" s="8">
        <v>43889.0</v>
      </c>
      <c r="B392" s="128">
        <v>2022.0</v>
      </c>
      <c r="C392" s="128">
        <v>770.0</v>
      </c>
      <c r="D392" s="128">
        <v>1252.0</v>
      </c>
      <c r="E392" s="128">
        <v>13.0</v>
      </c>
      <c r="F392" s="128">
        <v>74.0</v>
      </c>
      <c r="G392" s="128">
        <v>558.0</v>
      </c>
      <c r="H392" s="128">
        <v>252.0</v>
      </c>
      <c r="I392" s="128">
        <v>300.0</v>
      </c>
      <c r="J392" s="128">
        <v>434.0</v>
      </c>
      <c r="K392" s="128">
        <v>270.0</v>
      </c>
      <c r="L392" s="128">
        <v>91.0</v>
      </c>
      <c r="M392" s="128">
        <v>30.0</v>
      </c>
      <c r="N392" s="79"/>
      <c r="O392" s="79"/>
    </row>
    <row r="393">
      <c r="A393" s="8">
        <v>43888.0</v>
      </c>
      <c r="B393" s="128">
        <v>1595.0</v>
      </c>
      <c r="C393" s="128">
        <v>615.0</v>
      </c>
      <c r="D393" s="128">
        <v>980.0</v>
      </c>
      <c r="E393" s="128">
        <v>9.0</v>
      </c>
      <c r="F393" s="128">
        <v>50.0</v>
      </c>
      <c r="G393" s="128">
        <v>444.0</v>
      </c>
      <c r="H393" s="128">
        <v>193.0</v>
      </c>
      <c r="I393" s="128">
        <v>234.0</v>
      </c>
      <c r="J393" s="128">
        <v>347.0</v>
      </c>
      <c r="K393" s="128">
        <v>226.0</v>
      </c>
      <c r="L393" s="128">
        <v>72.0</v>
      </c>
      <c r="M393" s="128">
        <v>20.0</v>
      </c>
      <c r="N393" s="79"/>
      <c r="O393" s="79"/>
    </row>
    <row r="394">
      <c r="A394" s="8">
        <v>43887.0</v>
      </c>
      <c r="B394" s="128">
        <v>1146.0</v>
      </c>
      <c r="C394" s="128">
        <v>437.0</v>
      </c>
      <c r="D394" s="128">
        <v>709.0</v>
      </c>
      <c r="E394" s="128">
        <v>3.0</v>
      </c>
      <c r="F394" s="128">
        <v>31.0</v>
      </c>
      <c r="G394" s="128">
        <v>276.0</v>
      </c>
      <c r="H394" s="128">
        <v>144.0</v>
      </c>
      <c r="I394" s="128">
        <v>175.0</v>
      </c>
      <c r="J394" s="128">
        <v>267.0</v>
      </c>
      <c r="K394" s="128">
        <v>184.0</v>
      </c>
      <c r="L394" s="128">
        <v>51.0</v>
      </c>
      <c r="M394" s="128">
        <v>15.0</v>
      </c>
      <c r="N394" s="79"/>
      <c r="O394" s="79"/>
    </row>
    <row r="395">
      <c r="A395" s="8">
        <v>43886.0</v>
      </c>
      <c r="B395" s="128">
        <v>893.0</v>
      </c>
      <c r="C395" s="128">
        <v>343.0</v>
      </c>
      <c r="D395" s="128">
        <v>550.0</v>
      </c>
      <c r="E395" s="128">
        <v>4.0</v>
      </c>
      <c r="F395" s="128">
        <v>22.0</v>
      </c>
      <c r="G395" s="128">
        <v>196.0</v>
      </c>
      <c r="H395" s="128">
        <v>113.0</v>
      </c>
      <c r="I395" s="128">
        <v>146.0</v>
      </c>
      <c r="J395" s="128">
        <v>222.0</v>
      </c>
      <c r="K395" s="128">
        <v>142.0</v>
      </c>
      <c r="L395" s="128">
        <v>39.0</v>
      </c>
      <c r="M395" s="128">
        <v>9.0</v>
      </c>
      <c r="N395" s="79"/>
      <c r="O395" s="79"/>
    </row>
    <row r="396">
      <c r="A396" s="8">
        <v>43885.0</v>
      </c>
      <c r="B396" s="128">
        <v>763.0</v>
      </c>
      <c r="C396" s="128">
        <v>303.0</v>
      </c>
      <c r="D396" s="128">
        <v>460.0</v>
      </c>
      <c r="E396" s="128">
        <v>2.0</v>
      </c>
      <c r="F396" s="128">
        <v>10.0</v>
      </c>
      <c r="G396" s="128">
        <v>153.0</v>
      </c>
      <c r="H396" s="128">
        <v>94.0</v>
      </c>
      <c r="I396" s="128">
        <v>127.0</v>
      </c>
      <c r="J396" s="128">
        <v>192.0</v>
      </c>
      <c r="K396" s="128">
        <v>135.0</v>
      </c>
      <c r="L396" s="128">
        <v>41.0</v>
      </c>
      <c r="M396" s="128">
        <v>9.0</v>
      </c>
      <c r="N396" s="79"/>
      <c r="O396" s="79"/>
    </row>
    <row r="397">
      <c r="A397" s="8">
        <v>43884.0</v>
      </c>
      <c r="B397" s="128">
        <v>556.0</v>
      </c>
      <c r="C397" s="128">
        <v>242.0</v>
      </c>
      <c r="D397" s="128">
        <v>314.0</v>
      </c>
      <c r="E397" s="128">
        <v>1.0</v>
      </c>
      <c r="F397" s="128">
        <v>7.0</v>
      </c>
      <c r="G397" s="128">
        <v>107.0</v>
      </c>
      <c r="H397" s="128">
        <v>62.0</v>
      </c>
      <c r="I397" s="128">
        <v>93.0</v>
      </c>
      <c r="J397" s="128">
        <v>141.0</v>
      </c>
      <c r="K397" s="128">
        <v>109.0</v>
      </c>
      <c r="L397" s="128">
        <v>30.0</v>
      </c>
      <c r="M397" s="128">
        <v>6.0</v>
      </c>
      <c r="N397" s="79"/>
      <c r="O397" s="79"/>
    </row>
    <row r="398">
      <c r="A398" s="8">
        <v>43883.0</v>
      </c>
      <c r="B398" s="128">
        <v>346.0</v>
      </c>
      <c r="C398" s="128">
        <v>166.0</v>
      </c>
      <c r="D398" s="128">
        <v>180.0</v>
      </c>
      <c r="E398" s="128">
        <v>0.0</v>
      </c>
      <c r="F398" s="128">
        <v>5.0</v>
      </c>
      <c r="G398" s="128">
        <v>53.0</v>
      </c>
      <c r="H398" s="128">
        <v>41.0</v>
      </c>
      <c r="I398" s="128">
        <v>56.0</v>
      </c>
      <c r="J398" s="128">
        <v>94.0</v>
      </c>
      <c r="K398" s="128">
        <v>75.0</v>
      </c>
      <c r="L398" s="128">
        <v>18.0</v>
      </c>
      <c r="M398" s="128">
        <v>4.0</v>
      </c>
      <c r="N398" s="79"/>
      <c r="O398" s="79"/>
    </row>
    <row r="399">
      <c r="A399" s="8">
        <v>43882.0</v>
      </c>
      <c r="B399" s="94" t="s">
        <v>16</v>
      </c>
      <c r="C399" s="94" t="s">
        <v>16</v>
      </c>
      <c r="D399" s="94" t="s">
        <v>16</v>
      </c>
      <c r="E399" s="94" t="s">
        <v>16</v>
      </c>
      <c r="F399" s="94" t="s">
        <v>16</v>
      </c>
      <c r="G399" s="94" t="s">
        <v>16</v>
      </c>
      <c r="H399" s="94" t="s">
        <v>16</v>
      </c>
      <c r="I399" s="94" t="s">
        <v>16</v>
      </c>
      <c r="J399" s="94" t="s">
        <v>16</v>
      </c>
      <c r="K399" s="94" t="s">
        <v>16</v>
      </c>
      <c r="L399" s="94" t="s">
        <v>16</v>
      </c>
      <c r="M399" s="94" t="s">
        <v>16</v>
      </c>
      <c r="N399" s="79"/>
      <c r="O399" s="79"/>
    </row>
    <row r="400">
      <c r="A400" s="8">
        <v>43881.0</v>
      </c>
      <c r="B400" s="128">
        <v>82.0</v>
      </c>
      <c r="C400" s="128">
        <v>34.0</v>
      </c>
      <c r="D400" s="128">
        <v>48.0</v>
      </c>
      <c r="E400" s="128">
        <v>0.0</v>
      </c>
      <c r="F400" s="128">
        <v>2.0</v>
      </c>
      <c r="G400" s="128">
        <v>18.0</v>
      </c>
      <c r="H400" s="128">
        <v>12.0</v>
      </c>
      <c r="I400" s="128">
        <v>12.0</v>
      </c>
      <c r="J400" s="128">
        <v>23.0</v>
      </c>
      <c r="K400" s="128">
        <v>9.0</v>
      </c>
      <c r="L400" s="128">
        <v>5.0</v>
      </c>
      <c r="M400" s="128">
        <v>1.0</v>
      </c>
      <c r="N400" s="79"/>
      <c r="O400" s="79"/>
    </row>
    <row r="401">
      <c r="A401" s="8">
        <v>43880.0</v>
      </c>
      <c r="B401" s="128">
        <v>46.0</v>
      </c>
      <c r="C401" s="128">
        <v>20.0</v>
      </c>
      <c r="D401" s="128">
        <v>26.0</v>
      </c>
      <c r="E401" s="128">
        <v>0.0</v>
      </c>
      <c r="F401" s="128">
        <v>1.0</v>
      </c>
      <c r="G401" s="128">
        <v>10.0</v>
      </c>
      <c r="H401" s="128">
        <v>7.0</v>
      </c>
      <c r="I401" s="128">
        <v>9.0</v>
      </c>
      <c r="J401" s="128">
        <v>11.0</v>
      </c>
      <c r="K401" s="128">
        <v>5.0</v>
      </c>
      <c r="L401" s="128">
        <v>2.0</v>
      </c>
      <c r="M401" s="128">
        <v>1.0</v>
      </c>
      <c r="N401" s="79"/>
      <c r="O401" s="79"/>
    </row>
    <row r="402">
      <c r="A402" s="8">
        <v>43879.0</v>
      </c>
      <c r="B402" s="128">
        <v>31.0</v>
      </c>
      <c r="C402" s="128">
        <v>16.0</v>
      </c>
      <c r="D402" s="128">
        <v>15.0</v>
      </c>
      <c r="E402" s="128">
        <v>0.0</v>
      </c>
      <c r="F402" s="128">
        <v>0.0</v>
      </c>
      <c r="G402" s="128">
        <v>6.0</v>
      </c>
      <c r="H402" s="128">
        <v>6.0</v>
      </c>
      <c r="I402" s="128">
        <v>6.0</v>
      </c>
      <c r="J402" s="128">
        <v>8.0</v>
      </c>
      <c r="K402" s="128">
        <v>3.0</v>
      </c>
      <c r="L402" s="128">
        <v>1.0</v>
      </c>
      <c r="M402" s="128">
        <v>1.0</v>
      </c>
      <c r="N402" s="79"/>
      <c r="O402" s="79"/>
    </row>
    <row r="403">
      <c r="A403" s="8">
        <v>43878.0</v>
      </c>
      <c r="B403" s="128">
        <v>30.0</v>
      </c>
      <c r="C403" s="128">
        <v>16.0</v>
      </c>
      <c r="D403" s="128">
        <v>14.0</v>
      </c>
      <c r="E403" s="128">
        <v>0.0</v>
      </c>
      <c r="F403" s="128">
        <v>0.0</v>
      </c>
      <c r="G403" s="128">
        <v>6.0</v>
      </c>
      <c r="H403" s="128">
        <v>6.0</v>
      </c>
      <c r="I403" s="128">
        <v>6.0</v>
      </c>
      <c r="J403" s="128">
        <v>8.0</v>
      </c>
      <c r="K403" s="128">
        <v>2.0</v>
      </c>
      <c r="L403" s="128">
        <v>1.0</v>
      </c>
      <c r="M403" s="128">
        <v>1.0</v>
      </c>
      <c r="N403" s="79"/>
      <c r="O403" s="79"/>
    </row>
    <row r="404">
      <c r="A404" s="8">
        <v>43877.0</v>
      </c>
      <c r="B404" s="128">
        <v>29.0</v>
      </c>
      <c r="C404" s="128">
        <v>16.0</v>
      </c>
      <c r="D404" s="128">
        <v>13.0</v>
      </c>
      <c r="E404" s="128">
        <v>0.0</v>
      </c>
      <c r="F404" s="128">
        <v>0.0</v>
      </c>
      <c r="G404" s="128">
        <v>6.0</v>
      </c>
      <c r="H404" s="128">
        <v>6.0</v>
      </c>
      <c r="I404" s="128">
        <v>6.0</v>
      </c>
      <c r="J404" s="128">
        <v>8.0</v>
      </c>
      <c r="K404" s="128">
        <v>1.0</v>
      </c>
      <c r="L404" s="128">
        <v>1.0</v>
      </c>
      <c r="M404" s="128">
        <v>1.0</v>
      </c>
      <c r="N404" s="79"/>
      <c r="O404" s="79"/>
    </row>
    <row r="405">
      <c r="A405" s="8">
        <v>43876.0</v>
      </c>
      <c r="B405" s="128">
        <v>28.0</v>
      </c>
      <c r="C405" s="128">
        <v>15.0</v>
      </c>
      <c r="D405" s="128">
        <v>13.0</v>
      </c>
      <c r="E405" s="128">
        <v>0.0</v>
      </c>
      <c r="F405" s="128">
        <v>0.0</v>
      </c>
      <c r="G405" s="128">
        <v>6.0</v>
      </c>
      <c r="H405" s="128">
        <v>6.0</v>
      </c>
      <c r="I405" s="128">
        <v>6.0</v>
      </c>
      <c r="J405" s="128">
        <v>8.0</v>
      </c>
      <c r="K405" s="128">
        <v>1.0</v>
      </c>
      <c r="L405" s="128">
        <v>1.0</v>
      </c>
      <c r="M405" s="128">
        <v>0.0</v>
      </c>
      <c r="N405" s="79"/>
      <c r="O405" s="79"/>
    </row>
    <row r="406">
      <c r="A406" s="8">
        <v>43875.0</v>
      </c>
      <c r="B406" s="128">
        <v>28.0</v>
      </c>
      <c r="C406" s="128">
        <v>15.0</v>
      </c>
      <c r="D406" s="128">
        <v>13.0</v>
      </c>
      <c r="E406" s="128">
        <v>0.0</v>
      </c>
      <c r="F406" s="128">
        <v>0.0</v>
      </c>
      <c r="G406" s="128">
        <v>6.0</v>
      </c>
      <c r="H406" s="128">
        <v>6.0</v>
      </c>
      <c r="I406" s="128">
        <v>6.0</v>
      </c>
      <c r="J406" s="128">
        <v>8.0</v>
      </c>
      <c r="K406" s="128">
        <v>1.0</v>
      </c>
      <c r="L406" s="128">
        <v>1.0</v>
      </c>
      <c r="M406" s="128">
        <v>0.0</v>
      </c>
      <c r="N406" s="79"/>
      <c r="O406" s="79"/>
    </row>
    <row r="407">
      <c r="A407" s="8">
        <v>43874.0</v>
      </c>
      <c r="B407" s="128">
        <v>28.0</v>
      </c>
      <c r="C407" s="128">
        <v>15.0</v>
      </c>
      <c r="D407" s="128">
        <v>13.0</v>
      </c>
      <c r="E407" s="128">
        <v>0.0</v>
      </c>
      <c r="F407" s="128">
        <v>0.0</v>
      </c>
      <c r="G407" s="128">
        <v>6.0</v>
      </c>
      <c r="H407" s="128">
        <v>6.0</v>
      </c>
      <c r="I407" s="128">
        <v>6.0</v>
      </c>
      <c r="J407" s="128">
        <v>8.0</v>
      </c>
      <c r="K407" s="128">
        <v>1.0</v>
      </c>
      <c r="L407" s="128">
        <v>1.0</v>
      </c>
      <c r="M407" s="128">
        <v>0.0</v>
      </c>
      <c r="N407" s="79"/>
      <c r="O407" s="79"/>
    </row>
    <row r="408">
      <c r="A408" s="8">
        <v>43873.0</v>
      </c>
      <c r="B408" s="128">
        <v>28.0</v>
      </c>
      <c r="C408" s="128">
        <v>15.0</v>
      </c>
      <c r="D408" s="128">
        <v>13.0</v>
      </c>
      <c r="E408" s="128">
        <v>0.0</v>
      </c>
      <c r="F408" s="128">
        <v>0.0</v>
      </c>
      <c r="G408" s="128">
        <v>6.0</v>
      </c>
      <c r="H408" s="128">
        <v>6.0</v>
      </c>
      <c r="I408" s="128">
        <v>6.0</v>
      </c>
      <c r="J408" s="128">
        <v>8.0</v>
      </c>
      <c r="K408" s="128">
        <v>1.0</v>
      </c>
      <c r="L408" s="128">
        <v>1.0</v>
      </c>
      <c r="M408" s="128">
        <v>0.0</v>
      </c>
      <c r="N408" s="79"/>
      <c r="O408" s="79"/>
    </row>
    <row r="409">
      <c r="A409" s="8">
        <v>43872.0</v>
      </c>
      <c r="B409" s="128">
        <v>28.0</v>
      </c>
      <c r="C409" s="128">
        <v>15.0</v>
      </c>
      <c r="D409" s="128">
        <v>13.0</v>
      </c>
      <c r="E409" s="128">
        <v>0.0</v>
      </c>
      <c r="F409" s="128">
        <v>0.0</v>
      </c>
      <c r="G409" s="128">
        <v>6.0</v>
      </c>
      <c r="H409" s="128">
        <v>6.0</v>
      </c>
      <c r="I409" s="128">
        <v>6.0</v>
      </c>
      <c r="J409" s="128">
        <v>8.0</v>
      </c>
      <c r="K409" s="128">
        <v>1.0</v>
      </c>
      <c r="L409" s="128">
        <v>1.0</v>
      </c>
      <c r="M409" s="128">
        <v>0.0</v>
      </c>
      <c r="N409" s="79"/>
      <c r="O409" s="79"/>
    </row>
    <row r="410">
      <c r="A410" s="8">
        <v>43871.0</v>
      </c>
      <c r="B410" s="128">
        <v>27.0</v>
      </c>
      <c r="C410" s="128">
        <v>15.0</v>
      </c>
      <c r="D410" s="128">
        <v>12.0</v>
      </c>
      <c r="E410" s="128">
        <v>0.0</v>
      </c>
      <c r="F410" s="128">
        <v>0.0</v>
      </c>
      <c r="G410" s="128">
        <v>6.0</v>
      </c>
      <c r="H410" s="128">
        <v>5.0</v>
      </c>
      <c r="I410" s="128">
        <v>6.0</v>
      </c>
      <c r="J410" s="128">
        <v>8.0</v>
      </c>
      <c r="K410" s="128">
        <v>1.0</v>
      </c>
      <c r="L410" s="128">
        <v>1.0</v>
      </c>
      <c r="M410" s="128">
        <v>0.0</v>
      </c>
      <c r="N410" s="79"/>
      <c r="O410" s="79"/>
    </row>
    <row r="411">
      <c r="A411" s="8">
        <v>43870.0</v>
      </c>
      <c r="B411" s="128">
        <v>25.0</v>
      </c>
      <c r="C411" s="128">
        <v>14.0</v>
      </c>
      <c r="D411" s="128">
        <v>11.0</v>
      </c>
      <c r="E411" s="128">
        <v>0.0</v>
      </c>
      <c r="F411" s="128">
        <v>0.0</v>
      </c>
      <c r="G411" s="128">
        <v>6.0</v>
      </c>
      <c r="H411" s="128">
        <v>4.0</v>
      </c>
      <c r="I411" s="128">
        <v>6.0</v>
      </c>
      <c r="J411" s="128">
        <v>7.0</v>
      </c>
      <c r="K411" s="128">
        <v>1.0</v>
      </c>
      <c r="L411" s="128">
        <v>1.0</v>
      </c>
      <c r="M411" s="128">
        <v>0.0</v>
      </c>
      <c r="N411" s="79"/>
      <c r="O411" s="79"/>
    </row>
    <row r="412">
      <c r="A412" s="8">
        <v>43869.0</v>
      </c>
      <c r="B412" s="128">
        <v>24.0</v>
      </c>
      <c r="C412" s="128">
        <v>14.0</v>
      </c>
      <c r="D412" s="128">
        <v>10.0</v>
      </c>
      <c r="E412" s="128">
        <v>0.0</v>
      </c>
      <c r="F412" s="128">
        <v>0.0</v>
      </c>
      <c r="G412" s="128">
        <v>6.0</v>
      </c>
      <c r="H412" s="128">
        <v>4.0</v>
      </c>
      <c r="I412" s="128">
        <v>6.0</v>
      </c>
      <c r="J412" s="128">
        <v>7.0</v>
      </c>
      <c r="K412" s="128">
        <v>1.0</v>
      </c>
      <c r="L412" s="128">
        <v>0.0</v>
      </c>
      <c r="M412" s="128">
        <v>0.0</v>
      </c>
      <c r="N412" s="79"/>
      <c r="O412" s="79"/>
    </row>
    <row r="413">
      <c r="A413" s="8">
        <v>43868.0</v>
      </c>
      <c r="B413" s="128">
        <v>24.0</v>
      </c>
      <c r="C413" s="128">
        <v>14.0</v>
      </c>
      <c r="D413" s="128">
        <v>10.0</v>
      </c>
      <c r="E413" s="128">
        <v>0.0</v>
      </c>
      <c r="F413" s="128">
        <v>0.0</v>
      </c>
      <c r="G413" s="128">
        <v>6.0</v>
      </c>
      <c r="H413" s="128">
        <v>4.0</v>
      </c>
      <c r="I413" s="128">
        <v>6.0</v>
      </c>
      <c r="J413" s="128">
        <v>7.0</v>
      </c>
      <c r="K413" s="128">
        <v>1.0</v>
      </c>
      <c r="L413" s="128">
        <v>0.0</v>
      </c>
      <c r="M413" s="128">
        <v>0.0</v>
      </c>
      <c r="N413" s="79"/>
      <c r="O413" s="79"/>
    </row>
    <row r="414">
      <c r="A414" s="8">
        <v>43867.0</v>
      </c>
      <c r="B414" s="128">
        <v>22.0</v>
      </c>
      <c r="C414" s="128">
        <v>13.0</v>
      </c>
      <c r="D414" s="128">
        <v>9.0</v>
      </c>
      <c r="E414" s="128">
        <v>0.0</v>
      </c>
      <c r="F414" s="128">
        <v>0.0</v>
      </c>
      <c r="G414" s="128">
        <v>6.0</v>
      </c>
      <c r="H414" s="128">
        <v>4.0</v>
      </c>
      <c r="I414" s="128">
        <v>5.0</v>
      </c>
      <c r="J414" s="128">
        <v>6.0</v>
      </c>
      <c r="K414" s="128">
        <v>1.0</v>
      </c>
      <c r="L414" s="128">
        <v>0.0</v>
      </c>
      <c r="M414" s="128">
        <v>0.0</v>
      </c>
      <c r="N414" s="79"/>
      <c r="O414" s="79"/>
    </row>
    <row r="415">
      <c r="A415" s="8">
        <v>43866.0</v>
      </c>
      <c r="B415" s="129">
        <v>21.0</v>
      </c>
      <c r="C415" s="129">
        <v>12.0</v>
      </c>
      <c r="D415" s="129">
        <v>9.0</v>
      </c>
      <c r="E415" s="129">
        <v>0.0</v>
      </c>
      <c r="F415" s="129">
        <v>0.0</v>
      </c>
      <c r="G415" s="129">
        <v>5.0</v>
      </c>
      <c r="H415" s="129">
        <v>4.0</v>
      </c>
      <c r="I415" s="129">
        <v>5.0</v>
      </c>
      <c r="J415" s="129">
        <v>6.0</v>
      </c>
      <c r="K415" s="129">
        <v>1.0</v>
      </c>
      <c r="L415" s="129">
        <v>0.0</v>
      </c>
      <c r="M415" s="129">
        <v>0.0</v>
      </c>
      <c r="N415" s="79"/>
      <c r="O415" s="79"/>
    </row>
    <row r="416">
      <c r="A416" s="8">
        <v>43865.0</v>
      </c>
      <c r="B416" s="129">
        <v>16.0</v>
      </c>
      <c r="C416" s="129">
        <v>10.0</v>
      </c>
      <c r="D416" s="129">
        <v>6.0</v>
      </c>
      <c r="E416" s="129">
        <v>0.0</v>
      </c>
      <c r="F416" s="129">
        <v>0.0</v>
      </c>
      <c r="G416" s="129">
        <v>4.0</v>
      </c>
      <c r="H416" s="129">
        <v>2.0</v>
      </c>
      <c r="I416" s="129">
        <v>4.0</v>
      </c>
      <c r="J416" s="129">
        <v>5.0</v>
      </c>
      <c r="K416" s="129">
        <v>1.0</v>
      </c>
      <c r="L416" s="129">
        <v>0.0</v>
      </c>
      <c r="M416" s="129">
        <v>0.0</v>
      </c>
      <c r="N416" s="79"/>
      <c r="O416" s="79"/>
    </row>
    <row r="417">
      <c r="A417" s="8">
        <v>43864.0</v>
      </c>
      <c r="B417" s="129">
        <v>15.0</v>
      </c>
      <c r="C417" s="129">
        <v>10.0</v>
      </c>
      <c r="D417" s="129">
        <v>5.0</v>
      </c>
      <c r="E417" s="129">
        <v>0.0</v>
      </c>
      <c r="F417" s="129">
        <v>0.0</v>
      </c>
      <c r="G417" s="129">
        <v>4.0</v>
      </c>
      <c r="H417" s="129">
        <v>2.0</v>
      </c>
      <c r="I417" s="129">
        <v>3.0</v>
      </c>
      <c r="J417" s="129">
        <v>5.0</v>
      </c>
      <c r="K417" s="129">
        <v>1.0</v>
      </c>
      <c r="L417" s="129">
        <v>0.0</v>
      </c>
      <c r="M417" s="129">
        <v>0.0</v>
      </c>
      <c r="N417" s="79"/>
      <c r="O417" s="79"/>
    </row>
    <row r="418">
      <c r="A418" s="8">
        <v>43863.0</v>
      </c>
      <c r="B418" s="129">
        <v>15.0</v>
      </c>
      <c r="C418" s="129">
        <v>10.0</v>
      </c>
      <c r="D418" s="129">
        <v>5.0</v>
      </c>
      <c r="E418" s="129">
        <v>0.0</v>
      </c>
      <c r="F418" s="129">
        <v>0.0</v>
      </c>
      <c r="G418" s="129">
        <v>4.0</v>
      </c>
      <c r="H418" s="129">
        <v>2.0</v>
      </c>
      <c r="I418" s="129">
        <v>3.0</v>
      </c>
      <c r="J418" s="129">
        <v>5.0</v>
      </c>
      <c r="K418" s="129">
        <v>1.0</v>
      </c>
      <c r="L418" s="129">
        <v>0.0</v>
      </c>
      <c r="M418" s="129">
        <v>0.0</v>
      </c>
      <c r="N418" s="79"/>
      <c r="O418" s="79"/>
    </row>
    <row r="419">
      <c r="A419" s="8">
        <v>43862.0</v>
      </c>
      <c r="B419" s="129">
        <v>12.0</v>
      </c>
      <c r="C419" s="129">
        <v>8.0</v>
      </c>
      <c r="D419" s="129">
        <v>4.0</v>
      </c>
      <c r="E419" s="129">
        <v>0.0</v>
      </c>
      <c r="F419" s="129">
        <v>0.0</v>
      </c>
      <c r="G419" s="129">
        <v>3.0</v>
      </c>
      <c r="H419" s="129">
        <v>2.0</v>
      </c>
      <c r="I419" s="129">
        <v>1.0</v>
      </c>
      <c r="J419" s="129">
        <v>5.0</v>
      </c>
      <c r="K419" s="129">
        <v>1.0</v>
      </c>
      <c r="L419" s="129">
        <v>0.0</v>
      </c>
      <c r="M419" s="129">
        <v>0.0</v>
      </c>
      <c r="N419" s="79"/>
      <c r="O419" s="79"/>
    </row>
    <row r="420">
      <c r="A420" s="8">
        <v>43861.0</v>
      </c>
      <c r="B420" s="129">
        <v>11.0</v>
      </c>
      <c r="C420" s="129">
        <v>7.0</v>
      </c>
      <c r="D420" s="129">
        <v>4.0</v>
      </c>
      <c r="E420" s="129">
        <v>0.0</v>
      </c>
      <c r="F420" s="129">
        <v>0.0</v>
      </c>
      <c r="G420" s="129">
        <v>3.0</v>
      </c>
      <c r="H420" s="129">
        <v>2.0</v>
      </c>
      <c r="I420" s="129">
        <v>0.0</v>
      </c>
      <c r="J420" s="129">
        <v>5.0</v>
      </c>
      <c r="K420" s="129">
        <v>1.0</v>
      </c>
      <c r="L420" s="129">
        <v>0.0</v>
      </c>
      <c r="M420" s="129">
        <v>0.0</v>
      </c>
      <c r="N420" s="79"/>
      <c r="O420" s="79"/>
    </row>
    <row r="421">
      <c r="A421" s="8">
        <v>43860.0</v>
      </c>
      <c r="B421" s="129">
        <v>7.0</v>
      </c>
      <c r="C421" s="129">
        <v>6.0</v>
      </c>
      <c r="D421" s="129">
        <v>1.0</v>
      </c>
      <c r="E421" s="129">
        <v>0.0</v>
      </c>
      <c r="F421" s="129">
        <v>0.0</v>
      </c>
      <c r="G421" s="129">
        <v>1.0</v>
      </c>
      <c r="H421" s="129">
        <v>2.0</v>
      </c>
      <c r="I421" s="129">
        <v>0.0</v>
      </c>
      <c r="J421" s="129">
        <v>4.0</v>
      </c>
      <c r="K421" s="129">
        <v>0.0</v>
      </c>
      <c r="L421" s="129">
        <v>0.0</v>
      </c>
      <c r="M421" s="129">
        <v>0.0</v>
      </c>
      <c r="N421" s="79"/>
      <c r="O421" s="79"/>
    </row>
    <row r="422">
      <c r="A422" s="8">
        <v>43859.0</v>
      </c>
      <c r="B422" s="129">
        <v>4.0</v>
      </c>
      <c r="C422" s="129">
        <v>3.0</v>
      </c>
      <c r="D422" s="129">
        <v>1.0</v>
      </c>
      <c r="E422" s="129">
        <v>0.0</v>
      </c>
      <c r="F422" s="129">
        <v>0.0</v>
      </c>
      <c r="G422" s="129">
        <v>0.0</v>
      </c>
      <c r="H422" s="129">
        <v>1.0</v>
      </c>
      <c r="I422" s="129">
        <v>0.0</v>
      </c>
      <c r="J422" s="129">
        <v>3.0</v>
      </c>
      <c r="K422" s="129">
        <v>0.0</v>
      </c>
      <c r="L422" s="129">
        <v>0.0</v>
      </c>
      <c r="M422" s="129">
        <v>0.0</v>
      </c>
      <c r="N422" s="79"/>
      <c r="O422" s="79"/>
    </row>
    <row r="423">
      <c r="A423" s="8">
        <v>43858.0</v>
      </c>
      <c r="B423" s="129">
        <v>4.0</v>
      </c>
      <c r="C423" s="129">
        <v>3.0</v>
      </c>
      <c r="D423" s="129">
        <v>1.0</v>
      </c>
      <c r="E423" s="129">
        <v>0.0</v>
      </c>
      <c r="F423" s="129">
        <v>0.0</v>
      </c>
      <c r="G423" s="129">
        <v>0.0</v>
      </c>
      <c r="H423" s="129">
        <v>1.0</v>
      </c>
      <c r="I423" s="129">
        <v>0.0</v>
      </c>
      <c r="J423" s="129">
        <v>3.0</v>
      </c>
      <c r="K423" s="129">
        <v>0.0</v>
      </c>
      <c r="L423" s="129">
        <v>0.0</v>
      </c>
      <c r="M423" s="129">
        <v>0.0</v>
      </c>
      <c r="N423" s="79"/>
      <c r="O423" s="79"/>
    </row>
    <row r="424">
      <c r="A424" s="8">
        <v>43857.0</v>
      </c>
      <c r="B424" s="129">
        <v>4.0</v>
      </c>
      <c r="C424" s="129">
        <v>3.0</v>
      </c>
      <c r="D424" s="129">
        <v>1.0</v>
      </c>
      <c r="E424" s="129">
        <v>0.0</v>
      </c>
      <c r="F424" s="129">
        <v>0.0</v>
      </c>
      <c r="G424" s="129">
        <v>0.0</v>
      </c>
      <c r="H424" s="129">
        <v>1.0</v>
      </c>
      <c r="I424" s="129">
        <v>0.0</v>
      </c>
      <c r="J424" s="129">
        <v>3.0</v>
      </c>
      <c r="K424" s="129">
        <v>0.0</v>
      </c>
      <c r="L424" s="129">
        <v>0.0</v>
      </c>
      <c r="M424" s="129">
        <v>0.0</v>
      </c>
      <c r="N424" s="79"/>
      <c r="O424" s="79"/>
    </row>
    <row r="425">
      <c r="A425" s="8">
        <v>43856.0</v>
      </c>
      <c r="B425" s="129">
        <v>3.0</v>
      </c>
      <c r="C425" s="129">
        <v>2.0</v>
      </c>
      <c r="D425" s="129">
        <v>1.0</v>
      </c>
      <c r="E425" s="129">
        <v>0.0</v>
      </c>
      <c r="F425" s="129">
        <v>0.0</v>
      </c>
      <c r="G425" s="129">
        <v>0.0</v>
      </c>
      <c r="H425" s="129">
        <v>1.0</v>
      </c>
      <c r="I425" s="129">
        <v>0.0</v>
      </c>
      <c r="J425" s="129">
        <v>2.0</v>
      </c>
      <c r="K425" s="129">
        <v>0.0</v>
      </c>
      <c r="L425" s="129">
        <v>0.0</v>
      </c>
      <c r="M425" s="129">
        <v>0.0</v>
      </c>
      <c r="N425" s="79"/>
      <c r="O425" s="79"/>
    </row>
    <row r="426">
      <c r="A426" s="8">
        <v>43855.0</v>
      </c>
      <c r="B426" s="129">
        <v>2.0</v>
      </c>
      <c r="C426" s="129">
        <v>1.0</v>
      </c>
      <c r="D426" s="129">
        <v>1.0</v>
      </c>
      <c r="E426" s="129">
        <v>0.0</v>
      </c>
      <c r="F426" s="129">
        <v>0.0</v>
      </c>
      <c r="G426" s="129">
        <v>0.0</v>
      </c>
      <c r="H426" s="129">
        <v>1.0</v>
      </c>
      <c r="I426" s="129">
        <v>0.0</v>
      </c>
      <c r="J426" s="129">
        <v>1.0</v>
      </c>
      <c r="K426" s="129">
        <v>0.0</v>
      </c>
      <c r="L426" s="129">
        <v>0.0</v>
      </c>
      <c r="M426" s="129">
        <v>0.0</v>
      </c>
      <c r="N426" s="79"/>
      <c r="O426" s="79"/>
    </row>
    <row r="427">
      <c r="A427" s="8">
        <v>43854.0</v>
      </c>
      <c r="B427" s="129">
        <v>2.0</v>
      </c>
      <c r="C427" s="129">
        <v>1.0</v>
      </c>
      <c r="D427" s="129">
        <v>1.0</v>
      </c>
      <c r="E427" s="129">
        <v>0.0</v>
      </c>
      <c r="F427" s="129">
        <v>0.0</v>
      </c>
      <c r="G427" s="129">
        <v>0.0</v>
      </c>
      <c r="H427" s="129">
        <v>1.0</v>
      </c>
      <c r="I427" s="129">
        <v>0.0</v>
      </c>
      <c r="J427" s="129">
        <v>1.0</v>
      </c>
      <c r="K427" s="129">
        <v>0.0</v>
      </c>
      <c r="L427" s="129">
        <v>0.0</v>
      </c>
      <c r="M427" s="129">
        <v>0.0</v>
      </c>
      <c r="N427" s="79"/>
      <c r="O427" s="79"/>
    </row>
    <row r="428">
      <c r="A428" s="8">
        <v>43853.0</v>
      </c>
      <c r="B428" s="129">
        <v>1.0</v>
      </c>
      <c r="C428" s="129">
        <v>0.0</v>
      </c>
      <c r="D428" s="129">
        <v>1.0</v>
      </c>
      <c r="E428" s="129">
        <v>0.0</v>
      </c>
      <c r="F428" s="129">
        <v>0.0</v>
      </c>
      <c r="G428" s="129">
        <v>0.0</v>
      </c>
      <c r="H428" s="129">
        <v>1.0</v>
      </c>
      <c r="I428" s="129">
        <v>0.0</v>
      </c>
      <c r="J428" s="129">
        <v>0.0</v>
      </c>
      <c r="K428" s="129">
        <v>0.0</v>
      </c>
      <c r="L428" s="129">
        <v>0.0</v>
      </c>
      <c r="M428" s="129">
        <v>0.0</v>
      </c>
      <c r="N428" s="79"/>
      <c r="O428" s="79"/>
    </row>
    <row r="429">
      <c r="A429" s="8">
        <v>43852.0</v>
      </c>
      <c r="B429" s="129">
        <v>1.0</v>
      </c>
      <c r="C429" s="129">
        <v>0.0</v>
      </c>
      <c r="D429" s="129">
        <v>1.0</v>
      </c>
      <c r="E429" s="129">
        <v>0.0</v>
      </c>
      <c r="F429" s="129">
        <v>0.0</v>
      </c>
      <c r="G429" s="129">
        <v>0.0</v>
      </c>
      <c r="H429" s="129">
        <v>1.0</v>
      </c>
      <c r="I429" s="129">
        <v>0.0</v>
      </c>
      <c r="J429" s="129">
        <v>0.0</v>
      </c>
      <c r="K429" s="129">
        <v>0.0</v>
      </c>
      <c r="L429" s="129">
        <v>0.0</v>
      </c>
      <c r="M429" s="129">
        <v>0.0</v>
      </c>
      <c r="N429" s="79"/>
      <c r="O429" s="79"/>
    </row>
    <row r="430">
      <c r="A430" s="8">
        <v>43851.0</v>
      </c>
      <c r="B430" s="129">
        <v>1.0</v>
      </c>
      <c r="C430" s="129">
        <v>0.0</v>
      </c>
      <c r="D430" s="129">
        <v>1.0</v>
      </c>
      <c r="E430" s="129">
        <v>0.0</v>
      </c>
      <c r="F430" s="129">
        <v>0.0</v>
      </c>
      <c r="G430" s="129">
        <v>0.0</v>
      </c>
      <c r="H430" s="129">
        <v>1.0</v>
      </c>
      <c r="I430" s="129">
        <v>0.0</v>
      </c>
      <c r="J430" s="129">
        <v>0.0</v>
      </c>
      <c r="K430" s="129">
        <v>0.0</v>
      </c>
      <c r="L430" s="129">
        <v>0.0</v>
      </c>
      <c r="M430" s="129">
        <v>0.0</v>
      </c>
      <c r="N430" s="79"/>
      <c r="O430" s="79"/>
    </row>
    <row r="431">
      <c r="A431" s="8">
        <v>43850.0</v>
      </c>
      <c r="B431" s="129">
        <v>1.0</v>
      </c>
      <c r="C431" s="129">
        <v>0.0</v>
      </c>
      <c r="D431" s="129">
        <v>1.0</v>
      </c>
      <c r="E431" s="129">
        <v>0.0</v>
      </c>
      <c r="F431" s="129">
        <v>0.0</v>
      </c>
      <c r="G431" s="129">
        <v>0.0</v>
      </c>
      <c r="H431" s="129">
        <v>1.0</v>
      </c>
      <c r="I431" s="129">
        <v>0.0</v>
      </c>
      <c r="J431" s="129">
        <v>0.0</v>
      </c>
      <c r="K431" s="129">
        <v>0.0</v>
      </c>
      <c r="L431" s="129">
        <v>0.0</v>
      </c>
      <c r="M431" s="129">
        <v>0.0</v>
      </c>
      <c r="N431" s="79"/>
      <c r="O431" s="79"/>
    </row>
    <row r="432">
      <c r="A432" s="60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</row>
    <row r="433">
      <c r="A433" s="60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</row>
    <row r="434">
      <c r="A434" s="60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</row>
    <row r="435">
      <c r="A435" s="60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>
      <c r="A436" s="60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</row>
    <row r="437">
      <c r="A437" s="60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</row>
    <row r="438">
      <c r="A438" s="60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</row>
    <row r="439">
      <c r="A439" s="60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</row>
    <row r="440">
      <c r="A440" s="60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</row>
    <row r="441">
      <c r="A441" s="60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</row>
    <row r="442">
      <c r="A442" s="60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</row>
    <row r="443">
      <c r="A443" s="60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>
      <c r="A444" s="60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</row>
    <row r="445">
      <c r="A445" s="60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</row>
    <row r="446">
      <c r="A446" s="60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</row>
    <row r="447">
      <c r="A447" s="60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</row>
    <row r="448">
      <c r="A448" s="60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</row>
    <row r="449">
      <c r="A449" s="60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</row>
    <row r="450">
      <c r="A450" s="60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</row>
    <row r="451">
      <c r="A451" s="60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</row>
    <row r="452">
      <c r="A452" s="60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</row>
    <row r="453">
      <c r="A453" s="60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>
      <c r="A454" s="60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</row>
    <row r="455">
      <c r="A455" s="60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>
      <c r="A456" s="60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</row>
    <row r="457">
      <c r="A457" s="60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</row>
    <row r="458">
      <c r="A458" s="60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</row>
    <row r="459">
      <c r="A459" s="60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</row>
    <row r="460">
      <c r="A460" s="60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</row>
    <row r="461">
      <c r="A461" s="60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</row>
    <row r="462">
      <c r="A462" s="60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</row>
    <row r="463">
      <c r="A463" s="60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</row>
    <row r="464">
      <c r="A464" s="60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</row>
    <row r="465">
      <c r="A465" s="60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</row>
    <row r="466">
      <c r="A466" s="60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</row>
    <row r="467">
      <c r="A467" s="60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</row>
    <row r="468">
      <c r="A468" s="60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</row>
    <row r="469">
      <c r="A469" s="60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</row>
    <row r="470">
      <c r="A470" s="60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</row>
    <row r="471">
      <c r="A471" s="60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</row>
    <row r="472">
      <c r="A472" s="60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</row>
    <row r="473">
      <c r="A473" s="60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</row>
    <row r="474">
      <c r="A474" s="60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</row>
    <row r="475">
      <c r="A475" s="60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</row>
    <row r="476">
      <c r="A476" s="60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</row>
    <row r="477">
      <c r="A477" s="60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</row>
    <row r="478">
      <c r="A478" s="60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</row>
    <row r="479">
      <c r="A479" s="60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</row>
    <row r="480">
      <c r="A480" s="60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</row>
    <row r="481">
      <c r="A481" s="60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</row>
    <row r="482">
      <c r="A482" s="60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</row>
    <row r="483">
      <c r="A483" s="60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</row>
    <row r="484">
      <c r="A484" s="60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</row>
    <row r="485">
      <c r="A485" s="60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</row>
    <row r="486">
      <c r="A486" s="60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</row>
    <row r="487">
      <c r="A487" s="60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</row>
    <row r="488">
      <c r="A488" s="60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>
      <c r="A489" s="60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</row>
    <row r="490">
      <c r="A490" s="60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</row>
    <row r="491">
      <c r="A491" s="60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</row>
    <row r="492">
      <c r="A492" s="60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</row>
    <row r="493">
      <c r="A493" s="60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</row>
    <row r="494">
      <c r="A494" s="60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</row>
    <row r="495">
      <c r="A495" s="60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</row>
    <row r="496">
      <c r="A496" s="60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>
      <c r="A497" s="60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</row>
    <row r="498">
      <c r="A498" s="60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</row>
    <row r="499">
      <c r="A499" s="60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</row>
    <row r="500">
      <c r="A500" s="60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</row>
    <row r="501">
      <c r="A501" s="60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</row>
    <row r="502">
      <c r="A502" s="60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</row>
    <row r="503">
      <c r="A503" s="60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</row>
    <row r="504">
      <c r="A504" s="60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</row>
    <row r="505">
      <c r="A505" s="60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</row>
    <row r="506">
      <c r="A506" s="60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>
      <c r="A507" s="60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</row>
    <row r="508">
      <c r="A508" s="60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>
      <c r="A509" s="60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</row>
    <row r="510">
      <c r="A510" s="60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</row>
    <row r="511">
      <c r="A511" s="60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</row>
    <row r="512">
      <c r="A512" s="60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</row>
    <row r="513">
      <c r="A513" s="60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</row>
    <row r="514">
      <c r="A514" s="60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</row>
    <row r="515">
      <c r="A515" s="60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</row>
    <row r="516">
      <c r="A516" s="60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</row>
    <row r="517">
      <c r="A517" s="60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</row>
    <row r="518">
      <c r="A518" s="60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</row>
    <row r="519">
      <c r="A519" s="60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</row>
    <row r="520">
      <c r="A520" s="60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</row>
    <row r="521">
      <c r="A521" s="60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</row>
    <row r="522">
      <c r="A522" s="60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</row>
    <row r="523">
      <c r="A523" s="60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</row>
    <row r="524">
      <c r="A524" s="60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</row>
    <row r="525">
      <c r="A525" s="60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</row>
    <row r="526">
      <c r="A526" s="60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</row>
    <row r="527">
      <c r="A527" s="60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</row>
    <row r="528">
      <c r="A528" s="60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</row>
    <row r="529">
      <c r="A529" s="60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</row>
    <row r="530">
      <c r="A530" s="60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</row>
    <row r="531">
      <c r="A531" s="60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</row>
    <row r="532">
      <c r="A532" s="60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</row>
    <row r="533">
      <c r="A533" s="60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</row>
    <row r="534">
      <c r="A534" s="60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</row>
    <row r="535">
      <c r="A535" s="60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</row>
    <row r="536">
      <c r="A536" s="60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</row>
    <row r="537">
      <c r="A537" s="60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</row>
    <row r="538">
      <c r="A538" s="60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</row>
    <row r="539">
      <c r="A539" s="60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</row>
    <row r="540">
      <c r="A540" s="60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</row>
    <row r="541">
      <c r="A541" s="60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</row>
    <row r="542">
      <c r="A542" s="60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</row>
    <row r="543">
      <c r="A543" s="60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</row>
    <row r="544">
      <c r="A544" s="60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</row>
    <row r="545">
      <c r="A545" s="60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</row>
    <row r="546">
      <c r="A546" s="60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</row>
    <row r="547">
      <c r="A547" s="60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</row>
    <row r="548">
      <c r="A548" s="60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</row>
    <row r="549">
      <c r="A549" s="60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>
      <c r="A550" s="60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</row>
    <row r="551">
      <c r="A551" s="60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</row>
    <row r="552">
      <c r="A552" s="60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</row>
    <row r="553">
      <c r="A553" s="60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</row>
    <row r="554">
      <c r="A554" s="60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</row>
    <row r="555">
      <c r="A555" s="60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</row>
    <row r="556">
      <c r="A556" s="60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</row>
    <row r="557">
      <c r="A557" s="60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</row>
    <row r="558">
      <c r="A558" s="60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</row>
    <row r="559">
      <c r="A559" s="60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>
      <c r="A560" s="60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</row>
    <row r="561">
      <c r="A561" s="60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>
      <c r="A562" s="60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</row>
    <row r="563">
      <c r="A563" s="60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</row>
    <row r="564">
      <c r="A564" s="60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</row>
    <row r="565">
      <c r="A565" s="60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</row>
    <row r="566">
      <c r="A566" s="60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</row>
    <row r="567">
      <c r="A567" s="60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</row>
    <row r="568">
      <c r="A568" s="60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</row>
    <row r="569">
      <c r="A569" s="60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</row>
    <row r="570">
      <c r="A570" s="60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</row>
    <row r="571">
      <c r="A571" s="60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</row>
    <row r="572">
      <c r="A572" s="60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</row>
    <row r="573">
      <c r="A573" s="60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</row>
    <row r="574">
      <c r="A574" s="60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</row>
    <row r="575">
      <c r="A575" s="60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</row>
    <row r="576">
      <c r="A576" s="60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</row>
    <row r="577">
      <c r="A577" s="60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</row>
    <row r="578">
      <c r="A578" s="60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</row>
    <row r="579">
      <c r="A579" s="60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</row>
    <row r="580">
      <c r="A580" s="60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</row>
    <row r="581">
      <c r="A581" s="60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</row>
    <row r="582">
      <c r="A582" s="60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</row>
    <row r="583">
      <c r="A583" s="60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</row>
    <row r="584">
      <c r="A584" s="60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</row>
    <row r="585">
      <c r="A585" s="60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</row>
    <row r="586">
      <c r="A586" s="60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</row>
    <row r="587">
      <c r="A587" s="60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</row>
    <row r="588">
      <c r="A588" s="60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</row>
    <row r="589">
      <c r="A589" s="60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</row>
    <row r="590">
      <c r="A590" s="60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</row>
    <row r="591">
      <c r="A591" s="60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</row>
    <row r="592">
      <c r="A592" s="60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</row>
    <row r="593">
      <c r="A593" s="60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</row>
    <row r="594">
      <c r="A594" s="60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>
      <c r="A595" s="60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</row>
    <row r="596">
      <c r="A596" s="60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</row>
    <row r="597">
      <c r="A597" s="60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</row>
    <row r="598">
      <c r="A598" s="60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</row>
    <row r="599">
      <c r="A599" s="60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</row>
    <row r="600">
      <c r="A600" s="60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</row>
    <row r="601">
      <c r="A601" s="60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</row>
    <row r="602">
      <c r="A602" s="60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>
      <c r="A603" s="60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</row>
    <row r="604">
      <c r="A604" s="60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</row>
    <row r="605">
      <c r="A605" s="60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</row>
    <row r="606">
      <c r="A606" s="60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</row>
    <row r="607">
      <c r="A607" s="60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</row>
    <row r="608">
      <c r="A608" s="60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</row>
    <row r="609">
      <c r="A609" s="60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</row>
    <row r="610">
      <c r="A610" s="60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</row>
    <row r="611">
      <c r="A611" s="60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</row>
    <row r="612">
      <c r="A612" s="60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>
      <c r="A613" s="60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</row>
    <row r="614">
      <c r="A614" s="60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>
      <c r="A615" s="60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</row>
    <row r="616">
      <c r="A616" s="60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</row>
    <row r="617">
      <c r="A617" s="60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</row>
    <row r="618">
      <c r="A618" s="60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</row>
    <row r="619">
      <c r="A619" s="60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</row>
    <row r="620">
      <c r="A620" s="60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</row>
    <row r="621">
      <c r="A621" s="60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</row>
    <row r="622">
      <c r="A622" s="60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</row>
    <row r="623">
      <c r="A623" s="60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</row>
    <row r="624">
      <c r="A624" s="60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</row>
    <row r="625">
      <c r="A625" s="60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</row>
    <row r="626">
      <c r="A626" s="60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</row>
    <row r="627">
      <c r="A627" s="60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</row>
    <row r="628">
      <c r="A628" s="60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</row>
    <row r="629">
      <c r="A629" s="60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</row>
    <row r="630">
      <c r="A630" s="60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</row>
    <row r="631">
      <c r="A631" s="60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>
      <c r="A632" s="60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</row>
    <row r="633">
      <c r="A633" s="60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</row>
    <row r="634">
      <c r="A634" s="60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</row>
    <row r="635">
      <c r="A635" s="60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</row>
    <row r="636">
      <c r="A636" s="60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</row>
    <row r="637">
      <c r="A637" s="60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</row>
    <row r="638">
      <c r="A638" s="60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</row>
    <row r="639">
      <c r="A639" s="60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</row>
    <row r="640">
      <c r="A640" s="60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</row>
    <row r="641">
      <c r="A641" s="60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>
      <c r="A642" s="60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</row>
    <row r="643">
      <c r="A643" s="60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>
      <c r="A644" s="60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</row>
    <row r="645">
      <c r="A645" s="60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</row>
    <row r="646">
      <c r="A646" s="60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</row>
    <row r="647">
      <c r="A647" s="60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</row>
    <row r="648">
      <c r="A648" s="60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</row>
    <row r="649">
      <c r="A649" s="60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</row>
    <row r="650">
      <c r="A650" s="60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</row>
    <row r="651">
      <c r="A651" s="60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</row>
    <row r="652">
      <c r="A652" s="60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</row>
    <row r="653">
      <c r="A653" s="60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</row>
    <row r="654">
      <c r="A654" s="60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</row>
    <row r="655">
      <c r="A655" s="60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</row>
    <row r="656">
      <c r="A656" s="60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</row>
    <row r="657">
      <c r="A657" s="60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</row>
    <row r="658">
      <c r="A658" s="60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</row>
    <row r="659">
      <c r="A659" s="60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</row>
    <row r="660">
      <c r="A660" s="60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>
      <c r="A661" s="60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</row>
    <row r="662">
      <c r="A662" s="60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</row>
    <row r="663">
      <c r="A663" s="60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</row>
    <row r="664">
      <c r="A664" s="60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</row>
    <row r="665">
      <c r="A665" s="60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</row>
    <row r="666">
      <c r="A666" s="60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</row>
    <row r="667">
      <c r="A667" s="60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</row>
    <row r="668">
      <c r="A668" s="60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</row>
    <row r="669">
      <c r="A669" s="60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</row>
    <row r="670">
      <c r="A670" s="60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>
      <c r="A671" s="60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</row>
    <row r="672">
      <c r="A672" s="60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>
      <c r="A673" s="60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</row>
    <row r="674">
      <c r="A674" s="60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</row>
    <row r="675">
      <c r="A675" s="60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</row>
    <row r="676">
      <c r="A676" s="60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</row>
    <row r="677">
      <c r="A677" s="60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</row>
    <row r="678">
      <c r="A678" s="60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</row>
    <row r="679">
      <c r="A679" s="60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</row>
    <row r="680">
      <c r="A680" s="60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</row>
    <row r="681">
      <c r="A681" s="60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</row>
    <row r="682">
      <c r="A682" s="60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</row>
    <row r="683">
      <c r="A683" s="60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</row>
    <row r="684">
      <c r="A684" s="60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</row>
    <row r="685">
      <c r="A685" s="60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</row>
    <row r="686">
      <c r="A686" s="60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</row>
    <row r="687">
      <c r="A687" s="60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</row>
    <row r="688">
      <c r="A688" s="60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</row>
    <row r="689">
      <c r="A689" s="60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</row>
    <row r="690">
      <c r="A690" s="60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</row>
    <row r="691">
      <c r="A691" s="60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</row>
    <row r="692">
      <c r="A692" s="60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</row>
    <row r="693">
      <c r="A693" s="60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</row>
    <row r="694">
      <c r="A694" s="60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</row>
    <row r="695">
      <c r="A695" s="60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</row>
    <row r="696">
      <c r="A696" s="60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</row>
    <row r="697">
      <c r="A697" s="60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</row>
    <row r="698">
      <c r="A698" s="60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</row>
    <row r="699">
      <c r="A699" s="60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</row>
    <row r="700">
      <c r="A700" s="60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</row>
    <row r="701">
      <c r="A701" s="60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</row>
    <row r="702">
      <c r="A702" s="60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</row>
    <row r="703">
      <c r="A703" s="60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</row>
    <row r="704">
      <c r="A704" s="60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</row>
    <row r="705">
      <c r="A705" s="60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</row>
    <row r="706">
      <c r="A706" s="60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</row>
    <row r="707">
      <c r="A707" s="60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</row>
    <row r="708">
      <c r="A708" s="60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</row>
    <row r="709">
      <c r="A709" s="60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</row>
    <row r="710">
      <c r="A710" s="60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</row>
    <row r="711">
      <c r="A711" s="60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</row>
    <row r="712">
      <c r="A712" s="60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</row>
    <row r="713">
      <c r="A713" s="60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</row>
    <row r="714">
      <c r="A714" s="60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</row>
    <row r="715">
      <c r="A715" s="60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</row>
    <row r="716">
      <c r="A716" s="60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</row>
    <row r="717">
      <c r="A717" s="60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</row>
    <row r="718">
      <c r="A718" s="60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</row>
    <row r="719">
      <c r="A719" s="60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</row>
    <row r="720">
      <c r="A720" s="60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</row>
    <row r="721">
      <c r="A721" s="60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</row>
    <row r="722">
      <c r="A722" s="60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</row>
    <row r="723">
      <c r="A723" s="60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</row>
    <row r="724">
      <c r="A724" s="60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</row>
    <row r="725">
      <c r="A725" s="60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</row>
    <row r="726">
      <c r="A726" s="60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</row>
    <row r="727">
      <c r="A727" s="60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</row>
    <row r="728">
      <c r="A728" s="60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</row>
    <row r="729">
      <c r="A729" s="60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</row>
    <row r="730">
      <c r="A730" s="60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</row>
    <row r="731">
      <c r="A731" s="60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</row>
    <row r="732">
      <c r="A732" s="60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</row>
    <row r="733">
      <c r="A733" s="60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</row>
    <row r="734">
      <c r="A734" s="60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</row>
    <row r="735">
      <c r="A735" s="60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</row>
    <row r="736">
      <c r="A736" s="60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</row>
    <row r="737">
      <c r="A737" s="60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</row>
    <row r="738">
      <c r="A738" s="60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</row>
    <row r="739">
      <c r="A739" s="60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</row>
    <row r="740">
      <c r="A740" s="60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</row>
    <row r="741">
      <c r="A741" s="60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</row>
    <row r="742">
      <c r="A742" s="60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</row>
    <row r="743">
      <c r="A743" s="60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</row>
    <row r="744">
      <c r="A744" s="60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</row>
    <row r="745">
      <c r="A745" s="60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</row>
    <row r="746">
      <c r="A746" s="60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</row>
    <row r="747">
      <c r="A747" s="60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</row>
    <row r="748">
      <c r="A748" s="60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</row>
    <row r="749">
      <c r="A749" s="60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</row>
    <row r="750">
      <c r="A750" s="60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</row>
    <row r="751">
      <c r="A751" s="60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</row>
    <row r="752">
      <c r="A752" s="60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</row>
    <row r="753">
      <c r="A753" s="60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</row>
    <row r="754">
      <c r="A754" s="60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</row>
    <row r="755">
      <c r="A755" s="60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</row>
    <row r="756">
      <c r="A756" s="60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</row>
    <row r="757">
      <c r="A757" s="60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</row>
    <row r="758">
      <c r="A758" s="60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</row>
    <row r="759">
      <c r="A759" s="60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</row>
    <row r="760">
      <c r="A760" s="60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</row>
    <row r="761">
      <c r="A761" s="60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</row>
    <row r="762">
      <c r="A762" s="60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</row>
    <row r="763">
      <c r="A763" s="60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</row>
    <row r="764">
      <c r="A764" s="60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</row>
    <row r="765">
      <c r="A765" s="60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</row>
    <row r="766">
      <c r="A766" s="60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</row>
    <row r="767">
      <c r="A767" s="60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</row>
    <row r="768">
      <c r="A768" s="60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</row>
    <row r="769">
      <c r="A769" s="60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</row>
    <row r="770">
      <c r="A770" s="60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</row>
    <row r="771">
      <c r="A771" s="60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</row>
    <row r="772">
      <c r="A772" s="60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</row>
    <row r="773">
      <c r="A773" s="60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</row>
    <row r="774">
      <c r="A774" s="60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</row>
    <row r="775">
      <c r="A775" s="60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</row>
    <row r="776">
      <c r="A776" s="60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</row>
    <row r="777">
      <c r="A777" s="60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</row>
    <row r="778">
      <c r="A778" s="60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</row>
    <row r="779">
      <c r="A779" s="60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</row>
    <row r="780">
      <c r="A780" s="60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</row>
    <row r="781">
      <c r="A781" s="60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</row>
    <row r="782">
      <c r="A782" s="60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</row>
    <row r="783">
      <c r="A783" s="60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</row>
    <row r="784">
      <c r="A784" s="60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</row>
    <row r="785">
      <c r="A785" s="60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</row>
    <row r="786">
      <c r="A786" s="60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</row>
    <row r="787">
      <c r="A787" s="60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</row>
    <row r="788">
      <c r="A788" s="60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</row>
    <row r="789">
      <c r="A789" s="60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</row>
    <row r="790">
      <c r="A790" s="60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</row>
    <row r="791">
      <c r="A791" s="60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</row>
    <row r="792">
      <c r="A792" s="60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</row>
    <row r="793">
      <c r="A793" s="60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</row>
    <row r="794">
      <c r="A794" s="60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</row>
    <row r="795">
      <c r="A795" s="60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</row>
    <row r="796">
      <c r="A796" s="60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</row>
    <row r="797">
      <c r="A797" s="60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</row>
    <row r="798">
      <c r="A798" s="60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</row>
    <row r="799">
      <c r="A799" s="60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</row>
    <row r="800">
      <c r="A800" s="60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</row>
    <row r="801">
      <c r="A801" s="60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</row>
    <row r="802">
      <c r="A802" s="60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</row>
    <row r="803">
      <c r="A803" s="60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</row>
    <row r="804">
      <c r="A804" s="60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</row>
    <row r="805">
      <c r="A805" s="60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</row>
    <row r="806">
      <c r="A806" s="60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</row>
    <row r="807">
      <c r="A807" s="60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</row>
    <row r="808">
      <c r="A808" s="60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</row>
    <row r="809">
      <c r="A809" s="60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</row>
    <row r="810">
      <c r="A810" s="60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</row>
    <row r="811">
      <c r="A811" s="60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</row>
    <row r="812">
      <c r="A812" s="60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</row>
    <row r="813">
      <c r="A813" s="60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</row>
    <row r="814">
      <c r="A814" s="60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</row>
    <row r="815">
      <c r="A815" s="60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</row>
    <row r="816">
      <c r="A816" s="60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</row>
    <row r="817">
      <c r="A817" s="60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</row>
    <row r="818">
      <c r="A818" s="60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</row>
    <row r="819">
      <c r="A819" s="60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</row>
    <row r="820">
      <c r="A820" s="60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</row>
    <row r="821">
      <c r="A821" s="60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</row>
    <row r="822">
      <c r="A822" s="60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</row>
    <row r="823">
      <c r="A823" s="60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</row>
    <row r="824">
      <c r="A824" s="60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</row>
    <row r="825">
      <c r="A825" s="60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</row>
    <row r="826">
      <c r="A826" s="60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</row>
    <row r="827">
      <c r="A827" s="60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</row>
    <row r="828">
      <c r="A828" s="60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</row>
    <row r="829">
      <c r="A829" s="60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</row>
    <row r="830">
      <c r="A830" s="60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</row>
    <row r="831">
      <c r="A831" s="60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</row>
    <row r="832">
      <c r="A832" s="60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</row>
    <row r="833">
      <c r="A833" s="60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</row>
    <row r="834">
      <c r="A834" s="60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</row>
    <row r="835">
      <c r="A835" s="60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</row>
    <row r="836">
      <c r="A836" s="60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</row>
    <row r="837">
      <c r="A837" s="60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</row>
    <row r="838">
      <c r="A838" s="60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</row>
    <row r="839">
      <c r="A839" s="60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</row>
    <row r="840">
      <c r="A840" s="60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</row>
    <row r="841">
      <c r="A841" s="60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</row>
    <row r="842">
      <c r="A842" s="60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</row>
    <row r="843">
      <c r="A843" s="60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</row>
    <row r="844">
      <c r="A844" s="60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</row>
    <row r="845">
      <c r="A845" s="60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</row>
    <row r="846">
      <c r="A846" s="60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</row>
    <row r="847">
      <c r="A847" s="60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</row>
    <row r="848">
      <c r="A848" s="60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</row>
    <row r="849">
      <c r="A849" s="60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</row>
    <row r="850">
      <c r="A850" s="60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</row>
    <row r="851">
      <c r="A851" s="60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</row>
    <row r="852">
      <c r="A852" s="60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</row>
    <row r="853">
      <c r="A853" s="60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</row>
    <row r="854">
      <c r="A854" s="60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</row>
    <row r="855">
      <c r="A855" s="60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</row>
    <row r="856">
      <c r="A856" s="60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</row>
    <row r="857">
      <c r="A857" s="60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</row>
    <row r="858">
      <c r="A858" s="60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</row>
    <row r="859">
      <c r="A859" s="60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</row>
    <row r="860">
      <c r="A860" s="60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</row>
    <row r="861">
      <c r="A861" s="60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</row>
    <row r="862">
      <c r="A862" s="60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</row>
    <row r="863">
      <c r="A863" s="60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</row>
    <row r="864">
      <c r="A864" s="60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</row>
    <row r="865">
      <c r="A865" s="60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</row>
    <row r="866">
      <c r="A866" s="60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</row>
    <row r="867">
      <c r="A867" s="60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</row>
    <row r="868">
      <c r="A868" s="60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</row>
    <row r="869">
      <c r="A869" s="60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</row>
    <row r="870">
      <c r="A870" s="60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</row>
    <row r="871">
      <c r="A871" s="60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</row>
    <row r="872">
      <c r="A872" s="60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</row>
    <row r="873">
      <c r="A873" s="60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</row>
    <row r="874">
      <c r="A874" s="60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</row>
    <row r="875">
      <c r="A875" s="60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</row>
    <row r="876">
      <c r="A876" s="60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</row>
    <row r="877">
      <c r="A877" s="60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</row>
    <row r="878">
      <c r="A878" s="60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</row>
    <row r="879">
      <c r="A879" s="60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</row>
    <row r="880">
      <c r="A880" s="60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</row>
    <row r="881">
      <c r="A881" s="60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</row>
    <row r="882">
      <c r="A882" s="60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</row>
    <row r="883">
      <c r="A883" s="60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</row>
    <row r="884">
      <c r="A884" s="60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</row>
    <row r="885">
      <c r="A885" s="60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</row>
    <row r="886">
      <c r="A886" s="60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</row>
    <row r="887">
      <c r="A887" s="60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</row>
    <row r="888">
      <c r="A888" s="60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</row>
    <row r="889">
      <c r="A889" s="60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</row>
    <row r="890">
      <c r="A890" s="60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</row>
    <row r="891">
      <c r="A891" s="60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</row>
    <row r="892">
      <c r="A892" s="60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</row>
    <row r="893">
      <c r="A893" s="60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</row>
    <row r="894">
      <c r="A894" s="60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</row>
    <row r="895">
      <c r="A895" s="60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</row>
    <row r="896">
      <c r="A896" s="60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</row>
    <row r="897">
      <c r="A897" s="60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</row>
    <row r="898">
      <c r="A898" s="60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</row>
    <row r="899">
      <c r="A899" s="60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</row>
    <row r="900">
      <c r="A900" s="60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</row>
    <row r="901">
      <c r="A901" s="60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</row>
    <row r="902">
      <c r="A902" s="60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</row>
    <row r="903">
      <c r="A903" s="60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</row>
    <row r="904">
      <c r="A904" s="60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</row>
    <row r="905">
      <c r="A905" s="60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</row>
    <row r="906">
      <c r="A906" s="60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</row>
    <row r="907">
      <c r="A907" s="60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</row>
    <row r="908">
      <c r="A908" s="60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</row>
    <row r="909">
      <c r="A909" s="60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</row>
    <row r="910">
      <c r="A910" s="60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</row>
    <row r="911">
      <c r="A911" s="60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</row>
    <row r="912">
      <c r="A912" s="60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</row>
    <row r="913">
      <c r="A913" s="60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</row>
    <row r="914">
      <c r="A914" s="60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</row>
    <row r="915">
      <c r="A915" s="60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</row>
    <row r="916">
      <c r="A916" s="60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</row>
    <row r="917">
      <c r="A917" s="60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</row>
    <row r="918">
      <c r="A918" s="60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</row>
    <row r="919">
      <c r="A919" s="60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</row>
    <row r="920">
      <c r="A920" s="60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</row>
    <row r="921">
      <c r="A921" s="60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</row>
    <row r="922">
      <c r="A922" s="60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</row>
    <row r="923">
      <c r="A923" s="60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</row>
    <row r="924">
      <c r="A924" s="60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</row>
    <row r="925">
      <c r="A925" s="60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</row>
    <row r="926">
      <c r="A926" s="60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</row>
    <row r="927">
      <c r="A927" s="60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</row>
    <row r="928">
      <c r="A928" s="60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</row>
    <row r="929">
      <c r="A929" s="60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</row>
    <row r="930">
      <c r="A930" s="60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</row>
    <row r="931">
      <c r="A931" s="60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</row>
    <row r="932">
      <c r="A932" s="60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</row>
    <row r="933">
      <c r="A933" s="60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</row>
    <row r="934">
      <c r="A934" s="60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</row>
    <row r="935">
      <c r="A935" s="60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</row>
    <row r="936">
      <c r="A936" s="60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</row>
    <row r="937">
      <c r="A937" s="60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</row>
    <row r="938">
      <c r="A938" s="60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</row>
    <row r="939">
      <c r="A939" s="60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</row>
    <row r="940">
      <c r="A940" s="60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</row>
    <row r="941">
      <c r="A941" s="60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</row>
    <row r="942">
      <c r="A942" s="60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</row>
    <row r="943">
      <c r="A943" s="60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</row>
    <row r="944">
      <c r="A944" s="60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</row>
    <row r="945">
      <c r="A945" s="60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</row>
    <row r="946">
      <c r="A946" s="60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</row>
    <row r="947">
      <c r="A947" s="60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</row>
    <row r="948">
      <c r="A948" s="60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</row>
    <row r="949">
      <c r="A949" s="60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</row>
    <row r="950">
      <c r="A950" s="60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</row>
    <row r="951">
      <c r="A951" s="60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</row>
    <row r="952">
      <c r="A952" s="60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</row>
    <row r="953">
      <c r="A953" s="60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</row>
    <row r="954">
      <c r="A954" s="60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</row>
    <row r="955">
      <c r="A955" s="60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</row>
    <row r="956">
      <c r="A956" s="60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</row>
    <row r="957">
      <c r="A957" s="60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</row>
    <row r="958">
      <c r="A958" s="60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</row>
    <row r="959">
      <c r="A959" s="60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</row>
    <row r="960">
      <c r="A960" s="60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</row>
    <row r="961">
      <c r="A961" s="60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</row>
    <row r="962">
      <c r="A962" s="60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</row>
    <row r="963">
      <c r="A963" s="60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</row>
    <row r="964">
      <c r="A964" s="60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</row>
    <row r="965">
      <c r="A965" s="60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</row>
    <row r="966">
      <c r="A966" s="60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</row>
    <row r="967">
      <c r="A967" s="60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</row>
    <row r="968">
      <c r="A968" s="60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</row>
    <row r="969">
      <c r="A969" s="60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</row>
    <row r="970">
      <c r="A970" s="60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</row>
    <row r="971">
      <c r="A971" s="60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</row>
    <row r="972">
      <c r="A972" s="60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</row>
    <row r="973">
      <c r="A973" s="60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</row>
    <row r="974">
      <c r="A974" s="60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</row>
    <row r="975">
      <c r="A975" s="60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</row>
    <row r="976">
      <c r="A976" s="60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</row>
    <row r="977">
      <c r="A977" s="60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</row>
    <row r="978">
      <c r="A978" s="60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</row>
    <row r="979">
      <c r="A979" s="60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</row>
    <row r="980">
      <c r="A980" s="60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</row>
    <row r="981">
      <c r="A981" s="60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</row>
    <row r="982">
      <c r="A982" s="60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</row>
    <row r="983">
      <c r="A983" s="60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</row>
    <row r="984">
      <c r="A984" s="60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</row>
    <row r="985">
      <c r="A985" s="60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</row>
    <row r="986">
      <c r="A986" s="60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</row>
    <row r="987">
      <c r="A987" s="60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</row>
    <row r="988">
      <c r="A988" s="60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</row>
    <row r="989">
      <c r="A989" s="60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</row>
    <row r="990">
      <c r="A990" s="60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</row>
    <row r="991">
      <c r="A991" s="60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</row>
    <row r="992">
      <c r="A992" s="60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</row>
    <row r="993">
      <c r="A993" s="60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</row>
    <row r="994">
      <c r="A994" s="60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</row>
    <row r="995">
      <c r="A995" s="60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</row>
    <row r="996">
      <c r="A996" s="60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</row>
    <row r="997">
      <c r="A997" s="60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</row>
    <row r="998">
      <c r="A998" s="60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</row>
    <row r="999">
      <c r="A999" s="60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</row>
    <row r="1000">
      <c r="A1000" s="60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</row>
    <row r="1001">
      <c r="A1001" s="60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</row>
    <row r="1002">
      <c r="A1002" s="60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</row>
    <row r="1003">
      <c r="A1003" s="60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</row>
    <row r="1004">
      <c r="A1004" s="60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</row>
    <row r="1005">
      <c r="A1005" s="60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</row>
    <row r="1006">
      <c r="A1006" s="60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</row>
    <row r="1007">
      <c r="A1007" s="60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</row>
    <row r="1008">
      <c r="A1008" s="60"/>
      <c r="B1008" s="79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</row>
    <row r="1009">
      <c r="A1009" s="60"/>
      <c r="B1009" s="79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</row>
    <row r="1010">
      <c r="A1010" s="60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</row>
    <row r="1011">
      <c r="A1011" s="60"/>
      <c r="B1011" s="79"/>
      <c r="C1011" s="79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</row>
    <row r="1012">
      <c r="A1012" s="60"/>
      <c r="B1012" s="79"/>
      <c r="C1012" s="79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</row>
    <row r="1013">
      <c r="A1013" s="60"/>
      <c r="B1013" s="79"/>
      <c r="C1013" s="79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</row>
    <row r="1014">
      <c r="A1014" s="60"/>
      <c r="B1014" s="79"/>
      <c r="C1014" s="79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</row>
    <row r="1015">
      <c r="A1015" s="60"/>
      <c r="B1015" s="79"/>
      <c r="C1015" s="79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</row>
    <row r="1016">
      <c r="A1016" s="60"/>
      <c r="B1016" s="79"/>
      <c r="C1016" s="79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</row>
    <row r="1017">
      <c r="A1017" s="60"/>
      <c r="B1017" s="79"/>
      <c r="C1017" s="79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</row>
    <row r="1018">
      <c r="A1018" s="60"/>
      <c r="B1018" s="79"/>
      <c r="C1018" s="79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</row>
    <row r="1019">
      <c r="A1019" s="60"/>
      <c r="B1019" s="79"/>
      <c r="C1019" s="79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</row>
    <row r="1020">
      <c r="A1020" s="60"/>
      <c r="B1020" s="79"/>
      <c r="C1020" s="79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</row>
    <row r="1021">
      <c r="A1021" s="60"/>
      <c r="B1021" s="79"/>
      <c r="C1021" s="79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</row>
    <row r="1022">
      <c r="A1022" s="60"/>
      <c r="B1022" s="79"/>
      <c r="C1022" s="79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</row>
    <row r="1023">
      <c r="A1023" s="60"/>
      <c r="B1023" s="79"/>
      <c r="C1023" s="79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</row>
    <row r="1024">
      <c r="A1024" s="60"/>
      <c r="B1024" s="79"/>
      <c r="C1024" s="79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</row>
    <row r="1025">
      <c r="A1025" s="60"/>
      <c r="B1025" s="79"/>
      <c r="C1025" s="79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</row>
    <row r="1026">
      <c r="A1026" s="60"/>
      <c r="B1026" s="79"/>
      <c r="C1026" s="79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</row>
    <row r="1027">
      <c r="A1027" s="60"/>
      <c r="B1027" s="79"/>
      <c r="C1027" s="79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</row>
    <row r="1028">
      <c r="A1028" s="60"/>
      <c r="B1028" s="79"/>
      <c r="C1028" s="79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</row>
    <row r="1029">
      <c r="A1029" s="60"/>
      <c r="B1029" s="79"/>
      <c r="C1029" s="79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</row>
    <row r="1030">
      <c r="A1030" s="60"/>
      <c r="B1030" s="79"/>
      <c r="C1030" s="79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</row>
    <row r="1031">
      <c r="A1031" s="60"/>
      <c r="B1031" s="79"/>
      <c r="C1031" s="79"/>
      <c r="D1031" s="79"/>
      <c r="E1031" s="79"/>
      <c r="F1031" s="79"/>
      <c r="G1031" s="79"/>
      <c r="H1031" s="79"/>
      <c r="I1031" s="79"/>
      <c r="J1031" s="79"/>
      <c r="K1031" s="79"/>
      <c r="L1031" s="79"/>
      <c r="M1031" s="79"/>
      <c r="N1031" s="79"/>
      <c r="O1031" s="79"/>
    </row>
    <row r="1032">
      <c r="A1032" s="60"/>
      <c r="B1032" s="79"/>
      <c r="C1032" s="79"/>
      <c r="D1032" s="79"/>
      <c r="E1032" s="79"/>
      <c r="F1032" s="79"/>
      <c r="G1032" s="79"/>
      <c r="H1032" s="79"/>
      <c r="I1032" s="79"/>
      <c r="J1032" s="79"/>
      <c r="K1032" s="79"/>
      <c r="L1032" s="79"/>
      <c r="M1032" s="79"/>
      <c r="N1032" s="79"/>
      <c r="O1032" s="79"/>
    </row>
    <row r="1033">
      <c r="A1033" s="60"/>
      <c r="B1033" s="79"/>
      <c r="C1033" s="79"/>
      <c r="D1033" s="79"/>
      <c r="E1033" s="79"/>
      <c r="F1033" s="79"/>
      <c r="G1033" s="79"/>
      <c r="H1033" s="79"/>
      <c r="I1033" s="79"/>
      <c r="J1033" s="79"/>
      <c r="K1033" s="79"/>
      <c r="L1033" s="79"/>
      <c r="M1033" s="79"/>
      <c r="N1033" s="79"/>
      <c r="O1033" s="79"/>
    </row>
    <row r="1034">
      <c r="A1034" s="60"/>
      <c r="B1034" s="79"/>
      <c r="C1034" s="79"/>
      <c r="D1034" s="79"/>
      <c r="E1034" s="79"/>
      <c r="F1034" s="79"/>
      <c r="G1034" s="79"/>
      <c r="H1034" s="79"/>
      <c r="I1034" s="79"/>
      <c r="J1034" s="79"/>
      <c r="K1034" s="79"/>
      <c r="L1034" s="79"/>
      <c r="M1034" s="79"/>
      <c r="N1034" s="79"/>
      <c r="O1034" s="79"/>
    </row>
    <row r="1035">
      <c r="A1035" s="60"/>
      <c r="B1035" s="79"/>
      <c r="C1035" s="79"/>
      <c r="D1035" s="79"/>
      <c r="E1035" s="79"/>
      <c r="F1035" s="79"/>
      <c r="G1035" s="79"/>
      <c r="H1035" s="79"/>
      <c r="I1035" s="79"/>
      <c r="J1035" s="79"/>
      <c r="K1035" s="79"/>
      <c r="L1035" s="79"/>
      <c r="M1035" s="79"/>
      <c r="N1035" s="79"/>
      <c r="O1035" s="79"/>
    </row>
    <row r="1036">
      <c r="A1036" s="60"/>
      <c r="B1036" s="79"/>
      <c r="C1036" s="79"/>
      <c r="D1036" s="79"/>
      <c r="E1036" s="79"/>
      <c r="F1036" s="79"/>
      <c r="G1036" s="79"/>
      <c r="H1036" s="79"/>
      <c r="I1036" s="79"/>
      <c r="J1036" s="79"/>
      <c r="K1036" s="79"/>
      <c r="L1036" s="79"/>
      <c r="M1036" s="79"/>
      <c r="N1036" s="79"/>
      <c r="O1036" s="79"/>
    </row>
    <row r="1037">
      <c r="A1037" s="60"/>
      <c r="B1037" s="79"/>
      <c r="C1037" s="79"/>
      <c r="D1037" s="79"/>
      <c r="E1037" s="79"/>
      <c r="F1037" s="79"/>
      <c r="G1037" s="79"/>
      <c r="H1037" s="79"/>
      <c r="I1037" s="79"/>
      <c r="J1037" s="79"/>
      <c r="K1037" s="79"/>
      <c r="L1037" s="79"/>
      <c r="M1037" s="79"/>
      <c r="N1037" s="79"/>
      <c r="O1037" s="79"/>
    </row>
    <row r="1038">
      <c r="A1038" s="60"/>
      <c r="B1038" s="79"/>
      <c r="C1038" s="79"/>
      <c r="D1038" s="79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</row>
    <row r="1039">
      <c r="A1039" s="60"/>
      <c r="B1039" s="79"/>
      <c r="C1039" s="79"/>
      <c r="D1039" s="79"/>
      <c r="E1039" s="79"/>
      <c r="F1039" s="79"/>
      <c r="G1039" s="79"/>
      <c r="H1039" s="79"/>
      <c r="I1039" s="79"/>
      <c r="J1039" s="79"/>
      <c r="K1039" s="79"/>
      <c r="L1039" s="79"/>
      <c r="M1039" s="79"/>
      <c r="N1039" s="79"/>
      <c r="O1039" s="79"/>
    </row>
    <row r="1040">
      <c r="A1040" s="60"/>
      <c r="B1040" s="79"/>
      <c r="C1040" s="79"/>
      <c r="D1040" s="79"/>
      <c r="E1040" s="79"/>
      <c r="F1040" s="79"/>
      <c r="G1040" s="79"/>
      <c r="H1040" s="79"/>
      <c r="I1040" s="79"/>
      <c r="J1040" s="79"/>
      <c r="K1040" s="79"/>
      <c r="L1040" s="79"/>
      <c r="M1040" s="79"/>
      <c r="N1040" s="79"/>
      <c r="O1040" s="79"/>
    </row>
    <row r="1041">
      <c r="A1041" s="60"/>
      <c r="B1041" s="79"/>
      <c r="C1041" s="79"/>
      <c r="D1041" s="79"/>
      <c r="E1041" s="79"/>
      <c r="F1041" s="79"/>
      <c r="G1041" s="79"/>
      <c r="H1041" s="79"/>
      <c r="I1041" s="79"/>
      <c r="J1041" s="79"/>
      <c r="K1041" s="79"/>
      <c r="L1041" s="79"/>
      <c r="M1041" s="79"/>
      <c r="N1041" s="79"/>
      <c r="O1041" s="79"/>
    </row>
    <row r="1042">
      <c r="A1042" s="60"/>
      <c r="B1042" s="79"/>
      <c r="C1042" s="79"/>
      <c r="D1042" s="79"/>
      <c r="E1042" s="79"/>
      <c r="F1042" s="79"/>
      <c r="G1042" s="79"/>
      <c r="H1042" s="79"/>
      <c r="I1042" s="79"/>
      <c r="J1042" s="79"/>
      <c r="K1042" s="79"/>
      <c r="L1042" s="79"/>
      <c r="M1042" s="79"/>
      <c r="N1042" s="79"/>
      <c r="O1042" s="79"/>
    </row>
    <row r="1043">
      <c r="A1043" s="60"/>
      <c r="B1043" s="79"/>
      <c r="C1043" s="79"/>
      <c r="D1043" s="79"/>
      <c r="E1043" s="79"/>
      <c r="F1043" s="79"/>
      <c r="G1043" s="79"/>
      <c r="H1043" s="79"/>
      <c r="I1043" s="79"/>
      <c r="J1043" s="79"/>
      <c r="K1043" s="79"/>
      <c r="L1043" s="79"/>
      <c r="M1043" s="79"/>
      <c r="N1043" s="79"/>
      <c r="O1043" s="79"/>
    </row>
    <row r="1044">
      <c r="A1044" s="60"/>
      <c r="B1044" s="79"/>
      <c r="C1044" s="79"/>
      <c r="D1044" s="79"/>
      <c r="E1044" s="79"/>
      <c r="F1044" s="79"/>
      <c r="G1044" s="79"/>
      <c r="H1044" s="79"/>
      <c r="I1044" s="79"/>
      <c r="J1044" s="79"/>
      <c r="K1044" s="79"/>
      <c r="L1044" s="79"/>
      <c r="M1044" s="79"/>
      <c r="N1044" s="79"/>
      <c r="O1044" s="79"/>
    </row>
    <row r="1045">
      <c r="A1045" s="60"/>
      <c r="B1045" s="79"/>
      <c r="C1045" s="79"/>
      <c r="D1045" s="79"/>
      <c r="E1045" s="79"/>
      <c r="F1045" s="79"/>
      <c r="G1045" s="79"/>
      <c r="H1045" s="79"/>
      <c r="I1045" s="79"/>
      <c r="J1045" s="79"/>
      <c r="K1045" s="79"/>
      <c r="L1045" s="79"/>
      <c r="M1045" s="79"/>
      <c r="N1045" s="79"/>
      <c r="O1045" s="79"/>
    </row>
    <row r="1046">
      <c r="A1046" s="60"/>
      <c r="B1046" s="79"/>
      <c r="C1046" s="79"/>
      <c r="D1046" s="79"/>
      <c r="E1046" s="79"/>
      <c r="F1046" s="79"/>
      <c r="G1046" s="79"/>
      <c r="H1046" s="79"/>
      <c r="I1046" s="79"/>
      <c r="J1046" s="79"/>
      <c r="K1046" s="79"/>
      <c r="L1046" s="79"/>
      <c r="M1046" s="79"/>
      <c r="N1046" s="79"/>
      <c r="O1046" s="79"/>
    </row>
    <row r="1047">
      <c r="A1047" s="60"/>
      <c r="B1047" s="79"/>
      <c r="C1047" s="79"/>
      <c r="D1047" s="79"/>
      <c r="E1047" s="79"/>
      <c r="F1047" s="79"/>
      <c r="G1047" s="79"/>
      <c r="H1047" s="79"/>
      <c r="I1047" s="79"/>
      <c r="J1047" s="79"/>
      <c r="K1047" s="79"/>
      <c r="L1047" s="79"/>
      <c r="M1047" s="79"/>
      <c r="N1047" s="79"/>
      <c r="O1047" s="79"/>
    </row>
    <row r="1048">
      <c r="A1048" s="60"/>
      <c r="B1048" s="79"/>
      <c r="C1048" s="79"/>
      <c r="D1048" s="79"/>
      <c r="E1048" s="79"/>
      <c r="F1048" s="79"/>
      <c r="G1048" s="79"/>
      <c r="H1048" s="79"/>
      <c r="I1048" s="79"/>
      <c r="J1048" s="79"/>
      <c r="K1048" s="79"/>
      <c r="L1048" s="79"/>
      <c r="M1048" s="79"/>
      <c r="N1048" s="79"/>
      <c r="O1048" s="79"/>
    </row>
    <row r="1049">
      <c r="A1049" s="60"/>
      <c r="B1049" s="79"/>
      <c r="C1049" s="79"/>
      <c r="D1049" s="79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</row>
    <row r="1050">
      <c r="A1050" s="60"/>
      <c r="B1050" s="79"/>
      <c r="C1050" s="79"/>
      <c r="D1050" s="79"/>
      <c r="E1050" s="79"/>
      <c r="F1050" s="79"/>
      <c r="G1050" s="79"/>
      <c r="H1050" s="79"/>
      <c r="I1050" s="79"/>
      <c r="J1050" s="79"/>
      <c r="K1050" s="79"/>
      <c r="L1050" s="79"/>
      <c r="M1050" s="79"/>
      <c r="N1050" s="79"/>
      <c r="O1050" s="79"/>
    </row>
    <row r="1051">
      <c r="A1051" s="60"/>
      <c r="B1051" s="79"/>
      <c r="C1051" s="79"/>
      <c r="D1051" s="79"/>
      <c r="E1051" s="79"/>
      <c r="F1051" s="79"/>
      <c r="G1051" s="79"/>
      <c r="H1051" s="79"/>
      <c r="I1051" s="79"/>
      <c r="J1051" s="79"/>
      <c r="K1051" s="79"/>
      <c r="L1051" s="79"/>
      <c r="M1051" s="79"/>
      <c r="N1051" s="79"/>
      <c r="O1051" s="79"/>
    </row>
    <row r="1052">
      <c r="A1052" s="60"/>
      <c r="B1052" s="79"/>
      <c r="C1052" s="79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</row>
    <row r="1053">
      <c r="A1053" s="60"/>
      <c r="B1053" s="79"/>
      <c r="C1053" s="79"/>
      <c r="D1053" s="79"/>
      <c r="E1053" s="79"/>
      <c r="F1053" s="79"/>
      <c r="G1053" s="79"/>
      <c r="H1053" s="79"/>
      <c r="I1053" s="79"/>
      <c r="J1053" s="79"/>
      <c r="K1053" s="79"/>
      <c r="L1053" s="79"/>
      <c r="M1053" s="79"/>
      <c r="N1053" s="79"/>
      <c r="O1053" s="79"/>
    </row>
    <row r="1054">
      <c r="A1054" s="60"/>
      <c r="B1054" s="79"/>
      <c r="C1054" s="79"/>
      <c r="D1054" s="79"/>
      <c r="E1054" s="79"/>
      <c r="F1054" s="79"/>
      <c r="G1054" s="79"/>
      <c r="H1054" s="79"/>
      <c r="I1054" s="79"/>
      <c r="J1054" s="79"/>
      <c r="K1054" s="79"/>
      <c r="L1054" s="79"/>
      <c r="M1054" s="79"/>
      <c r="N1054" s="79"/>
      <c r="O1054" s="79"/>
    </row>
    <row r="1055">
      <c r="A1055" s="60"/>
      <c r="B1055" s="79"/>
      <c r="C1055" s="79"/>
      <c r="D1055" s="79"/>
      <c r="E1055" s="79"/>
      <c r="F1055" s="79"/>
      <c r="G1055" s="79"/>
      <c r="H1055" s="79"/>
      <c r="I1055" s="79"/>
      <c r="J1055" s="79"/>
      <c r="K1055" s="79"/>
      <c r="L1055" s="79"/>
      <c r="M1055" s="79"/>
      <c r="N1055" s="79"/>
      <c r="O1055" s="79"/>
    </row>
    <row r="1056">
      <c r="A1056" s="60"/>
      <c r="B1056" s="79"/>
      <c r="C1056" s="79"/>
      <c r="D1056" s="79"/>
      <c r="E1056" s="79"/>
      <c r="F1056" s="79"/>
      <c r="G1056" s="79"/>
      <c r="H1056" s="79"/>
      <c r="I1056" s="79"/>
      <c r="J1056" s="79"/>
      <c r="K1056" s="79"/>
      <c r="L1056" s="79"/>
      <c r="M1056" s="79"/>
      <c r="N1056" s="79"/>
      <c r="O1056" s="79"/>
    </row>
    <row r="1057">
      <c r="A1057" s="60"/>
      <c r="B1057" s="79"/>
      <c r="C1057" s="79"/>
      <c r="D1057" s="79"/>
      <c r="E1057" s="79"/>
      <c r="F1057" s="79"/>
      <c r="G1057" s="79"/>
      <c r="H1057" s="79"/>
      <c r="I1057" s="79"/>
      <c r="J1057" s="79"/>
      <c r="K1057" s="79"/>
      <c r="L1057" s="79"/>
      <c r="M1057" s="79"/>
      <c r="N1057" s="79"/>
      <c r="O1057" s="79"/>
    </row>
    <row r="1058">
      <c r="A1058" s="60"/>
      <c r="B1058" s="79"/>
      <c r="C1058" s="79"/>
      <c r="D1058" s="79"/>
      <c r="E1058" s="79"/>
      <c r="F1058" s="79"/>
      <c r="G1058" s="79"/>
      <c r="H1058" s="79"/>
      <c r="I1058" s="79"/>
      <c r="J1058" s="79"/>
      <c r="K1058" s="79"/>
      <c r="L1058" s="79"/>
      <c r="M1058" s="79"/>
      <c r="N1058" s="79"/>
      <c r="O1058" s="79"/>
    </row>
    <row r="1059">
      <c r="A1059" s="60"/>
      <c r="B1059" s="79"/>
      <c r="C1059" s="79"/>
      <c r="D1059" s="79"/>
      <c r="E1059" s="79"/>
      <c r="F1059" s="79"/>
      <c r="G1059" s="79"/>
      <c r="H1059" s="79"/>
      <c r="I1059" s="79"/>
      <c r="J1059" s="79"/>
      <c r="K1059" s="79"/>
      <c r="L1059" s="79"/>
      <c r="M1059" s="79"/>
      <c r="N1059" s="79"/>
      <c r="O1059" s="79"/>
    </row>
    <row r="1060">
      <c r="A1060" s="60"/>
      <c r="B1060" s="79"/>
      <c r="C1060" s="79"/>
      <c r="D1060" s="79"/>
      <c r="E1060" s="79"/>
      <c r="F1060" s="79"/>
      <c r="G1060" s="79"/>
      <c r="H1060" s="79"/>
      <c r="I1060" s="79"/>
      <c r="J1060" s="79"/>
      <c r="K1060" s="79"/>
      <c r="L1060" s="79"/>
      <c r="M1060" s="79"/>
      <c r="N1060" s="79"/>
      <c r="O1060" s="79"/>
    </row>
    <row r="1061">
      <c r="A1061" s="60"/>
      <c r="B1061" s="79"/>
      <c r="C1061" s="79"/>
      <c r="D1061" s="79"/>
      <c r="E1061" s="79"/>
      <c r="F1061" s="79"/>
      <c r="G1061" s="79"/>
      <c r="H1061" s="79"/>
      <c r="I1061" s="79"/>
      <c r="J1061" s="79"/>
      <c r="K1061" s="79"/>
      <c r="L1061" s="79"/>
      <c r="M1061" s="79"/>
      <c r="N1061" s="79"/>
      <c r="O1061" s="79"/>
    </row>
    <row r="1062">
      <c r="A1062" s="60"/>
      <c r="B1062" s="79"/>
      <c r="C1062" s="79"/>
      <c r="D1062" s="79"/>
      <c r="E1062" s="79"/>
      <c r="F1062" s="79"/>
      <c r="G1062" s="79"/>
      <c r="H1062" s="79"/>
      <c r="I1062" s="79"/>
      <c r="J1062" s="79"/>
      <c r="K1062" s="79"/>
      <c r="L1062" s="79"/>
      <c r="M1062" s="79"/>
      <c r="N1062" s="79"/>
      <c r="O1062" s="79"/>
    </row>
    <row r="1063">
      <c r="A1063" s="60"/>
      <c r="B1063" s="79"/>
      <c r="C1063" s="79"/>
      <c r="D1063" s="79"/>
      <c r="E1063" s="79"/>
      <c r="F1063" s="79"/>
      <c r="G1063" s="79"/>
      <c r="H1063" s="79"/>
      <c r="I1063" s="79"/>
      <c r="J1063" s="79"/>
      <c r="K1063" s="79"/>
      <c r="L1063" s="79"/>
      <c r="M1063" s="79"/>
      <c r="N1063" s="79"/>
      <c r="O1063" s="79"/>
    </row>
    <row r="1064">
      <c r="A1064" s="60"/>
      <c r="B1064" s="79"/>
      <c r="C1064" s="79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</row>
    <row r="1065">
      <c r="A1065" s="60"/>
      <c r="B1065" s="79"/>
      <c r="C1065" s="79"/>
      <c r="D1065" s="79"/>
      <c r="E1065" s="79"/>
      <c r="F1065" s="79"/>
      <c r="G1065" s="79"/>
      <c r="H1065" s="79"/>
      <c r="I1065" s="79"/>
      <c r="J1065" s="79"/>
      <c r="K1065" s="79"/>
      <c r="L1065" s="79"/>
      <c r="M1065" s="79"/>
      <c r="N1065" s="79"/>
      <c r="O1065" s="79"/>
    </row>
    <row r="1066">
      <c r="A1066" s="60"/>
      <c r="B1066" s="79"/>
      <c r="C1066" s="79"/>
      <c r="D1066" s="79"/>
      <c r="E1066" s="79"/>
      <c r="F1066" s="79"/>
      <c r="G1066" s="79"/>
      <c r="H1066" s="79"/>
      <c r="I1066" s="79"/>
      <c r="J1066" s="79"/>
      <c r="K1066" s="79"/>
      <c r="L1066" s="79"/>
      <c r="M1066" s="79"/>
      <c r="N1066" s="79"/>
      <c r="O1066" s="79"/>
    </row>
    <row r="1067">
      <c r="A1067" s="60"/>
      <c r="B1067" s="79"/>
      <c r="C1067" s="79"/>
      <c r="D1067" s="79"/>
      <c r="E1067" s="79"/>
      <c r="F1067" s="79"/>
      <c r="G1067" s="79"/>
      <c r="H1067" s="79"/>
      <c r="I1067" s="79"/>
      <c r="J1067" s="79"/>
      <c r="K1067" s="79"/>
      <c r="L1067" s="79"/>
      <c r="M1067" s="79"/>
      <c r="N1067" s="79"/>
      <c r="O1067" s="79"/>
    </row>
    <row r="1068">
      <c r="A1068" s="60"/>
      <c r="B1068" s="79"/>
      <c r="C1068" s="79"/>
      <c r="D1068" s="79"/>
      <c r="E1068" s="79"/>
      <c r="F1068" s="79"/>
      <c r="G1068" s="79"/>
      <c r="H1068" s="79"/>
      <c r="I1068" s="79"/>
      <c r="J1068" s="79"/>
      <c r="K1068" s="79"/>
      <c r="L1068" s="79"/>
      <c r="M1068" s="79"/>
      <c r="N1068" s="79"/>
      <c r="O1068" s="79"/>
    </row>
    <row r="1069">
      <c r="A1069" s="60"/>
      <c r="B1069" s="79"/>
      <c r="C1069" s="79"/>
      <c r="D1069" s="79"/>
      <c r="E1069" s="79"/>
      <c r="F1069" s="79"/>
      <c r="G1069" s="79"/>
      <c r="H1069" s="79"/>
      <c r="I1069" s="79"/>
      <c r="J1069" s="79"/>
      <c r="K1069" s="79"/>
      <c r="L1069" s="79"/>
      <c r="M1069" s="79"/>
      <c r="N1069" s="79"/>
      <c r="O1069" s="79"/>
    </row>
    <row r="1070">
      <c r="A1070" s="60"/>
      <c r="B1070" s="79"/>
      <c r="C1070" s="79"/>
      <c r="D1070" s="79"/>
      <c r="E1070" s="79"/>
      <c r="F1070" s="79"/>
      <c r="G1070" s="79"/>
      <c r="H1070" s="79"/>
      <c r="I1070" s="79"/>
      <c r="J1070" s="79"/>
      <c r="K1070" s="79"/>
      <c r="L1070" s="79"/>
      <c r="M1070" s="79"/>
      <c r="N1070" s="79"/>
      <c r="O1070" s="79"/>
    </row>
    <row r="1071">
      <c r="A1071" s="60"/>
      <c r="B1071" s="79"/>
      <c r="C1071" s="79"/>
      <c r="D1071" s="79"/>
      <c r="E1071" s="79"/>
      <c r="F1071" s="79"/>
      <c r="G1071" s="79"/>
      <c r="H1071" s="79"/>
      <c r="I1071" s="79"/>
      <c r="J1071" s="79"/>
      <c r="K1071" s="79"/>
      <c r="L1071" s="79"/>
      <c r="M1071" s="79"/>
      <c r="N1071" s="79"/>
      <c r="O1071" s="79"/>
    </row>
    <row r="1072">
      <c r="A1072" s="60"/>
      <c r="B1072" s="79"/>
      <c r="C1072" s="79"/>
      <c r="D1072" s="79"/>
      <c r="E1072" s="79"/>
      <c r="F1072" s="79"/>
      <c r="G1072" s="79"/>
      <c r="H1072" s="79"/>
      <c r="I1072" s="79"/>
      <c r="J1072" s="79"/>
      <c r="K1072" s="79"/>
      <c r="L1072" s="79"/>
      <c r="M1072" s="79"/>
      <c r="N1072" s="79"/>
      <c r="O1072" s="79"/>
    </row>
    <row r="1073">
      <c r="A1073" s="60"/>
      <c r="B1073" s="79"/>
      <c r="C1073" s="79"/>
      <c r="D1073" s="79"/>
      <c r="E1073" s="79"/>
      <c r="F1073" s="79"/>
      <c r="G1073" s="79"/>
      <c r="H1073" s="79"/>
      <c r="I1073" s="79"/>
      <c r="J1073" s="79"/>
      <c r="K1073" s="79"/>
      <c r="L1073" s="79"/>
      <c r="M1073" s="79"/>
      <c r="N1073" s="79"/>
      <c r="O1073" s="79"/>
    </row>
    <row r="1074">
      <c r="A1074" s="60"/>
      <c r="B1074" s="79"/>
      <c r="C1074" s="79"/>
      <c r="D1074" s="79"/>
      <c r="E1074" s="79"/>
      <c r="F1074" s="79"/>
      <c r="G1074" s="79"/>
      <c r="H1074" s="79"/>
      <c r="I1074" s="79"/>
      <c r="J1074" s="79"/>
      <c r="K1074" s="79"/>
      <c r="L1074" s="79"/>
      <c r="M1074" s="79"/>
      <c r="N1074" s="79"/>
      <c r="O1074" s="79"/>
    </row>
    <row r="1075">
      <c r="A1075" s="60"/>
      <c r="B1075" s="79"/>
      <c r="C1075" s="79"/>
      <c r="D1075" s="79"/>
      <c r="E1075" s="79"/>
      <c r="F1075" s="79"/>
      <c r="G1075" s="79"/>
      <c r="H1075" s="79"/>
      <c r="I1075" s="79"/>
      <c r="J1075" s="79"/>
      <c r="K1075" s="79"/>
      <c r="L1075" s="79"/>
      <c r="M1075" s="79"/>
      <c r="N1075" s="79"/>
      <c r="O1075" s="79"/>
    </row>
    <row r="1076">
      <c r="A1076" s="60"/>
      <c r="B1076" s="79"/>
      <c r="C1076" s="79"/>
      <c r="D1076" s="79"/>
      <c r="E1076" s="79"/>
      <c r="F1076" s="79"/>
      <c r="G1076" s="79"/>
      <c r="H1076" s="79"/>
      <c r="I1076" s="79"/>
      <c r="J1076" s="79"/>
      <c r="K1076" s="79"/>
      <c r="L1076" s="79"/>
      <c r="M1076" s="79"/>
      <c r="N1076" s="79"/>
      <c r="O1076" s="79"/>
    </row>
    <row r="1077">
      <c r="A1077" s="60"/>
      <c r="B1077" s="79"/>
      <c r="C1077" s="79"/>
      <c r="D1077" s="79"/>
      <c r="E1077" s="79"/>
      <c r="F1077" s="79"/>
      <c r="G1077" s="79"/>
      <c r="H1077" s="79"/>
      <c r="I1077" s="79"/>
      <c r="J1077" s="79"/>
      <c r="K1077" s="79"/>
      <c r="L1077" s="79"/>
      <c r="M1077" s="79"/>
      <c r="N1077" s="79"/>
      <c r="O1077" s="79"/>
    </row>
    <row r="1078">
      <c r="A1078" s="60"/>
      <c r="B1078" s="79"/>
      <c r="C1078" s="79"/>
      <c r="D1078" s="79"/>
      <c r="E1078" s="79"/>
      <c r="F1078" s="79"/>
      <c r="G1078" s="79"/>
      <c r="H1078" s="79"/>
      <c r="I1078" s="79"/>
      <c r="J1078" s="79"/>
      <c r="K1078" s="79"/>
      <c r="L1078" s="79"/>
      <c r="M1078" s="79"/>
      <c r="N1078" s="79"/>
      <c r="O1078" s="79"/>
    </row>
    <row r="1079">
      <c r="A1079" s="60"/>
      <c r="B1079" s="79"/>
      <c r="C1079" s="79"/>
      <c r="D1079" s="79"/>
      <c r="E1079" s="79"/>
      <c r="F1079" s="79"/>
      <c r="G1079" s="79"/>
      <c r="H1079" s="79"/>
      <c r="I1079" s="79"/>
      <c r="J1079" s="79"/>
      <c r="K1079" s="79"/>
      <c r="L1079" s="79"/>
      <c r="M1079" s="79"/>
      <c r="N1079" s="79"/>
      <c r="O1079" s="79"/>
    </row>
    <row r="1080">
      <c r="A1080" s="60"/>
      <c r="B1080" s="79"/>
      <c r="C1080" s="79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</row>
    <row r="1081">
      <c r="A1081" s="60"/>
      <c r="B1081" s="79"/>
      <c r="C1081" s="79"/>
      <c r="D1081" s="79"/>
      <c r="E1081" s="79"/>
      <c r="F1081" s="79"/>
      <c r="G1081" s="79"/>
      <c r="H1081" s="79"/>
      <c r="I1081" s="79"/>
      <c r="J1081" s="79"/>
      <c r="K1081" s="79"/>
      <c r="L1081" s="79"/>
      <c r="M1081" s="79"/>
      <c r="N1081" s="79"/>
      <c r="O1081" s="79"/>
    </row>
    <row r="1082">
      <c r="A1082" s="60"/>
      <c r="B1082" s="79"/>
      <c r="C1082" s="79"/>
      <c r="D1082" s="79"/>
      <c r="E1082" s="79"/>
      <c r="F1082" s="79"/>
      <c r="G1082" s="79"/>
      <c r="H1082" s="79"/>
      <c r="I1082" s="79"/>
      <c r="J1082" s="79"/>
      <c r="K1082" s="79"/>
      <c r="L1082" s="79"/>
      <c r="M1082" s="79"/>
      <c r="N1082" s="79"/>
      <c r="O1082" s="79"/>
    </row>
    <row r="1083">
      <c r="A1083" s="60"/>
      <c r="B1083" s="79"/>
      <c r="C1083" s="79"/>
      <c r="D1083" s="79"/>
      <c r="E1083" s="79"/>
      <c r="F1083" s="79"/>
      <c r="G1083" s="79"/>
      <c r="H1083" s="79"/>
      <c r="I1083" s="79"/>
      <c r="J1083" s="79"/>
      <c r="K1083" s="79"/>
      <c r="L1083" s="79"/>
      <c r="M1083" s="79"/>
      <c r="N1083" s="79"/>
      <c r="O1083" s="79"/>
    </row>
    <row r="1084">
      <c r="A1084" s="60"/>
      <c r="B1084" s="79"/>
      <c r="C1084" s="79"/>
      <c r="D1084" s="79"/>
      <c r="E1084" s="79"/>
      <c r="F1084" s="79"/>
      <c r="G1084" s="79"/>
      <c r="H1084" s="79"/>
      <c r="I1084" s="79"/>
      <c r="J1084" s="79"/>
      <c r="K1084" s="79"/>
      <c r="L1084" s="79"/>
      <c r="M1084" s="79"/>
      <c r="N1084" s="79"/>
      <c r="O1084" s="79"/>
    </row>
    <row r="1085">
      <c r="A1085" s="60"/>
      <c r="B1085" s="79"/>
      <c r="C1085" s="79"/>
      <c r="D1085" s="79"/>
      <c r="E1085" s="79"/>
      <c r="F1085" s="79"/>
      <c r="G1085" s="79"/>
      <c r="H1085" s="79"/>
      <c r="I1085" s="79"/>
      <c r="J1085" s="79"/>
      <c r="K1085" s="79"/>
      <c r="L1085" s="79"/>
      <c r="M1085" s="79"/>
      <c r="N1085" s="79"/>
      <c r="O1085" s="79"/>
    </row>
    <row r="1086">
      <c r="A1086" s="60"/>
      <c r="B1086" s="79"/>
      <c r="C1086" s="79"/>
      <c r="D1086" s="79"/>
      <c r="E1086" s="79"/>
      <c r="F1086" s="79"/>
      <c r="G1086" s="79"/>
      <c r="H1086" s="79"/>
      <c r="I1086" s="79"/>
      <c r="J1086" s="79"/>
      <c r="K1086" s="79"/>
      <c r="L1086" s="79"/>
      <c r="M1086" s="79"/>
      <c r="N1086" s="79"/>
      <c r="O1086" s="79"/>
    </row>
    <row r="1087">
      <c r="A1087" s="60"/>
      <c r="B1087" s="79"/>
      <c r="C1087" s="79"/>
      <c r="D1087" s="79"/>
      <c r="E1087" s="79"/>
      <c r="F1087" s="79"/>
      <c r="G1087" s="79"/>
      <c r="H1087" s="79"/>
      <c r="I1087" s="79"/>
      <c r="J1087" s="79"/>
      <c r="K1087" s="79"/>
      <c r="L1087" s="79"/>
      <c r="M1087" s="79"/>
      <c r="N1087" s="79"/>
      <c r="O1087" s="79"/>
    </row>
    <row r="1088">
      <c r="A1088" s="60"/>
      <c r="B1088" s="79"/>
      <c r="C1088" s="79"/>
      <c r="D1088" s="79"/>
      <c r="E1088" s="79"/>
      <c r="F1088" s="79"/>
      <c r="G1088" s="79"/>
      <c r="H1088" s="79"/>
      <c r="I1088" s="79"/>
      <c r="J1088" s="79"/>
      <c r="K1088" s="79"/>
      <c r="L1088" s="79"/>
      <c r="M1088" s="79"/>
      <c r="N1088" s="79"/>
      <c r="O1088" s="79"/>
    </row>
    <row r="1089">
      <c r="A1089" s="60"/>
      <c r="B1089" s="79"/>
      <c r="C1089" s="79"/>
      <c r="D1089" s="79"/>
      <c r="E1089" s="79"/>
      <c r="F1089" s="79"/>
      <c r="G1089" s="79"/>
      <c r="H1089" s="79"/>
      <c r="I1089" s="79"/>
      <c r="J1089" s="79"/>
      <c r="K1089" s="79"/>
      <c r="L1089" s="79"/>
      <c r="M1089" s="79"/>
      <c r="N1089" s="79"/>
      <c r="O1089" s="79"/>
    </row>
    <row r="1090">
      <c r="A1090" s="60"/>
      <c r="B1090" s="79"/>
      <c r="C1090" s="79"/>
      <c r="D1090" s="79"/>
      <c r="E1090" s="79"/>
      <c r="F1090" s="79"/>
      <c r="G1090" s="79"/>
      <c r="H1090" s="79"/>
      <c r="I1090" s="79"/>
      <c r="J1090" s="79"/>
      <c r="K1090" s="79"/>
      <c r="L1090" s="79"/>
      <c r="M1090" s="79"/>
      <c r="N1090" s="79"/>
      <c r="O1090" s="79"/>
    </row>
    <row r="1091">
      <c r="A1091" s="60"/>
      <c r="B1091" s="79"/>
      <c r="C1091" s="79"/>
      <c r="D1091" s="79"/>
      <c r="E1091" s="79"/>
      <c r="F1091" s="79"/>
      <c r="G1091" s="79"/>
      <c r="H1091" s="79"/>
      <c r="I1091" s="79"/>
      <c r="J1091" s="79"/>
      <c r="K1091" s="79"/>
      <c r="L1091" s="79"/>
      <c r="M1091" s="79"/>
      <c r="N1091" s="79"/>
      <c r="O1091" s="79"/>
    </row>
    <row r="1092">
      <c r="A1092" s="60"/>
      <c r="B1092" s="79"/>
      <c r="C1092" s="79"/>
      <c r="D1092" s="79"/>
      <c r="E1092" s="79"/>
      <c r="F1092" s="79"/>
      <c r="G1092" s="79"/>
      <c r="H1092" s="79"/>
      <c r="I1092" s="79"/>
      <c r="J1092" s="79"/>
      <c r="K1092" s="79"/>
      <c r="L1092" s="79"/>
      <c r="M1092" s="79"/>
      <c r="N1092" s="79"/>
      <c r="O1092" s="79"/>
    </row>
    <row r="1093">
      <c r="A1093" s="60"/>
      <c r="B1093" s="79"/>
      <c r="C1093" s="79"/>
      <c r="D1093" s="79"/>
      <c r="E1093" s="79"/>
      <c r="F1093" s="79"/>
      <c r="G1093" s="79"/>
      <c r="H1093" s="79"/>
      <c r="I1093" s="79"/>
      <c r="J1093" s="79"/>
      <c r="K1093" s="79"/>
      <c r="L1093" s="79"/>
      <c r="M1093" s="79"/>
      <c r="N1093" s="79"/>
      <c r="O1093" s="79"/>
    </row>
    <row r="1094">
      <c r="A1094" s="60"/>
      <c r="B1094" s="79"/>
      <c r="C1094" s="79"/>
      <c r="D1094" s="79"/>
      <c r="E1094" s="79"/>
      <c r="F1094" s="79"/>
      <c r="G1094" s="79"/>
      <c r="H1094" s="79"/>
      <c r="I1094" s="79"/>
      <c r="J1094" s="79"/>
      <c r="K1094" s="79"/>
      <c r="L1094" s="79"/>
      <c r="M1094" s="79"/>
      <c r="N1094" s="79"/>
      <c r="O1094" s="79"/>
    </row>
    <row r="1095">
      <c r="A1095" s="60"/>
      <c r="B1095" s="79"/>
      <c r="C1095" s="79"/>
      <c r="D1095" s="79"/>
      <c r="E1095" s="79"/>
      <c r="F1095" s="79"/>
      <c r="G1095" s="79"/>
      <c r="H1095" s="79"/>
      <c r="I1095" s="79"/>
      <c r="J1095" s="79"/>
      <c r="K1095" s="79"/>
      <c r="L1095" s="79"/>
      <c r="M1095" s="79"/>
      <c r="N1095" s="79"/>
      <c r="O1095" s="79"/>
    </row>
    <row r="1096">
      <c r="A1096" s="60"/>
      <c r="B1096" s="79"/>
      <c r="C1096" s="79"/>
      <c r="D1096" s="79"/>
      <c r="E1096" s="79"/>
      <c r="F1096" s="79"/>
      <c r="G1096" s="79"/>
      <c r="H1096" s="79"/>
      <c r="I1096" s="79"/>
      <c r="J1096" s="79"/>
      <c r="K1096" s="79"/>
      <c r="L1096" s="79"/>
      <c r="M1096" s="79"/>
      <c r="N1096" s="79"/>
      <c r="O1096" s="79"/>
    </row>
    <row r="1097">
      <c r="A1097" s="60"/>
      <c r="B1097" s="79"/>
      <c r="C1097" s="79"/>
      <c r="D1097" s="79"/>
      <c r="E1097" s="79"/>
      <c r="F1097" s="79"/>
      <c r="G1097" s="79"/>
      <c r="H1097" s="79"/>
      <c r="I1097" s="79"/>
      <c r="J1097" s="79"/>
      <c r="K1097" s="79"/>
      <c r="L1097" s="79"/>
      <c r="M1097" s="79"/>
      <c r="N1097" s="79"/>
      <c r="O1097" s="79"/>
    </row>
    <row r="1098">
      <c r="A1098" s="60"/>
      <c r="B1098" s="79"/>
      <c r="C1098" s="79"/>
      <c r="D1098" s="79"/>
      <c r="E1098" s="79"/>
      <c r="F1098" s="79"/>
      <c r="G1098" s="79"/>
      <c r="H1098" s="79"/>
      <c r="I1098" s="79"/>
      <c r="J1098" s="79"/>
      <c r="K1098" s="79"/>
      <c r="L1098" s="79"/>
      <c r="M1098" s="79"/>
      <c r="N1098" s="79"/>
      <c r="O1098" s="79"/>
    </row>
    <row r="1099">
      <c r="A1099" s="60"/>
      <c r="B1099" s="79"/>
      <c r="C1099" s="79"/>
      <c r="D1099" s="79"/>
      <c r="E1099" s="79"/>
      <c r="F1099" s="79"/>
      <c r="G1099" s="79"/>
      <c r="H1099" s="79"/>
      <c r="I1099" s="79"/>
      <c r="J1099" s="79"/>
      <c r="K1099" s="79"/>
      <c r="L1099" s="79"/>
      <c r="M1099" s="79"/>
      <c r="N1099" s="79"/>
      <c r="O1099" s="79"/>
    </row>
    <row r="1100">
      <c r="A1100" s="60"/>
      <c r="B1100" s="79"/>
      <c r="C1100" s="79"/>
      <c r="D1100" s="79"/>
      <c r="E1100" s="79"/>
      <c r="F1100" s="79"/>
      <c r="G1100" s="79"/>
      <c r="H1100" s="79"/>
      <c r="I1100" s="79"/>
      <c r="J1100" s="79"/>
      <c r="K1100" s="79"/>
      <c r="L1100" s="79"/>
      <c r="M1100" s="79"/>
      <c r="N1100" s="79"/>
      <c r="O1100" s="79"/>
    </row>
    <row r="1101">
      <c r="A1101" s="60"/>
      <c r="B1101" s="79"/>
      <c r="C1101" s="79"/>
      <c r="D1101" s="79"/>
      <c r="E1101" s="79"/>
      <c r="F1101" s="79"/>
      <c r="G1101" s="79"/>
      <c r="H1101" s="79"/>
      <c r="I1101" s="79"/>
      <c r="J1101" s="79"/>
      <c r="K1101" s="79"/>
      <c r="L1101" s="79"/>
      <c r="M1101" s="79"/>
      <c r="N1101" s="79"/>
      <c r="O1101" s="79"/>
    </row>
    <row r="1102">
      <c r="A1102" s="60"/>
      <c r="B1102" s="79"/>
      <c r="C1102" s="79"/>
      <c r="D1102" s="79"/>
      <c r="E1102" s="79"/>
      <c r="F1102" s="79"/>
      <c r="G1102" s="79"/>
      <c r="H1102" s="79"/>
      <c r="I1102" s="79"/>
      <c r="J1102" s="79"/>
      <c r="K1102" s="79"/>
      <c r="L1102" s="79"/>
      <c r="M1102" s="79"/>
      <c r="N1102" s="79"/>
      <c r="O1102" s="79"/>
    </row>
    <row r="1103">
      <c r="A1103" s="60"/>
      <c r="B1103" s="79"/>
      <c r="C1103" s="79"/>
      <c r="D1103" s="79"/>
      <c r="E1103" s="79"/>
      <c r="F1103" s="79"/>
      <c r="G1103" s="79"/>
      <c r="H1103" s="79"/>
      <c r="I1103" s="79"/>
      <c r="J1103" s="79"/>
      <c r="K1103" s="79"/>
      <c r="L1103" s="79"/>
      <c r="M1103" s="79"/>
      <c r="N1103" s="79"/>
      <c r="O1103" s="79"/>
    </row>
    <row r="1104">
      <c r="A1104" s="60"/>
      <c r="B1104" s="79"/>
      <c r="C1104" s="79"/>
      <c r="D1104" s="79"/>
      <c r="E1104" s="79"/>
      <c r="F1104" s="79"/>
      <c r="G1104" s="79"/>
      <c r="H1104" s="79"/>
      <c r="I1104" s="79"/>
      <c r="J1104" s="79"/>
      <c r="K1104" s="79"/>
      <c r="L1104" s="79"/>
      <c r="M1104" s="79"/>
      <c r="N1104" s="79"/>
      <c r="O1104" s="79"/>
    </row>
    <row r="1105">
      <c r="A1105" s="60"/>
      <c r="B1105" s="79"/>
      <c r="C1105" s="79"/>
      <c r="D1105" s="79"/>
      <c r="E1105" s="79"/>
      <c r="F1105" s="79"/>
      <c r="G1105" s="79"/>
      <c r="H1105" s="79"/>
      <c r="I1105" s="79"/>
      <c r="J1105" s="79"/>
      <c r="K1105" s="79"/>
      <c r="L1105" s="79"/>
      <c r="M1105" s="79"/>
      <c r="N1105" s="79"/>
      <c r="O1105" s="79"/>
    </row>
    <row r="1106">
      <c r="A1106" s="60"/>
      <c r="B1106" s="79"/>
      <c r="C1106" s="79"/>
      <c r="D1106" s="79"/>
      <c r="E1106" s="79"/>
      <c r="F1106" s="79"/>
      <c r="G1106" s="79"/>
      <c r="H1106" s="79"/>
      <c r="I1106" s="79"/>
      <c r="J1106" s="79"/>
      <c r="K1106" s="79"/>
      <c r="L1106" s="79"/>
      <c r="M1106" s="79"/>
      <c r="N1106" s="79"/>
      <c r="O1106" s="79"/>
    </row>
    <row r="1107">
      <c r="A1107" s="60"/>
      <c r="B1107" s="79"/>
      <c r="C1107" s="79"/>
      <c r="D1107" s="79"/>
      <c r="E1107" s="79"/>
      <c r="F1107" s="79"/>
      <c r="G1107" s="79"/>
      <c r="H1107" s="79"/>
      <c r="I1107" s="79"/>
      <c r="J1107" s="79"/>
      <c r="K1107" s="79"/>
      <c r="L1107" s="79"/>
      <c r="M1107" s="79"/>
      <c r="N1107" s="79"/>
      <c r="O1107" s="79"/>
    </row>
    <row r="1108">
      <c r="A1108" s="60"/>
      <c r="B1108" s="79"/>
      <c r="C1108" s="79"/>
      <c r="D1108" s="79"/>
      <c r="E1108" s="79"/>
      <c r="F1108" s="79"/>
      <c r="G1108" s="79"/>
      <c r="H1108" s="79"/>
      <c r="I1108" s="79"/>
      <c r="J1108" s="79"/>
      <c r="K1108" s="79"/>
      <c r="L1108" s="79"/>
      <c r="M1108" s="79"/>
      <c r="N1108" s="79"/>
      <c r="O1108" s="79"/>
    </row>
    <row r="1109">
      <c r="A1109" s="60"/>
      <c r="B1109" s="79"/>
      <c r="C1109" s="79"/>
      <c r="D1109" s="79"/>
      <c r="E1109" s="79"/>
      <c r="F1109" s="79"/>
      <c r="G1109" s="79"/>
      <c r="H1109" s="79"/>
      <c r="I1109" s="79"/>
      <c r="J1109" s="79"/>
      <c r="K1109" s="79"/>
      <c r="L1109" s="79"/>
      <c r="M1109" s="79"/>
      <c r="N1109" s="79"/>
      <c r="O1109" s="79"/>
    </row>
    <row r="1110">
      <c r="A1110" s="60"/>
      <c r="B1110" s="79"/>
      <c r="C1110" s="79"/>
      <c r="D1110" s="79"/>
      <c r="E1110" s="79"/>
      <c r="F1110" s="79"/>
      <c r="G1110" s="79"/>
      <c r="H1110" s="79"/>
      <c r="I1110" s="79"/>
      <c r="J1110" s="79"/>
      <c r="K1110" s="79"/>
      <c r="L1110" s="79"/>
      <c r="M1110" s="79"/>
      <c r="N1110" s="79"/>
      <c r="O1110" s="79"/>
    </row>
    <row r="1111">
      <c r="A1111" s="60"/>
      <c r="B1111" s="79"/>
      <c r="C1111" s="79"/>
      <c r="D1111" s="79"/>
      <c r="E1111" s="79"/>
      <c r="F1111" s="79"/>
      <c r="G1111" s="79"/>
      <c r="H1111" s="79"/>
      <c r="I1111" s="79"/>
      <c r="J1111" s="79"/>
      <c r="K1111" s="79"/>
      <c r="L1111" s="79"/>
      <c r="M1111" s="79"/>
      <c r="N1111" s="79"/>
      <c r="O1111" s="79"/>
    </row>
    <row r="1112">
      <c r="A1112" s="60"/>
      <c r="B1112" s="79"/>
      <c r="C1112" s="79"/>
      <c r="D1112" s="79"/>
      <c r="E1112" s="79"/>
      <c r="F1112" s="79"/>
      <c r="G1112" s="79"/>
      <c r="H1112" s="79"/>
      <c r="I1112" s="79"/>
      <c r="J1112" s="79"/>
      <c r="K1112" s="79"/>
      <c r="L1112" s="79"/>
      <c r="M1112" s="79"/>
      <c r="N1112" s="79"/>
      <c r="O1112" s="79"/>
    </row>
    <row r="1113">
      <c r="A1113" s="60"/>
      <c r="B1113" s="79"/>
      <c r="C1113" s="79"/>
      <c r="D1113" s="79"/>
      <c r="E1113" s="79"/>
      <c r="F1113" s="79"/>
      <c r="G1113" s="79"/>
      <c r="H1113" s="79"/>
      <c r="I1113" s="79"/>
      <c r="J1113" s="79"/>
      <c r="K1113" s="79"/>
      <c r="L1113" s="79"/>
      <c r="M1113" s="79"/>
      <c r="N1113" s="79"/>
      <c r="O1113" s="79"/>
    </row>
    <row r="1114">
      <c r="A1114" s="60"/>
      <c r="B1114" s="79"/>
      <c r="C1114" s="79"/>
      <c r="D1114" s="79"/>
      <c r="E1114" s="79"/>
      <c r="F1114" s="79"/>
      <c r="G1114" s="79"/>
      <c r="H1114" s="79"/>
      <c r="I1114" s="79"/>
      <c r="J1114" s="79"/>
      <c r="K1114" s="79"/>
      <c r="L1114" s="79"/>
      <c r="M1114" s="79"/>
      <c r="N1114" s="79"/>
      <c r="O1114" s="79"/>
    </row>
    <row r="1115">
      <c r="A1115" s="60"/>
      <c r="B1115" s="79"/>
      <c r="C1115" s="79"/>
      <c r="D1115" s="79"/>
      <c r="E1115" s="79"/>
      <c r="F1115" s="79"/>
      <c r="G1115" s="79"/>
      <c r="H1115" s="79"/>
      <c r="I1115" s="79"/>
      <c r="J1115" s="79"/>
      <c r="K1115" s="79"/>
      <c r="L1115" s="79"/>
      <c r="M1115" s="79"/>
      <c r="N1115" s="79"/>
      <c r="O1115" s="79"/>
    </row>
    <row r="1116">
      <c r="A1116" s="60"/>
      <c r="B1116" s="79"/>
      <c r="C1116" s="79"/>
      <c r="D1116" s="79"/>
      <c r="E1116" s="79"/>
      <c r="F1116" s="79"/>
      <c r="G1116" s="79"/>
      <c r="H1116" s="79"/>
      <c r="I1116" s="79"/>
      <c r="J1116" s="79"/>
      <c r="K1116" s="79"/>
      <c r="L1116" s="79"/>
      <c r="M1116" s="79"/>
      <c r="N1116" s="79"/>
      <c r="O1116" s="79"/>
    </row>
    <row r="1117">
      <c r="A1117" s="60"/>
      <c r="B1117" s="79"/>
      <c r="C1117" s="79"/>
      <c r="D1117" s="79"/>
      <c r="E1117" s="79"/>
      <c r="F1117" s="79"/>
      <c r="G1117" s="79"/>
      <c r="H1117" s="79"/>
      <c r="I1117" s="79"/>
      <c r="J1117" s="79"/>
      <c r="K1117" s="79"/>
      <c r="L1117" s="79"/>
      <c r="M1117" s="79"/>
      <c r="N1117" s="79"/>
      <c r="O1117" s="79"/>
    </row>
    <row r="1118">
      <c r="A1118" s="60"/>
      <c r="B1118" s="79"/>
      <c r="C1118" s="79"/>
      <c r="D1118" s="79"/>
      <c r="E1118" s="79"/>
      <c r="F1118" s="79"/>
      <c r="G1118" s="79"/>
      <c r="H1118" s="79"/>
      <c r="I1118" s="79"/>
      <c r="J1118" s="79"/>
      <c r="K1118" s="79"/>
      <c r="L1118" s="79"/>
      <c r="M1118" s="79"/>
      <c r="N1118" s="79"/>
      <c r="O1118" s="79"/>
    </row>
    <row r="1119">
      <c r="A1119" s="60"/>
      <c r="B1119" s="79"/>
      <c r="C1119" s="79"/>
      <c r="D1119" s="79"/>
      <c r="E1119" s="79"/>
      <c r="F1119" s="79"/>
      <c r="G1119" s="79"/>
      <c r="H1119" s="79"/>
      <c r="I1119" s="79"/>
      <c r="J1119" s="79"/>
      <c r="K1119" s="79"/>
      <c r="L1119" s="79"/>
      <c r="M1119" s="79"/>
      <c r="N1119" s="79"/>
      <c r="O1119" s="79"/>
    </row>
    <row r="1120">
      <c r="A1120" s="60"/>
      <c r="B1120" s="79"/>
      <c r="C1120" s="79"/>
      <c r="D1120" s="79"/>
      <c r="E1120" s="79"/>
      <c r="F1120" s="79"/>
      <c r="G1120" s="79"/>
      <c r="H1120" s="79"/>
      <c r="I1120" s="79"/>
      <c r="J1120" s="79"/>
      <c r="K1120" s="79"/>
      <c r="L1120" s="79"/>
      <c r="M1120" s="79"/>
      <c r="N1120" s="79"/>
      <c r="O1120" s="79"/>
    </row>
    <row r="1121">
      <c r="A1121" s="60"/>
      <c r="B1121" s="79"/>
      <c r="C1121" s="79"/>
      <c r="D1121" s="79"/>
      <c r="E1121" s="79"/>
      <c r="F1121" s="79"/>
      <c r="G1121" s="79"/>
      <c r="H1121" s="79"/>
      <c r="I1121" s="79"/>
      <c r="J1121" s="79"/>
      <c r="K1121" s="79"/>
      <c r="L1121" s="79"/>
      <c r="M1121" s="79"/>
      <c r="N1121" s="79"/>
      <c r="O1121" s="79"/>
    </row>
    <row r="1122">
      <c r="A1122" s="60"/>
      <c r="B1122" s="79"/>
      <c r="C1122" s="79"/>
      <c r="D1122" s="79"/>
      <c r="E1122" s="79"/>
      <c r="F1122" s="79"/>
      <c r="G1122" s="79"/>
      <c r="H1122" s="79"/>
      <c r="I1122" s="79"/>
      <c r="J1122" s="79"/>
      <c r="K1122" s="79"/>
      <c r="L1122" s="79"/>
      <c r="M1122" s="79"/>
      <c r="N1122" s="79"/>
      <c r="O1122" s="79"/>
    </row>
    <row r="1123">
      <c r="A1123" s="60"/>
      <c r="B1123" s="79"/>
      <c r="C1123" s="79"/>
      <c r="D1123" s="79"/>
      <c r="E1123" s="79"/>
      <c r="F1123" s="79"/>
      <c r="G1123" s="79"/>
      <c r="H1123" s="79"/>
      <c r="I1123" s="79"/>
      <c r="J1123" s="79"/>
      <c r="K1123" s="79"/>
      <c r="L1123" s="79"/>
      <c r="M1123" s="79"/>
      <c r="N1123" s="79"/>
      <c r="O1123" s="79"/>
    </row>
    <row r="1124">
      <c r="A1124" s="60"/>
      <c r="B1124" s="79"/>
      <c r="C1124" s="79"/>
      <c r="D1124" s="79"/>
      <c r="E1124" s="79"/>
      <c r="F1124" s="79"/>
      <c r="G1124" s="79"/>
      <c r="H1124" s="79"/>
      <c r="I1124" s="79"/>
      <c r="J1124" s="79"/>
      <c r="K1124" s="79"/>
      <c r="L1124" s="79"/>
      <c r="M1124" s="79"/>
      <c r="N1124" s="79"/>
      <c r="O1124" s="79"/>
    </row>
    <row r="1125">
      <c r="A1125" s="60"/>
      <c r="B1125" s="79"/>
      <c r="C1125" s="79"/>
      <c r="D1125" s="79"/>
      <c r="E1125" s="79"/>
      <c r="F1125" s="79"/>
      <c r="G1125" s="79"/>
      <c r="H1125" s="79"/>
      <c r="I1125" s="79"/>
      <c r="J1125" s="79"/>
      <c r="K1125" s="79"/>
      <c r="L1125" s="79"/>
      <c r="M1125" s="79"/>
      <c r="N1125" s="79"/>
      <c r="O1125" s="79"/>
    </row>
    <row r="1126">
      <c r="A1126" s="60"/>
      <c r="B1126" s="79"/>
      <c r="C1126" s="79"/>
      <c r="D1126" s="79"/>
      <c r="E1126" s="79"/>
      <c r="F1126" s="79"/>
      <c r="G1126" s="79"/>
      <c r="H1126" s="79"/>
      <c r="I1126" s="79"/>
      <c r="J1126" s="79"/>
      <c r="K1126" s="79"/>
      <c r="L1126" s="79"/>
      <c r="M1126" s="79"/>
      <c r="N1126" s="79"/>
      <c r="O1126" s="79"/>
    </row>
    <row r="1127">
      <c r="A1127" s="60"/>
      <c r="B1127" s="79"/>
      <c r="C1127" s="79"/>
      <c r="D1127" s="79"/>
      <c r="E1127" s="79"/>
      <c r="F1127" s="79"/>
      <c r="G1127" s="79"/>
      <c r="H1127" s="79"/>
      <c r="I1127" s="79"/>
      <c r="J1127" s="79"/>
      <c r="K1127" s="79"/>
      <c r="L1127" s="79"/>
      <c r="M1127" s="79"/>
      <c r="N1127" s="79"/>
      <c r="O1127" s="79"/>
    </row>
    <row r="1128">
      <c r="A1128" s="60"/>
      <c r="B1128" s="79"/>
      <c r="C1128" s="79"/>
      <c r="D1128" s="79"/>
      <c r="E1128" s="79"/>
      <c r="F1128" s="79"/>
      <c r="G1128" s="79"/>
      <c r="H1128" s="79"/>
      <c r="I1128" s="79"/>
      <c r="J1128" s="79"/>
      <c r="K1128" s="79"/>
      <c r="L1128" s="79"/>
      <c r="M1128" s="79"/>
      <c r="N1128" s="79"/>
      <c r="O1128" s="79"/>
    </row>
    <row r="1129">
      <c r="A1129" s="60"/>
      <c r="B1129" s="79"/>
      <c r="C1129" s="79"/>
      <c r="D1129" s="79"/>
      <c r="E1129" s="79"/>
      <c r="F1129" s="79"/>
      <c r="G1129" s="79"/>
      <c r="H1129" s="79"/>
      <c r="I1129" s="79"/>
      <c r="J1129" s="79"/>
      <c r="K1129" s="79"/>
      <c r="L1129" s="79"/>
      <c r="M1129" s="79"/>
      <c r="N1129" s="79"/>
      <c r="O1129" s="79"/>
    </row>
    <row r="1130">
      <c r="A1130" s="60"/>
      <c r="B1130" s="79"/>
      <c r="C1130" s="79"/>
      <c r="D1130" s="79"/>
      <c r="E1130" s="79"/>
      <c r="F1130" s="79"/>
      <c r="G1130" s="79"/>
      <c r="H1130" s="79"/>
      <c r="I1130" s="79"/>
      <c r="J1130" s="79"/>
      <c r="K1130" s="79"/>
      <c r="L1130" s="79"/>
      <c r="M1130" s="79"/>
      <c r="N1130" s="79"/>
      <c r="O1130" s="79"/>
    </row>
    <row r="1131">
      <c r="A1131" s="60"/>
      <c r="B1131" s="79"/>
      <c r="C1131" s="79"/>
      <c r="D1131" s="79"/>
      <c r="E1131" s="79"/>
      <c r="F1131" s="79"/>
      <c r="G1131" s="79"/>
      <c r="H1131" s="79"/>
      <c r="I1131" s="79"/>
      <c r="J1131" s="79"/>
      <c r="K1131" s="79"/>
      <c r="L1131" s="79"/>
      <c r="M1131" s="79"/>
      <c r="N1131" s="79"/>
      <c r="O1131" s="79"/>
    </row>
    <row r="1132">
      <c r="A1132" s="60"/>
      <c r="B1132" s="79"/>
      <c r="C1132" s="79"/>
      <c r="D1132" s="79"/>
      <c r="E1132" s="79"/>
      <c r="F1132" s="79"/>
      <c r="G1132" s="79"/>
      <c r="H1132" s="79"/>
      <c r="I1132" s="79"/>
      <c r="J1132" s="79"/>
      <c r="K1132" s="79"/>
      <c r="L1132" s="79"/>
      <c r="M1132" s="79"/>
      <c r="N1132" s="79"/>
      <c r="O1132" s="79"/>
    </row>
    <row r="1133">
      <c r="A1133" s="60"/>
      <c r="B1133" s="79"/>
      <c r="C1133" s="79"/>
      <c r="D1133" s="79"/>
      <c r="E1133" s="79"/>
      <c r="F1133" s="79"/>
      <c r="G1133" s="79"/>
      <c r="H1133" s="79"/>
      <c r="I1133" s="79"/>
      <c r="J1133" s="79"/>
      <c r="K1133" s="79"/>
      <c r="L1133" s="79"/>
      <c r="M1133" s="79"/>
      <c r="N1133" s="79"/>
      <c r="O1133" s="79"/>
    </row>
    <row r="1134">
      <c r="A1134" s="60"/>
      <c r="B1134" s="79"/>
      <c r="C1134" s="79"/>
      <c r="D1134" s="79"/>
      <c r="E1134" s="79"/>
      <c r="F1134" s="79"/>
      <c r="G1134" s="79"/>
      <c r="H1134" s="79"/>
      <c r="I1134" s="79"/>
      <c r="J1134" s="79"/>
      <c r="K1134" s="79"/>
      <c r="L1134" s="79"/>
      <c r="M1134" s="79"/>
      <c r="N1134" s="79"/>
      <c r="O1134" s="79"/>
    </row>
    <row r="1135">
      <c r="A1135" s="60"/>
      <c r="B1135" s="79"/>
      <c r="C1135" s="79"/>
      <c r="D1135" s="79"/>
      <c r="E1135" s="79"/>
      <c r="F1135" s="79"/>
      <c r="G1135" s="79"/>
      <c r="H1135" s="79"/>
      <c r="I1135" s="79"/>
      <c r="J1135" s="79"/>
      <c r="K1135" s="79"/>
      <c r="L1135" s="79"/>
      <c r="M1135" s="79"/>
      <c r="N1135" s="79"/>
      <c r="O1135" s="79"/>
    </row>
    <row r="1136">
      <c r="A1136" s="60"/>
      <c r="B1136" s="79"/>
      <c r="C1136" s="79"/>
      <c r="D1136" s="79"/>
      <c r="E1136" s="79"/>
      <c r="F1136" s="79"/>
      <c r="G1136" s="79"/>
      <c r="H1136" s="79"/>
      <c r="I1136" s="79"/>
      <c r="J1136" s="79"/>
      <c r="K1136" s="79"/>
      <c r="L1136" s="79"/>
      <c r="M1136" s="79"/>
      <c r="N1136" s="79"/>
      <c r="O1136" s="79"/>
    </row>
    <row r="1137">
      <c r="A1137" s="60"/>
      <c r="B1137" s="79"/>
      <c r="C1137" s="79"/>
      <c r="D1137" s="79"/>
      <c r="E1137" s="79"/>
      <c r="F1137" s="79"/>
      <c r="G1137" s="79"/>
      <c r="H1137" s="79"/>
      <c r="I1137" s="79"/>
      <c r="J1137" s="79"/>
      <c r="K1137" s="79"/>
      <c r="L1137" s="79"/>
      <c r="M1137" s="79"/>
      <c r="N1137" s="79"/>
      <c r="O1137" s="79"/>
    </row>
    <row r="1138">
      <c r="A1138" s="60"/>
      <c r="B1138" s="79"/>
      <c r="C1138" s="79"/>
      <c r="D1138" s="79"/>
      <c r="E1138" s="79"/>
      <c r="F1138" s="79"/>
      <c r="G1138" s="79"/>
      <c r="H1138" s="79"/>
      <c r="I1138" s="79"/>
      <c r="J1138" s="79"/>
      <c r="K1138" s="79"/>
      <c r="L1138" s="79"/>
      <c r="M1138" s="79"/>
      <c r="N1138" s="79"/>
      <c r="O1138" s="79"/>
    </row>
    <row r="1139">
      <c r="A1139" s="60"/>
      <c r="B1139" s="79"/>
      <c r="C1139" s="79"/>
      <c r="D1139" s="79"/>
      <c r="E1139" s="79"/>
      <c r="F1139" s="79"/>
      <c r="G1139" s="79"/>
      <c r="H1139" s="79"/>
      <c r="I1139" s="79"/>
      <c r="J1139" s="79"/>
      <c r="K1139" s="79"/>
      <c r="L1139" s="79"/>
      <c r="M1139" s="79"/>
      <c r="N1139" s="79"/>
      <c r="O1139" s="79"/>
    </row>
    <row r="1140">
      <c r="A1140" s="60"/>
      <c r="B1140" s="79"/>
      <c r="C1140" s="79"/>
      <c r="D1140" s="79"/>
      <c r="E1140" s="79"/>
      <c r="F1140" s="79"/>
      <c r="G1140" s="79"/>
      <c r="H1140" s="79"/>
      <c r="I1140" s="79"/>
      <c r="J1140" s="79"/>
      <c r="K1140" s="79"/>
      <c r="L1140" s="79"/>
      <c r="M1140" s="79"/>
      <c r="N1140" s="79"/>
      <c r="O1140" s="79"/>
    </row>
    <row r="1141">
      <c r="A1141" s="60"/>
      <c r="B1141" s="79"/>
      <c r="C1141" s="79"/>
      <c r="D1141" s="79"/>
      <c r="E1141" s="79"/>
      <c r="F1141" s="79"/>
      <c r="G1141" s="79"/>
      <c r="H1141" s="79"/>
      <c r="I1141" s="79"/>
      <c r="J1141" s="79"/>
      <c r="K1141" s="79"/>
      <c r="L1141" s="79"/>
      <c r="M1141" s="79"/>
      <c r="N1141" s="79"/>
      <c r="O1141" s="79"/>
    </row>
    <row r="1142">
      <c r="A1142" s="60"/>
      <c r="B1142" s="79"/>
      <c r="C1142" s="79"/>
      <c r="D1142" s="79"/>
      <c r="E1142" s="79"/>
      <c r="F1142" s="79"/>
      <c r="G1142" s="79"/>
      <c r="H1142" s="79"/>
      <c r="I1142" s="79"/>
      <c r="J1142" s="79"/>
      <c r="K1142" s="79"/>
      <c r="L1142" s="79"/>
      <c r="M1142" s="79"/>
      <c r="N1142" s="79"/>
      <c r="O1142" s="79"/>
    </row>
    <row r="1143">
      <c r="A1143" s="60"/>
      <c r="B1143" s="79"/>
      <c r="C1143" s="79"/>
      <c r="D1143" s="79"/>
      <c r="E1143" s="79"/>
      <c r="F1143" s="79"/>
      <c r="G1143" s="79"/>
      <c r="H1143" s="79"/>
      <c r="I1143" s="79"/>
      <c r="J1143" s="79"/>
      <c r="K1143" s="79"/>
      <c r="L1143" s="79"/>
      <c r="M1143" s="79"/>
      <c r="N1143" s="79"/>
      <c r="O1143" s="79"/>
    </row>
    <row r="1144">
      <c r="A1144" s="60"/>
      <c r="B1144" s="79"/>
      <c r="C1144" s="79"/>
      <c r="D1144" s="79"/>
      <c r="E1144" s="79"/>
      <c r="F1144" s="79"/>
      <c r="G1144" s="79"/>
      <c r="H1144" s="79"/>
      <c r="I1144" s="79"/>
      <c r="J1144" s="79"/>
      <c r="K1144" s="79"/>
      <c r="L1144" s="79"/>
      <c r="M1144" s="79"/>
      <c r="N1144" s="79"/>
      <c r="O1144" s="79"/>
    </row>
    <row r="1145">
      <c r="A1145" s="60"/>
      <c r="B1145" s="79"/>
      <c r="C1145" s="79"/>
      <c r="D1145" s="79"/>
      <c r="E1145" s="79"/>
      <c r="F1145" s="79"/>
      <c r="G1145" s="79"/>
      <c r="H1145" s="79"/>
      <c r="I1145" s="79"/>
      <c r="J1145" s="79"/>
      <c r="K1145" s="79"/>
      <c r="L1145" s="79"/>
      <c r="M1145" s="79"/>
      <c r="N1145" s="79"/>
      <c r="O1145" s="79"/>
    </row>
    <row r="1146">
      <c r="A1146" s="60"/>
      <c r="B1146" s="79"/>
      <c r="C1146" s="79"/>
      <c r="D1146" s="79"/>
      <c r="E1146" s="79"/>
      <c r="F1146" s="79"/>
      <c r="G1146" s="79"/>
      <c r="H1146" s="79"/>
      <c r="I1146" s="79"/>
      <c r="J1146" s="79"/>
      <c r="K1146" s="79"/>
      <c r="L1146" s="79"/>
      <c r="M1146" s="79"/>
      <c r="N1146" s="79"/>
      <c r="O1146" s="79"/>
    </row>
    <row r="1147">
      <c r="A1147" s="60"/>
      <c r="B1147" s="79"/>
      <c r="C1147" s="79"/>
      <c r="D1147" s="79"/>
      <c r="E1147" s="79"/>
      <c r="F1147" s="79"/>
      <c r="G1147" s="79"/>
      <c r="H1147" s="79"/>
      <c r="I1147" s="79"/>
      <c r="J1147" s="79"/>
      <c r="K1147" s="79"/>
      <c r="L1147" s="79"/>
      <c r="M1147" s="79"/>
      <c r="N1147" s="79"/>
      <c r="O1147" s="79"/>
    </row>
    <row r="1148">
      <c r="A1148" s="60"/>
      <c r="B1148" s="79"/>
      <c r="C1148" s="79"/>
      <c r="D1148" s="79"/>
      <c r="E1148" s="79"/>
      <c r="F1148" s="79"/>
      <c r="G1148" s="79"/>
      <c r="H1148" s="79"/>
      <c r="I1148" s="79"/>
      <c r="J1148" s="79"/>
      <c r="K1148" s="79"/>
      <c r="L1148" s="79"/>
      <c r="M1148" s="79"/>
      <c r="N1148" s="79"/>
      <c r="O1148" s="79"/>
    </row>
    <row r="1149">
      <c r="A1149" s="60"/>
      <c r="B1149" s="79"/>
      <c r="C1149" s="79"/>
      <c r="D1149" s="79"/>
      <c r="E1149" s="79"/>
      <c r="F1149" s="79"/>
      <c r="G1149" s="79"/>
      <c r="H1149" s="79"/>
      <c r="I1149" s="79"/>
      <c r="J1149" s="79"/>
      <c r="K1149" s="79"/>
      <c r="L1149" s="79"/>
      <c r="M1149" s="79"/>
      <c r="N1149" s="79"/>
      <c r="O1149" s="79"/>
    </row>
    <row r="1150">
      <c r="A1150" s="60"/>
      <c r="B1150" s="79"/>
      <c r="C1150" s="79"/>
      <c r="D1150" s="79"/>
      <c r="E1150" s="79"/>
      <c r="F1150" s="79"/>
      <c r="G1150" s="79"/>
      <c r="H1150" s="79"/>
      <c r="I1150" s="79"/>
      <c r="J1150" s="79"/>
      <c r="K1150" s="79"/>
      <c r="L1150" s="79"/>
      <c r="M1150" s="79"/>
      <c r="N1150" s="79"/>
      <c r="O1150" s="79"/>
    </row>
    <row r="1151">
      <c r="A1151" s="60"/>
      <c r="B1151" s="79"/>
      <c r="C1151" s="79"/>
      <c r="D1151" s="79"/>
      <c r="E1151" s="79"/>
      <c r="F1151" s="79"/>
      <c r="G1151" s="79"/>
      <c r="H1151" s="79"/>
      <c r="I1151" s="79"/>
      <c r="J1151" s="79"/>
      <c r="K1151" s="79"/>
      <c r="L1151" s="79"/>
      <c r="M1151" s="79"/>
      <c r="N1151" s="79"/>
      <c r="O1151" s="79"/>
    </row>
    <row r="1152">
      <c r="A1152" s="60"/>
      <c r="B1152" s="79"/>
      <c r="C1152" s="79"/>
      <c r="D1152" s="79"/>
      <c r="E1152" s="79"/>
      <c r="F1152" s="79"/>
      <c r="G1152" s="79"/>
      <c r="H1152" s="79"/>
      <c r="I1152" s="79"/>
      <c r="J1152" s="79"/>
      <c r="K1152" s="79"/>
      <c r="L1152" s="79"/>
      <c r="M1152" s="79"/>
      <c r="N1152" s="79"/>
      <c r="O1152" s="79"/>
    </row>
    <row r="1153">
      <c r="A1153" s="60"/>
      <c r="B1153" s="79"/>
      <c r="C1153" s="79"/>
      <c r="D1153" s="79"/>
      <c r="E1153" s="79"/>
      <c r="F1153" s="79"/>
      <c r="G1153" s="79"/>
      <c r="H1153" s="79"/>
      <c r="I1153" s="79"/>
      <c r="J1153" s="79"/>
      <c r="K1153" s="79"/>
      <c r="L1153" s="79"/>
      <c r="M1153" s="79"/>
      <c r="N1153" s="79"/>
      <c r="O1153" s="79"/>
    </row>
    <row r="1154">
      <c r="A1154" s="60"/>
      <c r="B1154" s="79"/>
      <c r="C1154" s="79"/>
      <c r="D1154" s="79"/>
      <c r="E1154" s="79"/>
      <c r="F1154" s="79"/>
      <c r="G1154" s="79"/>
      <c r="H1154" s="79"/>
      <c r="I1154" s="79"/>
      <c r="J1154" s="79"/>
      <c r="K1154" s="79"/>
      <c r="L1154" s="79"/>
      <c r="M1154" s="79"/>
      <c r="N1154" s="79"/>
      <c r="O1154" s="79"/>
    </row>
    <row r="1155">
      <c r="A1155" s="60"/>
      <c r="B1155" s="79"/>
      <c r="C1155" s="79"/>
      <c r="D1155" s="79"/>
      <c r="E1155" s="79"/>
      <c r="F1155" s="79"/>
      <c r="G1155" s="79"/>
      <c r="H1155" s="79"/>
      <c r="I1155" s="79"/>
      <c r="J1155" s="79"/>
      <c r="K1155" s="79"/>
      <c r="L1155" s="79"/>
      <c r="M1155" s="79"/>
      <c r="N1155" s="79"/>
      <c r="O1155" s="79"/>
    </row>
    <row r="1156">
      <c r="A1156" s="60"/>
      <c r="B1156" s="79"/>
      <c r="C1156" s="79"/>
      <c r="D1156" s="79"/>
      <c r="E1156" s="79"/>
      <c r="F1156" s="79"/>
      <c r="G1156" s="79"/>
      <c r="H1156" s="79"/>
      <c r="I1156" s="79"/>
      <c r="J1156" s="79"/>
      <c r="K1156" s="79"/>
      <c r="L1156" s="79"/>
      <c r="M1156" s="79"/>
      <c r="N1156" s="79"/>
      <c r="O1156" s="79"/>
    </row>
    <row r="1157">
      <c r="A1157" s="60"/>
      <c r="B1157" s="79"/>
      <c r="C1157" s="79"/>
      <c r="D1157" s="79"/>
      <c r="E1157" s="79"/>
      <c r="F1157" s="79"/>
      <c r="G1157" s="79"/>
      <c r="H1157" s="79"/>
      <c r="I1157" s="79"/>
      <c r="J1157" s="79"/>
      <c r="K1157" s="79"/>
      <c r="L1157" s="79"/>
      <c r="M1157" s="79"/>
      <c r="N1157" s="79"/>
      <c r="O1157" s="79"/>
    </row>
    <row r="1158">
      <c r="A1158" s="60"/>
      <c r="B1158" s="79"/>
      <c r="C1158" s="79"/>
      <c r="D1158" s="79"/>
      <c r="E1158" s="79"/>
      <c r="F1158" s="79"/>
      <c r="G1158" s="79"/>
      <c r="H1158" s="79"/>
      <c r="I1158" s="79"/>
      <c r="J1158" s="79"/>
      <c r="K1158" s="79"/>
      <c r="L1158" s="79"/>
      <c r="M1158" s="79"/>
      <c r="N1158" s="79"/>
      <c r="O1158" s="79"/>
    </row>
    <row r="1159">
      <c r="A1159" s="60"/>
      <c r="B1159" s="79"/>
      <c r="C1159" s="79"/>
      <c r="D1159" s="79"/>
      <c r="E1159" s="79"/>
      <c r="F1159" s="79"/>
      <c r="G1159" s="79"/>
      <c r="H1159" s="79"/>
      <c r="I1159" s="79"/>
      <c r="J1159" s="79"/>
      <c r="K1159" s="79"/>
      <c r="L1159" s="79"/>
      <c r="M1159" s="79"/>
      <c r="N1159" s="79"/>
      <c r="O1159" s="79"/>
    </row>
    <row r="1160">
      <c r="A1160" s="60"/>
      <c r="B1160" s="79"/>
      <c r="C1160" s="79"/>
      <c r="D1160" s="79"/>
      <c r="E1160" s="79"/>
      <c r="F1160" s="79"/>
      <c r="G1160" s="79"/>
      <c r="H1160" s="79"/>
      <c r="I1160" s="79"/>
      <c r="J1160" s="79"/>
      <c r="K1160" s="79"/>
      <c r="L1160" s="79"/>
      <c r="M1160" s="79"/>
      <c r="N1160" s="79"/>
      <c r="O1160" s="79"/>
    </row>
    <row r="1161">
      <c r="A1161" s="60"/>
      <c r="B1161" s="79"/>
      <c r="C1161" s="79"/>
      <c r="D1161" s="79"/>
      <c r="E1161" s="79"/>
      <c r="F1161" s="79"/>
      <c r="G1161" s="79"/>
      <c r="H1161" s="79"/>
      <c r="I1161" s="79"/>
      <c r="J1161" s="79"/>
      <c r="K1161" s="79"/>
      <c r="L1161" s="79"/>
      <c r="M1161" s="79"/>
      <c r="N1161" s="79"/>
      <c r="O1161" s="79"/>
    </row>
    <row r="1162">
      <c r="A1162" s="60"/>
      <c r="B1162" s="79"/>
      <c r="C1162" s="79"/>
      <c r="D1162" s="79"/>
      <c r="E1162" s="79"/>
      <c r="F1162" s="79"/>
      <c r="G1162" s="79"/>
      <c r="H1162" s="79"/>
      <c r="I1162" s="79"/>
      <c r="J1162" s="79"/>
      <c r="K1162" s="79"/>
      <c r="L1162" s="79"/>
      <c r="M1162" s="79"/>
      <c r="N1162" s="79"/>
      <c r="O1162" s="79"/>
    </row>
    <row r="1163">
      <c r="A1163" s="60"/>
      <c r="B1163" s="79"/>
      <c r="C1163" s="79"/>
      <c r="D1163" s="79"/>
      <c r="E1163" s="79"/>
      <c r="F1163" s="79"/>
      <c r="G1163" s="79"/>
      <c r="H1163" s="79"/>
      <c r="I1163" s="79"/>
      <c r="J1163" s="79"/>
      <c r="K1163" s="79"/>
      <c r="L1163" s="79"/>
      <c r="M1163" s="79"/>
      <c r="N1163" s="79"/>
      <c r="O1163" s="79"/>
    </row>
    <row r="1164">
      <c r="A1164" s="60"/>
      <c r="B1164" s="79"/>
      <c r="C1164" s="79"/>
      <c r="D1164" s="79"/>
      <c r="E1164" s="79"/>
      <c r="F1164" s="79"/>
      <c r="G1164" s="79"/>
      <c r="H1164" s="79"/>
      <c r="I1164" s="79"/>
      <c r="J1164" s="79"/>
      <c r="K1164" s="79"/>
      <c r="L1164" s="79"/>
      <c r="M1164" s="79"/>
      <c r="N1164" s="79"/>
      <c r="O1164" s="79"/>
    </row>
    <row r="1165">
      <c r="A1165" s="60"/>
      <c r="B1165" s="79"/>
      <c r="C1165" s="79"/>
      <c r="D1165" s="79"/>
      <c r="E1165" s="79"/>
      <c r="F1165" s="79"/>
      <c r="G1165" s="79"/>
      <c r="H1165" s="79"/>
      <c r="I1165" s="79"/>
      <c r="J1165" s="79"/>
      <c r="K1165" s="79"/>
      <c r="L1165" s="79"/>
      <c r="M1165" s="79"/>
      <c r="N1165" s="79"/>
      <c r="O1165" s="79"/>
    </row>
    <row r="1166">
      <c r="A1166" s="60"/>
      <c r="B1166" s="79"/>
      <c r="C1166" s="79"/>
      <c r="D1166" s="79"/>
      <c r="E1166" s="79"/>
      <c r="F1166" s="79"/>
      <c r="G1166" s="79"/>
      <c r="H1166" s="79"/>
      <c r="I1166" s="79"/>
      <c r="J1166" s="79"/>
      <c r="K1166" s="79"/>
      <c r="L1166" s="79"/>
      <c r="M1166" s="79"/>
      <c r="N1166" s="79"/>
      <c r="O1166" s="79"/>
    </row>
    <row r="1167">
      <c r="A1167" s="60"/>
      <c r="B1167" s="79"/>
      <c r="C1167" s="79"/>
      <c r="D1167" s="79"/>
      <c r="E1167" s="79"/>
      <c r="F1167" s="79"/>
      <c r="G1167" s="79"/>
      <c r="H1167" s="79"/>
      <c r="I1167" s="79"/>
      <c r="J1167" s="79"/>
      <c r="K1167" s="79"/>
      <c r="L1167" s="79"/>
      <c r="M1167" s="79"/>
      <c r="N1167" s="79"/>
      <c r="O1167" s="79"/>
    </row>
    <row r="1168">
      <c r="A1168" s="60"/>
      <c r="B1168" s="79"/>
      <c r="C1168" s="79"/>
      <c r="D1168" s="79"/>
      <c r="E1168" s="79"/>
      <c r="F1168" s="79"/>
      <c r="G1168" s="79"/>
      <c r="H1168" s="79"/>
      <c r="I1168" s="79"/>
      <c r="J1168" s="79"/>
      <c r="K1168" s="79"/>
      <c r="L1168" s="79"/>
      <c r="M1168" s="79"/>
      <c r="N1168" s="79"/>
      <c r="O1168" s="79"/>
    </row>
    <row r="1169">
      <c r="A1169" s="60"/>
      <c r="B1169" s="79"/>
      <c r="C1169" s="79"/>
      <c r="D1169" s="79"/>
      <c r="E1169" s="79"/>
      <c r="F1169" s="79"/>
      <c r="G1169" s="79"/>
      <c r="H1169" s="79"/>
      <c r="I1169" s="79"/>
      <c r="J1169" s="79"/>
      <c r="K1169" s="79"/>
      <c r="L1169" s="79"/>
      <c r="M1169" s="79"/>
      <c r="N1169" s="79"/>
      <c r="O1169" s="79"/>
    </row>
    <row r="1170">
      <c r="A1170" s="60"/>
      <c r="B1170" s="79"/>
      <c r="C1170" s="79"/>
      <c r="D1170" s="79"/>
      <c r="E1170" s="79"/>
      <c r="F1170" s="79"/>
      <c r="G1170" s="79"/>
      <c r="H1170" s="79"/>
      <c r="I1170" s="79"/>
      <c r="J1170" s="79"/>
      <c r="K1170" s="79"/>
      <c r="L1170" s="79"/>
      <c r="M1170" s="79"/>
      <c r="N1170" s="79"/>
      <c r="O1170" s="79"/>
    </row>
    <row r="1171">
      <c r="A1171" s="60"/>
      <c r="B1171" s="79"/>
      <c r="C1171" s="79"/>
      <c r="D1171" s="79"/>
      <c r="E1171" s="79"/>
      <c r="F1171" s="79"/>
      <c r="G1171" s="79"/>
      <c r="H1171" s="79"/>
      <c r="I1171" s="79"/>
      <c r="J1171" s="79"/>
      <c r="K1171" s="79"/>
      <c r="L1171" s="79"/>
      <c r="M1171" s="79"/>
      <c r="N1171" s="79"/>
      <c r="O1171" s="79"/>
    </row>
    <row r="1172">
      <c r="A1172" s="60"/>
      <c r="B1172" s="79"/>
      <c r="C1172" s="79"/>
      <c r="D1172" s="79"/>
      <c r="E1172" s="79"/>
      <c r="F1172" s="79"/>
      <c r="G1172" s="79"/>
      <c r="H1172" s="79"/>
      <c r="I1172" s="79"/>
      <c r="J1172" s="79"/>
      <c r="K1172" s="79"/>
      <c r="L1172" s="79"/>
      <c r="M1172" s="79"/>
      <c r="N1172" s="79"/>
      <c r="O1172" s="79"/>
    </row>
    <row r="1173">
      <c r="A1173" s="60"/>
      <c r="B1173" s="79"/>
      <c r="C1173" s="79"/>
      <c r="D1173" s="79"/>
      <c r="E1173" s="79"/>
      <c r="F1173" s="79"/>
      <c r="G1173" s="79"/>
      <c r="H1173" s="79"/>
      <c r="I1173" s="79"/>
      <c r="J1173" s="79"/>
      <c r="K1173" s="79"/>
      <c r="L1173" s="79"/>
      <c r="M1173" s="79"/>
      <c r="N1173" s="79"/>
      <c r="O1173" s="79"/>
    </row>
    <row r="1174">
      <c r="A1174" s="60"/>
      <c r="B1174" s="79"/>
      <c r="C1174" s="79"/>
      <c r="D1174" s="79"/>
      <c r="E1174" s="79"/>
      <c r="F1174" s="79"/>
      <c r="G1174" s="79"/>
      <c r="H1174" s="79"/>
      <c r="I1174" s="79"/>
      <c r="J1174" s="79"/>
      <c r="K1174" s="79"/>
      <c r="L1174" s="79"/>
      <c r="M1174" s="79"/>
      <c r="N1174" s="79"/>
      <c r="O1174" s="79"/>
    </row>
    <row r="1175">
      <c r="A1175" s="60"/>
      <c r="B1175" s="79"/>
      <c r="C1175" s="79"/>
      <c r="D1175" s="79"/>
      <c r="E1175" s="79"/>
      <c r="F1175" s="79"/>
      <c r="G1175" s="79"/>
      <c r="H1175" s="79"/>
      <c r="I1175" s="79"/>
      <c r="J1175" s="79"/>
      <c r="K1175" s="79"/>
      <c r="L1175" s="79"/>
      <c r="M1175" s="79"/>
      <c r="N1175" s="79"/>
      <c r="O1175" s="79"/>
    </row>
    <row r="1176">
      <c r="A1176" s="60"/>
      <c r="B1176" s="79"/>
      <c r="C1176" s="79"/>
      <c r="D1176" s="79"/>
      <c r="E1176" s="79"/>
      <c r="F1176" s="79"/>
      <c r="G1176" s="79"/>
      <c r="H1176" s="79"/>
      <c r="I1176" s="79"/>
      <c r="J1176" s="79"/>
      <c r="K1176" s="79"/>
      <c r="L1176" s="79"/>
      <c r="M1176" s="79"/>
      <c r="N1176" s="79"/>
      <c r="O1176" s="79"/>
    </row>
    <row r="1177">
      <c r="A1177" s="60"/>
      <c r="B1177" s="79"/>
      <c r="C1177" s="79"/>
      <c r="D1177" s="79"/>
      <c r="E1177" s="79"/>
      <c r="F1177" s="79"/>
      <c r="G1177" s="79"/>
      <c r="H1177" s="79"/>
      <c r="I1177" s="79"/>
      <c r="J1177" s="79"/>
      <c r="K1177" s="79"/>
      <c r="L1177" s="79"/>
      <c r="M1177" s="79"/>
      <c r="N1177" s="79"/>
      <c r="O1177" s="79"/>
    </row>
    <row r="1178">
      <c r="A1178" s="60"/>
      <c r="B1178" s="79"/>
      <c r="C1178" s="79"/>
      <c r="D1178" s="79"/>
      <c r="E1178" s="79"/>
      <c r="F1178" s="79"/>
      <c r="G1178" s="79"/>
      <c r="H1178" s="79"/>
      <c r="I1178" s="79"/>
      <c r="J1178" s="79"/>
      <c r="K1178" s="79"/>
      <c r="L1178" s="79"/>
      <c r="M1178" s="79"/>
      <c r="N1178" s="79"/>
      <c r="O1178" s="79"/>
    </row>
    <row r="1179">
      <c r="A1179" s="60"/>
      <c r="B1179" s="79"/>
      <c r="C1179" s="79"/>
      <c r="D1179" s="79"/>
      <c r="E1179" s="79"/>
      <c r="F1179" s="79"/>
      <c r="G1179" s="79"/>
      <c r="H1179" s="79"/>
      <c r="I1179" s="79"/>
      <c r="J1179" s="79"/>
      <c r="K1179" s="79"/>
      <c r="L1179" s="79"/>
      <c r="M1179" s="79"/>
      <c r="N1179" s="79"/>
      <c r="O1179" s="79"/>
    </row>
    <row r="1180">
      <c r="A1180" s="60"/>
      <c r="B1180" s="79"/>
      <c r="C1180" s="79"/>
      <c r="D1180" s="79"/>
      <c r="E1180" s="79"/>
      <c r="F1180" s="79"/>
      <c r="G1180" s="79"/>
      <c r="H1180" s="79"/>
      <c r="I1180" s="79"/>
      <c r="J1180" s="79"/>
      <c r="K1180" s="79"/>
      <c r="L1180" s="79"/>
      <c r="M1180" s="79"/>
      <c r="N1180" s="79"/>
      <c r="O1180" s="79"/>
    </row>
    <row r="1181">
      <c r="A1181" s="60"/>
      <c r="B1181" s="79"/>
      <c r="C1181" s="79"/>
      <c r="D1181" s="79"/>
      <c r="E1181" s="79"/>
      <c r="F1181" s="79"/>
      <c r="G1181" s="79"/>
      <c r="H1181" s="79"/>
      <c r="I1181" s="79"/>
      <c r="J1181" s="79"/>
      <c r="K1181" s="79"/>
      <c r="L1181" s="79"/>
      <c r="M1181" s="79"/>
      <c r="N1181" s="79"/>
      <c r="O1181" s="79"/>
    </row>
    <row r="1182">
      <c r="A1182" s="60"/>
      <c r="B1182" s="79"/>
      <c r="C1182" s="79"/>
      <c r="D1182" s="79"/>
      <c r="E1182" s="79"/>
      <c r="F1182" s="79"/>
      <c r="G1182" s="79"/>
      <c r="H1182" s="79"/>
      <c r="I1182" s="79"/>
      <c r="J1182" s="79"/>
      <c r="K1182" s="79"/>
      <c r="L1182" s="79"/>
      <c r="M1182" s="79"/>
      <c r="N1182" s="79"/>
      <c r="O1182" s="79"/>
    </row>
    <row r="1183">
      <c r="A1183" s="60"/>
      <c r="B1183" s="79"/>
      <c r="C1183" s="79"/>
      <c r="D1183" s="79"/>
      <c r="E1183" s="79"/>
      <c r="F1183" s="79"/>
      <c r="G1183" s="79"/>
      <c r="H1183" s="79"/>
      <c r="I1183" s="79"/>
      <c r="J1183" s="79"/>
      <c r="K1183" s="79"/>
      <c r="L1183" s="79"/>
      <c r="M1183" s="79"/>
      <c r="N1183" s="79"/>
      <c r="O1183" s="79"/>
    </row>
    <row r="1184">
      <c r="A1184" s="60"/>
      <c r="B1184" s="79"/>
      <c r="C1184" s="79"/>
      <c r="D1184" s="79"/>
      <c r="E1184" s="79"/>
      <c r="F1184" s="79"/>
      <c r="G1184" s="79"/>
      <c r="H1184" s="79"/>
      <c r="I1184" s="79"/>
      <c r="J1184" s="79"/>
      <c r="K1184" s="79"/>
      <c r="L1184" s="79"/>
      <c r="M1184" s="79"/>
      <c r="N1184" s="79"/>
      <c r="O1184" s="79"/>
    </row>
    <row r="1185">
      <c r="A1185" s="60"/>
      <c r="B1185" s="79"/>
      <c r="C1185" s="79"/>
      <c r="D1185" s="79"/>
      <c r="E1185" s="79"/>
      <c r="F1185" s="79"/>
      <c r="G1185" s="79"/>
      <c r="H1185" s="79"/>
      <c r="I1185" s="79"/>
      <c r="J1185" s="79"/>
      <c r="K1185" s="79"/>
      <c r="L1185" s="79"/>
      <c r="M1185" s="79"/>
      <c r="N1185" s="79"/>
      <c r="O1185" s="79"/>
    </row>
    <row r="1186">
      <c r="A1186" s="60"/>
      <c r="B1186" s="79"/>
      <c r="C1186" s="79"/>
      <c r="D1186" s="79"/>
      <c r="E1186" s="79"/>
      <c r="F1186" s="79"/>
      <c r="G1186" s="79"/>
      <c r="H1186" s="79"/>
      <c r="I1186" s="79"/>
      <c r="J1186" s="79"/>
      <c r="K1186" s="79"/>
      <c r="L1186" s="79"/>
      <c r="M1186" s="79"/>
      <c r="N1186" s="79"/>
      <c r="O1186" s="79"/>
    </row>
    <row r="1187">
      <c r="A1187" s="60"/>
      <c r="B1187" s="79"/>
      <c r="C1187" s="79"/>
      <c r="D1187" s="79"/>
      <c r="E1187" s="79"/>
      <c r="F1187" s="79"/>
      <c r="G1187" s="79"/>
      <c r="H1187" s="79"/>
      <c r="I1187" s="79"/>
      <c r="J1187" s="79"/>
      <c r="K1187" s="79"/>
      <c r="L1187" s="79"/>
      <c r="M1187" s="79"/>
      <c r="N1187" s="79"/>
      <c r="O1187" s="79"/>
    </row>
    <row r="1188">
      <c r="A1188" s="60"/>
      <c r="B1188" s="79"/>
      <c r="C1188" s="79"/>
      <c r="D1188" s="79"/>
      <c r="E1188" s="79"/>
      <c r="F1188" s="79"/>
      <c r="G1188" s="79"/>
      <c r="H1188" s="79"/>
      <c r="I1188" s="79"/>
      <c r="J1188" s="79"/>
      <c r="K1188" s="79"/>
      <c r="L1188" s="79"/>
      <c r="M1188" s="79"/>
      <c r="N1188" s="79"/>
      <c r="O1188" s="79"/>
    </row>
    <row r="1189">
      <c r="A1189" s="60"/>
      <c r="B1189" s="79"/>
      <c r="C1189" s="79"/>
      <c r="D1189" s="79"/>
      <c r="E1189" s="79"/>
      <c r="F1189" s="79"/>
      <c r="G1189" s="79"/>
      <c r="H1189" s="79"/>
      <c r="I1189" s="79"/>
      <c r="J1189" s="79"/>
      <c r="K1189" s="79"/>
      <c r="L1189" s="79"/>
      <c r="M1189" s="79"/>
      <c r="N1189" s="79"/>
      <c r="O1189" s="79"/>
    </row>
    <row r="1190">
      <c r="A1190" s="60"/>
      <c r="B1190" s="79"/>
      <c r="C1190" s="79"/>
      <c r="D1190" s="79"/>
      <c r="E1190" s="79"/>
      <c r="F1190" s="79"/>
      <c r="G1190" s="79"/>
      <c r="H1190" s="79"/>
      <c r="I1190" s="79"/>
      <c r="J1190" s="79"/>
      <c r="K1190" s="79"/>
      <c r="L1190" s="79"/>
      <c r="M1190" s="79"/>
      <c r="N1190" s="79"/>
      <c r="O1190" s="79"/>
    </row>
    <row r="1191">
      <c r="A1191" s="60"/>
      <c r="B1191" s="79"/>
      <c r="C1191" s="79"/>
      <c r="D1191" s="79"/>
      <c r="E1191" s="79"/>
      <c r="F1191" s="79"/>
      <c r="G1191" s="79"/>
      <c r="H1191" s="79"/>
      <c r="I1191" s="79"/>
      <c r="J1191" s="79"/>
      <c r="K1191" s="79"/>
      <c r="L1191" s="79"/>
      <c r="M1191" s="79"/>
      <c r="N1191" s="79"/>
      <c r="O1191" s="79"/>
    </row>
    <row r="1192">
      <c r="A1192" s="60"/>
      <c r="B1192" s="79"/>
      <c r="C1192" s="79"/>
      <c r="D1192" s="79"/>
      <c r="E1192" s="79"/>
      <c r="F1192" s="79"/>
      <c r="G1192" s="79"/>
      <c r="H1192" s="79"/>
      <c r="I1192" s="79"/>
      <c r="J1192" s="79"/>
      <c r="K1192" s="79"/>
      <c r="L1192" s="79"/>
      <c r="M1192" s="79"/>
      <c r="N1192" s="79"/>
      <c r="O1192" s="79"/>
    </row>
    <row r="1193">
      <c r="A1193" s="60"/>
      <c r="B1193" s="79"/>
      <c r="C1193" s="79"/>
      <c r="D1193" s="79"/>
      <c r="E1193" s="79"/>
      <c r="F1193" s="79"/>
      <c r="G1193" s="79"/>
      <c r="H1193" s="79"/>
      <c r="I1193" s="79"/>
      <c r="J1193" s="79"/>
      <c r="K1193" s="79"/>
      <c r="L1193" s="79"/>
      <c r="M1193" s="79"/>
      <c r="N1193" s="79"/>
      <c r="O1193" s="79"/>
    </row>
    <row r="1194">
      <c r="A1194" s="60"/>
      <c r="B1194" s="79"/>
      <c r="C1194" s="79"/>
      <c r="D1194" s="79"/>
      <c r="E1194" s="79"/>
      <c r="F1194" s="79"/>
      <c r="G1194" s="79"/>
      <c r="H1194" s="79"/>
      <c r="I1194" s="79"/>
      <c r="J1194" s="79"/>
      <c r="K1194" s="79"/>
      <c r="L1194" s="79"/>
      <c r="M1194" s="79"/>
      <c r="N1194" s="79"/>
      <c r="O1194" s="79"/>
    </row>
    <row r="1195">
      <c r="A1195" s="60"/>
      <c r="B1195" s="79"/>
      <c r="C1195" s="79"/>
      <c r="D1195" s="79"/>
      <c r="E1195" s="79"/>
      <c r="F1195" s="79"/>
      <c r="G1195" s="79"/>
      <c r="H1195" s="79"/>
      <c r="I1195" s="79"/>
      <c r="J1195" s="79"/>
      <c r="K1195" s="79"/>
      <c r="L1195" s="79"/>
      <c r="M1195" s="79"/>
      <c r="N1195" s="79"/>
      <c r="O1195" s="79"/>
    </row>
    <row r="1196">
      <c r="A1196" s="60"/>
      <c r="B1196" s="79"/>
      <c r="C1196" s="79"/>
      <c r="D1196" s="79"/>
      <c r="E1196" s="79"/>
      <c r="F1196" s="79"/>
      <c r="G1196" s="79"/>
      <c r="H1196" s="79"/>
      <c r="I1196" s="79"/>
      <c r="J1196" s="79"/>
      <c r="K1196" s="79"/>
      <c r="L1196" s="79"/>
      <c r="M1196" s="79"/>
      <c r="N1196" s="79"/>
      <c r="O1196" s="79"/>
    </row>
    <row r="1197">
      <c r="A1197" s="60"/>
      <c r="B1197" s="79"/>
      <c r="C1197" s="79"/>
      <c r="D1197" s="79"/>
      <c r="E1197" s="79"/>
      <c r="F1197" s="79"/>
      <c r="G1197" s="79"/>
      <c r="H1197" s="79"/>
      <c r="I1197" s="79"/>
      <c r="J1197" s="79"/>
      <c r="K1197" s="79"/>
      <c r="L1197" s="79"/>
      <c r="M1197" s="79"/>
      <c r="N1197" s="79"/>
      <c r="O1197" s="79"/>
    </row>
    <row r="1198">
      <c r="A1198" s="60"/>
      <c r="B1198" s="79"/>
      <c r="C1198" s="79"/>
      <c r="D1198" s="79"/>
      <c r="E1198" s="79"/>
      <c r="F1198" s="79"/>
      <c r="G1198" s="79"/>
      <c r="H1198" s="79"/>
      <c r="I1198" s="79"/>
      <c r="J1198" s="79"/>
      <c r="K1198" s="79"/>
      <c r="L1198" s="79"/>
      <c r="M1198" s="79"/>
      <c r="N1198" s="79"/>
      <c r="O1198" s="79"/>
    </row>
    <row r="1199">
      <c r="A1199" s="60"/>
      <c r="B1199" s="79"/>
      <c r="C1199" s="79"/>
      <c r="D1199" s="79"/>
      <c r="E1199" s="79"/>
      <c r="F1199" s="79"/>
      <c r="G1199" s="79"/>
      <c r="H1199" s="79"/>
      <c r="I1199" s="79"/>
      <c r="J1199" s="79"/>
      <c r="K1199" s="79"/>
      <c r="L1199" s="79"/>
      <c r="M1199" s="79"/>
      <c r="N1199" s="79"/>
      <c r="O1199" s="79"/>
    </row>
    <row r="1200">
      <c r="A1200" s="60"/>
      <c r="B1200" s="79"/>
      <c r="C1200" s="79"/>
      <c r="D1200" s="79"/>
      <c r="E1200" s="79"/>
      <c r="F1200" s="79"/>
      <c r="G1200" s="79"/>
      <c r="H1200" s="79"/>
      <c r="I1200" s="79"/>
      <c r="J1200" s="79"/>
      <c r="K1200" s="79"/>
      <c r="L1200" s="79"/>
      <c r="M1200" s="79"/>
      <c r="N1200" s="79"/>
      <c r="O1200" s="79"/>
    </row>
    <row r="1201">
      <c r="A1201" s="60"/>
      <c r="B1201" s="79"/>
      <c r="C1201" s="79"/>
      <c r="D1201" s="79"/>
      <c r="E1201" s="79"/>
      <c r="F1201" s="79"/>
      <c r="G1201" s="79"/>
      <c r="H1201" s="79"/>
      <c r="I1201" s="79"/>
      <c r="J1201" s="79"/>
      <c r="K1201" s="79"/>
      <c r="L1201" s="79"/>
      <c r="M1201" s="79"/>
      <c r="N1201" s="79"/>
      <c r="O1201" s="79"/>
    </row>
    <row r="1202">
      <c r="A1202" s="60"/>
      <c r="B1202" s="79"/>
      <c r="C1202" s="79"/>
      <c r="D1202" s="79"/>
      <c r="E1202" s="79"/>
      <c r="F1202" s="79"/>
      <c r="G1202" s="79"/>
      <c r="H1202" s="79"/>
      <c r="I1202" s="79"/>
      <c r="J1202" s="79"/>
      <c r="K1202" s="79"/>
      <c r="L1202" s="79"/>
      <c r="M1202" s="79"/>
      <c r="N1202" s="79"/>
      <c r="O1202" s="79"/>
    </row>
    <row r="1203">
      <c r="A1203" s="60"/>
      <c r="B1203" s="79"/>
      <c r="C1203" s="79"/>
      <c r="D1203" s="79"/>
      <c r="E1203" s="79"/>
      <c r="F1203" s="79"/>
      <c r="G1203" s="79"/>
      <c r="H1203" s="79"/>
      <c r="I1203" s="79"/>
      <c r="J1203" s="79"/>
      <c r="K1203" s="79"/>
      <c r="L1203" s="79"/>
      <c r="M1203" s="79"/>
      <c r="N1203" s="79"/>
      <c r="O1203" s="79"/>
    </row>
    <row r="1204">
      <c r="A1204" s="60"/>
      <c r="B1204" s="79"/>
      <c r="C1204" s="79"/>
      <c r="D1204" s="79"/>
      <c r="E1204" s="79"/>
      <c r="F1204" s="79"/>
      <c r="G1204" s="79"/>
      <c r="H1204" s="79"/>
      <c r="I1204" s="79"/>
      <c r="J1204" s="79"/>
      <c r="K1204" s="79"/>
      <c r="L1204" s="79"/>
      <c r="M1204" s="79"/>
      <c r="N1204" s="79"/>
      <c r="O1204" s="79"/>
    </row>
    <row r="1205">
      <c r="A1205" s="60"/>
      <c r="B1205" s="79"/>
      <c r="C1205" s="79"/>
      <c r="D1205" s="79"/>
      <c r="E1205" s="79"/>
      <c r="F1205" s="79"/>
      <c r="G1205" s="79"/>
      <c r="H1205" s="79"/>
      <c r="I1205" s="79"/>
      <c r="J1205" s="79"/>
      <c r="K1205" s="79"/>
      <c r="L1205" s="79"/>
      <c r="M1205" s="79"/>
      <c r="N1205" s="79"/>
      <c r="O1205" s="79"/>
    </row>
    <row r="1206">
      <c r="A1206" s="60"/>
      <c r="B1206" s="79"/>
      <c r="C1206" s="79"/>
      <c r="D1206" s="79"/>
      <c r="E1206" s="79"/>
      <c r="F1206" s="79"/>
      <c r="G1206" s="79"/>
      <c r="H1206" s="79"/>
      <c r="I1206" s="79"/>
      <c r="J1206" s="79"/>
      <c r="K1206" s="79"/>
      <c r="L1206" s="79"/>
      <c r="M1206" s="79"/>
      <c r="N1206" s="79"/>
      <c r="O1206" s="79"/>
    </row>
    <row r="1207">
      <c r="A1207" s="60"/>
      <c r="B1207" s="79"/>
      <c r="C1207" s="79"/>
      <c r="D1207" s="79"/>
      <c r="E1207" s="79"/>
      <c r="F1207" s="79"/>
      <c r="G1207" s="79"/>
      <c r="H1207" s="79"/>
      <c r="I1207" s="79"/>
      <c r="J1207" s="79"/>
      <c r="K1207" s="79"/>
      <c r="L1207" s="79"/>
      <c r="M1207" s="79"/>
      <c r="N1207" s="79"/>
      <c r="O1207" s="79"/>
    </row>
    <row r="1208">
      <c r="A1208" s="60"/>
      <c r="B1208" s="79"/>
      <c r="C1208" s="79"/>
      <c r="D1208" s="79"/>
      <c r="E1208" s="79"/>
      <c r="F1208" s="79"/>
      <c r="G1208" s="79"/>
      <c r="H1208" s="79"/>
      <c r="I1208" s="79"/>
      <c r="J1208" s="79"/>
      <c r="K1208" s="79"/>
      <c r="L1208" s="79"/>
      <c r="M1208" s="79"/>
      <c r="N1208" s="79"/>
      <c r="O1208" s="79"/>
    </row>
    <row r="1209">
      <c r="A1209" s="60"/>
      <c r="B1209" s="79"/>
      <c r="C1209" s="79"/>
      <c r="D1209" s="79"/>
      <c r="E1209" s="79"/>
      <c r="F1209" s="79"/>
      <c r="G1209" s="79"/>
      <c r="H1209" s="79"/>
      <c r="I1209" s="79"/>
      <c r="J1209" s="79"/>
      <c r="K1209" s="79"/>
      <c r="L1209" s="79"/>
      <c r="M1209" s="79"/>
      <c r="N1209" s="79"/>
      <c r="O1209" s="79"/>
    </row>
    <row r="1210">
      <c r="A1210" s="60"/>
      <c r="B1210" s="79"/>
      <c r="C1210" s="79"/>
      <c r="D1210" s="79"/>
      <c r="E1210" s="79"/>
      <c r="F1210" s="79"/>
      <c r="G1210" s="79"/>
      <c r="H1210" s="79"/>
      <c r="I1210" s="79"/>
      <c r="J1210" s="79"/>
      <c r="K1210" s="79"/>
      <c r="L1210" s="79"/>
      <c r="M1210" s="79"/>
      <c r="N1210" s="79"/>
      <c r="O1210" s="79"/>
    </row>
    <row r="1211">
      <c r="A1211" s="60"/>
      <c r="B1211" s="79"/>
      <c r="C1211" s="79"/>
      <c r="D1211" s="79"/>
      <c r="E1211" s="79"/>
      <c r="F1211" s="79"/>
      <c r="G1211" s="79"/>
      <c r="H1211" s="79"/>
      <c r="I1211" s="79"/>
      <c r="J1211" s="79"/>
      <c r="K1211" s="79"/>
      <c r="L1211" s="79"/>
      <c r="M1211" s="79"/>
      <c r="N1211" s="79"/>
      <c r="O1211" s="79"/>
    </row>
    <row r="1212">
      <c r="A1212" s="60"/>
      <c r="B1212" s="79"/>
      <c r="C1212" s="79"/>
      <c r="D1212" s="79"/>
      <c r="E1212" s="79"/>
      <c r="F1212" s="79"/>
      <c r="G1212" s="79"/>
      <c r="H1212" s="79"/>
      <c r="I1212" s="79"/>
      <c r="J1212" s="79"/>
      <c r="K1212" s="79"/>
      <c r="L1212" s="79"/>
      <c r="M1212" s="79"/>
      <c r="N1212" s="79"/>
      <c r="O1212" s="79"/>
    </row>
    <row r="1213">
      <c r="A1213" s="60"/>
      <c r="B1213" s="79"/>
      <c r="C1213" s="79"/>
      <c r="D1213" s="79"/>
      <c r="E1213" s="79"/>
      <c r="F1213" s="79"/>
      <c r="G1213" s="79"/>
      <c r="H1213" s="79"/>
      <c r="I1213" s="79"/>
      <c r="J1213" s="79"/>
      <c r="K1213" s="79"/>
      <c r="L1213" s="79"/>
      <c r="M1213" s="79"/>
      <c r="N1213" s="79"/>
      <c r="O1213" s="79"/>
    </row>
    <row r="1214">
      <c r="A1214" s="60"/>
      <c r="B1214" s="79"/>
      <c r="C1214" s="79"/>
      <c r="D1214" s="79"/>
      <c r="E1214" s="79"/>
      <c r="F1214" s="79"/>
      <c r="G1214" s="79"/>
      <c r="H1214" s="79"/>
      <c r="I1214" s="79"/>
      <c r="J1214" s="79"/>
      <c r="K1214" s="79"/>
      <c r="L1214" s="79"/>
      <c r="M1214" s="79"/>
      <c r="N1214" s="79"/>
      <c r="O1214" s="79"/>
    </row>
    <row r="1215">
      <c r="A1215" s="60"/>
      <c r="B1215" s="79"/>
      <c r="C1215" s="79"/>
      <c r="D1215" s="79"/>
      <c r="E1215" s="79"/>
      <c r="F1215" s="79"/>
      <c r="G1215" s="79"/>
      <c r="H1215" s="79"/>
      <c r="I1215" s="79"/>
      <c r="J1215" s="79"/>
      <c r="K1215" s="79"/>
      <c r="L1215" s="79"/>
      <c r="M1215" s="79"/>
      <c r="N1215" s="79"/>
      <c r="O1215" s="79"/>
    </row>
    <row r="1216">
      <c r="A1216" s="60"/>
      <c r="B1216" s="79"/>
      <c r="C1216" s="79"/>
      <c r="D1216" s="79"/>
      <c r="E1216" s="79"/>
      <c r="F1216" s="79"/>
      <c r="G1216" s="79"/>
      <c r="H1216" s="79"/>
      <c r="I1216" s="79"/>
      <c r="J1216" s="79"/>
      <c r="K1216" s="79"/>
      <c r="L1216" s="79"/>
      <c r="M1216" s="79"/>
      <c r="N1216" s="79"/>
      <c r="O1216" s="79"/>
    </row>
    <row r="1217">
      <c r="A1217" s="60"/>
      <c r="B1217" s="79"/>
      <c r="C1217" s="79"/>
      <c r="D1217" s="79"/>
      <c r="E1217" s="79"/>
      <c r="F1217" s="79"/>
      <c r="G1217" s="79"/>
      <c r="H1217" s="79"/>
      <c r="I1217" s="79"/>
      <c r="J1217" s="79"/>
      <c r="K1217" s="79"/>
      <c r="L1217" s="79"/>
      <c r="M1217" s="79"/>
      <c r="N1217" s="79"/>
      <c r="O1217" s="79"/>
    </row>
    <row r="1218">
      <c r="A1218" s="60"/>
      <c r="B1218" s="79"/>
      <c r="C1218" s="79"/>
      <c r="D1218" s="79"/>
      <c r="E1218" s="79"/>
      <c r="F1218" s="79"/>
      <c r="G1218" s="79"/>
      <c r="H1218" s="79"/>
      <c r="I1218" s="79"/>
      <c r="J1218" s="79"/>
      <c r="K1218" s="79"/>
      <c r="L1218" s="79"/>
      <c r="M1218" s="79"/>
      <c r="N1218" s="79"/>
      <c r="O1218" s="79"/>
    </row>
    <row r="1219">
      <c r="A1219" s="60"/>
      <c r="B1219" s="79"/>
      <c r="C1219" s="79"/>
      <c r="D1219" s="79"/>
      <c r="E1219" s="79"/>
      <c r="F1219" s="79"/>
      <c r="G1219" s="79"/>
      <c r="H1219" s="79"/>
      <c r="I1219" s="79"/>
      <c r="J1219" s="79"/>
      <c r="K1219" s="79"/>
      <c r="L1219" s="79"/>
      <c r="M1219" s="79"/>
      <c r="N1219" s="79"/>
      <c r="O1219" s="79"/>
    </row>
    <row r="1220">
      <c r="A1220" s="60"/>
      <c r="B1220" s="79"/>
      <c r="C1220" s="79"/>
      <c r="D1220" s="79"/>
      <c r="E1220" s="79"/>
      <c r="F1220" s="79"/>
      <c r="G1220" s="79"/>
      <c r="H1220" s="79"/>
      <c r="I1220" s="79"/>
      <c r="J1220" s="79"/>
      <c r="K1220" s="79"/>
      <c r="L1220" s="79"/>
      <c r="M1220" s="79"/>
      <c r="N1220" s="79"/>
      <c r="O1220" s="79"/>
    </row>
    <row r="1221">
      <c r="A1221" s="60"/>
      <c r="B1221" s="79"/>
      <c r="C1221" s="79"/>
      <c r="D1221" s="79"/>
      <c r="E1221" s="79"/>
      <c r="F1221" s="79"/>
      <c r="G1221" s="79"/>
      <c r="H1221" s="79"/>
      <c r="I1221" s="79"/>
      <c r="J1221" s="79"/>
      <c r="K1221" s="79"/>
      <c r="L1221" s="79"/>
      <c r="M1221" s="79"/>
      <c r="N1221" s="79"/>
      <c r="O1221" s="79"/>
    </row>
    <row r="1222">
      <c r="A1222" s="60"/>
      <c r="B1222" s="79"/>
      <c r="C1222" s="79"/>
      <c r="D1222" s="79"/>
      <c r="E1222" s="79"/>
      <c r="F1222" s="79"/>
      <c r="G1222" s="79"/>
      <c r="H1222" s="79"/>
      <c r="I1222" s="79"/>
      <c r="J1222" s="79"/>
      <c r="K1222" s="79"/>
      <c r="L1222" s="79"/>
      <c r="M1222" s="79"/>
      <c r="N1222" s="79"/>
      <c r="O1222" s="79"/>
    </row>
    <row r="1223">
      <c r="A1223" s="60"/>
      <c r="B1223" s="79"/>
      <c r="C1223" s="79"/>
      <c r="D1223" s="79"/>
      <c r="E1223" s="79"/>
      <c r="F1223" s="79"/>
      <c r="G1223" s="79"/>
      <c r="H1223" s="79"/>
      <c r="I1223" s="79"/>
      <c r="J1223" s="79"/>
      <c r="K1223" s="79"/>
      <c r="L1223" s="79"/>
      <c r="M1223" s="79"/>
      <c r="N1223" s="79"/>
      <c r="O1223" s="79"/>
    </row>
    <row r="1224">
      <c r="A1224" s="60"/>
      <c r="B1224" s="79"/>
      <c r="C1224" s="79"/>
      <c r="D1224" s="79"/>
      <c r="E1224" s="79"/>
      <c r="F1224" s="79"/>
      <c r="G1224" s="79"/>
      <c r="H1224" s="79"/>
      <c r="I1224" s="79"/>
      <c r="J1224" s="79"/>
      <c r="K1224" s="79"/>
      <c r="L1224" s="79"/>
      <c r="M1224" s="79"/>
      <c r="N1224" s="79"/>
      <c r="O1224" s="79"/>
    </row>
    <row r="1225">
      <c r="A1225" s="60"/>
      <c r="B1225" s="79"/>
      <c r="C1225" s="79"/>
      <c r="D1225" s="79"/>
      <c r="E1225" s="79"/>
      <c r="F1225" s="79"/>
      <c r="G1225" s="79"/>
      <c r="H1225" s="79"/>
      <c r="I1225" s="79"/>
      <c r="J1225" s="79"/>
      <c r="K1225" s="79"/>
      <c r="L1225" s="79"/>
      <c r="M1225" s="79"/>
      <c r="N1225" s="79"/>
      <c r="O1225" s="79"/>
    </row>
    <row r="1226">
      <c r="A1226" s="60"/>
      <c r="B1226" s="79"/>
      <c r="C1226" s="79"/>
      <c r="D1226" s="79"/>
      <c r="E1226" s="79"/>
      <c r="F1226" s="79"/>
      <c r="G1226" s="79"/>
      <c r="H1226" s="79"/>
      <c r="I1226" s="79"/>
      <c r="J1226" s="79"/>
      <c r="K1226" s="79"/>
      <c r="L1226" s="79"/>
      <c r="M1226" s="79"/>
      <c r="N1226" s="79"/>
      <c r="O1226" s="79"/>
    </row>
    <row r="1227">
      <c r="A1227" s="60"/>
      <c r="B1227" s="79"/>
      <c r="C1227" s="79"/>
      <c r="D1227" s="79"/>
      <c r="E1227" s="79"/>
      <c r="F1227" s="79"/>
      <c r="G1227" s="79"/>
      <c r="H1227" s="79"/>
      <c r="I1227" s="79"/>
      <c r="J1227" s="79"/>
      <c r="K1227" s="79"/>
      <c r="L1227" s="79"/>
      <c r="M1227" s="79"/>
      <c r="N1227" s="79"/>
      <c r="O1227" s="79"/>
    </row>
    <row r="1228">
      <c r="A1228" s="60"/>
      <c r="B1228" s="79"/>
      <c r="C1228" s="79"/>
      <c r="D1228" s="79"/>
      <c r="E1228" s="79"/>
      <c r="F1228" s="79"/>
      <c r="G1228" s="79"/>
      <c r="H1228" s="79"/>
      <c r="I1228" s="79"/>
      <c r="J1228" s="79"/>
      <c r="K1228" s="79"/>
      <c r="L1228" s="79"/>
      <c r="M1228" s="79"/>
      <c r="N1228" s="79"/>
      <c r="O1228" s="79"/>
    </row>
    <row r="1229">
      <c r="A1229" s="60"/>
      <c r="B1229" s="79"/>
      <c r="C1229" s="79"/>
      <c r="D1229" s="79"/>
      <c r="E1229" s="79"/>
      <c r="F1229" s="79"/>
      <c r="G1229" s="79"/>
      <c r="H1229" s="79"/>
      <c r="I1229" s="79"/>
      <c r="J1229" s="79"/>
      <c r="K1229" s="79"/>
      <c r="L1229" s="79"/>
      <c r="M1229" s="79"/>
      <c r="N1229" s="79"/>
      <c r="O1229" s="79"/>
    </row>
    <row r="1230">
      <c r="A1230" s="60"/>
      <c r="B1230" s="79"/>
      <c r="C1230" s="79"/>
      <c r="D1230" s="79"/>
      <c r="E1230" s="79"/>
      <c r="F1230" s="79"/>
      <c r="G1230" s="79"/>
      <c r="H1230" s="79"/>
      <c r="I1230" s="79"/>
      <c r="J1230" s="79"/>
      <c r="K1230" s="79"/>
      <c r="L1230" s="79"/>
      <c r="M1230" s="79"/>
      <c r="N1230" s="79"/>
      <c r="O1230" s="79"/>
    </row>
    <row r="1231">
      <c r="A1231" s="60"/>
      <c r="B1231" s="79"/>
      <c r="C1231" s="79"/>
      <c r="D1231" s="79"/>
      <c r="E1231" s="79"/>
      <c r="F1231" s="79"/>
      <c r="G1231" s="79"/>
      <c r="H1231" s="79"/>
      <c r="I1231" s="79"/>
      <c r="J1231" s="79"/>
      <c r="K1231" s="79"/>
      <c r="L1231" s="79"/>
      <c r="M1231" s="79"/>
      <c r="N1231" s="79"/>
      <c r="O1231" s="79"/>
    </row>
    <row r="1232">
      <c r="A1232" s="60"/>
      <c r="B1232" s="79"/>
      <c r="C1232" s="79"/>
      <c r="D1232" s="79"/>
      <c r="E1232" s="79"/>
      <c r="F1232" s="79"/>
      <c r="G1232" s="79"/>
      <c r="H1232" s="79"/>
      <c r="I1232" s="79"/>
      <c r="J1232" s="79"/>
      <c r="K1232" s="79"/>
      <c r="L1232" s="79"/>
      <c r="M1232" s="79"/>
      <c r="N1232" s="79"/>
      <c r="O1232" s="79"/>
    </row>
    <row r="1233">
      <c r="A1233" s="60"/>
      <c r="B1233" s="79"/>
      <c r="C1233" s="79"/>
      <c r="D1233" s="79"/>
      <c r="E1233" s="79"/>
      <c r="F1233" s="79"/>
      <c r="G1233" s="79"/>
      <c r="H1233" s="79"/>
      <c r="I1233" s="79"/>
      <c r="J1233" s="79"/>
      <c r="K1233" s="79"/>
      <c r="L1233" s="79"/>
      <c r="M1233" s="79"/>
      <c r="N1233" s="79"/>
      <c r="O1233" s="79"/>
    </row>
    <row r="1234">
      <c r="A1234" s="60"/>
      <c r="B1234" s="79"/>
      <c r="C1234" s="79"/>
      <c r="D1234" s="79"/>
      <c r="E1234" s="79"/>
      <c r="F1234" s="79"/>
      <c r="G1234" s="79"/>
      <c r="H1234" s="79"/>
      <c r="I1234" s="79"/>
      <c r="J1234" s="79"/>
      <c r="K1234" s="79"/>
      <c r="L1234" s="79"/>
      <c r="M1234" s="79"/>
      <c r="N1234" s="79"/>
      <c r="O1234" s="79"/>
    </row>
    <row r="1235">
      <c r="A1235" s="60"/>
      <c r="B1235" s="79"/>
      <c r="C1235" s="79"/>
      <c r="D1235" s="79"/>
      <c r="E1235" s="79"/>
      <c r="F1235" s="79"/>
      <c r="G1235" s="79"/>
      <c r="H1235" s="79"/>
      <c r="I1235" s="79"/>
      <c r="J1235" s="79"/>
      <c r="K1235" s="79"/>
      <c r="L1235" s="79"/>
      <c r="M1235" s="79"/>
      <c r="N1235" s="79"/>
      <c r="O1235" s="79"/>
    </row>
    <row r="1236">
      <c r="A1236" s="60"/>
      <c r="B1236" s="79"/>
      <c r="C1236" s="79"/>
      <c r="D1236" s="79"/>
      <c r="E1236" s="79"/>
      <c r="F1236" s="79"/>
      <c r="G1236" s="79"/>
      <c r="H1236" s="79"/>
      <c r="I1236" s="79"/>
      <c r="J1236" s="79"/>
      <c r="K1236" s="79"/>
      <c r="L1236" s="79"/>
      <c r="M1236" s="79"/>
      <c r="N1236" s="79"/>
      <c r="O1236" s="79"/>
    </row>
    <row r="1237">
      <c r="A1237" s="60"/>
      <c r="B1237" s="79"/>
      <c r="C1237" s="79"/>
      <c r="D1237" s="79"/>
      <c r="E1237" s="79"/>
      <c r="F1237" s="79"/>
      <c r="G1237" s="79"/>
      <c r="H1237" s="79"/>
      <c r="I1237" s="79"/>
      <c r="J1237" s="79"/>
      <c r="K1237" s="79"/>
      <c r="L1237" s="79"/>
      <c r="M1237" s="79"/>
      <c r="N1237" s="79"/>
      <c r="O1237" s="79"/>
    </row>
    <row r="1238">
      <c r="A1238" s="60"/>
      <c r="B1238" s="79"/>
      <c r="C1238" s="79"/>
      <c r="D1238" s="79"/>
      <c r="E1238" s="79"/>
      <c r="F1238" s="79"/>
      <c r="G1238" s="79"/>
      <c r="H1238" s="79"/>
      <c r="I1238" s="79"/>
      <c r="J1238" s="79"/>
      <c r="K1238" s="79"/>
      <c r="L1238" s="79"/>
      <c r="M1238" s="79"/>
      <c r="N1238" s="79"/>
      <c r="O1238" s="79"/>
    </row>
    <row r="1239">
      <c r="A1239" s="60"/>
      <c r="B1239" s="79"/>
      <c r="C1239" s="79"/>
      <c r="D1239" s="79"/>
      <c r="E1239" s="79"/>
      <c r="F1239" s="79"/>
      <c r="G1239" s="79"/>
      <c r="H1239" s="79"/>
      <c r="I1239" s="79"/>
      <c r="J1239" s="79"/>
      <c r="K1239" s="79"/>
      <c r="L1239" s="79"/>
      <c r="M1239" s="79"/>
      <c r="N1239" s="79"/>
      <c r="O1239" s="79"/>
    </row>
    <row r="1240">
      <c r="A1240" s="60"/>
      <c r="B1240" s="79"/>
      <c r="C1240" s="79"/>
      <c r="D1240" s="79"/>
      <c r="E1240" s="79"/>
      <c r="F1240" s="79"/>
      <c r="G1240" s="79"/>
      <c r="H1240" s="79"/>
      <c r="I1240" s="79"/>
      <c r="J1240" s="79"/>
      <c r="K1240" s="79"/>
      <c r="L1240" s="79"/>
      <c r="M1240" s="79"/>
      <c r="N1240" s="79"/>
      <c r="O1240" s="79"/>
    </row>
    <row r="1241">
      <c r="A1241" s="60"/>
      <c r="B1241" s="79"/>
      <c r="C1241" s="79"/>
      <c r="D1241" s="79"/>
      <c r="E1241" s="79"/>
      <c r="F1241" s="79"/>
      <c r="G1241" s="79"/>
      <c r="H1241" s="79"/>
      <c r="I1241" s="79"/>
      <c r="J1241" s="79"/>
      <c r="K1241" s="79"/>
      <c r="L1241" s="79"/>
      <c r="M1241" s="79"/>
      <c r="N1241" s="79"/>
      <c r="O1241" s="79"/>
    </row>
    <row r="1242">
      <c r="A1242" s="60"/>
      <c r="B1242" s="79"/>
      <c r="C1242" s="79"/>
      <c r="D1242" s="79"/>
      <c r="E1242" s="79"/>
      <c r="F1242" s="79"/>
      <c r="G1242" s="79"/>
      <c r="H1242" s="79"/>
      <c r="I1242" s="79"/>
      <c r="J1242" s="79"/>
      <c r="K1242" s="79"/>
      <c r="L1242" s="79"/>
      <c r="M1242" s="79"/>
      <c r="N1242" s="79"/>
      <c r="O1242" s="79"/>
    </row>
    <row r="1243">
      <c r="A1243" s="60"/>
      <c r="B1243" s="79"/>
      <c r="C1243" s="79"/>
      <c r="D1243" s="79"/>
      <c r="E1243" s="79"/>
      <c r="F1243" s="79"/>
      <c r="G1243" s="79"/>
      <c r="H1243" s="79"/>
      <c r="I1243" s="79"/>
      <c r="J1243" s="79"/>
      <c r="K1243" s="79"/>
      <c r="L1243" s="79"/>
      <c r="M1243" s="79"/>
      <c r="N1243" s="79"/>
      <c r="O1243" s="79"/>
    </row>
    <row r="1244">
      <c r="A1244" s="60"/>
      <c r="B1244" s="79"/>
      <c r="C1244" s="79"/>
      <c r="D1244" s="79"/>
      <c r="E1244" s="79"/>
      <c r="F1244" s="79"/>
      <c r="G1244" s="79"/>
      <c r="H1244" s="79"/>
      <c r="I1244" s="79"/>
      <c r="J1244" s="79"/>
      <c r="K1244" s="79"/>
      <c r="L1244" s="79"/>
      <c r="M1244" s="79"/>
      <c r="N1244" s="79"/>
      <c r="O1244" s="79"/>
    </row>
    <row r="1245">
      <c r="A1245" s="60"/>
      <c r="B1245" s="79"/>
      <c r="C1245" s="79"/>
      <c r="D1245" s="79"/>
      <c r="E1245" s="79"/>
      <c r="F1245" s="79"/>
      <c r="G1245" s="79"/>
      <c r="H1245" s="79"/>
      <c r="I1245" s="79"/>
      <c r="J1245" s="79"/>
      <c r="K1245" s="79"/>
      <c r="L1245" s="79"/>
      <c r="M1245" s="79"/>
      <c r="N1245" s="79"/>
      <c r="O1245" s="79"/>
    </row>
    <row r="1246">
      <c r="A1246" s="60"/>
      <c r="B1246" s="79"/>
      <c r="C1246" s="79"/>
      <c r="D1246" s="79"/>
      <c r="E1246" s="79"/>
      <c r="F1246" s="79"/>
      <c r="G1246" s="79"/>
      <c r="H1246" s="79"/>
      <c r="I1246" s="79"/>
      <c r="J1246" s="79"/>
      <c r="K1246" s="79"/>
      <c r="L1246" s="79"/>
      <c r="M1246" s="79"/>
      <c r="N1246" s="79"/>
      <c r="O1246" s="79"/>
    </row>
    <row r="1247">
      <c r="A1247" s="60"/>
      <c r="B1247" s="79"/>
      <c r="C1247" s="79"/>
      <c r="D1247" s="79"/>
      <c r="E1247" s="79"/>
      <c r="F1247" s="79"/>
      <c r="G1247" s="79"/>
      <c r="H1247" s="79"/>
      <c r="I1247" s="79"/>
      <c r="J1247" s="79"/>
      <c r="K1247" s="79"/>
      <c r="L1247" s="79"/>
      <c r="M1247" s="79"/>
      <c r="N1247" s="79"/>
      <c r="O1247" s="79"/>
    </row>
    <row r="1248">
      <c r="A1248" s="60"/>
      <c r="B1248" s="79"/>
      <c r="C1248" s="79"/>
      <c r="D1248" s="79"/>
      <c r="E1248" s="79"/>
      <c r="F1248" s="79"/>
      <c r="G1248" s="79"/>
      <c r="H1248" s="79"/>
      <c r="I1248" s="79"/>
      <c r="J1248" s="79"/>
      <c r="K1248" s="79"/>
      <c r="L1248" s="79"/>
      <c r="M1248" s="79"/>
      <c r="N1248" s="79"/>
      <c r="O1248" s="79"/>
    </row>
    <row r="1249">
      <c r="A1249" s="60"/>
      <c r="B1249" s="79"/>
      <c r="C1249" s="79"/>
      <c r="D1249" s="79"/>
      <c r="E1249" s="79"/>
      <c r="F1249" s="79"/>
      <c r="G1249" s="79"/>
      <c r="H1249" s="79"/>
      <c r="I1249" s="79"/>
      <c r="J1249" s="79"/>
      <c r="K1249" s="79"/>
      <c r="L1249" s="79"/>
      <c r="M1249" s="79"/>
      <c r="N1249" s="79"/>
      <c r="O1249" s="79"/>
    </row>
    <row r="1250">
      <c r="A1250" s="60"/>
      <c r="B1250" s="79"/>
      <c r="C1250" s="79"/>
      <c r="D1250" s="79"/>
      <c r="E1250" s="79"/>
      <c r="F1250" s="79"/>
      <c r="G1250" s="79"/>
      <c r="H1250" s="79"/>
      <c r="I1250" s="79"/>
      <c r="J1250" s="79"/>
      <c r="K1250" s="79"/>
      <c r="L1250" s="79"/>
      <c r="M1250" s="79"/>
      <c r="N1250" s="79"/>
      <c r="O1250" s="79"/>
    </row>
    <row r="1251">
      <c r="A1251" s="60"/>
      <c r="B1251" s="79"/>
      <c r="C1251" s="79"/>
      <c r="D1251" s="79"/>
      <c r="E1251" s="79"/>
      <c r="F1251" s="79"/>
      <c r="G1251" s="79"/>
      <c r="H1251" s="79"/>
      <c r="I1251" s="79"/>
      <c r="J1251" s="79"/>
      <c r="K1251" s="79"/>
      <c r="L1251" s="79"/>
      <c r="M1251" s="79"/>
      <c r="N1251" s="79"/>
      <c r="O1251" s="79"/>
    </row>
    <row r="1252">
      <c r="A1252" s="60"/>
      <c r="B1252" s="79"/>
      <c r="C1252" s="79"/>
      <c r="D1252" s="79"/>
      <c r="E1252" s="79"/>
      <c r="F1252" s="79"/>
      <c r="G1252" s="79"/>
      <c r="H1252" s="79"/>
      <c r="I1252" s="79"/>
      <c r="J1252" s="79"/>
      <c r="K1252" s="79"/>
      <c r="L1252" s="79"/>
      <c r="M1252" s="79"/>
      <c r="N1252" s="79"/>
      <c r="O1252" s="79"/>
    </row>
    <row r="1253">
      <c r="A1253" s="60"/>
      <c r="B1253" s="79"/>
      <c r="C1253" s="79"/>
      <c r="D1253" s="79"/>
      <c r="E1253" s="79"/>
      <c r="F1253" s="79"/>
      <c r="G1253" s="79"/>
      <c r="H1253" s="79"/>
      <c r="I1253" s="79"/>
      <c r="J1253" s="79"/>
      <c r="K1253" s="79"/>
      <c r="L1253" s="79"/>
      <c r="M1253" s="79"/>
      <c r="N1253" s="79"/>
      <c r="O1253" s="79"/>
    </row>
    <row r="1254">
      <c r="A1254" s="60"/>
      <c r="B1254" s="79"/>
      <c r="C1254" s="79"/>
      <c r="D1254" s="79"/>
      <c r="E1254" s="79"/>
      <c r="F1254" s="79"/>
      <c r="G1254" s="79"/>
      <c r="H1254" s="79"/>
      <c r="I1254" s="79"/>
      <c r="J1254" s="79"/>
      <c r="K1254" s="79"/>
      <c r="L1254" s="79"/>
      <c r="M1254" s="79"/>
      <c r="N1254" s="79"/>
      <c r="O1254" s="79"/>
    </row>
    <row r="1255">
      <c r="A1255" s="60"/>
      <c r="B1255" s="79"/>
      <c r="C1255" s="79"/>
      <c r="D1255" s="79"/>
      <c r="E1255" s="79"/>
      <c r="F1255" s="79"/>
      <c r="G1255" s="79"/>
      <c r="H1255" s="79"/>
      <c r="I1255" s="79"/>
      <c r="J1255" s="79"/>
      <c r="K1255" s="79"/>
      <c r="L1255" s="79"/>
      <c r="M1255" s="79"/>
      <c r="N1255" s="79"/>
      <c r="O1255" s="79"/>
    </row>
    <row r="1256">
      <c r="A1256" s="60"/>
      <c r="B1256" s="79"/>
      <c r="C1256" s="79"/>
      <c r="D1256" s="79"/>
      <c r="E1256" s="79"/>
      <c r="F1256" s="79"/>
      <c r="G1256" s="79"/>
      <c r="H1256" s="79"/>
      <c r="I1256" s="79"/>
      <c r="J1256" s="79"/>
      <c r="K1256" s="79"/>
      <c r="L1256" s="79"/>
      <c r="M1256" s="79"/>
      <c r="N1256" s="79"/>
      <c r="O1256" s="79"/>
    </row>
    <row r="1257">
      <c r="A1257" s="60"/>
      <c r="B1257" s="79"/>
      <c r="C1257" s="79"/>
      <c r="D1257" s="79"/>
      <c r="E1257" s="79"/>
      <c r="F1257" s="79"/>
      <c r="G1257" s="79"/>
      <c r="H1257" s="79"/>
      <c r="I1257" s="79"/>
      <c r="J1257" s="79"/>
      <c r="K1257" s="79"/>
      <c r="L1257" s="79"/>
      <c r="M1257" s="79"/>
      <c r="N1257" s="79"/>
      <c r="O1257" s="79"/>
    </row>
    <row r="1258">
      <c r="A1258" s="60"/>
      <c r="B1258" s="79"/>
      <c r="C1258" s="79"/>
      <c r="D1258" s="79"/>
      <c r="E1258" s="79"/>
      <c r="F1258" s="79"/>
      <c r="G1258" s="79"/>
      <c r="H1258" s="79"/>
      <c r="I1258" s="79"/>
      <c r="J1258" s="79"/>
      <c r="K1258" s="79"/>
      <c r="L1258" s="79"/>
      <c r="M1258" s="79"/>
      <c r="N1258" s="79"/>
      <c r="O1258" s="79"/>
    </row>
    <row r="1259">
      <c r="A1259" s="60"/>
      <c r="B1259" s="79"/>
      <c r="C1259" s="79"/>
      <c r="D1259" s="79"/>
      <c r="E1259" s="79"/>
      <c r="F1259" s="79"/>
      <c r="G1259" s="79"/>
      <c r="H1259" s="79"/>
      <c r="I1259" s="79"/>
      <c r="J1259" s="79"/>
      <c r="K1259" s="79"/>
      <c r="L1259" s="79"/>
      <c r="M1259" s="79"/>
      <c r="N1259" s="79"/>
      <c r="O1259" s="79"/>
    </row>
    <row r="1260">
      <c r="A1260" s="60"/>
      <c r="B1260" s="79"/>
      <c r="C1260" s="79"/>
      <c r="D1260" s="79"/>
      <c r="E1260" s="79"/>
      <c r="F1260" s="79"/>
      <c r="G1260" s="79"/>
      <c r="H1260" s="79"/>
      <c r="I1260" s="79"/>
      <c r="J1260" s="79"/>
      <c r="K1260" s="79"/>
      <c r="L1260" s="79"/>
      <c r="M1260" s="79"/>
      <c r="N1260" s="79"/>
      <c r="O1260" s="79"/>
    </row>
    <row r="1261">
      <c r="A1261" s="60"/>
      <c r="B1261" s="79"/>
      <c r="C1261" s="79"/>
      <c r="D1261" s="79"/>
      <c r="E1261" s="79"/>
      <c r="F1261" s="79"/>
      <c r="G1261" s="79"/>
      <c r="H1261" s="79"/>
      <c r="I1261" s="79"/>
      <c r="J1261" s="79"/>
      <c r="K1261" s="79"/>
      <c r="L1261" s="79"/>
      <c r="M1261" s="79"/>
      <c r="N1261" s="79"/>
      <c r="O1261" s="79"/>
    </row>
    <row r="1262">
      <c r="A1262" s="60"/>
      <c r="B1262" s="79"/>
      <c r="C1262" s="79"/>
      <c r="D1262" s="79"/>
      <c r="E1262" s="79"/>
      <c r="F1262" s="79"/>
      <c r="G1262" s="79"/>
      <c r="H1262" s="79"/>
      <c r="I1262" s="79"/>
      <c r="J1262" s="79"/>
      <c r="K1262" s="79"/>
      <c r="L1262" s="79"/>
      <c r="M1262" s="79"/>
      <c r="N1262" s="79"/>
      <c r="O1262" s="79"/>
    </row>
    <row r="1263">
      <c r="A1263" s="60"/>
      <c r="B1263" s="79"/>
      <c r="C1263" s="79"/>
      <c r="D1263" s="79"/>
      <c r="E1263" s="79"/>
      <c r="F1263" s="79"/>
      <c r="G1263" s="79"/>
      <c r="H1263" s="79"/>
      <c r="I1263" s="79"/>
      <c r="J1263" s="79"/>
      <c r="K1263" s="79"/>
      <c r="L1263" s="79"/>
      <c r="M1263" s="79"/>
      <c r="N1263" s="79"/>
      <c r="O1263" s="79"/>
    </row>
    <row r="1264">
      <c r="A1264" s="60"/>
      <c r="B1264" s="79"/>
      <c r="C1264" s="79"/>
      <c r="D1264" s="79"/>
      <c r="E1264" s="79"/>
      <c r="F1264" s="79"/>
      <c r="G1264" s="79"/>
      <c r="H1264" s="79"/>
      <c r="I1264" s="79"/>
      <c r="J1264" s="79"/>
      <c r="K1264" s="79"/>
      <c r="L1264" s="79"/>
      <c r="M1264" s="79"/>
      <c r="N1264" s="79"/>
      <c r="O1264" s="79"/>
    </row>
    <row r="1265">
      <c r="A1265" s="60"/>
      <c r="B1265" s="79"/>
      <c r="C1265" s="79"/>
      <c r="D1265" s="79"/>
      <c r="E1265" s="79"/>
      <c r="F1265" s="79"/>
      <c r="G1265" s="79"/>
      <c r="H1265" s="79"/>
      <c r="I1265" s="79"/>
      <c r="J1265" s="79"/>
      <c r="K1265" s="79"/>
      <c r="L1265" s="79"/>
      <c r="M1265" s="79"/>
      <c r="N1265" s="79"/>
      <c r="O1265" s="79"/>
    </row>
    <row r="1266">
      <c r="A1266" s="60"/>
      <c r="B1266" s="79"/>
      <c r="C1266" s="79"/>
      <c r="D1266" s="79"/>
      <c r="E1266" s="79"/>
      <c r="F1266" s="79"/>
      <c r="G1266" s="79"/>
      <c r="H1266" s="79"/>
      <c r="I1266" s="79"/>
      <c r="J1266" s="79"/>
      <c r="K1266" s="79"/>
      <c r="L1266" s="79"/>
      <c r="M1266" s="79"/>
      <c r="N1266" s="79"/>
      <c r="O1266" s="79"/>
    </row>
    <row r="1267">
      <c r="A1267" s="60"/>
      <c r="B1267" s="79"/>
      <c r="C1267" s="79"/>
      <c r="D1267" s="79"/>
      <c r="E1267" s="79"/>
      <c r="F1267" s="79"/>
      <c r="G1267" s="79"/>
      <c r="H1267" s="79"/>
      <c r="I1267" s="79"/>
      <c r="J1267" s="79"/>
      <c r="K1267" s="79"/>
      <c r="L1267" s="79"/>
      <c r="M1267" s="79"/>
      <c r="N1267" s="79"/>
      <c r="O1267" s="79"/>
    </row>
    <row r="1268">
      <c r="A1268" s="60"/>
      <c r="B1268" s="79"/>
      <c r="C1268" s="79"/>
      <c r="D1268" s="79"/>
      <c r="E1268" s="79"/>
      <c r="F1268" s="79"/>
      <c r="G1268" s="79"/>
      <c r="H1268" s="79"/>
      <c r="I1268" s="79"/>
      <c r="J1268" s="79"/>
      <c r="K1268" s="79"/>
      <c r="L1268" s="79"/>
      <c r="M1268" s="79"/>
      <c r="N1268" s="79"/>
      <c r="O1268" s="79"/>
    </row>
    <row r="1269">
      <c r="A1269" s="60"/>
      <c r="B1269" s="79"/>
      <c r="C1269" s="79"/>
      <c r="D1269" s="79"/>
      <c r="E1269" s="79"/>
      <c r="F1269" s="79"/>
      <c r="G1269" s="79"/>
      <c r="H1269" s="79"/>
      <c r="I1269" s="79"/>
      <c r="J1269" s="79"/>
      <c r="K1269" s="79"/>
      <c r="L1269" s="79"/>
      <c r="M1269" s="79"/>
      <c r="N1269" s="79"/>
      <c r="O1269" s="79"/>
    </row>
    <row r="1270">
      <c r="A1270" s="60"/>
      <c r="B1270" s="79"/>
      <c r="C1270" s="79"/>
      <c r="D1270" s="79"/>
      <c r="E1270" s="79"/>
      <c r="F1270" s="79"/>
      <c r="G1270" s="79"/>
      <c r="H1270" s="79"/>
      <c r="I1270" s="79"/>
      <c r="J1270" s="79"/>
      <c r="K1270" s="79"/>
      <c r="L1270" s="79"/>
      <c r="M1270" s="79"/>
      <c r="N1270" s="79"/>
      <c r="O1270" s="79"/>
    </row>
    <row r="1271">
      <c r="A1271" s="60"/>
      <c r="B1271" s="79"/>
      <c r="C1271" s="79"/>
      <c r="D1271" s="79"/>
      <c r="E1271" s="79"/>
      <c r="F1271" s="79"/>
      <c r="G1271" s="79"/>
      <c r="H1271" s="79"/>
      <c r="I1271" s="79"/>
      <c r="J1271" s="79"/>
      <c r="K1271" s="79"/>
      <c r="L1271" s="79"/>
      <c r="M1271" s="79"/>
      <c r="N1271" s="79"/>
      <c r="O1271" s="79"/>
    </row>
    <row r="1272">
      <c r="A1272" s="60"/>
      <c r="B1272" s="79"/>
      <c r="C1272" s="79"/>
      <c r="D1272" s="79"/>
      <c r="E1272" s="79"/>
      <c r="F1272" s="79"/>
      <c r="G1272" s="79"/>
      <c r="H1272" s="79"/>
      <c r="I1272" s="79"/>
      <c r="J1272" s="79"/>
      <c r="K1272" s="79"/>
      <c r="L1272" s="79"/>
      <c r="M1272" s="79"/>
      <c r="N1272" s="79"/>
      <c r="O1272" s="79"/>
    </row>
    <row r="1273">
      <c r="A1273" s="60"/>
      <c r="B1273" s="79"/>
      <c r="C1273" s="79"/>
      <c r="D1273" s="79"/>
      <c r="E1273" s="79"/>
      <c r="F1273" s="79"/>
      <c r="G1273" s="79"/>
      <c r="H1273" s="79"/>
      <c r="I1273" s="79"/>
      <c r="J1273" s="79"/>
      <c r="K1273" s="79"/>
      <c r="L1273" s="79"/>
      <c r="M1273" s="79"/>
      <c r="N1273" s="79"/>
      <c r="O1273" s="79"/>
    </row>
    <row r="1274">
      <c r="A1274" s="60"/>
      <c r="B1274" s="79"/>
      <c r="C1274" s="79"/>
      <c r="D1274" s="79"/>
      <c r="E1274" s="79"/>
      <c r="F1274" s="79"/>
      <c r="G1274" s="79"/>
      <c r="H1274" s="79"/>
      <c r="I1274" s="79"/>
      <c r="J1274" s="79"/>
      <c r="K1274" s="79"/>
      <c r="L1274" s="79"/>
      <c r="M1274" s="79"/>
      <c r="N1274" s="79"/>
      <c r="O1274" s="79"/>
    </row>
    <row r="1275">
      <c r="A1275" s="60"/>
      <c r="B1275" s="79"/>
      <c r="C1275" s="79"/>
      <c r="D1275" s="79"/>
      <c r="E1275" s="79"/>
      <c r="F1275" s="79"/>
      <c r="G1275" s="79"/>
      <c r="H1275" s="79"/>
      <c r="I1275" s="79"/>
      <c r="J1275" s="79"/>
      <c r="K1275" s="79"/>
      <c r="L1275" s="79"/>
      <c r="M1275" s="79"/>
      <c r="N1275" s="79"/>
      <c r="O1275" s="79"/>
    </row>
    <row r="1276">
      <c r="A1276" s="60"/>
      <c r="B1276" s="79"/>
      <c r="C1276" s="79"/>
      <c r="D1276" s="79"/>
      <c r="E1276" s="79"/>
      <c r="F1276" s="79"/>
      <c r="G1276" s="79"/>
      <c r="H1276" s="79"/>
      <c r="I1276" s="79"/>
      <c r="J1276" s="79"/>
      <c r="K1276" s="79"/>
      <c r="L1276" s="79"/>
      <c r="M1276" s="79"/>
      <c r="N1276" s="79"/>
      <c r="O1276" s="79"/>
    </row>
    <row r="1277">
      <c r="A1277" s="60"/>
      <c r="B1277" s="79"/>
      <c r="C1277" s="79"/>
      <c r="D1277" s="79"/>
      <c r="E1277" s="79"/>
      <c r="F1277" s="79"/>
      <c r="G1277" s="79"/>
      <c r="H1277" s="79"/>
      <c r="I1277" s="79"/>
      <c r="J1277" s="79"/>
      <c r="K1277" s="79"/>
      <c r="L1277" s="79"/>
      <c r="M1277" s="79"/>
      <c r="N1277" s="79"/>
      <c r="O1277" s="79"/>
    </row>
    <row r="1278">
      <c r="A1278" s="60"/>
      <c r="B1278" s="79"/>
      <c r="C1278" s="79"/>
      <c r="D1278" s="79"/>
      <c r="E1278" s="79"/>
      <c r="F1278" s="79"/>
      <c r="G1278" s="79"/>
      <c r="H1278" s="79"/>
      <c r="I1278" s="79"/>
      <c r="J1278" s="79"/>
      <c r="K1278" s="79"/>
      <c r="L1278" s="79"/>
      <c r="M1278" s="79"/>
      <c r="N1278" s="79"/>
      <c r="O1278" s="79"/>
    </row>
    <row r="1279">
      <c r="A1279" s="60"/>
      <c r="B1279" s="79"/>
      <c r="C1279" s="79"/>
      <c r="D1279" s="79"/>
      <c r="E1279" s="79"/>
      <c r="F1279" s="79"/>
      <c r="G1279" s="79"/>
      <c r="H1279" s="79"/>
      <c r="I1279" s="79"/>
      <c r="J1279" s="79"/>
      <c r="K1279" s="79"/>
      <c r="L1279" s="79"/>
      <c r="M1279" s="79"/>
      <c r="N1279" s="79"/>
      <c r="O1279" s="79"/>
    </row>
    <row r="1280">
      <c r="A1280" s="60"/>
      <c r="B1280" s="79"/>
      <c r="C1280" s="79"/>
      <c r="D1280" s="79"/>
      <c r="E1280" s="79"/>
      <c r="F1280" s="79"/>
      <c r="G1280" s="79"/>
      <c r="H1280" s="79"/>
      <c r="I1280" s="79"/>
      <c r="J1280" s="79"/>
      <c r="K1280" s="79"/>
      <c r="L1280" s="79"/>
      <c r="M1280" s="79"/>
      <c r="N1280" s="79"/>
      <c r="O1280" s="79"/>
    </row>
    <row r="1281">
      <c r="A1281" s="60"/>
      <c r="B1281" s="79"/>
      <c r="C1281" s="79"/>
      <c r="D1281" s="79"/>
      <c r="E1281" s="79"/>
      <c r="F1281" s="79"/>
      <c r="G1281" s="79"/>
      <c r="H1281" s="79"/>
      <c r="I1281" s="79"/>
      <c r="J1281" s="79"/>
      <c r="K1281" s="79"/>
      <c r="L1281" s="79"/>
      <c r="M1281" s="79"/>
      <c r="N1281" s="79"/>
      <c r="O1281" s="79"/>
    </row>
    <row r="1282">
      <c r="A1282" s="60"/>
      <c r="B1282" s="79"/>
      <c r="C1282" s="79"/>
      <c r="D1282" s="79"/>
      <c r="E1282" s="79"/>
      <c r="F1282" s="79"/>
      <c r="G1282" s="79"/>
      <c r="H1282" s="79"/>
      <c r="I1282" s="79"/>
      <c r="J1282" s="79"/>
      <c r="K1282" s="79"/>
      <c r="L1282" s="79"/>
      <c r="M1282" s="79"/>
      <c r="N1282" s="79"/>
      <c r="O1282" s="79"/>
    </row>
    <row r="1283">
      <c r="A1283" s="60"/>
      <c r="B1283" s="79"/>
      <c r="C1283" s="79"/>
      <c r="D1283" s="79"/>
      <c r="E1283" s="79"/>
      <c r="F1283" s="79"/>
      <c r="G1283" s="79"/>
      <c r="H1283" s="79"/>
      <c r="I1283" s="79"/>
      <c r="J1283" s="79"/>
      <c r="K1283" s="79"/>
      <c r="L1283" s="79"/>
      <c r="M1283" s="79"/>
      <c r="N1283" s="79"/>
      <c r="O1283" s="79"/>
    </row>
    <row r="1284">
      <c r="A1284" s="60"/>
      <c r="B1284" s="79"/>
      <c r="C1284" s="79"/>
      <c r="D1284" s="79"/>
      <c r="E1284" s="79"/>
      <c r="F1284" s="79"/>
      <c r="G1284" s="79"/>
      <c r="H1284" s="79"/>
      <c r="I1284" s="79"/>
      <c r="J1284" s="79"/>
      <c r="K1284" s="79"/>
      <c r="L1284" s="79"/>
      <c r="M1284" s="79"/>
      <c r="N1284" s="79"/>
      <c r="O1284" s="79"/>
    </row>
    <row r="1285">
      <c r="A1285" s="60"/>
      <c r="B1285" s="79"/>
      <c r="C1285" s="79"/>
      <c r="D1285" s="79"/>
      <c r="E1285" s="79"/>
      <c r="F1285" s="79"/>
      <c r="G1285" s="79"/>
      <c r="H1285" s="79"/>
      <c r="I1285" s="79"/>
      <c r="J1285" s="79"/>
      <c r="K1285" s="79"/>
      <c r="L1285" s="79"/>
      <c r="M1285" s="79"/>
      <c r="N1285" s="79"/>
      <c r="O1285" s="79"/>
    </row>
    <row r="1286">
      <c r="A1286" s="60"/>
      <c r="B1286" s="79"/>
      <c r="C1286" s="79"/>
      <c r="D1286" s="79"/>
      <c r="E1286" s="79"/>
      <c r="F1286" s="79"/>
      <c r="G1286" s="79"/>
      <c r="H1286" s="79"/>
      <c r="I1286" s="79"/>
      <c r="J1286" s="79"/>
      <c r="K1286" s="79"/>
      <c r="L1286" s="79"/>
      <c r="M1286" s="79"/>
      <c r="N1286" s="79"/>
      <c r="O1286" s="79"/>
    </row>
    <row r="1287">
      <c r="A1287" s="60"/>
      <c r="B1287" s="79"/>
      <c r="C1287" s="79"/>
      <c r="D1287" s="79"/>
      <c r="E1287" s="79"/>
      <c r="F1287" s="79"/>
      <c r="G1287" s="79"/>
      <c r="H1287" s="79"/>
      <c r="I1287" s="79"/>
      <c r="J1287" s="79"/>
      <c r="K1287" s="79"/>
      <c r="L1287" s="79"/>
      <c r="M1287" s="79"/>
      <c r="N1287" s="79"/>
      <c r="O1287" s="79"/>
    </row>
    <row r="1288">
      <c r="A1288" s="60"/>
      <c r="B1288" s="79"/>
      <c r="C1288" s="79"/>
      <c r="D1288" s="79"/>
      <c r="E1288" s="79"/>
      <c r="F1288" s="79"/>
      <c r="G1288" s="79"/>
      <c r="H1288" s="79"/>
      <c r="I1288" s="79"/>
      <c r="J1288" s="79"/>
      <c r="K1288" s="79"/>
      <c r="L1288" s="79"/>
      <c r="M1288" s="79"/>
      <c r="N1288" s="79"/>
      <c r="O1288" s="79"/>
    </row>
    <row r="1289">
      <c r="A1289" s="60"/>
      <c r="B1289" s="79"/>
      <c r="C1289" s="79"/>
      <c r="D1289" s="79"/>
      <c r="E1289" s="79"/>
      <c r="F1289" s="79"/>
      <c r="G1289" s="79"/>
      <c r="H1289" s="79"/>
      <c r="I1289" s="79"/>
      <c r="J1289" s="79"/>
      <c r="K1289" s="79"/>
      <c r="L1289" s="79"/>
      <c r="M1289" s="79"/>
      <c r="N1289" s="79"/>
      <c r="O1289" s="79"/>
    </row>
    <row r="1290">
      <c r="A1290" s="60"/>
      <c r="B1290" s="79"/>
      <c r="C1290" s="79"/>
      <c r="D1290" s="79"/>
      <c r="E1290" s="79"/>
      <c r="F1290" s="79"/>
      <c r="G1290" s="79"/>
      <c r="H1290" s="79"/>
      <c r="I1290" s="79"/>
      <c r="J1290" s="79"/>
      <c r="K1290" s="79"/>
      <c r="L1290" s="79"/>
      <c r="M1290" s="79"/>
      <c r="N1290" s="79"/>
      <c r="O1290" s="79"/>
    </row>
    <row r="1291">
      <c r="A1291" s="60"/>
      <c r="B1291" s="79"/>
      <c r="C1291" s="79"/>
      <c r="D1291" s="79"/>
      <c r="E1291" s="79"/>
      <c r="F1291" s="79"/>
      <c r="G1291" s="79"/>
      <c r="H1291" s="79"/>
      <c r="I1291" s="79"/>
      <c r="J1291" s="79"/>
      <c r="K1291" s="79"/>
      <c r="L1291" s="79"/>
      <c r="M1291" s="79"/>
      <c r="N1291" s="79"/>
      <c r="O1291" s="79"/>
    </row>
    <row r="1292">
      <c r="A1292" s="60"/>
      <c r="B1292" s="79"/>
      <c r="C1292" s="79"/>
      <c r="D1292" s="79"/>
      <c r="E1292" s="79"/>
      <c r="F1292" s="79"/>
      <c r="G1292" s="79"/>
      <c r="H1292" s="79"/>
      <c r="I1292" s="79"/>
      <c r="J1292" s="79"/>
      <c r="K1292" s="79"/>
      <c r="L1292" s="79"/>
      <c r="M1292" s="79"/>
      <c r="N1292" s="79"/>
      <c r="O1292" s="79"/>
    </row>
    <row r="1293">
      <c r="A1293" s="60"/>
      <c r="B1293" s="79"/>
      <c r="C1293" s="79"/>
      <c r="D1293" s="79"/>
      <c r="E1293" s="79"/>
      <c r="F1293" s="79"/>
      <c r="G1293" s="79"/>
      <c r="H1293" s="79"/>
      <c r="I1293" s="79"/>
      <c r="J1293" s="79"/>
      <c r="K1293" s="79"/>
      <c r="L1293" s="79"/>
      <c r="M1293" s="79"/>
      <c r="N1293" s="79"/>
      <c r="O1293" s="79"/>
    </row>
    <row r="1294">
      <c r="A1294" s="60"/>
      <c r="B1294" s="79"/>
      <c r="C1294" s="79"/>
      <c r="D1294" s="79"/>
      <c r="E1294" s="79"/>
      <c r="F1294" s="79"/>
      <c r="G1294" s="79"/>
      <c r="H1294" s="79"/>
      <c r="I1294" s="79"/>
      <c r="J1294" s="79"/>
      <c r="K1294" s="79"/>
      <c r="L1294" s="79"/>
      <c r="M1294" s="79"/>
      <c r="N1294" s="79"/>
      <c r="O1294" s="79"/>
    </row>
    <row r="1295">
      <c r="A1295" s="60"/>
      <c r="B1295" s="79"/>
      <c r="C1295" s="79"/>
      <c r="D1295" s="79"/>
      <c r="E1295" s="79"/>
      <c r="F1295" s="79"/>
      <c r="G1295" s="79"/>
      <c r="H1295" s="79"/>
      <c r="I1295" s="79"/>
      <c r="J1295" s="79"/>
      <c r="K1295" s="79"/>
      <c r="L1295" s="79"/>
      <c r="M1295" s="79"/>
      <c r="N1295" s="79"/>
      <c r="O1295" s="79"/>
    </row>
    <row r="1296">
      <c r="A1296" s="60"/>
      <c r="B1296" s="79"/>
      <c r="C1296" s="79"/>
      <c r="D1296" s="79"/>
      <c r="E1296" s="79"/>
      <c r="F1296" s="79"/>
      <c r="G1296" s="79"/>
      <c r="H1296" s="79"/>
      <c r="I1296" s="79"/>
      <c r="J1296" s="79"/>
      <c r="K1296" s="79"/>
      <c r="L1296" s="79"/>
      <c r="M1296" s="79"/>
      <c r="N1296" s="79"/>
      <c r="O1296" s="79"/>
    </row>
    <row r="1297">
      <c r="A1297" s="60"/>
      <c r="B1297" s="79"/>
      <c r="C1297" s="79"/>
      <c r="D1297" s="79"/>
      <c r="E1297" s="79"/>
      <c r="F1297" s="79"/>
      <c r="G1297" s="79"/>
      <c r="H1297" s="79"/>
      <c r="I1297" s="79"/>
      <c r="J1297" s="79"/>
      <c r="K1297" s="79"/>
      <c r="L1297" s="79"/>
      <c r="M1297" s="79"/>
      <c r="N1297" s="79"/>
      <c r="O1297" s="79"/>
    </row>
    <row r="1298">
      <c r="A1298" s="60"/>
      <c r="B1298" s="79"/>
      <c r="C1298" s="79"/>
      <c r="D1298" s="79"/>
      <c r="E1298" s="79"/>
      <c r="F1298" s="79"/>
      <c r="G1298" s="79"/>
      <c r="H1298" s="79"/>
      <c r="I1298" s="79"/>
      <c r="J1298" s="79"/>
      <c r="K1298" s="79"/>
      <c r="L1298" s="79"/>
      <c r="M1298" s="79"/>
      <c r="N1298" s="79"/>
      <c r="O1298" s="79"/>
    </row>
    <row r="1299">
      <c r="A1299" s="60"/>
      <c r="B1299" s="79"/>
      <c r="C1299" s="79"/>
      <c r="D1299" s="79"/>
      <c r="E1299" s="79"/>
      <c r="F1299" s="79"/>
      <c r="G1299" s="79"/>
      <c r="H1299" s="79"/>
      <c r="I1299" s="79"/>
      <c r="J1299" s="79"/>
      <c r="K1299" s="79"/>
      <c r="L1299" s="79"/>
      <c r="M1299" s="79"/>
      <c r="N1299" s="79"/>
      <c r="O1299" s="79"/>
    </row>
    <row r="1300">
      <c r="A1300" s="60"/>
      <c r="B1300" s="79"/>
      <c r="C1300" s="79"/>
      <c r="D1300" s="79"/>
      <c r="E1300" s="79"/>
      <c r="F1300" s="79"/>
      <c r="G1300" s="79"/>
      <c r="H1300" s="79"/>
      <c r="I1300" s="79"/>
      <c r="J1300" s="79"/>
      <c r="K1300" s="79"/>
      <c r="L1300" s="79"/>
      <c r="M1300" s="79"/>
      <c r="N1300" s="79"/>
      <c r="O1300" s="79"/>
    </row>
    <row r="1301">
      <c r="A1301" s="60"/>
      <c r="B1301" s="79"/>
      <c r="C1301" s="79"/>
      <c r="D1301" s="79"/>
      <c r="E1301" s="79"/>
      <c r="F1301" s="79"/>
      <c r="G1301" s="79"/>
      <c r="H1301" s="79"/>
      <c r="I1301" s="79"/>
      <c r="J1301" s="79"/>
      <c r="K1301" s="79"/>
      <c r="L1301" s="79"/>
      <c r="M1301" s="79"/>
      <c r="N1301" s="79"/>
      <c r="O1301" s="79"/>
    </row>
    <row r="1302">
      <c r="A1302" s="60"/>
      <c r="B1302" s="79"/>
      <c r="C1302" s="79"/>
      <c r="D1302" s="79"/>
      <c r="E1302" s="79"/>
      <c r="F1302" s="79"/>
      <c r="G1302" s="79"/>
      <c r="H1302" s="79"/>
      <c r="I1302" s="79"/>
      <c r="J1302" s="79"/>
      <c r="K1302" s="79"/>
      <c r="L1302" s="79"/>
      <c r="M1302" s="79"/>
      <c r="N1302" s="79"/>
      <c r="O1302" s="79"/>
    </row>
    <row r="1303">
      <c r="A1303" s="60"/>
      <c r="B1303" s="79"/>
      <c r="C1303" s="79"/>
      <c r="D1303" s="79"/>
      <c r="E1303" s="79"/>
      <c r="F1303" s="79"/>
      <c r="G1303" s="79"/>
      <c r="H1303" s="79"/>
      <c r="I1303" s="79"/>
      <c r="J1303" s="79"/>
      <c r="K1303" s="79"/>
      <c r="L1303" s="79"/>
      <c r="M1303" s="79"/>
      <c r="N1303" s="79"/>
      <c r="O1303" s="79"/>
    </row>
    <row r="1304">
      <c r="A1304" s="60"/>
      <c r="B1304" s="79"/>
      <c r="C1304" s="79"/>
      <c r="D1304" s="79"/>
      <c r="E1304" s="79"/>
      <c r="F1304" s="79"/>
      <c r="G1304" s="79"/>
      <c r="H1304" s="79"/>
      <c r="I1304" s="79"/>
      <c r="J1304" s="79"/>
      <c r="K1304" s="79"/>
      <c r="L1304" s="79"/>
      <c r="M1304" s="79"/>
      <c r="N1304" s="79"/>
      <c r="O1304" s="79"/>
    </row>
    <row r="1305">
      <c r="A1305" s="60"/>
      <c r="B1305" s="79"/>
      <c r="C1305" s="79"/>
      <c r="D1305" s="79"/>
      <c r="E1305" s="79"/>
      <c r="F1305" s="79"/>
      <c r="G1305" s="79"/>
      <c r="H1305" s="79"/>
      <c r="I1305" s="79"/>
      <c r="J1305" s="79"/>
      <c r="K1305" s="79"/>
      <c r="L1305" s="79"/>
      <c r="M1305" s="79"/>
      <c r="N1305" s="79"/>
      <c r="O1305" s="79"/>
    </row>
    <row r="1306">
      <c r="A1306" s="60"/>
      <c r="B1306" s="79"/>
      <c r="C1306" s="79"/>
      <c r="D1306" s="79"/>
      <c r="E1306" s="79"/>
      <c r="F1306" s="79"/>
      <c r="G1306" s="79"/>
      <c r="H1306" s="79"/>
      <c r="I1306" s="79"/>
      <c r="J1306" s="79"/>
      <c r="K1306" s="79"/>
      <c r="L1306" s="79"/>
      <c r="M1306" s="79"/>
      <c r="N1306" s="79"/>
      <c r="O1306" s="79"/>
    </row>
    <row r="1307">
      <c r="A1307" s="60"/>
      <c r="B1307" s="79"/>
      <c r="C1307" s="79"/>
      <c r="D1307" s="79"/>
      <c r="E1307" s="79"/>
      <c r="F1307" s="79"/>
      <c r="G1307" s="79"/>
      <c r="H1307" s="79"/>
      <c r="I1307" s="79"/>
      <c r="J1307" s="79"/>
      <c r="K1307" s="79"/>
      <c r="L1307" s="79"/>
      <c r="M1307" s="79"/>
      <c r="N1307" s="79"/>
      <c r="O1307" s="79"/>
    </row>
    <row r="1308">
      <c r="A1308" s="60"/>
      <c r="B1308" s="79"/>
      <c r="C1308" s="79"/>
      <c r="D1308" s="79"/>
      <c r="E1308" s="79"/>
      <c r="F1308" s="79"/>
      <c r="G1308" s="79"/>
      <c r="H1308" s="79"/>
      <c r="I1308" s="79"/>
      <c r="J1308" s="79"/>
      <c r="K1308" s="79"/>
      <c r="L1308" s="79"/>
      <c r="M1308" s="79"/>
      <c r="N1308" s="79"/>
      <c r="O1308" s="79"/>
    </row>
    <row r="1309">
      <c r="A1309" s="60"/>
      <c r="B1309" s="79"/>
      <c r="C1309" s="79"/>
      <c r="D1309" s="79"/>
      <c r="E1309" s="79"/>
      <c r="F1309" s="79"/>
      <c r="G1309" s="79"/>
      <c r="H1309" s="79"/>
      <c r="I1309" s="79"/>
      <c r="J1309" s="79"/>
      <c r="K1309" s="79"/>
      <c r="L1309" s="79"/>
      <c r="M1309" s="79"/>
      <c r="N1309" s="79"/>
      <c r="O1309" s="79"/>
    </row>
    <row r="1310">
      <c r="A1310" s="60"/>
      <c r="B1310" s="79"/>
      <c r="C1310" s="79"/>
      <c r="D1310" s="79"/>
      <c r="E1310" s="79"/>
      <c r="F1310" s="79"/>
      <c r="G1310" s="79"/>
      <c r="H1310" s="79"/>
      <c r="I1310" s="79"/>
      <c r="J1310" s="79"/>
      <c r="K1310" s="79"/>
      <c r="L1310" s="79"/>
      <c r="M1310" s="79"/>
      <c r="N1310" s="79"/>
      <c r="O1310" s="7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57"/>
    <col customWidth="1" min="4" max="4" width="10.86"/>
    <col customWidth="1" min="5" max="5" width="14.0"/>
  </cols>
  <sheetData>
    <row r="1">
      <c r="A1" s="21" t="s">
        <v>716</v>
      </c>
      <c r="B1" s="21" t="s">
        <v>717</v>
      </c>
      <c r="C1" s="21" t="s">
        <v>718</v>
      </c>
      <c r="D1" s="21" t="s">
        <v>719</v>
      </c>
      <c r="E1" s="21" t="s">
        <v>720</v>
      </c>
      <c r="F1" s="21" t="s">
        <v>721</v>
      </c>
    </row>
    <row r="2">
      <c r="A2" s="21" t="s">
        <v>722</v>
      </c>
      <c r="B2" s="21" t="s">
        <v>723</v>
      </c>
      <c r="C2" s="191" t="s">
        <v>1</v>
      </c>
      <c r="E2" s="21">
        <v>-1.0</v>
      </c>
      <c r="F2" s="21" t="s">
        <v>724</v>
      </c>
    </row>
    <row r="3">
      <c r="A3" s="21" t="s">
        <v>722</v>
      </c>
      <c r="B3" s="21" t="s">
        <v>723</v>
      </c>
      <c r="C3" s="191" t="s">
        <v>3</v>
      </c>
      <c r="E3" s="21">
        <v>-1.0</v>
      </c>
      <c r="F3" s="21" t="s">
        <v>724</v>
      </c>
    </row>
    <row r="4">
      <c r="A4" s="21" t="s">
        <v>722</v>
      </c>
      <c r="B4" s="21" t="s">
        <v>723</v>
      </c>
      <c r="C4" s="191" t="s">
        <v>7</v>
      </c>
      <c r="E4" s="21">
        <v>1.0</v>
      </c>
      <c r="F4" s="21" t="s">
        <v>724</v>
      </c>
    </row>
    <row r="5">
      <c r="A5" s="21" t="s">
        <v>722</v>
      </c>
      <c r="B5" s="21" t="s">
        <v>723</v>
      </c>
      <c r="C5" s="21" t="s">
        <v>17</v>
      </c>
      <c r="E5" s="21">
        <v>-1.0</v>
      </c>
      <c r="F5" s="21" t="s">
        <v>724</v>
      </c>
    </row>
    <row r="6">
      <c r="A6" s="21" t="s">
        <v>722</v>
      </c>
      <c r="B6" s="21" t="s">
        <v>725</v>
      </c>
      <c r="C6" s="191" t="s">
        <v>1</v>
      </c>
      <c r="E6" s="21">
        <v>-1.0</v>
      </c>
      <c r="F6" s="21" t="s">
        <v>726</v>
      </c>
    </row>
    <row r="7">
      <c r="A7" s="21" t="s">
        <v>722</v>
      </c>
      <c r="B7" s="21" t="s">
        <v>725</v>
      </c>
      <c r="C7" s="191" t="s">
        <v>3</v>
      </c>
      <c r="E7" s="21">
        <v>-1.0</v>
      </c>
      <c r="F7" s="21" t="s">
        <v>726</v>
      </c>
    </row>
    <row r="8">
      <c r="A8" s="21" t="s">
        <v>722</v>
      </c>
      <c r="B8" s="21" t="s">
        <v>725</v>
      </c>
      <c r="C8" s="191" t="s">
        <v>727</v>
      </c>
      <c r="E8" s="21">
        <v>-1.0</v>
      </c>
      <c r="F8" s="21" t="s">
        <v>726</v>
      </c>
    </row>
    <row r="9">
      <c r="A9" s="21" t="s">
        <v>728</v>
      </c>
      <c r="B9" s="21" t="s">
        <v>723</v>
      </c>
      <c r="C9" s="191" t="s">
        <v>1</v>
      </c>
      <c r="E9" s="21">
        <v>-1.0</v>
      </c>
      <c r="F9" s="21" t="s">
        <v>729</v>
      </c>
    </row>
    <row r="10">
      <c r="A10" s="21" t="s">
        <v>728</v>
      </c>
      <c r="B10" s="21" t="s">
        <v>723</v>
      </c>
      <c r="C10" s="191" t="s">
        <v>3</v>
      </c>
      <c r="E10" s="21">
        <v>-1.0</v>
      </c>
      <c r="F10" s="21" t="s">
        <v>729</v>
      </c>
    </row>
    <row r="11">
      <c r="A11" s="21" t="s">
        <v>728</v>
      </c>
      <c r="B11" s="21" t="s">
        <v>723</v>
      </c>
      <c r="C11" s="191" t="s">
        <v>7</v>
      </c>
      <c r="E11" s="21">
        <v>1.0</v>
      </c>
      <c r="F11" s="21" t="s">
        <v>729</v>
      </c>
    </row>
    <row r="12">
      <c r="A12" s="21" t="s">
        <v>728</v>
      </c>
      <c r="B12" s="21" t="s">
        <v>723</v>
      </c>
      <c r="C12" s="191" t="s">
        <v>17</v>
      </c>
      <c r="E12" s="21">
        <v>-1.0</v>
      </c>
      <c r="F12" s="21" t="s">
        <v>729</v>
      </c>
    </row>
    <row r="13">
      <c r="A13" s="21" t="s">
        <v>723</v>
      </c>
      <c r="B13" s="21" t="s">
        <v>730</v>
      </c>
      <c r="C13" s="191" t="s">
        <v>1</v>
      </c>
      <c r="E13" s="21">
        <v>-1.0</v>
      </c>
      <c r="F13" s="21" t="s">
        <v>729</v>
      </c>
    </row>
    <row r="14">
      <c r="A14" s="21" t="s">
        <v>723</v>
      </c>
      <c r="B14" s="21" t="s">
        <v>730</v>
      </c>
      <c r="C14" s="191" t="s">
        <v>3</v>
      </c>
      <c r="E14" s="21">
        <v>-1.0</v>
      </c>
      <c r="F14" s="21" t="s">
        <v>729</v>
      </c>
    </row>
    <row r="15">
      <c r="A15" s="21" t="s">
        <v>723</v>
      </c>
      <c r="B15" s="21" t="s">
        <v>730</v>
      </c>
      <c r="C15" s="191" t="s">
        <v>7</v>
      </c>
      <c r="E15" s="21">
        <v>1.0</v>
      </c>
      <c r="F15" s="21" t="s">
        <v>729</v>
      </c>
    </row>
    <row r="16">
      <c r="A16" s="21" t="s">
        <v>723</v>
      </c>
      <c r="B16" s="21" t="s">
        <v>730</v>
      </c>
      <c r="C16" s="191" t="s">
        <v>731</v>
      </c>
      <c r="E16" s="21">
        <v>-1.0</v>
      </c>
      <c r="F16" s="21" t="s">
        <v>729</v>
      </c>
    </row>
    <row r="17">
      <c r="A17" s="21" t="s">
        <v>732</v>
      </c>
      <c r="B17" s="21" t="s">
        <v>733</v>
      </c>
      <c r="C17" s="191" t="s">
        <v>1</v>
      </c>
      <c r="E17" s="21">
        <v>-1.0</v>
      </c>
      <c r="F17" s="21" t="s">
        <v>729</v>
      </c>
    </row>
    <row r="18">
      <c r="A18" s="21" t="s">
        <v>732</v>
      </c>
      <c r="B18" s="21" t="s">
        <v>733</v>
      </c>
      <c r="C18" s="191" t="s">
        <v>3</v>
      </c>
      <c r="E18" s="21">
        <v>-1.0</v>
      </c>
      <c r="F18" s="21" t="s">
        <v>729</v>
      </c>
    </row>
    <row r="19">
      <c r="A19" s="21" t="s">
        <v>732</v>
      </c>
      <c r="B19" s="21" t="s">
        <v>733</v>
      </c>
      <c r="C19" s="191" t="s">
        <v>7</v>
      </c>
      <c r="E19" s="21">
        <v>1.0</v>
      </c>
      <c r="F19" s="21" t="s">
        <v>729</v>
      </c>
    </row>
    <row r="20">
      <c r="A20" s="21" t="s">
        <v>732</v>
      </c>
      <c r="B20" s="21" t="s">
        <v>733</v>
      </c>
      <c r="C20" s="191" t="s">
        <v>734</v>
      </c>
      <c r="E20" s="21">
        <v>-1.0</v>
      </c>
      <c r="F20" s="21" t="s">
        <v>729</v>
      </c>
    </row>
    <row r="21">
      <c r="A21" s="21" t="s">
        <v>725</v>
      </c>
      <c r="B21" s="21" t="s">
        <v>735</v>
      </c>
      <c r="C21" s="191" t="s">
        <v>1</v>
      </c>
      <c r="E21" s="21">
        <v>-1.0</v>
      </c>
      <c r="F21" s="21" t="s">
        <v>729</v>
      </c>
    </row>
    <row r="22">
      <c r="A22" s="21" t="s">
        <v>725</v>
      </c>
      <c r="B22" s="21" t="s">
        <v>735</v>
      </c>
      <c r="C22" s="191" t="s">
        <v>3</v>
      </c>
      <c r="E22" s="21">
        <v>-1.0</v>
      </c>
      <c r="F22" s="21" t="s">
        <v>729</v>
      </c>
    </row>
    <row r="23">
      <c r="A23" s="21" t="s">
        <v>725</v>
      </c>
      <c r="B23" s="21" t="s">
        <v>735</v>
      </c>
      <c r="C23" s="191" t="s">
        <v>7</v>
      </c>
      <c r="E23" s="21">
        <v>1.0</v>
      </c>
      <c r="F23" s="21" t="s">
        <v>729</v>
      </c>
    </row>
    <row r="24">
      <c r="A24" s="21" t="s">
        <v>725</v>
      </c>
      <c r="B24" s="21" t="s">
        <v>735</v>
      </c>
      <c r="C24" s="191" t="s">
        <v>17</v>
      </c>
      <c r="E24" s="21">
        <v>-1.0</v>
      </c>
      <c r="F24" s="21" t="s">
        <v>729</v>
      </c>
    </row>
    <row r="25">
      <c r="A25" s="21" t="s">
        <v>725</v>
      </c>
      <c r="B25" s="21" t="s">
        <v>736</v>
      </c>
      <c r="C25" s="191" t="s">
        <v>1</v>
      </c>
      <c r="E25" s="21">
        <v>-1.0</v>
      </c>
      <c r="F25" s="21" t="s">
        <v>737</v>
      </c>
    </row>
    <row r="26">
      <c r="A26" s="21" t="s">
        <v>725</v>
      </c>
      <c r="B26" s="21" t="s">
        <v>736</v>
      </c>
      <c r="C26" s="191" t="s">
        <v>3</v>
      </c>
      <c r="E26" s="21">
        <v>-1.0</v>
      </c>
      <c r="F26" s="21" t="s">
        <v>737</v>
      </c>
    </row>
    <row r="27">
      <c r="A27" s="21" t="s">
        <v>725</v>
      </c>
      <c r="B27" s="21" t="s">
        <v>736</v>
      </c>
      <c r="C27" s="191" t="s">
        <v>7</v>
      </c>
      <c r="E27" s="21">
        <v>1.0</v>
      </c>
      <c r="F27" s="21" t="s">
        <v>737</v>
      </c>
    </row>
    <row r="28">
      <c r="A28" s="21" t="s">
        <v>725</v>
      </c>
      <c r="B28" s="21" t="s">
        <v>736</v>
      </c>
      <c r="C28" s="191" t="s">
        <v>17</v>
      </c>
      <c r="E28" s="21">
        <v>-1.0</v>
      </c>
      <c r="F28" s="21" t="s">
        <v>737</v>
      </c>
    </row>
    <row r="29">
      <c r="A29" s="21" t="s">
        <v>733</v>
      </c>
      <c r="B29" s="21" t="s">
        <v>738</v>
      </c>
      <c r="C29" s="191" t="s">
        <v>34</v>
      </c>
      <c r="E29" s="21">
        <v>1.0</v>
      </c>
      <c r="F29" s="21" t="s">
        <v>729</v>
      </c>
    </row>
    <row r="30">
      <c r="A30" s="21" t="s">
        <v>733</v>
      </c>
      <c r="B30" s="21" t="s">
        <v>738</v>
      </c>
      <c r="C30" s="191" t="s">
        <v>23</v>
      </c>
      <c r="E30" s="21">
        <v>-1.0</v>
      </c>
      <c r="F30" s="21" t="s">
        <v>729</v>
      </c>
    </row>
    <row r="31">
      <c r="A31" s="21" t="s">
        <v>733</v>
      </c>
      <c r="B31" s="21" t="s">
        <v>739</v>
      </c>
      <c r="C31" s="191" t="s">
        <v>1</v>
      </c>
      <c r="E31" s="21">
        <v>-2.0</v>
      </c>
      <c r="F31" s="21" t="s">
        <v>740</v>
      </c>
    </row>
    <row r="32">
      <c r="A32" s="21" t="s">
        <v>733</v>
      </c>
      <c r="B32" s="21" t="s">
        <v>739</v>
      </c>
      <c r="C32" s="191" t="s">
        <v>3</v>
      </c>
      <c r="E32" s="21">
        <v>-2.0</v>
      </c>
      <c r="F32" s="21" t="s">
        <v>740</v>
      </c>
    </row>
    <row r="33">
      <c r="A33" s="21" t="s">
        <v>733</v>
      </c>
      <c r="B33" s="21" t="s">
        <v>739</v>
      </c>
      <c r="C33" s="191" t="s">
        <v>7</v>
      </c>
      <c r="E33" s="21">
        <v>2.0</v>
      </c>
      <c r="F33" s="21" t="s">
        <v>740</v>
      </c>
    </row>
    <row r="34">
      <c r="A34" s="21" t="s">
        <v>733</v>
      </c>
      <c r="B34" s="21" t="s">
        <v>739</v>
      </c>
      <c r="C34" s="191" t="s">
        <v>17</v>
      </c>
      <c r="E34" s="21">
        <v>-2.0</v>
      </c>
      <c r="F34" s="21" t="s">
        <v>740</v>
      </c>
    </row>
    <row r="35">
      <c r="A35" s="21" t="s">
        <v>733</v>
      </c>
      <c r="B35" s="21" t="s">
        <v>741</v>
      </c>
      <c r="C35" s="191" t="s">
        <v>1</v>
      </c>
      <c r="E35" s="21">
        <v>-1.0</v>
      </c>
      <c r="F35" s="21" t="s">
        <v>740</v>
      </c>
    </row>
    <row r="36">
      <c r="A36" s="21" t="s">
        <v>733</v>
      </c>
      <c r="B36" s="21" t="s">
        <v>741</v>
      </c>
      <c r="C36" s="191" t="s">
        <v>3</v>
      </c>
      <c r="E36" s="21">
        <v>-1.0</v>
      </c>
      <c r="F36" s="21" t="s">
        <v>740</v>
      </c>
    </row>
    <row r="37">
      <c r="A37" s="21" t="s">
        <v>733</v>
      </c>
      <c r="B37" s="21" t="s">
        <v>741</v>
      </c>
      <c r="C37" s="191" t="s">
        <v>7</v>
      </c>
      <c r="E37" s="21">
        <v>1.0</v>
      </c>
      <c r="F37" s="21" t="s">
        <v>740</v>
      </c>
    </row>
    <row r="38">
      <c r="A38" s="21" t="s">
        <v>733</v>
      </c>
      <c r="B38" s="21" t="s">
        <v>741</v>
      </c>
      <c r="C38" s="191" t="s">
        <v>17</v>
      </c>
      <c r="E38" s="21">
        <v>-1.0</v>
      </c>
      <c r="F38" s="21" t="s">
        <v>740</v>
      </c>
    </row>
    <row r="39">
      <c r="A39" s="21" t="s">
        <v>739</v>
      </c>
      <c r="B39" s="21" t="s">
        <v>742</v>
      </c>
      <c r="C39" s="191" t="s">
        <v>1</v>
      </c>
      <c r="E39" s="21">
        <v>-1.0</v>
      </c>
      <c r="F39" s="21" t="s">
        <v>743</v>
      </c>
    </row>
    <row r="40">
      <c r="A40" s="21" t="s">
        <v>739</v>
      </c>
      <c r="B40" s="21" t="s">
        <v>742</v>
      </c>
      <c r="C40" s="191" t="s">
        <v>3</v>
      </c>
      <c r="E40" s="21">
        <v>-1.0</v>
      </c>
      <c r="F40" s="21" t="s">
        <v>743</v>
      </c>
    </row>
    <row r="41">
      <c r="A41" s="21" t="s">
        <v>739</v>
      </c>
      <c r="B41" s="21" t="s">
        <v>742</v>
      </c>
      <c r="C41" s="191" t="s">
        <v>27</v>
      </c>
      <c r="E41" s="21">
        <v>-1.0</v>
      </c>
      <c r="F41" s="21" t="s">
        <v>743</v>
      </c>
    </row>
    <row r="42">
      <c r="A42" s="21" t="s">
        <v>744</v>
      </c>
      <c r="B42" s="21" t="s">
        <v>730</v>
      </c>
      <c r="C42" s="191" t="s">
        <v>1</v>
      </c>
      <c r="E42" s="21">
        <v>-1.0</v>
      </c>
      <c r="F42" s="21" t="s">
        <v>743</v>
      </c>
    </row>
    <row r="43">
      <c r="A43" s="21" t="s">
        <v>744</v>
      </c>
      <c r="B43" s="21" t="s">
        <v>730</v>
      </c>
      <c r="C43" s="191" t="s">
        <v>3</v>
      </c>
      <c r="E43" s="21">
        <v>-1.0</v>
      </c>
      <c r="F43" s="21" t="s">
        <v>743</v>
      </c>
    </row>
    <row r="44">
      <c r="A44" s="21" t="s">
        <v>744</v>
      </c>
      <c r="B44" s="21" t="s">
        <v>730</v>
      </c>
      <c r="C44" s="191" t="s">
        <v>17</v>
      </c>
      <c r="E44" s="21">
        <v>-1.0</v>
      </c>
      <c r="F44" s="21" t="s">
        <v>743</v>
      </c>
    </row>
    <row r="45">
      <c r="A45" s="21" t="s">
        <v>730</v>
      </c>
      <c r="B45" s="21" t="s">
        <v>745</v>
      </c>
      <c r="C45" s="191" t="s">
        <v>1</v>
      </c>
      <c r="E45" s="21">
        <v>-1.0</v>
      </c>
      <c r="F45" s="21" t="s">
        <v>743</v>
      </c>
    </row>
    <row r="46">
      <c r="A46" s="21" t="s">
        <v>730</v>
      </c>
      <c r="B46" s="21" t="s">
        <v>745</v>
      </c>
      <c r="C46" s="191" t="s">
        <v>3</v>
      </c>
      <c r="E46" s="21">
        <v>-1.0</v>
      </c>
      <c r="F46" s="21" t="s">
        <v>743</v>
      </c>
    </row>
    <row r="47">
      <c r="A47" s="21" t="s">
        <v>730</v>
      </c>
      <c r="B47" s="21" t="s">
        <v>745</v>
      </c>
      <c r="C47" s="191" t="s">
        <v>7</v>
      </c>
      <c r="E47" s="21">
        <v>1.0</v>
      </c>
      <c r="F47" s="21" t="s">
        <v>743</v>
      </c>
    </row>
    <row r="48">
      <c r="A48" s="21" t="s">
        <v>730</v>
      </c>
      <c r="B48" s="21" t="s">
        <v>745</v>
      </c>
      <c r="C48" s="191" t="s">
        <v>25</v>
      </c>
      <c r="E48" s="21">
        <v>-1.0</v>
      </c>
      <c r="F48" s="21" t="s">
        <v>743</v>
      </c>
    </row>
    <row r="49">
      <c r="A49" s="21" t="s">
        <v>730</v>
      </c>
      <c r="B49" s="21" t="s">
        <v>746</v>
      </c>
      <c r="C49" s="191" t="s">
        <v>1</v>
      </c>
      <c r="E49" s="21">
        <v>-3.0</v>
      </c>
      <c r="F49" s="21" t="s">
        <v>743</v>
      </c>
    </row>
    <row r="50">
      <c r="A50" s="21" t="s">
        <v>730</v>
      </c>
      <c r="B50" s="21" t="s">
        <v>746</v>
      </c>
      <c r="C50" s="191" t="s">
        <v>3</v>
      </c>
      <c r="E50" s="21">
        <v>-3.0</v>
      </c>
      <c r="F50" s="21" t="s">
        <v>743</v>
      </c>
    </row>
    <row r="51">
      <c r="A51" s="21" t="s">
        <v>730</v>
      </c>
      <c r="B51" s="21" t="s">
        <v>746</v>
      </c>
      <c r="C51" s="191" t="s">
        <v>7</v>
      </c>
      <c r="E51" s="21">
        <v>3.0</v>
      </c>
      <c r="F51" s="21" t="s">
        <v>743</v>
      </c>
    </row>
    <row r="52">
      <c r="A52" s="21" t="s">
        <v>730</v>
      </c>
      <c r="B52" s="21" t="s">
        <v>746</v>
      </c>
      <c r="C52" s="191" t="s">
        <v>17</v>
      </c>
      <c r="E52" s="21">
        <v>-1.0</v>
      </c>
      <c r="F52" s="21" t="s">
        <v>743</v>
      </c>
    </row>
    <row r="53">
      <c r="A53" s="21" t="s">
        <v>730</v>
      </c>
      <c r="B53" s="21" t="s">
        <v>746</v>
      </c>
      <c r="C53" s="191" t="s">
        <v>22</v>
      </c>
      <c r="E53" s="21">
        <v>-1.0</v>
      </c>
      <c r="F53" s="21" t="s">
        <v>743</v>
      </c>
    </row>
    <row r="54">
      <c r="A54" s="21" t="s">
        <v>730</v>
      </c>
      <c r="B54" s="21" t="s">
        <v>746</v>
      </c>
      <c r="C54" s="191" t="s">
        <v>27</v>
      </c>
      <c r="E54" s="21">
        <v>-1.0</v>
      </c>
      <c r="F54" s="21" t="s">
        <v>743</v>
      </c>
    </row>
    <row r="55">
      <c r="A55" s="21" t="s">
        <v>746</v>
      </c>
      <c r="B55" s="21" t="s">
        <v>747</v>
      </c>
      <c r="C55" s="191" t="s">
        <v>1</v>
      </c>
      <c r="E55" s="21">
        <v>-1.0</v>
      </c>
      <c r="F55" s="21" t="s">
        <v>743</v>
      </c>
    </row>
    <row r="56">
      <c r="A56" s="21" t="s">
        <v>746</v>
      </c>
      <c r="B56" s="21" t="s">
        <v>747</v>
      </c>
      <c r="C56" s="191" t="s">
        <v>3</v>
      </c>
      <c r="E56" s="21">
        <v>-1.0</v>
      </c>
      <c r="F56" s="21" t="s">
        <v>743</v>
      </c>
    </row>
    <row r="57">
      <c r="A57" s="21" t="s">
        <v>746</v>
      </c>
      <c r="B57" s="21" t="s">
        <v>747</v>
      </c>
      <c r="C57" s="191" t="s">
        <v>7</v>
      </c>
      <c r="E57" s="21">
        <v>1.0</v>
      </c>
      <c r="F57" s="21" t="s">
        <v>743</v>
      </c>
    </row>
    <row r="58">
      <c r="A58" s="21" t="s">
        <v>746</v>
      </c>
      <c r="B58" s="21" t="s">
        <v>747</v>
      </c>
      <c r="C58" s="191" t="s">
        <v>17</v>
      </c>
      <c r="E58" s="21">
        <v>-1.0</v>
      </c>
      <c r="F58" s="21" t="s">
        <v>743</v>
      </c>
    </row>
    <row r="59">
      <c r="A59" s="21" t="s">
        <v>745</v>
      </c>
      <c r="B59" s="21" t="s">
        <v>748</v>
      </c>
      <c r="C59" s="191" t="s">
        <v>1</v>
      </c>
      <c r="E59" s="21">
        <v>-1.0</v>
      </c>
      <c r="F59" s="21" t="s">
        <v>749</v>
      </c>
    </row>
    <row r="60">
      <c r="A60" s="21" t="s">
        <v>745</v>
      </c>
      <c r="B60" s="21" t="s">
        <v>748</v>
      </c>
      <c r="C60" s="191" t="s">
        <v>3</v>
      </c>
      <c r="E60" s="21">
        <v>-1.0</v>
      </c>
      <c r="F60" s="21" t="s">
        <v>749</v>
      </c>
    </row>
    <row r="61">
      <c r="A61" s="21" t="s">
        <v>745</v>
      </c>
      <c r="B61" s="21" t="s">
        <v>748</v>
      </c>
      <c r="C61" s="191" t="s">
        <v>32</v>
      </c>
      <c r="E61" s="21">
        <v>-1.0</v>
      </c>
      <c r="F61" s="21" t="s">
        <v>749</v>
      </c>
    </row>
    <row r="62">
      <c r="A62" s="21" t="s">
        <v>750</v>
      </c>
      <c r="B62" s="21" t="s">
        <v>751</v>
      </c>
      <c r="C62" s="191" t="s">
        <v>1</v>
      </c>
      <c r="E62" s="21">
        <v>-2.0</v>
      </c>
      <c r="F62" s="21" t="s">
        <v>743</v>
      </c>
    </row>
    <row r="63">
      <c r="A63" s="21" t="s">
        <v>750</v>
      </c>
      <c r="B63" s="21" t="s">
        <v>751</v>
      </c>
      <c r="C63" s="191" t="s">
        <v>3</v>
      </c>
      <c r="E63" s="21">
        <v>-2.0</v>
      </c>
      <c r="F63" s="21" t="s">
        <v>743</v>
      </c>
    </row>
    <row r="64">
      <c r="A64" s="21" t="s">
        <v>750</v>
      </c>
      <c r="B64" s="21" t="s">
        <v>751</v>
      </c>
      <c r="C64" s="191" t="s">
        <v>28</v>
      </c>
      <c r="E64" s="21">
        <v>-2.0</v>
      </c>
      <c r="F64" s="21" t="s">
        <v>743</v>
      </c>
    </row>
    <row r="65">
      <c r="A65" s="21" t="s">
        <v>750</v>
      </c>
      <c r="B65" s="21" t="s">
        <v>751</v>
      </c>
      <c r="C65" s="191" t="s">
        <v>7</v>
      </c>
      <c r="E65" s="21">
        <v>2.0</v>
      </c>
      <c r="F65" s="21" t="s">
        <v>743</v>
      </c>
    </row>
    <row r="66">
      <c r="A66" s="21" t="s">
        <v>751</v>
      </c>
      <c r="B66" s="21" t="s">
        <v>752</v>
      </c>
      <c r="C66" s="191" t="s">
        <v>17</v>
      </c>
      <c r="E66" s="21">
        <v>-1.0</v>
      </c>
      <c r="F66" s="21" t="s">
        <v>743</v>
      </c>
    </row>
    <row r="67">
      <c r="A67" s="21" t="s">
        <v>751</v>
      </c>
      <c r="B67" s="21" t="s">
        <v>752</v>
      </c>
      <c r="C67" s="191" t="s">
        <v>1</v>
      </c>
      <c r="E67" s="21">
        <v>-1.0</v>
      </c>
      <c r="F67" s="21" t="s">
        <v>743</v>
      </c>
    </row>
    <row r="68">
      <c r="A68" s="21" t="s">
        <v>751</v>
      </c>
      <c r="B68" s="21" t="s">
        <v>752</v>
      </c>
      <c r="C68" s="191" t="s">
        <v>3</v>
      </c>
      <c r="E68" s="21">
        <v>-1.0</v>
      </c>
      <c r="F68" s="21" t="s">
        <v>743</v>
      </c>
    </row>
    <row r="69">
      <c r="A69" s="21" t="s">
        <v>752</v>
      </c>
      <c r="B69" s="21" t="s">
        <v>753</v>
      </c>
      <c r="C69" s="191" t="s">
        <v>17</v>
      </c>
      <c r="E69" s="21">
        <v>-1.0</v>
      </c>
      <c r="F69" s="21" t="s">
        <v>743</v>
      </c>
    </row>
    <row r="70">
      <c r="A70" s="21" t="s">
        <v>752</v>
      </c>
      <c r="B70" s="21" t="s">
        <v>754</v>
      </c>
      <c r="C70" s="191" t="s">
        <v>17</v>
      </c>
      <c r="E70" s="21">
        <v>-2.0</v>
      </c>
      <c r="F70" s="21" t="s">
        <v>743</v>
      </c>
    </row>
    <row r="71">
      <c r="A71" s="21" t="s">
        <v>752</v>
      </c>
      <c r="B71" s="21" t="s">
        <v>755</v>
      </c>
      <c r="C71" s="191" t="s">
        <v>17</v>
      </c>
      <c r="E71" s="21">
        <v>-1.0</v>
      </c>
      <c r="F71" s="21" t="s">
        <v>743</v>
      </c>
    </row>
    <row r="72">
      <c r="A72" s="21" t="s">
        <v>752</v>
      </c>
      <c r="B72" s="21" t="s">
        <v>753</v>
      </c>
      <c r="C72" s="191" t="s">
        <v>1</v>
      </c>
      <c r="E72" s="21">
        <v>-1.0</v>
      </c>
      <c r="F72" s="21" t="s">
        <v>743</v>
      </c>
    </row>
    <row r="73">
      <c r="A73" s="21" t="s">
        <v>752</v>
      </c>
      <c r="B73" s="21" t="s">
        <v>753</v>
      </c>
      <c r="C73" s="191" t="s">
        <v>3</v>
      </c>
      <c r="E73" s="21">
        <v>-1.0</v>
      </c>
      <c r="F73" s="21" t="s">
        <v>743</v>
      </c>
    </row>
    <row r="74">
      <c r="A74" s="21" t="s">
        <v>752</v>
      </c>
      <c r="B74" s="21" t="s">
        <v>753</v>
      </c>
      <c r="C74" s="191" t="s">
        <v>7</v>
      </c>
      <c r="E74" s="21">
        <v>1.0</v>
      </c>
      <c r="F74" s="21" t="s">
        <v>743</v>
      </c>
    </row>
    <row r="75">
      <c r="A75" s="21" t="s">
        <v>752</v>
      </c>
      <c r="B75" s="21" t="s">
        <v>754</v>
      </c>
      <c r="C75" s="191" t="s">
        <v>1</v>
      </c>
      <c r="E75" s="21">
        <v>-2.0</v>
      </c>
      <c r="F75" s="21" t="s">
        <v>743</v>
      </c>
    </row>
    <row r="76">
      <c r="A76" s="21" t="s">
        <v>752</v>
      </c>
      <c r="B76" s="21" t="s">
        <v>754</v>
      </c>
      <c r="C76" s="191" t="s">
        <v>3</v>
      </c>
      <c r="E76" s="21">
        <v>-2.0</v>
      </c>
      <c r="F76" s="21" t="s">
        <v>743</v>
      </c>
    </row>
    <row r="77">
      <c r="A77" s="21" t="s">
        <v>752</v>
      </c>
      <c r="B77" s="21" t="s">
        <v>754</v>
      </c>
      <c r="C77" s="191" t="s">
        <v>7</v>
      </c>
      <c r="E77" s="21">
        <v>2.0</v>
      </c>
      <c r="F77" s="21" t="s">
        <v>743</v>
      </c>
    </row>
    <row r="78">
      <c r="A78" s="21" t="s">
        <v>752</v>
      </c>
      <c r="B78" s="21" t="s">
        <v>755</v>
      </c>
      <c r="C78" s="191" t="s">
        <v>1</v>
      </c>
      <c r="E78" s="21">
        <v>-1.0</v>
      </c>
      <c r="F78" s="21" t="s">
        <v>743</v>
      </c>
    </row>
    <row r="79">
      <c r="A79" s="21" t="s">
        <v>752</v>
      </c>
      <c r="B79" s="21" t="s">
        <v>755</v>
      </c>
      <c r="C79" s="191" t="s">
        <v>3</v>
      </c>
      <c r="E79" s="21">
        <v>-1.0</v>
      </c>
      <c r="F79" s="21" t="s">
        <v>743</v>
      </c>
    </row>
    <row r="80">
      <c r="A80" s="21" t="s">
        <v>752</v>
      </c>
      <c r="B80" s="21" t="s">
        <v>755</v>
      </c>
      <c r="C80" s="191" t="s">
        <v>7</v>
      </c>
      <c r="E80" s="21">
        <v>1.0</v>
      </c>
      <c r="F80" s="21" t="s">
        <v>743</v>
      </c>
    </row>
    <row r="81">
      <c r="A81" s="21" t="s">
        <v>747</v>
      </c>
      <c r="B81" s="21" t="s">
        <v>756</v>
      </c>
      <c r="C81" s="191" t="s">
        <v>21</v>
      </c>
      <c r="E81" s="21">
        <v>-1.0</v>
      </c>
      <c r="F81" s="21" t="s">
        <v>757</v>
      </c>
    </row>
    <row r="82">
      <c r="A82" s="21" t="s">
        <v>747</v>
      </c>
      <c r="B82" s="21" t="s">
        <v>756</v>
      </c>
      <c r="C82" s="191" t="s">
        <v>34</v>
      </c>
      <c r="E82" s="21">
        <v>1.0</v>
      </c>
      <c r="F82" s="21" t="s">
        <v>757</v>
      </c>
    </row>
    <row r="83">
      <c r="A83" s="21" t="s">
        <v>758</v>
      </c>
      <c r="B83" s="21" t="s">
        <v>759</v>
      </c>
      <c r="C83" s="191" t="s">
        <v>1</v>
      </c>
      <c r="E83" s="21">
        <v>-1.0</v>
      </c>
      <c r="F83" s="21"/>
    </row>
    <row r="84">
      <c r="A84" s="21" t="s">
        <v>758</v>
      </c>
      <c r="B84" s="21" t="s">
        <v>759</v>
      </c>
      <c r="C84" s="191" t="s">
        <v>3</v>
      </c>
      <c r="E84" s="21">
        <v>-1.0</v>
      </c>
      <c r="F84" s="21"/>
    </row>
    <row r="85">
      <c r="A85" s="21" t="s">
        <v>758</v>
      </c>
      <c r="B85" s="21" t="s">
        <v>759</v>
      </c>
      <c r="C85" s="21" t="s">
        <v>17</v>
      </c>
      <c r="E85" s="21">
        <v>-1.0</v>
      </c>
      <c r="F85" s="21"/>
    </row>
    <row r="86">
      <c r="A86" s="21" t="s">
        <v>758</v>
      </c>
      <c r="B86" s="21" t="s">
        <v>759</v>
      </c>
      <c r="C86" s="191" t="s">
        <v>7</v>
      </c>
      <c r="E86" s="21">
        <v>1.0</v>
      </c>
      <c r="F86" s="21"/>
    </row>
    <row r="87">
      <c r="A87" s="21" t="s">
        <v>758</v>
      </c>
      <c r="B87" s="21" t="s">
        <v>760</v>
      </c>
      <c r="C87" s="191" t="s">
        <v>1</v>
      </c>
      <c r="E87" s="21">
        <v>-2.0</v>
      </c>
      <c r="F87" s="21"/>
    </row>
    <row r="88">
      <c r="A88" s="21" t="s">
        <v>758</v>
      </c>
      <c r="B88" s="21" t="s">
        <v>760</v>
      </c>
      <c r="C88" s="191" t="s">
        <v>3</v>
      </c>
      <c r="E88" s="21">
        <v>-2.0</v>
      </c>
      <c r="F88" s="21"/>
    </row>
    <row r="89">
      <c r="A89" s="21" t="s">
        <v>758</v>
      </c>
      <c r="B89" s="21" t="s">
        <v>760</v>
      </c>
      <c r="C89" s="21" t="s">
        <v>25</v>
      </c>
      <c r="E89" s="21">
        <v>-2.0</v>
      </c>
      <c r="F89" s="21"/>
    </row>
    <row r="90">
      <c r="A90" s="21" t="s">
        <v>758</v>
      </c>
      <c r="B90" s="21" t="s">
        <v>760</v>
      </c>
      <c r="C90" s="191" t="s">
        <v>7</v>
      </c>
      <c r="E90" s="21">
        <v>2.0</v>
      </c>
      <c r="F90" s="21"/>
    </row>
    <row r="91">
      <c r="A91" s="21" t="s">
        <v>761</v>
      </c>
      <c r="B91" s="21" t="s">
        <v>754</v>
      </c>
      <c r="C91" s="191" t="s">
        <v>1</v>
      </c>
      <c r="E91" s="21">
        <v>-1.0</v>
      </c>
      <c r="F91" s="21" t="s">
        <v>743</v>
      </c>
    </row>
    <row r="92">
      <c r="A92" s="21" t="s">
        <v>761</v>
      </c>
      <c r="B92" s="21" t="s">
        <v>754</v>
      </c>
      <c r="C92" s="191" t="s">
        <v>3</v>
      </c>
      <c r="E92" s="21">
        <v>-1.0</v>
      </c>
      <c r="F92" s="21" t="s">
        <v>743</v>
      </c>
    </row>
    <row r="93">
      <c r="A93" s="21" t="s">
        <v>761</v>
      </c>
      <c r="B93" s="21" t="s">
        <v>754</v>
      </c>
      <c r="C93" s="191" t="s">
        <v>7</v>
      </c>
      <c r="E93" s="21">
        <v>1.0</v>
      </c>
      <c r="F93" s="21" t="s">
        <v>743</v>
      </c>
    </row>
    <row r="94">
      <c r="A94" s="21" t="s">
        <v>761</v>
      </c>
      <c r="B94" s="21" t="s">
        <v>754</v>
      </c>
      <c r="C94" s="191" t="s">
        <v>17</v>
      </c>
      <c r="E94" s="21">
        <v>-1.0</v>
      </c>
      <c r="F94" s="21" t="s">
        <v>743</v>
      </c>
    </row>
    <row r="95">
      <c r="A95" s="21" t="s">
        <v>762</v>
      </c>
      <c r="B95" s="21" t="s">
        <v>763</v>
      </c>
      <c r="C95" s="191" t="s">
        <v>3</v>
      </c>
      <c r="E95" s="21">
        <v>-3.0</v>
      </c>
      <c r="F95" s="21" t="s">
        <v>764</v>
      </c>
    </row>
    <row r="96">
      <c r="A96" s="21" t="s">
        <v>762</v>
      </c>
      <c r="B96" s="21" t="s">
        <v>763</v>
      </c>
      <c r="C96" s="191" t="s">
        <v>1</v>
      </c>
      <c r="E96" s="21">
        <v>-3.0</v>
      </c>
      <c r="F96" s="21" t="s">
        <v>764</v>
      </c>
    </row>
    <row r="97">
      <c r="A97" s="21" t="s">
        <v>762</v>
      </c>
      <c r="B97" s="21" t="s">
        <v>765</v>
      </c>
      <c r="C97" s="191" t="s">
        <v>3</v>
      </c>
      <c r="E97" s="21">
        <v>-1.0</v>
      </c>
      <c r="F97" s="21" t="s">
        <v>764</v>
      </c>
    </row>
    <row r="98">
      <c r="A98" s="21" t="s">
        <v>762</v>
      </c>
      <c r="B98" s="21" t="s">
        <v>765</v>
      </c>
      <c r="C98" s="191" t="s">
        <v>1</v>
      </c>
      <c r="E98" s="21">
        <v>-1.0</v>
      </c>
      <c r="F98" s="21" t="s">
        <v>764</v>
      </c>
    </row>
    <row r="99">
      <c r="A99" s="21" t="s">
        <v>762</v>
      </c>
      <c r="B99" s="21" t="s">
        <v>763</v>
      </c>
      <c r="C99" s="191" t="s">
        <v>19</v>
      </c>
      <c r="E99" s="21">
        <v>-1.0</v>
      </c>
      <c r="F99" s="21" t="s">
        <v>764</v>
      </c>
    </row>
    <row r="100">
      <c r="A100" s="21" t="s">
        <v>762</v>
      </c>
      <c r="B100" s="21" t="s">
        <v>763</v>
      </c>
      <c r="C100" s="62" t="s">
        <v>34</v>
      </c>
      <c r="E100" s="21">
        <v>-1.0</v>
      </c>
      <c r="F100" s="21" t="s">
        <v>764</v>
      </c>
    </row>
    <row r="101">
      <c r="A101" s="21" t="s">
        <v>762</v>
      </c>
      <c r="B101" s="21" t="s">
        <v>765</v>
      </c>
      <c r="C101" s="191" t="s">
        <v>25</v>
      </c>
      <c r="E101" s="21">
        <v>-1.0</v>
      </c>
      <c r="F101" s="21" t="s">
        <v>764</v>
      </c>
    </row>
    <row r="102">
      <c r="A102" s="21" t="s">
        <v>753</v>
      </c>
      <c r="B102" s="21" t="s">
        <v>766</v>
      </c>
      <c r="C102" s="191" t="s">
        <v>17</v>
      </c>
      <c r="E102" s="21">
        <v>-1.0</v>
      </c>
      <c r="F102" s="21" t="s">
        <v>767</v>
      </c>
    </row>
    <row r="103">
      <c r="A103" s="21" t="s">
        <v>753</v>
      </c>
      <c r="B103" s="21" t="s">
        <v>766</v>
      </c>
      <c r="C103" s="191" t="s">
        <v>7</v>
      </c>
      <c r="E103" s="21">
        <v>1.0</v>
      </c>
      <c r="F103" s="21" t="s">
        <v>767</v>
      </c>
    </row>
    <row r="104">
      <c r="A104" s="21" t="s">
        <v>753</v>
      </c>
      <c r="B104" s="21" t="s">
        <v>766</v>
      </c>
      <c r="C104" s="191" t="s">
        <v>3</v>
      </c>
      <c r="E104" s="21">
        <v>-1.0</v>
      </c>
      <c r="F104" s="21" t="s">
        <v>767</v>
      </c>
    </row>
    <row r="105">
      <c r="A105" s="21" t="s">
        <v>753</v>
      </c>
      <c r="B105" s="21" t="s">
        <v>766</v>
      </c>
      <c r="C105" s="191" t="s">
        <v>1</v>
      </c>
      <c r="E105" s="21">
        <v>-1.0</v>
      </c>
      <c r="F105" s="21" t="s">
        <v>767</v>
      </c>
    </row>
    <row r="106">
      <c r="A106" s="21" t="s">
        <v>768</v>
      </c>
      <c r="B106" s="21" t="s">
        <v>769</v>
      </c>
      <c r="C106" s="191" t="s">
        <v>1</v>
      </c>
      <c r="E106" s="21">
        <v>-1.0</v>
      </c>
      <c r="F106" s="21" t="s">
        <v>767</v>
      </c>
    </row>
    <row r="107">
      <c r="A107" s="21" t="s">
        <v>768</v>
      </c>
      <c r="B107" s="21" t="s">
        <v>769</v>
      </c>
      <c r="C107" s="191" t="s">
        <v>3</v>
      </c>
      <c r="E107" s="21">
        <v>-1.0</v>
      </c>
      <c r="F107" s="21" t="s">
        <v>767</v>
      </c>
    </row>
    <row r="108">
      <c r="A108" s="21" t="s">
        <v>768</v>
      </c>
      <c r="B108" s="21" t="s">
        <v>769</v>
      </c>
      <c r="C108" s="191" t="s">
        <v>7</v>
      </c>
      <c r="E108" s="21">
        <v>1.0</v>
      </c>
      <c r="F108" s="21" t="s">
        <v>767</v>
      </c>
    </row>
    <row r="109">
      <c r="A109" s="21" t="s">
        <v>768</v>
      </c>
      <c r="B109" s="21" t="s">
        <v>769</v>
      </c>
      <c r="C109" s="191" t="s">
        <v>17</v>
      </c>
      <c r="E109" s="21">
        <v>-1.0</v>
      </c>
      <c r="F109" s="21" t="s">
        <v>767</v>
      </c>
    </row>
    <row r="110">
      <c r="A110" s="21" t="s">
        <v>770</v>
      </c>
      <c r="B110" s="21" t="s">
        <v>771</v>
      </c>
      <c r="C110" s="191" t="s">
        <v>3</v>
      </c>
      <c r="E110" s="21">
        <v>-1.0</v>
      </c>
      <c r="F110" s="21" t="s">
        <v>772</v>
      </c>
    </row>
    <row r="111">
      <c r="A111" s="21" t="s">
        <v>770</v>
      </c>
      <c r="B111" s="21" t="s">
        <v>771</v>
      </c>
      <c r="C111" s="191" t="s">
        <v>1</v>
      </c>
      <c r="E111" s="21">
        <v>-1.0</v>
      </c>
      <c r="F111" s="21" t="s">
        <v>772</v>
      </c>
    </row>
    <row r="112">
      <c r="A112" s="21" t="s">
        <v>773</v>
      </c>
      <c r="B112" s="21" t="s">
        <v>774</v>
      </c>
      <c r="C112" s="191" t="s">
        <v>1</v>
      </c>
      <c r="E112" s="21">
        <v>-1.0</v>
      </c>
      <c r="F112" s="21" t="s">
        <v>767</v>
      </c>
    </row>
    <row r="113">
      <c r="A113" s="21" t="s">
        <v>773</v>
      </c>
      <c r="B113" s="21" t="s">
        <v>774</v>
      </c>
      <c r="C113" s="191" t="s">
        <v>3</v>
      </c>
      <c r="E113" s="21">
        <v>-1.0</v>
      </c>
      <c r="F113" s="21" t="s">
        <v>767</v>
      </c>
    </row>
    <row r="114">
      <c r="A114" s="21" t="s">
        <v>773</v>
      </c>
      <c r="B114" s="21" t="s">
        <v>774</v>
      </c>
      <c r="C114" s="191" t="s">
        <v>7</v>
      </c>
      <c r="E114" s="21">
        <v>1.0</v>
      </c>
      <c r="F114" s="21" t="s">
        <v>767</v>
      </c>
    </row>
    <row r="115">
      <c r="A115" s="21" t="s">
        <v>773</v>
      </c>
      <c r="B115" s="21" t="s">
        <v>774</v>
      </c>
      <c r="C115" s="191" t="s">
        <v>17</v>
      </c>
      <c r="E115" s="21">
        <v>-1.0</v>
      </c>
      <c r="F115" s="21" t="s">
        <v>767</v>
      </c>
    </row>
    <row r="116">
      <c r="A116" s="21" t="s">
        <v>773</v>
      </c>
      <c r="B116" s="21" t="s">
        <v>775</v>
      </c>
      <c r="C116" s="191" t="s">
        <v>17</v>
      </c>
      <c r="E116" s="21">
        <v>-1.0</v>
      </c>
      <c r="F116" s="21" t="s">
        <v>767</v>
      </c>
    </row>
    <row r="117">
      <c r="A117" s="21" t="s">
        <v>773</v>
      </c>
      <c r="B117" s="21" t="s">
        <v>775</v>
      </c>
      <c r="C117" s="191" t="s">
        <v>1</v>
      </c>
      <c r="E117" s="21">
        <v>-1.0</v>
      </c>
      <c r="F117" s="21" t="s">
        <v>767</v>
      </c>
    </row>
    <row r="118">
      <c r="A118" s="21" t="s">
        <v>773</v>
      </c>
      <c r="B118" s="21" t="s">
        <v>775</v>
      </c>
      <c r="C118" s="191" t="s">
        <v>3</v>
      </c>
      <c r="E118" s="21">
        <v>-1.0</v>
      </c>
      <c r="F118" s="21" t="s">
        <v>767</v>
      </c>
    </row>
    <row r="119">
      <c r="A119" s="21" t="s">
        <v>773</v>
      </c>
      <c r="B119" s="21" t="s">
        <v>775</v>
      </c>
      <c r="C119" s="191" t="s">
        <v>7</v>
      </c>
      <c r="E119" s="21">
        <v>1.0</v>
      </c>
      <c r="F119" s="21" t="s">
        <v>767</v>
      </c>
    </row>
    <row r="120">
      <c r="A120" s="21" t="s">
        <v>776</v>
      </c>
      <c r="B120" s="21" t="s">
        <v>777</v>
      </c>
      <c r="C120" s="191" t="s">
        <v>1</v>
      </c>
      <c r="E120" s="21">
        <v>-1.0</v>
      </c>
      <c r="F120" s="21" t="s">
        <v>778</v>
      </c>
    </row>
    <row r="121">
      <c r="A121" s="21" t="s">
        <v>776</v>
      </c>
      <c r="B121" s="21" t="s">
        <v>777</v>
      </c>
      <c r="C121" s="191" t="s">
        <v>3</v>
      </c>
      <c r="E121" s="21">
        <v>-1.0</v>
      </c>
      <c r="F121" s="21" t="s">
        <v>778</v>
      </c>
    </row>
    <row r="122">
      <c r="A122" s="21" t="s">
        <v>776</v>
      </c>
      <c r="B122" s="21" t="s">
        <v>777</v>
      </c>
      <c r="C122" s="191" t="s">
        <v>17</v>
      </c>
      <c r="E122" s="21">
        <v>-1.0</v>
      </c>
      <c r="F122" s="21" t="s">
        <v>778</v>
      </c>
    </row>
    <row r="123">
      <c r="A123" s="21" t="s">
        <v>779</v>
      </c>
      <c r="B123" s="21" t="s">
        <v>777</v>
      </c>
      <c r="C123" s="191" t="s">
        <v>1</v>
      </c>
      <c r="E123" s="21">
        <v>-1.0</v>
      </c>
      <c r="F123" s="21" t="s">
        <v>778</v>
      </c>
    </row>
    <row r="124">
      <c r="A124" s="21" t="s">
        <v>779</v>
      </c>
      <c r="B124" s="21" t="s">
        <v>777</v>
      </c>
      <c r="C124" s="191" t="s">
        <v>3</v>
      </c>
      <c r="E124" s="21">
        <v>-1.0</v>
      </c>
      <c r="F124" s="21" t="s">
        <v>778</v>
      </c>
    </row>
    <row r="125">
      <c r="A125" s="21" t="s">
        <v>779</v>
      </c>
      <c r="B125" s="21" t="s">
        <v>777</v>
      </c>
      <c r="C125" s="191" t="s">
        <v>25</v>
      </c>
      <c r="E125" s="21">
        <v>-1.0</v>
      </c>
      <c r="F125" s="21" t="s">
        <v>778</v>
      </c>
    </row>
    <row r="126">
      <c r="A126" s="21" t="s">
        <v>780</v>
      </c>
      <c r="B126" s="21" t="s">
        <v>781</v>
      </c>
      <c r="C126" s="191" t="s">
        <v>3</v>
      </c>
      <c r="E126" s="21">
        <v>-2.0</v>
      </c>
      <c r="F126" s="21" t="s">
        <v>782</v>
      </c>
    </row>
    <row r="127">
      <c r="A127" s="21" t="s">
        <v>406</v>
      </c>
      <c r="B127" s="21" t="s">
        <v>777</v>
      </c>
      <c r="C127" s="191" t="s">
        <v>3</v>
      </c>
      <c r="E127" s="21">
        <v>-8.0</v>
      </c>
      <c r="F127" s="21" t="s">
        <v>783</v>
      </c>
    </row>
    <row r="128">
      <c r="A128" s="21" t="s">
        <v>777</v>
      </c>
      <c r="B128" s="21" t="s">
        <v>784</v>
      </c>
      <c r="C128" s="191" t="s">
        <v>7</v>
      </c>
      <c r="E128" s="21">
        <v>8.0</v>
      </c>
      <c r="F128" s="21" t="s">
        <v>785</v>
      </c>
    </row>
    <row r="129">
      <c r="A129" s="21" t="s">
        <v>777</v>
      </c>
      <c r="B129" s="21" t="s">
        <v>784</v>
      </c>
      <c r="C129" s="191" t="s">
        <v>3</v>
      </c>
      <c r="E129" s="21">
        <v>-8.0</v>
      </c>
      <c r="F129" s="21" t="s">
        <v>785</v>
      </c>
    </row>
    <row r="130">
      <c r="A130" s="21" t="s">
        <v>777</v>
      </c>
      <c r="B130" s="21" t="s">
        <v>784</v>
      </c>
      <c r="C130" s="191" t="s">
        <v>734</v>
      </c>
      <c r="E130" s="21">
        <v>-8.0</v>
      </c>
      <c r="F130" s="21" t="s">
        <v>785</v>
      </c>
    </row>
    <row r="131">
      <c r="A131" s="21" t="s">
        <v>777</v>
      </c>
      <c r="B131" s="21" t="s">
        <v>784</v>
      </c>
      <c r="C131" s="191" t="s">
        <v>1</v>
      </c>
      <c r="E131" s="21">
        <v>-8.0</v>
      </c>
      <c r="F131" s="21" t="s">
        <v>785</v>
      </c>
    </row>
    <row r="132">
      <c r="A132" s="21" t="s">
        <v>786</v>
      </c>
      <c r="B132" s="21" t="s">
        <v>787</v>
      </c>
      <c r="C132" s="191" t="s">
        <v>1</v>
      </c>
      <c r="E132" s="21">
        <v>-1.0</v>
      </c>
      <c r="F132" s="21" t="s">
        <v>788</v>
      </c>
    </row>
    <row r="133">
      <c r="A133" s="21" t="s">
        <v>786</v>
      </c>
      <c r="B133" s="21" t="s">
        <v>787</v>
      </c>
      <c r="C133" s="191" t="s">
        <v>3</v>
      </c>
      <c r="E133" s="21">
        <v>-1.0</v>
      </c>
      <c r="F133" s="21" t="s">
        <v>788</v>
      </c>
    </row>
    <row r="134">
      <c r="A134" s="21" t="s">
        <v>786</v>
      </c>
      <c r="B134" s="21" t="s">
        <v>787</v>
      </c>
      <c r="C134" s="191" t="s">
        <v>7</v>
      </c>
      <c r="E134" s="21">
        <v>1.0</v>
      </c>
      <c r="F134" s="21" t="s">
        <v>788</v>
      </c>
    </row>
    <row r="135">
      <c r="A135" s="21" t="s">
        <v>786</v>
      </c>
      <c r="B135" s="21" t="s">
        <v>787</v>
      </c>
      <c r="C135" s="191" t="s">
        <v>789</v>
      </c>
      <c r="E135" s="21">
        <v>-1.0</v>
      </c>
      <c r="F135" s="21" t="s">
        <v>788</v>
      </c>
    </row>
    <row r="136">
      <c r="A136" s="21" t="s">
        <v>786</v>
      </c>
      <c r="B136" s="21" t="s">
        <v>790</v>
      </c>
      <c r="C136" s="191" t="s">
        <v>1</v>
      </c>
      <c r="E136" s="21">
        <v>-4.0</v>
      </c>
      <c r="F136" s="21" t="s">
        <v>788</v>
      </c>
    </row>
    <row r="137">
      <c r="A137" s="21" t="s">
        <v>786</v>
      </c>
      <c r="B137" s="21" t="s">
        <v>790</v>
      </c>
      <c r="C137" s="191" t="s">
        <v>3</v>
      </c>
      <c r="E137" s="21">
        <v>-4.0</v>
      </c>
      <c r="F137" s="21" t="s">
        <v>788</v>
      </c>
    </row>
    <row r="138">
      <c r="A138" s="21" t="s">
        <v>786</v>
      </c>
      <c r="B138" s="21" t="s">
        <v>790</v>
      </c>
      <c r="C138" s="191" t="s">
        <v>7</v>
      </c>
      <c r="E138" s="21">
        <v>4.0</v>
      </c>
      <c r="F138" s="21" t="s">
        <v>788</v>
      </c>
    </row>
    <row r="139">
      <c r="A139" s="21" t="s">
        <v>786</v>
      </c>
      <c r="B139" s="21" t="s">
        <v>790</v>
      </c>
      <c r="C139" s="191" t="s">
        <v>789</v>
      </c>
      <c r="E139" s="21">
        <v>-4.0</v>
      </c>
      <c r="F139" s="21" t="s">
        <v>788</v>
      </c>
    </row>
    <row r="140">
      <c r="A140" s="21" t="s">
        <v>787</v>
      </c>
      <c r="B140" s="21" t="s">
        <v>790</v>
      </c>
      <c r="C140" s="191" t="s">
        <v>7</v>
      </c>
      <c r="E140" s="21">
        <v>2.0</v>
      </c>
      <c r="F140" s="21" t="s">
        <v>767</v>
      </c>
    </row>
    <row r="141">
      <c r="A141" s="21" t="s">
        <v>787</v>
      </c>
      <c r="B141" s="21" t="s">
        <v>790</v>
      </c>
      <c r="C141" s="191" t="s">
        <v>3</v>
      </c>
      <c r="E141" s="21">
        <v>-2.0</v>
      </c>
      <c r="F141" s="21" t="s">
        <v>767</v>
      </c>
    </row>
    <row r="142">
      <c r="A142" s="21" t="s">
        <v>787</v>
      </c>
      <c r="B142" s="21" t="s">
        <v>790</v>
      </c>
      <c r="C142" s="191" t="s">
        <v>1</v>
      </c>
      <c r="E142" s="21">
        <v>-2.0</v>
      </c>
      <c r="F142" s="21" t="s">
        <v>767</v>
      </c>
    </row>
    <row r="143">
      <c r="A143" s="21" t="s">
        <v>787</v>
      </c>
      <c r="B143" s="21" t="s">
        <v>790</v>
      </c>
      <c r="C143" s="191" t="s">
        <v>791</v>
      </c>
      <c r="E143" s="21">
        <v>-2.0</v>
      </c>
      <c r="F143" s="21" t="s">
        <v>767</v>
      </c>
    </row>
    <row r="144">
      <c r="A144" s="21" t="s">
        <v>792</v>
      </c>
      <c r="B144" s="21" t="s">
        <v>401</v>
      </c>
      <c r="C144" s="191" t="s">
        <v>34</v>
      </c>
      <c r="E144" s="21">
        <v>-1.0</v>
      </c>
      <c r="F144" s="21" t="s">
        <v>793</v>
      </c>
    </row>
    <row r="145">
      <c r="A145" s="21" t="s">
        <v>792</v>
      </c>
      <c r="B145" s="21" t="s">
        <v>401</v>
      </c>
      <c r="C145" s="191" t="s">
        <v>3</v>
      </c>
      <c r="E145" s="21">
        <v>-1.0</v>
      </c>
      <c r="F145" s="21" t="s">
        <v>793</v>
      </c>
    </row>
    <row r="146">
      <c r="A146" s="21" t="s">
        <v>792</v>
      </c>
      <c r="B146" s="21" t="s">
        <v>401</v>
      </c>
      <c r="C146" s="191" t="s">
        <v>1</v>
      </c>
      <c r="E146" s="21">
        <v>-1.0</v>
      </c>
      <c r="F146" s="21" t="s">
        <v>793</v>
      </c>
    </row>
    <row r="147">
      <c r="A147" s="21" t="s">
        <v>392</v>
      </c>
      <c r="B147" s="21" t="s">
        <v>794</v>
      </c>
      <c r="C147" s="191" t="s">
        <v>3</v>
      </c>
      <c r="E147" s="21">
        <v>-1.0</v>
      </c>
      <c r="F147" s="21" t="s">
        <v>795</v>
      </c>
    </row>
    <row r="148">
      <c r="A148" s="21" t="s">
        <v>392</v>
      </c>
      <c r="B148" s="21" t="s">
        <v>794</v>
      </c>
      <c r="C148" s="191" t="s">
        <v>1</v>
      </c>
      <c r="E148" s="21">
        <v>-1.0</v>
      </c>
      <c r="F148" s="21" t="s">
        <v>795</v>
      </c>
    </row>
    <row r="149">
      <c r="A149" s="21" t="s">
        <v>392</v>
      </c>
      <c r="B149" s="21" t="s">
        <v>794</v>
      </c>
      <c r="C149" s="191" t="s">
        <v>791</v>
      </c>
      <c r="E149" s="21">
        <v>-1.0</v>
      </c>
      <c r="F149" s="21" t="s">
        <v>795</v>
      </c>
    </row>
    <row r="150">
      <c r="A150" s="21" t="s">
        <v>794</v>
      </c>
      <c r="B150" s="21" t="s">
        <v>796</v>
      </c>
      <c r="C150" s="191" t="s">
        <v>3</v>
      </c>
      <c r="E150" s="21">
        <v>-1.0</v>
      </c>
      <c r="F150" s="21" t="s">
        <v>797</v>
      </c>
    </row>
    <row r="151">
      <c r="A151" s="21" t="s">
        <v>794</v>
      </c>
      <c r="B151" s="21" t="s">
        <v>796</v>
      </c>
      <c r="C151" s="191" t="s">
        <v>1</v>
      </c>
      <c r="E151" s="21">
        <v>-1.0</v>
      </c>
      <c r="F151" s="21" t="s">
        <v>797</v>
      </c>
    </row>
    <row r="152">
      <c r="A152" s="21" t="s">
        <v>794</v>
      </c>
      <c r="B152" s="21" t="s">
        <v>796</v>
      </c>
      <c r="C152" s="191" t="s">
        <v>7</v>
      </c>
      <c r="E152" s="21">
        <v>1.0</v>
      </c>
      <c r="F152" s="21" t="s">
        <v>797</v>
      </c>
    </row>
    <row r="153">
      <c r="A153" s="21" t="s">
        <v>798</v>
      </c>
      <c r="B153" s="21" t="s">
        <v>796</v>
      </c>
      <c r="C153" s="191" t="s">
        <v>799</v>
      </c>
      <c r="E153" s="21">
        <v>-1.0</v>
      </c>
      <c r="F153" s="21" t="s">
        <v>797</v>
      </c>
    </row>
    <row r="154">
      <c r="A154" s="21" t="s">
        <v>800</v>
      </c>
      <c r="B154" s="21" t="s">
        <v>801</v>
      </c>
      <c r="C154" s="191" t="s">
        <v>802</v>
      </c>
      <c r="E154" s="21">
        <v>-3.0</v>
      </c>
      <c r="F154" s="21" t="s">
        <v>788</v>
      </c>
    </row>
    <row r="155">
      <c r="A155" s="21" t="s">
        <v>800</v>
      </c>
      <c r="B155" s="21" t="s">
        <v>801</v>
      </c>
      <c r="C155" s="191" t="s">
        <v>3</v>
      </c>
      <c r="E155" s="21">
        <v>-3.0</v>
      </c>
      <c r="F155" s="21" t="s">
        <v>788</v>
      </c>
    </row>
    <row r="156">
      <c r="A156" s="21" t="s">
        <v>800</v>
      </c>
      <c r="B156" s="21" t="s">
        <v>801</v>
      </c>
      <c r="C156" s="191" t="s">
        <v>1</v>
      </c>
      <c r="E156" s="21">
        <v>-3.0</v>
      </c>
      <c r="F156" s="21" t="s">
        <v>788</v>
      </c>
    </row>
    <row r="157">
      <c r="A157" s="21" t="s">
        <v>800</v>
      </c>
      <c r="B157" s="21" t="s">
        <v>801</v>
      </c>
      <c r="C157" s="191" t="s">
        <v>7</v>
      </c>
      <c r="E157" s="21">
        <v>3.0</v>
      </c>
      <c r="F157" s="21" t="s">
        <v>788</v>
      </c>
    </row>
    <row r="158">
      <c r="A158" s="21" t="s">
        <v>798</v>
      </c>
      <c r="B158" s="21" t="s">
        <v>803</v>
      </c>
      <c r="C158" s="191" t="s">
        <v>791</v>
      </c>
      <c r="E158" s="21">
        <v>-1.0</v>
      </c>
      <c r="F158" s="21" t="s">
        <v>778</v>
      </c>
    </row>
    <row r="159">
      <c r="A159" s="21" t="s">
        <v>798</v>
      </c>
      <c r="B159" s="21" t="s">
        <v>803</v>
      </c>
      <c r="C159" s="191" t="s">
        <v>3</v>
      </c>
      <c r="E159" s="21">
        <v>-1.0</v>
      </c>
      <c r="F159" s="21" t="s">
        <v>778</v>
      </c>
    </row>
    <row r="160">
      <c r="A160" s="21" t="s">
        <v>798</v>
      </c>
      <c r="B160" s="21" t="s">
        <v>803</v>
      </c>
      <c r="C160" s="191" t="s">
        <v>1</v>
      </c>
      <c r="E160" s="21">
        <v>-1.0</v>
      </c>
      <c r="F160" s="21" t="s">
        <v>778</v>
      </c>
    </row>
    <row r="161">
      <c r="A161" s="21" t="s">
        <v>804</v>
      </c>
      <c r="B161" s="21" t="s">
        <v>805</v>
      </c>
      <c r="C161" s="191" t="s">
        <v>1</v>
      </c>
      <c r="E161" s="21">
        <v>-1.0</v>
      </c>
      <c r="F161" s="21" t="s">
        <v>788</v>
      </c>
    </row>
    <row r="162">
      <c r="A162" s="21" t="s">
        <v>804</v>
      </c>
      <c r="B162" s="21" t="s">
        <v>805</v>
      </c>
      <c r="C162" s="191" t="s">
        <v>3</v>
      </c>
      <c r="E162" s="21">
        <v>-1.0</v>
      </c>
      <c r="F162" s="21" t="s">
        <v>788</v>
      </c>
    </row>
    <row r="163">
      <c r="A163" s="21" t="s">
        <v>804</v>
      </c>
      <c r="B163" s="21" t="s">
        <v>805</v>
      </c>
      <c r="C163" s="191" t="s">
        <v>7</v>
      </c>
      <c r="E163" s="21">
        <v>1.0</v>
      </c>
      <c r="F163" s="21" t="s">
        <v>788</v>
      </c>
    </row>
    <row r="164">
      <c r="A164" s="21" t="s">
        <v>804</v>
      </c>
      <c r="B164" s="21" t="s">
        <v>805</v>
      </c>
      <c r="C164" s="191" t="s">
        <v>791</v>
      </c>
      <c r="E164" s="21">
        <v>-1.0</v>
      </c>
      <c r="F164" s="21" t="s">
        <v>788</v>
      </c>
    </row>
    <row r="165">
      <c r="A165" s="21" t="s">
        <v>805</v>
      </c>
      <c r="B165" s="21" t="s">
        <v>806</v>
      </c>
      <c r="C165" s="191" t="s">
        <v>1</v>
      </c>
      <c r="E165" s="21">
        <v>-3.0</v>
      </c>
      <c r="F165" s="21" t="s">
        <v>788</v>
      </c>
    </row>
    <row r="166">
      <c r="A166" s="21" t="s">
        <v>805</v>
      </c>
      <c r="B166" s="21" t="s">
        <v>806</v>
      </c>
      <c r="C166" s="191" t="s">
        <v>3</v>
      </c>
      <c r="E166" s="21">
        <v>-3.0</v>
      </c>
      <c r="F166" s="21" t="s">
        <v>788</v>
      </c>
    </row>
    <row r="167">
      <c r="A167" s="21" t="s">
        <v>805</v>
      </c>
      <c r="B167" s="21" t="s">
        <v>806</v>
      </c>
      <c r="C167" s="191" t="s">
        <v>7</v>
      </c>
      <c r="E167" s="21">
        <v>3.0</v>
      </c>
      <c r="F167" s="21" t="s">
        <v>788</v>
      </c>
    </row>
    <row r="168">
      <c r="A168" s="21" t="s">
        <v>805</v>
      </c>
      <c r="B168" s="21" t="s">
        <v>806</v>
      </c>
      <c r="C168" s="191" t="s">
        <v>791</v>
      </c>
      <c r="E168" s="21">
        <v>-3.0</v>
      </c>
      <c r="F168" s="21" t="s">
        <v>788</v>
      </c>
    </row>
    <row r="169">
      <c r="A169" s="21" t="s">
        <v>385</v>
      </c>
      <c r="B169" s="21" t="s">
        <v>807</v>
      </c>
      <c r="C169" s="62" t="s">
        <v>34</v>
      </c>
      <c r="E169" s="21">
        <v>-1.0</v>
      </c>
      <c r="F169" s="21" t="s">
        <v>795</v>
      </c>
    </row>
    <row r="170">
      <c r="A170" s="21" t="s">
        <v>385</v>
      </c>
      <c r="B170" s="21" t="s">
        <v>807</v>
      </c>
      <c r="C170" s="21" t="s">
        <v>808</v>
      </c>
      <c r="E170" s="21">
        <v>-1.0</v>
      </c>
      <c r="F170" s="21" t="s">
        <v>795</v>
      </c>
    </row>
    <row r="171">
      <c r="A171" s="21" t="s">
        <v>385</v>
      </c>
      <c r="B171" s="21" t="s">
        <v>803</v>
      </c>
      <c r="C171" s="21" t="s">
        <v>19</v>
      </c>
      <c r="E171" s="21">
        <v>-4.0</v>
      </c>
      <c r="F171" s="21" t="s">
        <v>795</v>
      </c>
    </row>
    <row r="172">
      <c r="A172" s="21" t="s">
        <v>809</v>
      </c>
      <c r="B172" s="21" t="s">
        <v>796</v>
      </c>
      <c r="C172" s="21" t="s">
        <v>1</v>
      </c>
      <c r="E172" s="21">
        <v>-1.0</v>
      </c>
      <c r="F172" s="21" t="s">
        <v>797</v>
      </c>
    </row>
    <row r="173">
      <c r="A173" s="21" t="s">
        <v>809</v>
      </c>
      <c r="B173" s="21" t="s">
        <v>810</v>
      </c>
      <c r="C173" s="21" t="s">
        <v>1</v>
      </c>
      <c r="E173" s="21">
        <v>-1.0</v>
      </c>
      <c r="F173" s="21" t="s">
        <v>797</v>
      </c>
    </row>
    <row r="174">
      <c r="A174" s="21" t="s">
        <v>809</v>
      </c>
      <c r="B174" s="21" t="s">
        <v>811</v>
      </c>
      <c r="C174" s="21" t="s">
        <v>1</v>
      </c>
      <c r="E174" s="21">
        <v>-1.0</v>
      </c>
      <c r="F174" s="21" t="s">
        <v>797</v>
      </c>
    </row>
    <row r="175">
      <c r="A175" s="21" t="s">
        <v>809</v>
      </c>
      <c r="B175" s="21" t="s">
        <v>796</v>
      </c>
      <c r="C175" s="21" t="s">
        <v>791</v>
      </c>
      <c r="E175" s="21">
        <v>-1.0</v>
      </c>
      <c r="F175" s="21" t="s">
        <v>797</v>
      </c>
    </row>
    <row r="176">
      <c r="A176" s="21" t="s">
        <v>809</v>
      </c>
      <c r="B176" s="21" t="s">
        <v>810</v>
      </c>
      <c r="C176" s="21" t="s">
        <v>791</v>
      </c>
      <c r="E176" s="21">
        <v>-1.0</v>
      </c>
      <c r="F176" s="21" t="s">
        <v>797</v>
      </c>
    </row>
    <row r="177">
      <c r="A177" s="21" t="s">
        <v>809</v>
      </c>
      <c r="B177" s="21" t="s">
        <v>811</v>
      </c>
      <c r="C177" s="21" t="s">
        <v>791</v>
      </c>
      <c r="E177" s="21">
        <v>-1.0</v>
      </c>
      <c r="F177" s="21" t="s">
        <v>797</v>
      </c>
    </row>
    <row r="178">
      <c r="A178" s="21" t="s">
        <v>809</v>
      </c>
      <c r="B178" s="21" t="s">
        <v>796</v>
      </c>
      <c r="C178" s="21" t="s">
        <v>46</v>
      </c>
      <c r="E178" s="21">
        <v>-1.0</v>
      </c>
      <c r="F178" s="21" t="s">
        <v>797</v>
      </c>
    </row>
    <row r="179">
      <c r="A179" s="21" t="s">
        <v>809</v>
      </c>
      <c r="B179" s="21" t="s">
        <v>810</v>
      </c>
      <c r="C179" s="21" t="s">
        <v>46</v>
      </c>
      <c r="E179" s="21">
        <v>-1.0</v>
      </c>
      <c r="F179" s="21" t="s">
        <v>797</v>
      </c>
    </row>
    <row r="180">
      <c r="A180" s="21" t="s">
        <v>809</v>
      </c>
      <c r="B180" s="21" t="s">
        <v>811</v>
      </c>
      <c r="C180" s="21" t="s">
        <v>46</v>
      </c>
      <c r="E180" s="21">
        <v>-1.0</v>
      </c>
      <c r="F180" s="21" t="s">
        <v>797</v>
      </c>
    </row>
    <row r="181" ht="15.0" customHeight="1">
      <c r="A181" s="21" t="s">
        <v>809</v>
      </c>
      <c r="B181" s="21" t="s">
        <v>796</v>
      </c>
      <c r="C181" s="21" t="s">
        <v>7</v>
      </c>
      <c r="D181" s="21"/>
      <c r="E181" s="21">
        <v>1.0</v>
      </c>
      <c r="F181" s="21" t="s">
        <v>812</v>
      </c>
    </row>
    <row r="182" ht="15.0" customHeight="1">
      <c r="A182" s="21" t="s">
        <v>809</v>
      </c>
      <c r="B182" s="21" t="s">
        <v>810</v>
      </c>
      <c r="C182" s="21" t="s">
        <v>7</v>
      </c>
      <c r="D182" s="21"/>
      <c r="E182" s="21">
        <v>1.0</v>
      </c>
      <c r="F182" s="21" t="s">
        <v>812</v>
      </c>
    </row>
    <row r="183" ht="15.0" customHeight="1">
      <c r="A183" s="21" t="s">
        <v>809</v>
      </c>
      <c r="B183" s="21" t="s">
        <v>811</v>
      </c>
      <c r="C183" s="21" t="s">
        <v>7</v>
      </c>
      <c r="D183" s="21"/>
      <c r="E183" s="21">
        <v>1.0</v>
      </c>
      <c r="F183" s="21" t="s">
        <v>812</v>
      </c>
    </row>
    <row r="184" ht="15.0" customHeight="1">
      <c r="A184" s="21" t="s">
        <v>809</v>
      </c>
      <c r="B184" s="21" t="s">
        <v>796</v>
      </c>
      <c r="C184" s="21" t="s">
        <v>3</v>
      </c>
      <c r="E184" s="21">
        <v>-1.0</v>
      </c>
      <c r="F184" s="21" t="s">
        <v>797</v>
      </c>
    </row>
    <row r="185" ht="15.0" customHeight="1">
      <c r="A185" s="21" t="s">
        <v>809</v>
      </c>
      <c r="B185" s="21" t="s">
        <v>810</v>
      </c>
      <c r="C185" s="21" t="s">
        <v>3</v>
      </c>
      <c r="E185" s="21">
        <v>-1.0</v>
      </c>
      <c r="F185" s="21" t="s">
        <v>797</v>
      </c>
    </row>
    <row r="186" ht="15.0" customHeight="1">
      <c r="A186" s="21" t="s">
        <v>809</v>
      </c>
      <c r="B186" s="21" t="s">
        <v>811</v>
      </c>
      <c r="C186" s="21" t="s">
        <v>3</v>
      </c>
      <c r="E186" s="21">
        <v>-1.0</v>
      </c>
      <c r="F186" s="21" t="s">
        <v>797</v>
      </c>
    </row>
    <row r="187">
      <c r="A187" s="21" t="s">
        <v>813</v>
      </c>
      <c r="B187" s="21" t="s">
        <v>814</v>
      </c>
      <c r="C187" s="21" t="s">
        <v>46</v>
      </c>
      <c r="E187" s="21">
        <v>-3.0</v>
      </c>
      <c r="F187" s="21" t="s">
        <v>788</v>
      </c>
    </row>
    <row r="188">
      <c r="A188" s="21" t="s">
        <v>813</v>
      </c>
      <c r="B188" s="21" t="s">
        <v>814</v>
      </c>
      <c r="C188" s="21" t="s">
        <v>47</v>
      </c>
      <c r="D188" s="21"/>
      <c r="E188" s="21">
        <v>-2.0</v>
      </c>
      <c r="F188" s="21" t="s">
        <v>788</v>
      </c>
    </row>
    <row r="189">
      <c r="A189" s="21" t="s">
        <v>813</v>
      </c>
      <c r="B189" s="21" t="s">
        <v>814</v>
      </c>
      <c r="C189" s="21" t="s">
        <v>1</v>
      </c>
      <c r="D189" s="21"/>
      <c r="E189" s="21">
        <v>-5.0</v>
      </c>
      <c r="F189" s="21" t="s">
        <v>788</v>
      </c>
    </row>
    <row r="190">
      <c r="A190" s="21" t="s">
        <v>813</v>
      </c>
      <c r="B190" s="21" t="s">
        <v>814</v>
      </c>
      <c r="C190" s="21" t="s">
        <v>3</v>
      </c>
      <c r="D190" s="21"/>
      <c r="E190" s="21">
        <v>-5.0</v>
      </c>
      <c r="F190" s="21" t="s">
        <v>788</v>
      </c>
    </row>
    <row r="191">
      <c r="A191" s="21" t="s">
        <v>813</v>
      </c>
      <c r="B191" s="21" t="s">
        <v>814</v>
      </c>
      <c r="C191" s="21" t="s">
        <v>7</v>
      </c>
      <c r="D191" s="21"/>
      <c r="E191" s="21">
        <v>5.0</v>
      </c>
      <c r="F191" s="21" t="s">
        <v>788</v>
      </c>
    </row>
    <row r="192">
      <c r="A192" s="21" t="s">
        <v>813</v>
      </c>
      <c r="B192" s="21" t="s">
        <v>814</v>
      </c>
      <c r="C192" s="21" t="s">
        <v>791</v>
      </c>
      <c r="D192" s="21"/>
      <c r="E192" s="21">
        <v>5.0</v>
      </c>
      <c r="F192" s="21" t="s">
        <v>788</v>
      </c>
    </row>
    <row r="193">
      <c r="A193" s="21" t="s">
        <v>815</v>
      </c>
      <c r="B193" s="21" t="s">
        <v>816</v>
      </c>
      <c r="C193" s="21" t="s">
        <v>7</v>
      </c>
      <c r="D193" s="21"/>
      <c r="E193" s="21">
        <v>1.0</v>
      </c>
      <c r="F193" s="21" t="s">
        <v>812</v>
      </c>
    </row>
    <row r="194">
      <c r="A194" s="21" t="s">
        <v>815</v>
      </c>
      <c r="B194" s="21" t="s">
        <v>816</v>
      </c>
      <c r="C194" s="21" t="s">
        <v>3</v>
      </c>
      <c r="D194" s="21"/>
      <c r="E194" s="21">
        <v>-1.0</v>
      </c>
      <c r="F194" s="21" t="s">
        <v>812</v>
      </c>
    </row>
    <row r="195">
      <c r="A195" s="21" t="s">
        <v>815</v>
      </c>
      <c r="B195" s="21" t="s">
        <v>816</v>
      </c>
      <c r="C195" s="21" t="s">
        <v>1</v>
      </c>
      <c r="D195" s="21"/>
      <c r="E195" s="21">
        <v>-1.0</v>
      </c>
      <c r="F195" s="21" t="s">
        <v>812</v>
      </c>
    </row>
    <row r="196">
      <c r="A196" s="21" t="s">
        <v>815</v>
      </c>
      <c r="B196" s="21" t="s">
        <v>816</v>
      </c>
      <c r="C196" s="21" t="s">
        <v>791</v>
      </c>
      <c r="D196" s="21"/>
      <c r="E196" s="21">
        <v>-1.0</v>
      </c>
      <c r="F196" s="21" t="s">
        <v>812</v>
      </c>
    </row>
    <row r="197">
      <c r="A197" s="21" t="s">
        <v>817</v>
      </c>
      <c r="B197" s="21" t="s">
        <v>818</v>
      </c>
      <c r="C197" s="21" t="s">
        <v>25</v>
      </c>
      <c r="D197" s="21"/>
      <c r="E197" s="21">
        <v>-1.0</v>
      </c>
      <c r="F197" s="21" t="s">
        <v>788</v>
      </c>
    </row>
    <row r="198">
      <c r="A198" s="21" t="s">
        <v>817</v>
      </c>
      <c r="B198" s="21" t="s">
        <v>818</v>
      </c>
      <c r="C198" s="21" t="s">
        <v>7</v>
      </c>
      <c r="D198" s="21"/>
      <c r="E198" s="21">
        <v>1.0</v>
      </c>
      <c r="F198" s="21" t="s">
        <v>788</v>
      </c>
    </row>
    <row r="199">
      <c r="A199" s="21" t="s">
        <v>817</v>
      </c>
      <c r="B199" s="21" t="s">
        <v>818</v>
      </c>
      <c r="C199" s="21" t="s">
        <v>3</v>
      </c>
      <c r="D199" s="21"/>
      <c r="E199" s="21">
        <v>-1.0</v>
      </c>
      <c r="F199" s="21" t="s">
        <v>788</v>
      </c>
    </row>
    <row r="200">
      <c r="A200" s="21" t="s">
        <v>817</v>
      </c>
      <c r="B200" s="21" t="s">
        <v>818</v>
      </c>
      <c r="C200" s="21" t="s">
        <v>1</v>
      </c>
      <c r="D200" s="21"/>
      <c r="E200" s="21">
        <v>-1.0</v>
      </c>
      <c r="F200" s="21" t="s">
        <v>788</v>
      </c>
    </row>
    <row r="201">
      <c r="A201" s="21" t="s">
        <v>819</v>
      </c>
      <c r="B201" s="21" t="s">
        <v>816</v>
      </c>
      <c r="C201" s="21" t="s">
        <v>31</v>
      </c>
      <c r="D201" s="21"/>
      <c r="E201" s="21">
        <v>-2.0</v>
      </c>
      <c r="F201" s="21" t="s">
        <v>788</v>
      </c>
    </row>
    <row r="202">
      <c r="A202" s="21" t="s">
        <v>819</v>
      </c>
      <c r="B202" s="21" t="s">
        <v>816</v>
      </c>
      <c r="C202" s="21" t="s">
        <v>7</v>
      </c>
      <c r="D202" s="21"/>
      <c r="E202" s="21">
        <v>2.0</v>
      </c>
      <c r="F202" s="21" t="s">
        <v>788</v>
      </c>
    </row>
    <row r="203">
      <c r="A203" s="21" t="s">
        <v>819</v>
      </c>
      <c r="B203" s="21" t="s">
        <v>816</v>
      </c>
      <c r="C203" s="21" t="s">
        <v>3</v>
      </c>
      <c r="D203" s="21"/>
      <c r="E203" s="21">
        <v>-2.0</v>
      </c>
      <c r="F203" s="21" t="s">
        <v>788</v>
      </c>
    </row>
    <row r="204">
      <c r="A204" s="21" t="s">
        <v>819</v>
      </c>
      <c r="B204" s="21" t="s">
        <v>816</v>
      </c>
      <c r="C204" s="21" t="s">
        <v>1</v>
      </c>
      <c r="D204" s="21"/>
      <c r="E204" s="21">
        <v>-2.0</v>
      </c>
      <c r="F204" s="21" t="s">
        <v>788</v>
      </c>
    </row>
    <row r="205">
      <c r="A205" s="21" t="s">
        <v>818</v>
      </c>
      <c r="B205" s="21" t="s">
        <v>820</v>
      </c>
      <c r="C205" s="21" t="s">
        <v>3</v>
      </c>
      <c r="D205" s="21"/>
      <c r="E205" s="21">
        <v>-1.0</v>
      </c>
      <c r="F205" s="21" t="s">
        <v>797</v>
      </c>
    </row>
    <row r="206">
      <c r="A206" s="21" t="s">
        <v>818</v>
      </c>
      <c r="B206" s="21" t="s">
        <v>820</v>
      </c>
      <c r="C206" s="21" t="s">
        <v>7</v>
      </c>
      <c r="D206" s="21"/>
      <c r="E206" s="21">
        <v>1.0</v>
      </c>
      <c r="F206" s="21" t="s">
        <v>797</v>
      </c>
    </row>
    <row r="207">
      <c r="A207" s="21" t="s">
        <v>818</v>
      </c>
      <c r="B207" s="21" t="s">
        <v>820</v>
      </c>
      <c r="C207" s="21" t="s">
        <v>1</v>
      </c>
      <c r="E207" s="21">
        <v>-1.0</v>
      </c>
      <c r="F207" s="21" t="s">
        <v>797</v>
      </c>
    </row>
    <row r="208">
      <c r="A208" s="21" t="s">
        <v>818</v>
      </c>
      <c r="B208" s="21" t="s">
        <v>820</v>
      </c>
      <c r="C208" s="21" t="s">
        <v>19</v>
      </c>
      <c r="D208" s="21" t="s">
        <v>821</v>
      </c>
      <c r="E208" s="21">
        <v>-1.0</v>
      </c>
      <c r="F208" s="21" t="s">
        <v>797</v>
      </c>
    </row>
    <row r="209">
      <c r="A209" s="21" t="s">
        <v>822</v>
      </c>
      <c r="B209" s="21" t="s">
        <v>816</v>
      </c>
      <c r="C209" s="21" t="s">
        <v>31</v>
      </c>
      <c r="D209" s="21" t="s">
        <v>3</v>
      </c>
      <c r="E209" s="21">
        <v>-16.0</v>
      </c>
      <c r="F209" s="21" t="s">
        <v>788</v>
      </c>
    </row>
    <row r="210">
      <c r="A210" s="21" t="s">
        <v>822</v>
      </c>
      <c r="B210" s="21" t="s">
        <v>816</v>
      </c>
      <c r="C210" s="21" t="s">
        <v>7</v>
      </c>
      <c r="E210" s="21">
        <v>16.0</v>
      </c>
      <c r="F210" s="21" t="s">
        <v>788</v>
      </c>
    </row>
    <row r="211">
      <c r="A211" s="21" t="s">
        <v>822</v>
      </c>
      <c r="B211" s="21" t="s">
        <v>816</v>
      </c>
      <c r="C211" s="21" t="s">
        <v>3</v>
      </c>
      <c r="E211" s="21">
        <v>-16.0</v>
      </c>
      <c r="F211" s="21" t="s">
        <v>788</v>
      </c>
    </row>
    <row r="212">
      <c r="A212" s="21" t="s">
        <v>822</v>
      </c>
      <c r="B212" s="21" t="s">
        <v>816</v>
      </c>
      <c r="C212" s="21" t="s">
        <v>821</v>
      </c>
      <c r="E212" s="21">
        <v>-16.0</v>
      </c>
      <c r="F212" s="21" t="s">
        <v>788</v>
      </c>
    </row>
    <row r="213">
      <c r="A213" s="21" t="s">
        <v>823</v>
      </c>
      <c r="B213" s="21" t="s">
        <v>824</v>
      </c>
      <c r="C213" s="21" t="s">
        <v>7</v>
      </c>
      <c r="D213" s="21"/>
      <c r="E213" s="21">
        <v>-1.0</v>
      </c>
      <c r="F213" s="21" t="s">
        <v>825</v>
      </c>
    </row>
    <row r="214">
      <c r="A214" s="21" t="s">
        <v>823</v>
      </c>
      <c r="B214" s="21" t="s">
        <v>824</v>
      </c>
      <c r="C214" s="21" t="s">
        <v>3</v>
      </c>
      <c r="D214" s="21"/>
      <c r="E214" s="21">
        <v>-1.0</v>
      </c>
      <c r="F214" s="21" t="s">
        <v>825</v>
      </c>
    </row>
    <row r="215">
      <c r="A215" s="21" t="s">
        <v>823</v>
      </c>
      <c r="B215" s="21" t="s">
        <v>824</v>
      </c>
      <c r="C215" s="6" t="s">
        <v>1</v>
      </c>
      <c r="D215" s="21"/>
      <c r="E215" s="21">
        <v>-1.0</v>
      </c>
      <c r="F215" s="21" t="s">
        <v>825</v>
      </c>
    </row>
    <row r="216">
      <c r="A216" s="21" t="s">
        <v>823</v>
      </c>
      <c r="B216" s="21" t="s">
        <v>824</v>
      </c>
      <c r="C216" s="6" t="s">
        <v>67</v>
      </c>
      <c r="D216" s="21"/>
      <c r="E216" s="21">
        <v>-1.0</v>
      </c>
      <c r="F216" s="21" t="s">
        <v>825</v>
      </c>
    </row>
    <row r="217">
      <c r="A217" s="21" t="s">
        <v>823</v>
      </c>
      <c r="B217" s="21" t="s">
        <v>824</v>
      </c>
      <c r="C217" s="6" t="s">
        <v>63</v>
      </c>
      <c r="D217" s="21"/>
      <c r="E217" s="21">
        <v>-1.0</v>
      </c>
      <c r="F217" s="21" t="s">
        <v>825</v>
      </c>
    </row>
    <row r="218">
      <c r="A218" s="21" t="s">
        <v>823</v>
      </c>
      <c r="B218" s="21" t="s">
        <v>824</v>
      </c>
      <c r="C218" s="6" t="s">
        <v>791</v>
      </c>
      <c r="D218" s="21"/>
      <c r="E218" s="21">
        <v>-1.0</v>
      </c>
      <c r="F218" s="21" t="s">
        <v>825</v>
      </c>
    </row>
    <row r="219">
      <c r="A219" s="21" t="s">
        <v>826</v>
      </c>
      <c r="B219" s="21" t="s">
        <v>827</v>
      </c>
      <c r="C219" s="6" t="s">
        <v>63</v>
      </c>
      <c r="D219" s="21"/>
      <c r="E219" s="21">
        <v>-1.0</v>
      </c>
      <c r="F219" s="21" t="s">
        <v>828</v>
      </c>
    </row>
    <row r="220">
      <c r="A220" s="21" t="s">
        <v>826</v>
      </c>
      <c r="B220" s="21" t="s">
        <v>827</v>
      </c>
      <c r="C220" s="6" t="s">
        <v>67</v>
      </c>
      <c r="D220" s="21"/>
      <c r="E220" s="21">
        <v>-1.0</v>
      </c>
      <c r="F220" s="21" t="s">
        <v>828</v>
      </c>
    </row>
    <row r="221">
      <c r="A221" s="21" t="s">
        <v>826</v>
      </c>
      <c r="B221" s="21" t="s">
        <v>827</v>
      </c>
      <c r="C221" s="62" t="s">
        <v>34</v>
      </c>
      <c r="D221" s="21"/>
      <c r="E221" s="21">
        <v>-1.0</v>
      </c>
      <c r="F221" s="21" t="s">
        <v>828</v>
      </c>
    </row>
    <row r="222">
      <c r="A222" s="21" t="s">
        <v>826</v>
      </c>
      <c r="B222" s="21" t="s">
        <v>827</v>
      </c>
      <c r="C222" s="6" t="s">
        <v>3</v>
      </c>
      <c r="D222" s="21"/>
      <c r="E222" s="21">
        <v>-1.0</v>
      </c>
      <c r="F222" s="21" t="s">
        <v>828</v>
      </c>
    </row>
    <row r="223">
      <c r="A223" s="21" t="s">
        <v>826</v>
      </c>
      <c r="B223" s="21" t="s">
        <v>827</v>
      </c>
      <c r="C223" s="6" t="s">
        <v>1</v>
      </c>
      <c r="D223" s="21"/>
      <c r="E223" s="21">
        <v>-1.0</v>
      </c>
      <c r="F223" s="21" t="s">
        <v>828</v>
      </c>
    </row>
    <row r="224">
      <c r="A224" s="21" t="s">
        <v>829</v>
      </c>
      <c r="B224" s="21" t="s">
        <v>830</v>
      </c>
      <c r="C224" s="6" t="s">
        <v>7</v>
      </c>
      <c r="D224" s="21"/>
      <c r="E224" s="21">
        <v>1.0</v>
      </c>
      <c r="F224" s="21" t="s">
        <v>797</v>
      </c>
    </row>
    <row r="225">
      <c r="A225" s="21" t="s">
        <v>829</v>
      </c>
      <c r="B225" s="21" t="s">
        <v>830</v>
      </c>
      <c r="C225" s="6" t="s">
        <v>3</v>
      </c>
      <c r="D225" s="21"/>
      <c r="E225" s="21">
        <v>-1.0</v>
      </c>
      <c r="F225" s="21" t="s">
        <v>797</v>
      </c>
    </row>
    <row r="226">
      <c r="A226" s="21" t="s">
        <v>829</v>
      </c>
      <c r="B226" s="21" t="s">
        <v>830</v>
      </c>
      <c r="C226" s="6" t="s">
        <v>802</v>
      </c>
      <c r="D226" s="21"/>
      <c r="E226" s="21">
        <v>-1.0</v>
      </c>
      <c r="F226" s="21" t="s">
        <v>797</v>
      </c>
    </row>
    <row r="227">
      <c r="A227" s="21" t="s">
        <v>829</v>
      </c>
      <c r="B227" s="21" t="s">
        <v>830</v>
      </c>
      <c r="C227" s="6" t="s">
        <v>821</v>
      </c>
      <c r="D227" s="21"/>
      <c r="E227" s="21">
        <v>-1.0</v>
      </c>
      <c r="F227" s="21" t="s">
        <v>797</v>
      </c>
    </row>
    <row r="228">
      <c r="A228" s="21" t="s">
        <v>831</v>
      </c>
      <c r="B228" s="21" t="s">
        <v>832</v>
      </c>
      <c r="C228" s="6" t="s">
        <v>2</v>
      </c>
      <c r="D228" s="21"/>
      <c r="E228" s="21">
        <v>-21.0</v>
      </c>
      <c r="F228" s="21" t="s">
        <v>833</v>
      </c>
    </row>
    <row r="229">
      <c r="A229" s="21" t="s">
        <v>831</v>
      </c>
      <c r="B229" s="21" t="s">
        <v>832</v>
      </c>
      <c r="C229" s="6" t="s">
        <v>3</v>
      </c>
      <c r="D229" s="21"/>
      <c r="E229" s="21">
        <v>21.0</v>
      </c>
      <c r="F229" s="21" t="s">
        <v>833</v>
      </c>
    </row>
    <row r="230">
      <c r="A230" s="21" t="s">
        <v>831</v>
      </c>
      <c r="B230" s="21" t="s">
        <v>832</v>
      </c>
      <c r="C230" s="123" t="s">
        <v>52</v>
      </c>
      <c r="E230" s="21">
        <v>-1.0</v>
      </c>
      <c r="F230" s="21" t="s">
        <v>797</v>
      </c>
    </row>
    <row r="231">
      <c r="A231" s="21" t="s">
        <v>831</v>
      </c>
      <c r="B231" s="21" t="s">
        <v>832</v>
      </c>
      <c r="C231" s="123" t="s">
        <v>67</v>
      </c>
      <c r="E231" s="21">
        <v>-1.0</v>
      </c>
      <c r="F231" s="21" t="s">
        <v>797</v>
      </c>
    </row>
    <row r="232">
      <c r="A232" s="21" t="s">
        <v>831</v>
      </c>
      <c r="B232" s="21" t="s">
        <v>832</v>
      </c>
      <c r="C232" s="6" t="s">
        <v>64</v>
      </c>
      <c r="E232" s="21">
        <v>-2.0</v>
      </c>
      <c r="F232" s="21" t="s">
        <v>797</v>
      </c>
    </row>
    <row r="233">
      <c r="A233" s="21" t="s">
        <v>831</v>
      </c>
      <c r="B233" s="21" t="s">
        <v>832</v>
      </c>
      <c r="C233" s="6" t="s">
        <v>1</v>
      </c>
      <c r="D233" s="21"/>
      <c r="E233" s="21">
        <v>-2.0</v>
      </c>
      <c r="F233" s="21" t="s">
        <v>797</v>
      </c>
    </row>
    <row r="234">
      <c r="A234" s="21" t="s">
        <v>831</v>
      </c>
      <c r="B234" s="21" t="s">
        <v>832</v>
      </c>
      <c r="C234" s="6" t="s">
        <v>17</v>
      </c>
      <c r="D234" s="21"/>
      <c r="E234" s="21">
        <v>-2.0</v>
      </c>
      <c r="F234" s="21" t="s">
        <v>797</v>
      </c>
    </row>
    <row r="235">
      <c r="A235" s="21" t="s">
        <v>834</v>
      </c>
      <c r="B235" s="21" t="s">
        <v>835</v>
      </c>
      <c r="C235" s="6" t="s">
        <v>34</v>
      </c>
      <c r="D235" s="21"/>
      <c r="E235" s="21">
        <v>-1.0</v>
      </c>
      <c r="F235" s="21" t="s">
        <v>836</v>
      </c>
    </row>
    <row r="236">
      <c r="A236" s="21" t="s">
        <v>834</v>
      </c>
      <c r="B236" s="21" t="s">
        <v>837</v>
      </c>
      <c r="C236" s="6" t="s">
        <v>34</v>
      </c>
      <c r="D236" s="21"/>
      <c r="E236" s="21">
        <v>-1.0</v>
      </c>
      <c r="F236" s="21" t="s">
        <v>836</v>
      </c>
    </row>
    <row r="237">
      <c r="A237" s="21" t="s">
        <v>834</v>
      </c>
      <c r="B237" s="21" t="s">
        <v>810</v>
      </c>
      <c r="C237" s="6" t="s">
        <v>17</v>
      </c>
      <c r="D237" s="21" t="s">
        <v>821</v>
      </c>
      <c r="E237" s="21">
        <v>-1.0</v>
      </c>
      <c r="F237" s="21" t="s">
        <v>797</v>
      </c>
    </row>
    <row r="238">
      <c r="A238" s="21" t="s">
        <v>834</v>
      </c>
      <c r="B238" s="21" t="s">
        <v>810</v>
      </c>
      <c r="C238" s="6" t="s">
        <v>3</v>
      </c>
      <c r="D238" s="21"/>
      <c r="E238" s="21">
        <v>-1.0</v>
      </c>
      <c r="F238" s="21" t="s">
        <v>797</v>
      </c>
    </row>
    <row r="239">
      <c r="A239" s="21" t="s">
        <v>834</v>
      </c>
      <c r="B239" s="21" t="s">
        <v>810</v>
      </c>
      <c r="C239" s="6" t="s">
        <v>7</v>
      </c>
      <c r="D239" s="21"/>
      <c r="E239" s="21">
        <v>-1.0</v>
      </c>
      <c r="F239" s="21" t="s">
        <v>797</v>
      </c>
    </row>
    <row r="240">
      <c r="A240" s="21" t="s">
        <v>834</v>
      </c>
      <c r="B240" s="21" t="s">
        <v>810</v>
      </c>
      <c r="C240" s="6" t="s">
        <v>1</v>
      </c>
      <c r="D240" s="21"/>
      <c r="E240" s="21">
        <v>-1.0</v>
      </c>
      <c r="F240" s="21" t="s">
        <v>797</v>
      </c>
    </row>
    <row r="241">
      <c r="A241" s="21" t="s">
        <v>838</v>
      </c>
      <c r="B241" s="21" t="s">
        <v>839</v>
      </c>
      <c r="C241" s="6" t="s">
        <v>17</v>
      </c>
      <c r="D241" s="21" t="s">
        <v>821</v>
      </c>
      <c r="E241" s="21">
        <v>-1.0</v>
      </c>
      <c r="F241" s="21" t="s">
        <v>840</v>
      </c>
    </row>
    <row r="242">
      <c r="A242" s="21" t="s">
        <v>838</v>
      </c>
      <c r="B242" s="21" t="s">
        <v>839</v>
      </c>
      <c r="C242" s="6" t="s">
        <v>25</v>
      </c>
      <c r="D242" s="21" t="s">
        <v>821</v>
      </c>
      <c r="E242" s="21">
        <v>1.0</v>
      </c>
      <c r="F242" s="21" t="s">
        <v>840</v>
      </c>
    </row>
    <row r="243">
      <c r="A243" s="21" t="s">
        <v>841</v>
      </c>
      <c r="B243" s="21" t="s">
        <v>842</v>
      </c>
      <c r="C243" s="6" t="s">
        <v>802</v>
      </c>
      <c r="D243" s="21" t="s">
        <v>821</v>
      </c>
      <c r="E243" s="21">
        <v>-5.0</v>
      </c>
      <c r="F243" s="21" t="s">
        <v>843</v>
      </c>
    </row>
    <row r="244">
      <c r="A244" s="21" t="s">
        <v>841</v>
      </c>
      <c r="B244" s="21" t="s">
        <v>842</v>
      </c>
      <c r="C244" s="6" t="s">
        <v>3</v>
      </c>
      <c r="D244" s="21" t="s">
        <v>821</v>
      </c>
      <c r="E244" s="21">
        <v>-5.0</v>
      </c>
      <c r="F244" s="21" t="s">
        <v>843</v>
      </c>
    </row>
    <row r="245">
      <c r="A245" s="21" t="s">
        <v>841</v>
      </c>
      <c r="B245" s="21" t="s">
        <v>842</v>
      </c>
      <c r="C245" s="6" t="s">
        <v>1</v>
      </c>
      <c r="D245" s="21" t="s">
        <v>821</v>
      </c>
      <c r="E245" s="21">
        <v>-5.0</v>
      </c>
      <c r="F245" s="21" t="s">
        <v>843</v>
      </c>
    </row>
    <row r="246">
      <c r="A246" s="21" t="s">
        <v>844</v>
      </c>
      <c r="B246" s="21" t="s">
        <v>845</v>
      </c>
      <c r="C246" s="198" t="s">
        <v>46</v>
      </c>
      <c r="D246" s="21" t="s">
        <v>821</v>
      </c>
      <c r="E246" s="21">
        <v>-1.0</v>
      </c>
      <c r="F246" s="21" t="s">
        <v>846</v>
      </c>
    </row>
    <row r="247">
      <c r="A247" s="21" t="s">
        <v>844</v>
      </c>
      <c r="B247" s="21" t="s">
        <v>845</v>
      </c>
      <c r="C247" s="198" t="s">
        <v>67</v>
      </c>
      <c r="D247" s="21" t="s">
        <v>821</v>
      </c>
      <c r="E247" s="21">
        <v>-1.0</v>
      </c>
      <c r="F247" s="21" t="s">
        <v>846</v>
      </c>
    </row>
    <row r="248">
      <c r="A248" s="21" t="s">
        <v>844</v>
      </c>
      <c r="B248" s="21" t="s">
        <v>845</v>
      </c>
      <c r="C248" s="63" t="s">
        <v>34</v>
      </c>
      <c r="E248" s="21">
        <v>-1.0</v>
      </c>
      <c r="F248" s="21" t="s">
        <v>846</v>
      </c>
    </row>
    <row r="249">
      <c r="A249" s="21" t="s">
        <v>844</v>
      </c>
      <c r="B249" s="21" t="s">
        <v>845</v>
      </c>
      <c r="C249" s="6" t="s">
        <v>3</v>
      </c>
      <c r="D249" s="21" t="s">
        <v>821</v>
      </c>
      <c r="E249" s="21">
        <v>-1.0</v>
      </c>
      <c r="F249" s="21" t="s">
        <v>846</v>
      </c>
    </row>
    <row r="250">
      <c r="A250" s="21" t="s">
        <v>844</v>
      </c>
      <c r="B250" s="21" t="s">
        <v>845</v>
      </c>
      <c r="C250" s="6" t="s">
        <v>1</v>
      </c>
      <c r="D250" s="21" t="s">
        <v>821</v>
      </c>
      <c r="E250" s="21">
        <v>-1.0</v>
      </c>
      <c r="F250" s="21" t="s">
        <v>846</v>
      </c>
    </row>
    <row r="251">
      <c r="A251" s="21" t="s">
        <v>847</v>
      </c>
      <c r="B251" s="21"/>
      <c r="C251" s="6" t="s">
        <v>50</v>
      </c>
      <c r="D251" s="21" t="s">
        <v>821</v>
      </c>
      <c r="E251" s="21">
        <v>-1.0</v>
      </c>
      <c r="F251" s="21"/>
    </row>
    <row r="252">
      <c r="A252" s="21" t="s">
        <v>847</v>
      </c>
      <c r="B252" s="21"/>
      <c r="C252" s="6" t="s">
        <v>53</v>
      </c>
      <c r="D252" s="21" t="s">
        <v>821</v>
      </c>
      <c r="E252" s="21">
        <v>-1.0</v>
      </c>
      <c r="F252" s="21"/>
    </row>
    <row r="253">
      <c r="A253" s="21" t="s">
        <v>847</v>
      </c>
      <c r="B253" s="21" t="s">
        <v>835</v>
      </c>
      <c r="C253" s="6" t="s">
        <v>46</v>
      </c>
      <c r="D253" s="21" t="s">
        <v>821</v>
      </c>
      <c r="E253" s="21">
        <v>-1.0</v>
      </c>
      <c r="F253" s="21"/>
    </row>
    <row r="254">
      <c r="A254" s="21" t="s">
        <v>847</v>
      </c>
      <c r="B254" s="21" t="s">
        <v>848</v>
      </c>
      <c r="C254" s="6" t="s">
        <v>46</v>
      </c>
      <c r="D254" s="21" t="s">
        <v>821</v>
      </c>
      <c r="E254" s="21">
        <v>-1.0</v>
      </c>
      <c r="F254" s="21"/>
    </row>
    <row r="255">
      <c r="A255" s="21" t="s">
        <v>847</v>
      </c>
      <c r="B255" s="21" t="s">
        <v>835</v>
      </c>
      <c r="C255" s="6" t="s">
        <v>17</v>
      </c>
      <c r="D255" s="21" t="s">
        <v>821</v>
      </c>
      <c r="E255" s="21">
        <v>-1.0</v>
      </c>
      <c r="F255" s="21"/>
    </row>
    <row r="256">
      <c r="A256" s="21" t="s">
        <v>847</v>
      </c>
      <c r="B256" s="21" t="s">
        <v>835</v>
      </c>
      <c r="C256" s="21" t="s">
        <v>821</v>
      </c>
      <c r="D256" s="21" t="s">
        <v>821</v>
      </c>
      <c r="E256" s="21">
        <v>-1.0</v>
      </c>
      <c r="F256" s="21"/>
    </row>
    <row r="257">
      <c r="A257" s="21" t="s">
        <v>847</v>
      </c>
      <c r="B257" s="21" t="s">
        <v>848</v>
      </c>
      <c r="C257" s="6" t="s">
        <v>17</v>
      </c>
      <c r="D257" s="21" t="s">
        <v>821</v>
      </c>
      <c r="E257" s="21">
        <v>-1.0</v>
      </c>
      <c r="F257" s="21"/>
    </row>
    <row r="258">
      <c r="A258" s="21" t="s">
        <v>847</v>
      </c>
      <c r="B258" s="21" t="s">
        <v>848</v>
      </c>
      <c r="C258" s="21" t="s">
        <v>821</v>
      </c>
      <c r="D258" s="21" t="s">
        <v>821</v>
      </c>
      <c r="E258" s="21">
        <v>-1.0</v>
      </c>
      <c r="F258" s="21"/>
    </row>
    <row r="259">
      <c r="A259" s="21" t="s">
        <v>845</v>
      </c>
      <c r="B259" s="21" t="s">
        <v>849</v>
      </c>
      <c r="C259" s="6" t="s">
        <v>46</v>
      </c>
      <c r="D259" s="21" t="s">
        <v>821</v>
      </c>
      <c r="E259" s="21">
        <v>-1.0</v>
      </c>
      <c r="F259" s="21"/>
    </row>
    <row r="260">
      <c r="A260" s="21" t="s">
        <v>845</v>
      </c>
      <c r="B260" s="21" t="s">
        <v>849</v>
      </c>
      <c r="C260" s="123" t="s">
        <v>52</v>
      </c>
      <c r="D260" s="21" t="s">
        <v>821</v>
      </c>
      <c r="E260" s="21">
        <v>-1.0</v>
      </c>
      <c r="F260" s="21"/>
    </row>
    <row r="261">
      <c r="A261" s="21" t="s">
        <v>845</v>
      </c>
      <c r="B261" s="21" t="s">
        <v>849</v>
      </c>
      <c r="C261" s="6" t="s">
        <v>3</v>
      </c>
      <c r="D261" s="21" t="s">
        <v>850</v>
      </c>
      <c r="E261" s="21">
        <v>-1.0</v>
      </c>
      <c r="F261" s="21"/>
    </row>
    <row r="262">
      <c r="A262" s="21" t="s">
        <v>845</v>
      </c>
      <c r="B262" s="21" t="s">
        <v>849</v>
      </c>
      <c r="C262" s="6" t="s">
        <v>1</v>
      </c>
      <c r="D262" s="21" t="s">
        <v>821</v>
      </c>
      <c r="E262" s="21">
        <v>-1.0</v>
      </c>
      <c r="F262" s="21"/>
    </row>
    <row r="263">
      <c r="A263" s="21" t="s">
        <v>851</v>
      </c>
      <c r="B263" s="21" t="s">
        <v>852</v>
      </c>
      <c r="C263" s="6" t="s">
        <v>46</v>
      </c>
      <c r="D263" s="21" t="s">
        <v>821</v>
      </c>
      <c r="E263" s="21">
        <v>-1.0</v>
      </c>
      <c r="F263" s="21"/>
    </row>
    <row r="264">
      <c r="A264" s="21" t="s">
        <v>851</v>
      </c>
      <c r="B264" s="21" t="s">
        <v>852</v>
      </c>
      <c r="C264" s="123" t="s">
        <v>54</v>
      </c>
      <c r="D264" s="21" t="s">
        <v>821</v>
      </c>
      <c r="E264" s="21">
        <v>-1.0</v>
      </c>
      <c r="F264" s="21"/>
    </row>
    <row r="265">
      <c r="A265" s="21" t="s">
        <v>851</v>
      </c>
      <c r="B265" s="21" t="s">
        <v>852</v>
      </c>
      <c r="C265" s="191" t="s">
        <v>791</v>
      </c>
      <c r="D265" s="21" t="s">
        <v>821</v>
      </c>
      <c r="E265" s="21">
        <v>-1.0</v>
      </c>
      <c r="F265" s="21"/>
    </row>
    <row r="266">
      <c r="A266" s="21" t="s">
        <v>851</v>
      </c>
      <c r="B266" s="21" t="s">
        <v>852</v>
      </c>
      <c r="C266" s="191" t="s">
        <v>1</v>
      </c>
      <c r="D266" s="21" t="s">
        <v>821</v>
      </c>
      <c r="E266" s="21">
        <v>-1.0</v>
      </c>
      <c r="F266" s="21"/>
    </row>
    <row r="267">
      <c r="A267" s="21" t="s">
        <v>853</v>
      </c>
      <c r="B267" s="21" t="s">
        <v>854</v>
      </c>
      <c r="C267" s="7" t="s">
        <v>30</v>
      </c>
      <c r="D267" s="21" t="s">
        <v>821</v>
      </c>
      <c r="E267" s="21">
        <v>-1.0</v>
      </c>
      <c r="F267" s="21"/>
    </row>
    <row r="268">
      <c r="A268" s="21" t="s">
        <v>855</v>
      </c>
      <c r="B268" s="21" t="s">
        <v>856</v>
      </c>
      <c r="C268" s="21" t="s">
        <v>857</v>
      </c>
      <c r="D268" s="21" t="s">
        <v>821</v>
      </c>
      <c r="E268" s="21">
        <v>-7.0</v>
      </c>
      <c r="F268" s="21"/>
    </row>
    <row r="269">
      <c r="A269" s="21" t="s">
        <v>855</v>
      </c>
      <c r="B269" s="21" t="s">
        <v>858</v>
      </c>
      <c r="C269" s="21" t="s">
        <v>789</v>
      </c>
      <c r="D269" s="21" t="s">
        <v>821</v>
      </c>
      <c r="E269" s="21">
        <v>-1.0</v>
      </c>
      <c r="F269" s="21"/>
    </row>
    <row r="270">
      <c r="A270" s="21" t="s">
        <v>858</v>
      </c>
      <c r="B270" s="21" t="s">
        <v>859</v>
      </c>
      <c r="C270" s="21" t="s">
        <v>791</v>
      </c>
      <c r="D270" s="21" t="s">
        <v>821</v>
      </c>
      <c r="E270" s="21">
        <v>-1.0</v>
      </c>
      <c r="F270" s="21"/>
    </row>
    <row r="271">
      <c r="A271" s="21" t="s">
        <v>858</v>
      </c>
      <c r="B271" s="21" t="s">
        <v>859</v>
      </c>
      <c r="C271" s="21" t="s">
        <v>1</v>
      </c>
      <c r="D271" s="21" t="s">
        <v>821</v>
      </c>
      <c r="E271" s="21">
        <v>-1.0</v>
      </c>
      <c r="F271" s="21"/>
    </row>
    <row r="272">
      <c r="A272" s="21" t="s">
        <v>858</v>
      </c>
      <c r="B272" s="21" t="s">
        <v>859</v>
      </c>
      <c r="C272" s="21" t="s">
        <v>7</v>
      </c>
      <c r="D272" s="21" t="s">
        <v>860</v>
      </c>
      <c r="E272" s="21">
        <v>1.0</v>
      </c>
      <c r="F272" s="21"/>
    </row>
    <row r="273">
      <c r="A273" s="21" t="s">
        <v>861</v>
      </c>
      <c r="B273" s="21" t="s">
        <v>856</v>
      </c>
      <c r="C273" s="21" t="s">
        <v>802</v>
      </c>
      <c r="D273" s="21" t="s">
        <v>821</v>
      </c>
      <c r="E273" s="21">
        <v>-1.0</v>
      </c>
      <c r="F273" s="21"/>
    </row>
    <row r="274">
      <c r="A274" s="21" t="s">
        <v>861</v>
      </c>
      <c r="B274" s="21" t="s">
        <v>856</v>
      </c>
      <c r="C274" s="21" t="s">
        <v>1</v>
      </c>
      <c r="D274" s="21" t="s">
        <v>821</v>
      </c>
      <c r="E274" s="21">
        <v>-1.0</v>
      </c>
      <c r="F274" s="21"/>
    </row>
    <row r="275">
      <c r="A275" s="21" t="s">
        <v>861</v>
      </c>
      <c r="B275" s="21" t="s">
        <v>856</v>
      </c>
      <c r="C275" s="21" t="s">
        <v>3</v>
      </c>
      <c r="D275" s="21" t="s">
        <v>850</v>
      </c>
      <c r="E275" s="21">
        <v>-1.0</v>
      </c>
      <c r="F275" s="21"/>
    </row>
    <row r="276">
      <c r="A276" s="21" t="s">
        <v>862</v>
      </c>
      <c r="B276" s="21" t="s">
        <v>863</v>
      </c>
      <c r="C276" s="21" t="s">
        <v>1</v>
      </c>
      <c r="D276" s="21" t="s">
        <v>850</v>
      </c>
      <c r="E276" s="21">
        <v>-2.0</v>
      </c>
      <c r="F276" s="21"/>
    </row>
    <row r="277">
      <c r="A277" s="21" t="s">
        <v>862</v>
      </c>
      <c r="B277" s="21" t="s">
        <v>863</v>
      </c>
      <c r="C277" s="21" t="s">
        <v>1</v>
      </c>
      <c r="D277" s="21" t="s">
        <v>821</v>
      </c>
      <c r="E277" s="21">
        <v>-2.0</v>
      </c>
      <c r="F277" s="21"/>
    </row>
    <row r="278">
      <c r="A278" s="21" t="s">
        <v>862</v>
      </c>
      <c r="B278" s="21" t="s">
        <v>863</v>
      </c>
      <c r="C278" s="21" t="s">
        <v>791</v>
      </c>
      <c r="D278" s="21" t="s">
        <v>821</v>
      </c>
      <c r="E278" s="21">
        <v>-1.0</v>
      </c>
      <c r="F278" s="21"/>
    </row>
    <row r="279">
      <c r="A279" s="21" t="s">
        <v>862</v>
      </c>
      <c r="B279" s="21" t="s">
        <v>863</v>
      </c>
      <c r="C279" s="21" t="s">
        <v>857</v>
      </c>
      <c r="D279" s="21" t="s">
        <v>821</v>
      </c>
      <c r="E279" s="21">
        <v>-1.0</v>
      </c>
      <c r="F279" s="21"/>
    </row>
    <row r="280">
      <c r="A280" s="21" t="s">
        <v>864</v>
      </c>
      <c r="B280" s="21" t="s">
        <v>865</v>
      </c>
      <c r="C280" s="21" t="s">
        <v>1</v>
      </c>
      <c r="D280" s="21" t="s">
        <v>821</v>
      </c>
      <c r="E280" s="21">
        <v>-6.0</v>
      </c>
      <c r="F280" s="21"/>
    </row>
    <row r="281">
      <c r="A281" s="21" t="s">
        <v>864</v>
      </c>
      <c r="B281" s="21" t="s">
        <v>865</v>
      </c>
      <c r="C281" s="63" t="s">
        <v>3</v>
      </c>
      <c r="D281" s="21" t="s">
        <v>821</v>
      </c>
      <c r="E281" s="21">
        <v>-6.0</v>
      </c>
      <c r="F281" s="21"/>
    </row>
    <row r="282">
      <c r="A282" s="21" t="s">
        <v>864</v>
      </c>
      <c r="B282" s="21" t="s">
        <v>865</v>
      </c>
      <c r="C282" s="21" t="s">
        <v>7</v>
      </c>
      <c r="D282" s="21" t="s">
        <v>821</v>
      </c>
      <c r="E282" s="21">
        <v>5.0</v>
      </c>
      <c r="F282" s="21"/>
    </row>
    <row r="283">
      <c r="A283" s="21" t="s">
        <v>864</v>
      </c>
      <c r="B283" s="21" t="s">
        <v>865</v>
      </c>
      <c r="C283" s="7" t="s">
        <v>30</v>
      </c>
      <c r="D283" s="21" t="s">
        <v>821</v>
      </c>
      <c r="E283" s="21">
        <v>-2.0</v>
      </c>
      <c r="F283" s="21"/>
    </row>
    <row r="284">
      <c r="A284" s="21" t="s">
        <v>864</v>
      </c>
      <c r="B284" s="21" t="s">
        <v>865</v>
      </c>
      <c r="C284" s="21" t="s">
        <v>802</v>
      </c>
      <c r="D284" s="21" t="s">
        <v>821</v>
      </c>
      <c r="E284" s="21">
        <v>-1.0</v>
      </c>
      <c r="F284" s="21"/>
    </row>
    <row r="285">
      <c r="A285" s="21" t="s">
        <v>864</v>
      </c>
      <c r="B285" s="21" t="s">
        <v>865</v>
      </c>
      <c r="C285" s="21" t="s">
        <v>791</v>
      </c>
      <c r="D285" s="21" t="s">
        <v>821</v>
      </c>
      <c r="E285" s="21">
        <v>-1.0</v>
      </c>
      <c r="F285" s="21"/>
    </row>
    <row r="286">
      <c r="A286" s="21" t="s">
        <v>864</v>
      </c>
      <c r="B286" s="21" t="s">
        <v>866</v>
      </c>
      <c r="C286" s="21" t="s">
        <v>791</v>
      </c>
      <c r="D286" s="21" t="s">
        <v>821</v>
      </c>
      <c r="E286" s="21">
        <v>-1.0</v>
      </c>
      <c r="F286" s="21"/>
    </row>
    <row r="287">
      <c r="A287" s="21" t="s">
        <v>864</v>
      </c>
      <c r="B287" s="21" t="s">
        <v>867</v>
      </c>
      <c r="C287" s="21" t="s">
        <v>802</v>
      </c>
      <c r="D287" s="21" t="s">
        <v>821</v>
      </c>
      <c r="E287" s="21">
        <v>-1.0</v>
      </c>
      <c r="F287" s="21"/>
    </row>
    <row r="288">
      <c r="A288" s="21" t="s">
        <v>868</v>
      </c>
      <c r="B288" s="21" t="s">
        <v>848</v>
      </c>
      <c r="C288" s="21" t="s">
        <v>1</v>
      </c>
      <c r="D288" s="21" t="s">
        <v>821</v>
      </c>
      <c r="E288" s="21">
        <v>-1.0</v>
      </c>
      <c r="F288" s="21"/>
    </row>
    <row r="289">
      <c r="A289" s="21" t="s">
        <v>868</v>
      </c>
      <c r="B289" s="21" t="s">
        <v>848</v>
      </c>
      <c r="C289" s="21" t="s">
        <v>791</v>
      </c>
      <c r="D289" s="21" t="s">
        <v>821</v>
      </c>
      <c r="E289" s="21">
        <v>-1.0</v>
      </c>
      <c r="F289" s="21"/>
    </row>
    <row r="290">
      <c r="A290" s="21" t="s">
        <v>868</v>
      </c>
      <c r="B290" s="21" t="s">
        <v>811</v>
      </c>
      <c r="C290" s="21" t="s">
        <v>1</v>
      </c>
      <c r="D290" s="21" t="s">
        <v>821</v>
      </c>
      <c r="E290" s="21">
        <v>-1.0</v>
      </c>
      <c r="F290" s="21"/>
    </row>
    <row r="291">
      <c r="A291" s="21" t="s">
        <v>868</v>
      </c>
      <c r="B291" s="21" t="s">
        <v>811</v>
      </c>
      <c r="C291" s="21" t="s">
        <v>791</v>
      </c>
      <c r="D291" s="21" t="s">
        <v>821</v>
      </c>
      <c r="E291" s="21">
        <v>-1.0</v>
      </c>
      <c r="F291" s="21"/>
    </row>
    <row r="292">
      <c r="A292" s="21" t="s">
        <v>848</v>
      </c>
      <c r="B292" s="21" t="s">
        <v>796</v>
      </c>
      <c r="C292" s="21" t="s">
        <v>1</v>
      </c>
      <c r="D292" s="21" t="s">
        <v>821</v>
      </c>
      <c r="E292" s="21">
        <v>-1.0</v>
      </c>
      <c r="F292" s="21"/>
    </row>
    <row r="293">
      <c r="A293" s="21" t="s">
        <v>848</v>
      </c>
      <c r="B293" s="21" t="s">
        <v>796</v>
      </c>
      <c r="C293" s="21" t="s">
        <v>791</v>
      </c>
      <c r="D293" s="21" t="s">
        <v>821</v>
      </c>
      <c r="E293" s="21">
        <v>-1.0</v>
      </c>
      <c r="F293" s="21"/>
    </row>
    <row r="294">
      <c r="A294" s="21" t="s">
        <v>867</v>
      </c>
      <c r="B294" s="21" t="s">
        <v>810</v>
      </c>
      <c r="C294" s="21" t="s">
        <v>869</v>
      </c>
      <c r="D294" s="21" t="s">
        <v>821</v>
      </c>
      <c r="E294" s="21">
        <v>-3.0</v>
      </c>
      <c r="F294" s="21"/>
    </row>
    <row r="295">
      <c r="A295" s="21" t="s">
        <v>867</v>
      </c>
      <c r="B295" s="21" t="s">
        <v>810</v>
      </c>
      <c r="C295" s="21" t="s">
        <v>802</v>
      </c>
      <c r="D295" s="21" t="s">
        <v>821</v>
      </c>
      <c r="E295" s="21">
        <v>-1.0</v>
      </c>
      <c r="F295" s="21"/>
    </row>
    <row r="296">
      <c r="A296" s="21" t="s">
        <v>867</v>
      </c>
      <c r="B296" s="21" t="s">
        <v>810</v>
      </c>
      <c r="C296" s="21" t="s">
        <v>7</v>
      </c>
      <c r="D296" s="21" t="s">
        <v>821</v>
      </c>
      <c r="E296" s="21">
        <v>4.0</v>
      </c>
      <c r="F296" s="21" t="s">
        <v>870</v>
      </c>
    </row>
    <row r="297">
      <c r="A297" s="21" t="s">
        <v>871</v>
      </c>
      <c r="B297" s="21" t="s">
        <v>872</v>
      </c>
      <c r="C297" s="21" t="s">
        <v>7</v>
      </c>
      <c r="D297" s="21" t="s">
        <v>821</v>
      </c>
      <c r="E297" s="21">
        <v>1.0</v>
      </c>
      <c r="F297" s="21"/>
    </row>
    <row r="298">
      <c r="A298" s="21" t="s">
        <v>871</v>
      </c>
      <c r="B298" s="21" t="s">
        <v>872</v>
      </c>
      <c r="C298" s="21" t="s">
        <v>791</v>
      </c>
      <c r="D298" s="21" t="s">
        <v>821</v>
      </c>
      <c r="E298" s="21">
        <v>-1.0</v>
      </c>
      <c r="F298" s="21"/>
    </row>
    <row r="299">
      <c r="A299" s="21" t="s">
        <v>871</v>
      </c>
      <c r="B299" s="21" t="s">
        <v>872</v>
      </c>
      <c r="C299" s="21" t="s">
        <v>802</v>
      </c>
      <c r="D299" s="21" t="s">
        <v>821</v>
      </c>
      <c r="E299" s="21">
        <v>-1.0</v>
      </c>
      <c r="F299" s="21"/>
    </row>
    <row r="300">
      <c r="A300" s="21" t="s">
        <v>872</v>
      </c>
      <c r="B300" s="21" t="s">
        <v>859</v>
      </c>
      <c r="C300" s="21" t="s">
        <v>802</v>
      </c>
      <c r="D300" s="21" t="s">
        <v>821</v>
      </c>
      <c r="E300" s="21">
        <v>-2.0</v>
      </c>
      <c r="F300" s="21" t="s">
        <v>873</v>
      </c>
    </row>
    <row r="301">
      <c r="A301" s="21" t="s">
        <v>874</v>
      </c>
      <c r="B301" s="21" t="s">
        <v>810</v>
      </c>
      <c r="C301" s="21" t="s">
        <v>791</v>
      </c>
      <c r="D301" s="21" t="s">
        <v>821</v>
      </c>
      <c r="E301" s="21">
        <v>-2.0</v>
      </c>
      <c r="F301" s="21" t="s">
        <v>873</v>
      </c>
    </row>
    <row r="302">
      <c r="A302" s="21" t="s">
        <v>810</v>
      </c>
      <c r="B302" s="21" t="s">
        <v>875</v>
      </c>
      <c r="C302" s="21" t="s">
        <v>802</v>
      </c>
      <c r="D302" s="21" t="s">
        <v>821</v>
      </c>
      <c r="E302" s="21">
        <v>2.0</v>
      </c>
      <c r="F302" s="21" t="s">
        <v>876</v>
      </c>
    </row>
    <row r="303">
      <c r="A303" s="21" t="s">
        <v>877</v>
      </c>
      <c r="B303" s="21" t="s">
        <v>878</v>
      </c>
      <c r="C303" s="21" t="s">
        <v>731</v>
      </c>
      <c r="D303" s="21" t="s">
        <v>821</v>
      </c>
      <c r="E303" s="21">
        <v>-1.0</v>
      </c>
      <c r="F303" s="21" t="s">
        <v>873</v>
      </c>
    </row>
    <row r="304">
      <c r="A304" s="21" t="s">
        <v>877</v>
      </c>
      <c r="B304" s="21" t="s">
        <v>796</v>
      </c>
      <c r="C304" s="21" t="s">
        <v>731</v>
      </c>
      <c r="D304" s="21" t="s">
        <v>821</v>
      </c>
      <c r="E304" s="21">
        <v>-2.0</v>
      </c>
      <c r="F304" s="21" t="s">
        <v>873</v>
      </c>
    </row>
    <row r="305">
      <c r="A305" s="21" t="s">
        <v>879</v>
      </c>
      <c r="B305" s="21" t="s">
        <v>880</v>
      </c>
      <c r="C305" s="21" t="s">
        <v>881</v>
      </c>
      <c r="D305" s="21" t="s">
        <v>821</v>
      </c>
      <c r="E305" s="21">
        <v>-1.0</v>
      </c>
      <c r="F305" s="21" t="s">
        <v>873</v>
      </c>
    </row>
    <row r="306">
      <c r="A306" s="21" t="s">
        <v>879</v>
      </c>
      <c r="B306" s="21" t="s">
        <v>880</v>
      </c>
      <c r="C306" s="21" t="s">
        <v>791</v>
      </c>
      <c r="D306" s="21" t="s">
        <v>821</v>
      </c>
      <c r="E306" s="21">
        <v>1.0</v>
      </c>
      <c r="F306" s="21" t="s">
        <v>873</v>
      </c>
    </row>
    <row r="307">
      <c r="A307" s="21" t="s">
        <v>879</v>
      </c>
      <c r="B307" s="21" t="s">
        <v>878</v>
      </c>
      <c r="C307" s="21" t="s">
        <v>731</v>
      </c>
      <c r="D307" s="21" t="s">
        <v>821</v>
      </c>
      <c r="E307" s="21">
        <v>-1.0</v>
      </c>
      <c r="F307" s="21" t="s">
        <v>873</v>
      </c>
    </row>
    <row r="308">
      <c r="A308" s="21" t="s">
        <v>879</v>
      </c>
      <c r="B308" s="21" t="s">
        <v>878</v>
      </c>
      <c r="C308" s="21" t="s">
        <v>808</v>
      </c>
      <c r="D308" s="21" t="s">
        <v>821</v>
      </c>
      <c r="E308" s="21">
        <v>1.0</v>
      </c>
      <c r="F308" s="21" t="s">
        <v>873</v>
      </c>
    </row>
    <row r="309">
      <c r="A309" s="21" t="s">
        <v>879</v>
      </c>
      <c r="B309" s="21" t="s">
        <v>878</v>
      </c>
      <c r="C309" s="21" t="s">
        <v>802</v>
      </c>
      <c r="D309" s="21" t="s">
        <v>821</v>
      </c>
      <c r="E309" s="21">
        <v>1.0</v>
      </c>
      <c r="F309" s="21" t="s">
        <v>873</v>
      </c>
    </row>
    <row r="310">
      <c r="A310" s="21" t="s">
        <v>880</v>
      </c>
      <c r="B310" s="21" t="s">
        <v>878</v>
      </c>
      <c r="C310" s="21" t="s">
        <v>791</v>
      </c>
      <c r="D310" s="21" t="s">
        <v>821</v>
      </c>
      <c r="E310" s="21">
        <v>-8.0</v>
      </c>
      <c r="F310" s="21" t="s">
        <v>882</v>
      </c>
    </row>
    <row r="311">
      <c r="A311" s="21" t="s">
        <v>880</v>
      </c>
      <c r="B311" s="21" t="s">
        <v>878</v>
      </c>
      <c r="C311" s="21" t="s">
        <v>799</v>
      </c>
      <c r="D311" s="21" t="s">
        <v>821</v>
      </c>
      <c r="E311" s="21">
        <v>-1.0</v>
      </c>
      <c r="F311" s="21" t="s">
        <v>882</v>
      </c>
    </row>
    <row r="312">
      <c r="A312" s="21" t="s">
        <v>880</v>
      </c>
      <c r="B312" s="21" t="s">
        <v>878</v>
      </c>
      <c r="C312" s="21" t="s">
        <v>857</v>
      </c>
      <c r="D312" s="21" t="s">
        <v>821</v>
      </c>
      <c r="E312" s="21">
        <v>-1.0</v>
      </c>
      <c r="F312" s="21" t="s">
        <v>882</v>
      </c>
    </row>
    <row r="313">
      <c r="A313" s="21" t="s">
        <v>880</v>
      </c>
      <c r="B313" s="21" t="s">
        <v>878</v>
      </c>
      <c r="C313" s="21" t="s">
        <v>808</v>
      </c>
      <c r="D313" s="21" t="s">
        <v>821</v>
      </c>
      <c r="E313" s="21">
        <v>-2.0</v>
      </c>
      <c r="F313" s="21" t="s">
        <v>882</v>
      </c>
    </row>
    <row r="314">
      <c r="A314" s="21" t="s">
        <v>880</v>
      </c>
      <c r="B314" s="21" t="s">
        <v>878</v>
      </c>
      <c r="C314" s="21" t="s">
        <v>883</v>
      </c>
      <c r="D314" s="21" t="s">
        <v>821</v>
      </c>
      <c r="E314" s="21">
        <v>-2.0</v>
      </c>
      <c r="F314" s="21" t="s">
        <v>882</v>
      </c>
    </row>
    <row r="315">
      <c r="A315" s="21" t="s">
        <v>880</v>
      </c>
      <c r="B315" s="21" t="s">
        <v>878</v>
      </c>
      <c r="C315" s="21" t="s">
        <v>884</v>
      </c>
      <c r="D315" s="21" t="s">
        <v>821</v>
      </c>
      <c r="E315" s="21">
        <v>-2.0</v>
      </c>
      <c r="F315" s="21" t="s">
        <v>882</v>
      </c>
    </row>
    <row r="316">
      <c r="A316" s="21" t="s">
        <v>878</v>
      </c>
      <c r="B316" s="21" t="s">
        <v>796</v>
      </c>
      <c r="C316" s="21" t="s">
        <v>791</v>
      </c>
      <c r="D316" s="21" t="s">
        <v>821</v>
      </c>
      <c r="E316" s="21">
        <v>-1.0</v>
      </c>
      <c r="F316" s="21" t="s">
        <v>873</v>
      </c>
    </row>
    <row r="317">
      <c r="A317" s="21" t="s">
        <v>878</v>
      </c>
      <c r="B317" s="21" t="s">
        <v>796</v>
      </c>
      <c r="C317" s="21" t="s">
        <v>802</v>
      </c>
      <c r="D317" s="21" t="s">
        <v>821</v>
      </c>
      <c r="E317" s="21">
        <v>-1.0</v>
      </c>
      <c r="F317" s="21" t="s">
        <v>873</v>
      </c>
    </row>
    <row r="318">
      <c r="A318" s="21" t="s">
        <v>878</v>
      </c>
      <c r="B318" s="21" t="s">
        <v>885</v>
      </c>
      <c r="C318" s="7" t="s">
        <v>34</v>
      </c>
      <c r="D318" s="21" t="s">
        <v>821</v>
      </c>
      <c r="E318" s="21">
        <v>-1.0</v>
      </c>
      <c r="F318" s="21" t="s">
        <v>793</v>
      </c>
    </row>
    <row r="319">
      <c r="A319" s="21" t="s">
        <v>878</v>
      </c>
      <c r="B319" s="21" t="s">
        <v>886</v>
      </c>
      <c r="C319" s="7" t="s">
        <v>34</v>
      </c>
      <c r="D319" s="21" t="s">
        <v>821</v>
      </c>
      <c r="E319" s="21">
        <v>-6.0</v>
      </c>
      <c r="F319" s="21" t="s">
        <v>793</v>
      </c>
    </row>
    <row r="320">
      <c r="A320" s="21" t="s">
        <v>796</v>
      </c>
      <c r="B320" s="21" t="s">
        <v>887</v>
      </c>
      <c r="C320" s="191" t="s">
        <v>46</v>
      </c>
      <c r="D320" s="21" t="s">
        <v>821</v>
      </c>
      <c r="E320" s="21">
        <v>-2.0</v>
      </c>
      <c r="F320" s="21"/>
    </row>
    <row r="321">
      <c r="A321" s="21" t="s">
        <v>796</v>
      </c>
      <c r="B321" s="21" t="s">
        <v>887</v>
      </c>
      <c r="C321" s="191" t="s">
        <v>47</v>
      </c>
      <c r="D321" s="21" t="s">
        <v>821</v>
      </c>
      <c r="E321" s="21">
        <v>2.0</v>
      </c>
      <c r="F321" s="21"/>
    </row>
    <row r="322">
      <c r="A322" s="21" t="s">
        <v>796</v>
      </c>
      <c r="B322" s="21" t="s">
        <v>887</v>
      </c>
      <c r="C322" s="199" t="s">
        <v>53</v>
      </c>
      <c r="D322" s="21" t="s">
        <v>821</v>
      </c>
      <c r="E322" s="21">
        <v>1.0</v>
      </c>
      <c r="F322" s="21"/>
    </row>
    <row r="323">
      <c r="A323" s="21" t="s">
        <v>796</v>
      </c>
      <c r="B323" s="21" t="s">
        <v>887</v>
      </c>
      <c r="C323" s="199" t="s">
        <v>51</v>
      </c>
      <c r="D323" s="21" t="s">
        <v>821</v>
      </c>
      <c r="E323" s="21">
        <v>-1.0</v>
      </c>
      <c r="F323" s="21"/>
    </row>
    <row r="324">
      <c r="A324" s="21" t="s">
        <v>888</v>
      </c>
      <c r="B324" s="21" t="s">
        <v>889</v>
      </c>
      <c r="C324" s="199" t="s">
        <v>52</v>
      </c>
      <c r="D324" s="21" t="s">
        <v>821</v>
      </c>
      <c r="E324" s="21">
        <v>1.0</v>
      </c>
      <c r="F324" s="21" t="s">
        <v>890</v>
      </c>
    </row>
    <row r="325">
      <c r="A325" s="21" t="s">
        <v>888</v>
      </c>
      <c r="B325" s="21" t="s">
        <v>889</v>
      </c>
      <c r="C325" s="199" t="s">
        <v>67</v>
      </c>
      <c r="D325" s="21" t="s">
        <v>821</v>
      </c>
      <c r="E325" s="21">
        <v>-1.0</v>
      </c>
      <c r="F325" s="21" t="s">
        <v>890</v>
      </c>
    </row>
    <row r="326">
      <c r="A326" s="21" t="s">
        <v>891</v>
      </c>
      <c r="B326" s="21" t="s">
        <v>892</v>
      </c>
      <c r="C326" s="199" t="s">
        <v>67</v>
      </c>
      <c r="D326" s="21" t="s">
        <v>821</v>
      </c>
      <c r="E326" s="21">
        <v>1.0</v>
      </c>
      <c r="F326" s="21" t="s">
        <v>893</v>
      </c>
    </row>
    <row r="327">
      <c r="A327" s="21" t="s">
        <v>891</v>
      </c>
      <c r="B327" s="21" t="s">
        <v>892</v>
      </c>
      <c r="C327" s="199" t="s">
        <v>50</v>
      </c>
      <c r="D327" s="21" t="s">
        <v>821</v>
      </c>
      <c r="E327" s="21">
        <v>-1.0</v>
      </c>
      <c r="F327" s="21" t="s">
        <v>893</v>
      </c>
    </row>
    <row r="328">
      <c r="A328" s="21" t="s">
        <v>891</v>
      </c>
      <c r="B328" s="21" t="s">
        <v>894</v>
      </c>
      <c r="C328" s="191" t="s">
        <v>46</v>
      </c>
      <c r="D328" s="21" t="s">
        <v>821</v>
      </c>
      <c r="E328" s="21">
        <v>1.0</v>
      </c>
      <c r="F328" s="21" t="s">
        <v>890</v>
      </c>
    </row>
    <row r="329">
      <c r="A329" s="21" t="s">
        <v>891</v>
      </c>
      <c r="B329" s="21" t="s">
        <v>894</v>
      </c>
      <c r="C329" s="191" t="s">
        <v>47</v>
      </c>
      <c r="D329" s="21" t="s">
        <v>821</v>
      </c>
      <c r="E329" s="21">
        <v>-1.0</v>
      </c>
      <c r="F329" s="21" t="s">
        <v>890</v>
      </c>
    </row>
    <row r="330">
      <c r="A330" s="21" t="s">
        <v>894</v>
      </c>
      <c r="B330" s="21" t="s">
        <v>895</v>
      </c>
      <c r="C330" s="7" t="s">
        <v>34</v>
      </c>
      <c r="D330" s="21" t="s">
        <v>821</v>
      </c>
      <c r="E330" s="21">
        <v>-15.0</v>
      </c>
      <c r="F330" s="21" t="s">
        <v>896</v>
      </c>
    </row>
    <row r="331">
      <c r="A331" s="21" t="s">
        <v>894</v>
      </c>
      <c r="B331" s="21" t="s">
        <v>897</v>
      </c>
      <c r="C331" s="7" t="s">
        <v>34</v>
      </c>
      <c r="D331" s="21" t="s">
        <v>821</v>
      </c>
      <c r="E331" s="21">
        <v>-18.0</v>
      </c>
      <c r="F331" s="21" t="s">
        <v>896</v>
      </c>
    </row>
    <row r="332">
      <c r="A332" s="21" t="s">
        <v>894</v>
      </c>
      <c r="B332" s="21" t="s">
        <v>898</v>
      </c>
      <c r="C332" s="7" t="s">
        <v>34</v>
      </c>
      <c r="D332" s="21" t="s">
        <v>821</v>
      </c>
      <c r="E332" s="21">
        <v>-28.0</v>
      </c>
      <c r="F332" s="21" t="s">
        <v>896</v>
      </c>
    </row>
    <row r="333">
      <c r="A333" s="21" t="s">
        <v>894</v>
      </c>
      <c r="B333" s="21" t="s">
        <v>899</v>
      </c>
      <c r="C333" s="191" t="s">
        <v>46</v>
      </c>
      <c r="D333" s="21" t="s">
        <v>821</v>
      </c>
      <c r="E333" s="21">
        <v>-57.0</v>
      </c>
      <c r="F333" s="21" t="s">
        <v>896</v>
      </c>
    </row>
    <row r="334">
      <c r="A334" s="21" t="s">
        <v>894</v>
      </c>
      <c r="B334" s="21" t="s">
        <v>899</v>
      </c>
      <c r="C334" s="191" t="s">
        <v>47</v>
      </c>
      <c r="D334" s="21" t="s">
        <v>821</v>
      </c>
      <c r="E334" s="21">
        <v>-4.0</v>
      </c>
      <c r="F334" s="21" t="s">
        <v>896</v>
      </c>
    </row>
    <row r="335">
      <c r="A335" s="21" t="s">
        <v>894</v>
      </c>
      <c r="B335" s="21" t="s">
        <v>899</v>
      </c>
      <c r="C335" s="199" t="s">
        <v>67</v>
      </c>
      <c r="D335" s="21" t="s">
        <v>821</v>
      </c>
      <c r="E335" s="21">
        <v>-6.0</v>
      </c>
      <c r="F335" s="21" t="s">
        <v>896</v>
      </c>
    </row>
    <row r="336">
      <c r="A336" s="21" t="s">
        <v>894</v>
      </c>
      <c r="B336" s="21" t="s">
        <v>899</v>
      </c>
      <c r="C336" s="199" t="s">
        <v>50</v>
      </c>
      <c r="D336" s="21" t="s">
        <v>821</v>
      </c>
      <c r="E336" s="21">
        <v>-22.0</v>
      </c>
      <c r="F336" s="21" t="s">
        <v>896</v>
      </c>
    </row>
    <row r="337">
      <c r="A337" s="21" t="s">
        <v>894</v>
      </c>
      <c r="B337" s="21" t="s">
        <v>899</v>
      </c>
      <c r="C337" s="199" t="s">
        <v>51</v>
      </c>
      <c r="D337" s="21" t="s">
        <v>821</v>
      </c>
      <c r="E337" s="21">
        <v>-20.0</v>
      </c>
      <c r="F337" s="21" t="s">
        <v>896</v>
      </c>
    </row>
    <row r="338">
      <c r="A338" s="21" t="s">
        <v>894</v>
      </c>
      <c r="B338" s="21" t="s">
        <v>899</v>
      </c>
      <c r="C338" s="199" t="s">
        <v>52</v>
      </c>
      <c r="D338" s="21" t="s">
        <v>821</v>
      </c>
      <c r="E338" s="21">
        <v>-11.0</v>
      </c>
      <c r="F338" s="21" t="s">
        <v>896</v>
      </c>
    </row>
    <row r="339">
      <c r="A339" s="21" t="s">
        <v>894</v>
      </c>
      <c r="B339" s="21" t="s">
        <v>899</v>
      </c>
      <c r="C339" s="199" t="s">
        <v>53</v>
      </c>
      <c r="D339" s="21" t="s">
        <v>821</v>
      </c>
      <c r="E339" s="21">
        <v>-2.0</v>
      </c>
      <c r="F339" s="21" t="s">
        <v>896</v>
      </c>
    </row>
    <row r="340">
      <c r="A340" s="21" t="s">
        <v>900</v>
      </c>
      <c r="B340" s="21" t="s">
        <v>901</v>
      </c>
      <c r="C340" s="199" t="s">
        <v>52</v>
      </c>
      <c r="D340" s="21" t="s">
        <v>821</v>
      </c>
      <c r="E340" s="21">
        <v>-1.0</v>
      </c>
      <c r="F340" s="21"/>
    </row>
    <row r="341">
      <c r="A341" s="21" t="s">
        <v>900</v>
      </c>
      <c r="B341" s="21" t="s">
        <v>901</v>
      </c>
      <c r="C341" s="199" t="s">
        <v>66</v>
      </c>
      <c r="D341" s="21" t="s">
        <v>821</v>
      </c>
      <c r="E341" s="21">
        <v>1.0</v>
      </c>
      <c r="F341" s="21"/>
    </row>
    <row r="342">
      <c r="A342" s="21" t="s">
        <v>900</v>
      </c>
      <c r="B342" s="21" t="s">
        <v>901</v>
      </c>
      <c r="C342" s="21" t="s">
        <v>802</v>
      </c>
      <c r="D342" s="21" t="s">
        <v>821</v>
      </c>
      <c r="E342" s="21">
        <v>-1.0</v>
      </c>
      <c r="F342" s="21" t="s">
        <v>873</v>
      </c>
    </row>
    <row r="343">
      <c r="A343" s="21" t="s">
        <v>901</v>
      </c>
      <c r="B343" s="21" t="s">
        <v>902</v>
      </c>
      <c r="C343" s="21" t="s">
        <v>791</v>
      </c>
      <c r="D343" s="21" t="s">
        <v>821</v>
      </c>
      <c r="E343" s="21">
        <v>-1.0</v>
      </c>
      <c r="F343" s="21" t="s">
        <v>873</v>
      </c>
    </row>
    <row r="344">
      <c r="A344" s="21" t="s">
        <v>901</v>
      </c>
      <c r="B344" s="21" t="s">
        <v>902</v>
      </c>
      <c r="C344" s="21" t="s">
        <v>731</v>
      </c>
      <c r="D344" s="21" t="s">
        <v>821</v>
      </c>
      <c r="E344" s="21">
        <v>-1.0</v>
      </c>
      <c r="F344" s="21" t="s">
        <v>873</v>
      </c>
    </row>
    <row r="345">
      <c r="A345" s="21" t="s">
        <v>901</v>
      </c>
      <c r="B345" s="21" t="s">
        <v>892</v>
      </c>
      <c r="C345" s="7" t="s">
        <v>34</v>
      </c>
      <c r="D345" s="21" t="s">
        <v>821</v>
      </c>
      <c r="E345" s="21">
        <v>-14.0</v>
      </c>
      <c r="F345" s="21" t="s">
        <v>793</v>
      </c>
    </row>
    <row r="346">
      <c r="A346" s="21" t="s">
        <v>892</v>
      </c>
      <c r="B346" s="21" t="s">
        <v>902</v>
      </c>
      <c r="C346" s="21" t="s">
        <v>46</v>
      </c>
      <c r="D346" s="21" t="s">
        <v>821</v>
      </c>
      <c r="E346" s="21">
        <v>-1.0</v>
      </c>
    </row>
    <row r="347">
      <c r="A347" s="21" t="s">
        <v>892</v>
      </c>
      <c r="B347" s="21" t="s">
        <v>902</v>
      </c>
      <c r="C347" s="21" t="s">
        <v>47</v>
      </c>
      <c r="D347" s="21" t="s">
        <v>821</v>
      </c>
      <c r="E347" s="21">
        <v>1.0</v>
      </c>
    </row>
    <row r="348">
      <c r="A348" s="21" t="s">
        <v>902</v>
      </c>
      <c r="B348" s="21" t="s">
        <v>889</v>
      </c>
      <c r="C348" s="21" t="s">
        <v>791</v>
      </c>
      <c r="D348" s="21" t="s">
        <v>821</v>
      </c>
      <c r="E348" s="21">
        <v>-2.0</v>
      </c>
    </row>
    <row r="349">
      <c r="A349" s="21" t="s">
        <v>902</v>
      </c>
      <c r="B349" s="21" t="s">
        <v>889</v>
      </c>
      <c r="C349" s="7" t="s">
        <v>34</v>
      </c>
      <c r="D349" s="21" t="s">
        <v>821</v>
      </c>
      <c r="E349" s="21">
        <v>2.0</v>
      </c>
    </row>
    <row r="350">
      <c r="A350" s="21" t="s">
        <v>895</v>
      </c>
      <c r="B350" s="21" t="s">
        <v>903</v>
      </c>
      <c r="C350" s="199" t="s">
        <v>67</v>
      </c>
      <c r="D350" s="21" t="s">
        <v>821</v>
      </c>
      <c r="E350" s="21">
        <v>1.0</v>
      </c>
    </row>
    <row r="351">
      <c r="A351" s="21" t="s">
        <v>895</v>
      </c>
      <c r="B351" s="21" t="s">
        <v>903</v>
      </c>
      <c r="C351" s="199" t="s">
        <v>50</v>
      </c>
      <c r="D351" s="21" t="s">
        <v>821</v>
      </c>
      <c r="E351" s="21">
        <v>-1.0</v>
      </c>
    </row>
    <row r="352">
      <c r="A352" s="21" t="s">
        <v>897</v>
      </c>
      <c r="B352" s="21" t="s">
        <v>904</v>
      </c>
      <c r="C352" s="199" t="s">
        <v>65</v>
      </c>
      <c r="D352" s="21" t="s">
        <v>821</v>
      </c>
      <c r="E352" s="21">
        <v>-1.0</v>
      </c>
    </row>
    <row r="353">
      <c r="A353" s="21" t="s">
        <v>897</v>
      </c>
      <c r="B353" s="21" t="s">
        <v>904</v>
      </c>
      <c r="C353" s="199" t="s">
        <v>50</v>
      </c>
      <c r="D353" s="21" t="s">
        <v>821</v>
      </c>
      <c r="E353" s="21">
        <v>1.0</v>
      </c>
    </row>
    <row r="354">
      <c r="A354" s="21" t="s">
        <v>905</v>
      </c>
      <c r="B354" s="21" t="s">
        <v>905</v>
      </c>
      <c r="C354" s="21" t="s">
        <v>791</v>
      </c>
      <c r="D354" s="21" t="s">
        <v>821</v>
      </c>
      <c r="E354" s="21">
        <v>-1.0</v>
      </c>
    </row>
    <row r="355">
      <c r="A355" s="21" t="s">
        <v>906</v>
      </c>
      <c r="B355" s="21" t="s">
        <v>907</v>
      </c>
      <c r="C355" s="199" t="s">
        <v>53</v>
      </c>
      <c r="D355" s="21" t="s">
        <v>821</v>
      </c>
      <c r="E355" s="21">
        <v>-1.0</v>
      </c>
    </row>
    <row r="356">
      <c r="A356" s="21" t="s">
        <v>906</v>
      </c>
      <c r="B356" s="21" t="s">
        <v>907</v>
      </c>
      <c r="C356" s="199" t="s">
        <v>52</v>
      </c>
      <c r="D356" s="21" t="s">
        <v>821</v>
      </c>
      <c r="E356" s="21">
        <v>1.0</v>
      </c>
    </row>
    <row r="357">
      <c r="A357" s="21" t="s">
        <v>908</v>
      </c>
      <c r="B357" s="21" t="s">
        <v>909</v>
      </c>
      <c r="C357" s="21" t="s">
        <v>791</v>
      </c>
      <c r="D357" s="21" t="s">
        <v>821</v>
      </c>
      <c r="E357" s="21">
        <v>-1.0</v>
      </c>
    </row>
    <row r="358">
      <c r="A358" s="21" t="s">
        <v>910</v>
      </c>
      <c r="B358" s="21" t="s">
        <v>911</v>
      </c>
      <c r="C358" s="7" t="s">
        <v>34</v>
      </c>
      <c r="D358" s="21" t="s">
        <v>821</v>
      </c>
      <c r="E358" s="21">
        <v>-2.0</v>
      </c>
      <c r="F358" s="21" t="s">
        <v>793</v>
      </c>
    </row>
    <row r="359">
      <c r="A359" s="21" t="s">
        <v>912</v>
      </c>
      <c r="B359" s="21" t="s">
        <v>913</v>
      </c>
      <c r="C359" s="7" t="s">
        <v>34</v>
      </c>
      <c r="D359" s="21" t="s">
        <v>821</v>
      </c>
      <c r="E359" s="21">
        <v>-11.0</v>
      </c>
      <c r="F359" s="21" t="s">
        <v>793</v>
      </c>
    </row>
    <row r="360">
      <c r="A360" s="21" t="s">
        <v>914</v>
      </c>
      <c r="B360" s="21" t="s">
        <v>915</v>
      </c>
      <c r="C360" s="21" t="s">
        <v>2</v>
      </c>
      <c r="E360" s="21">
        <v>-1.0</v>
      </c>
    </row>
    <row r="361">
      <c r="A361" s="21" t="s">
        <v>914</v>
      </c>
      <c r="B361" s="21" t="s">
        <v>915</v>
      </c>
      <c r="C361" s="21" t="s">
        <v>7</v>
      </c>
      <c r="E361" s="21">
        <v>1.0</v>
      </c>
    </row>
    <row r="362">
      <c r="A362" s="21" t="s">
        <v>914</v>
      </c>
      <c r="B362" s="21" t="s">
        <v>915</v>
      </c>
      <c r="C362" s="21" t="s">
        <v>916</v>
      </c>
      <c r="D362" s="21" t="s">
        <v>821</v>
      </c>
      <c r="E362" s="21">
        <v>-1.0</v>
      </c>
    </row>
    <row r="363">
      <c r="A363" s="21" t="s">
        <v>917</v>
      </c>
      <c r="B363" s="21" t="s">
        <v>310</v>
      </c>
      <c r="C363" s="21" t="s">
        <v>791</v>
      </c>
      <c r="D363" s="21" t="s">
        <v>821</v>
      </c>
      <c r="E363" s="21">
        <v>-1.0</v>
      </c>
    </row>
    <row r="364">
      <c r="A364" s="21" t="s">
        <v>917</v>
      </c>
      <c r="B364" s="21" t="s">
        <v>310</v>
      </c>
      <c r="C364" s="21" t="s">
        <v>802</v>
      </c>
      <c r="D364" s="21" t="s">
        <v>821</v>
      </c>
      <c r="E364" s="21">
        <v>1.0</v>
      </c>
    </row>
    <row r="365">
      <c r="A365" s="21" t="s">
        <v>918</v>
      </c>
      <c r="B365" s="21" t="s">
        <v>919</v>
      </c>
      <c r="C365" s="191" t="s">
        <v>791</v>
      </c>
      <c r="D365" s="21" t="s">
        <v>821</v>
      </c>
      <c r="E365" s="21">
        <v>2.0</v>
      </c>
    </row>
    <row r="366">
      <c r="A366" s="21" t="s">
        <v>918</v>
      </c>
      <c r="B366" s="21" t="s">
        <v>919</v>
      </c>
      <c r="C366" s="191" t="s">
        <v>731</v>
      </c>
      <c r="D366" s="21" t="s">
        <v>821</v>
      </c>
      <c r="E366" s="21">
        <v>-2.0</v>
      </c>
    </row>
    <row r="367">
      <c r="A367" s="21" t="s">
        <v>920</v>
      </c>
      <c r="B367" s="21" t="s">
        <v>310</v>
      </c>
      <c r="C367" s="199" t="s">
        <v>53</v>
      </c>
      <c r="D367" s="21" t="s">
        <v>821</v>
      </c>
      <c r="E367" s="21">
        <v>1.0</v>
      </c>
    </row>
    <row r="368">
      <c r="A368" s="21" t="s">
        <v>920</v>
      </c>
      <c r="B368" s="21" t="s">
        <v>310</v>
      </c>
      <c r="C368" s="199" t="s">
        <v>52</v>
      </c>
      <c r="D368" s="21" t="s">
        <v>821</v>
      </c>
      <c r="E368" s="21">
        <v>-1.0</v>
      </c>
    </row>
    <row r="369">
      <c r="A369" s="21" t="s">
        <v>921</v>
      </c>
      <c r="B369" s="21" t="s">
        <v>310</v>
      </c>
      <c r="C369" s="199" t="s">
        <v>53</v>
      </c>
      <c r="D369" s="21" t="s">
        <v>821</v>
      </c>
      <c r="E369" s="21">
        <v>1.0</v>
      </c>
    </row>
    <row r="370">
      <c r="A370" s="21" t="s">
        <v>921</v>
      </c>
      <c r="B370" s="21" t="s">
        <v>310</v>
      </c>
      <c r="C370" s="199" t="s">
        <v>52</v>
      </c>
      <c r="D370" s="21" t="s">
        <v>821</v>
      </c>
      <c r="E370" s="21">
        <v>-1.0</v>
      </c>
    </row>
    <row r="371">
      <c r="A371" s="21" t="s">
        <v>922</v>
      </c>
      <c r="B371" s="21" t="s">
        <v>923</v>
      </c>
      <c r="C371" s="21" t="s">
        <v>1</v>
      </c>
      <c r="D371" s="21" t="s">
        <v>821</v>
      </c>
      <c r="E371" s="21">
        <v>-1.0</v>
      </c>
      <c r="F371" s="21" t="s">
        <v>924</v>
      </c>
    </row>
    <row r="372">
      <c r="A372" s="21" t="s">
        <v>922</v>
      </c>
      <c r="B372" s="21" t="s">
        <v>923</v>
      </c>
      <c r="C372" s="21" t="s">
        <v>789</v>
      </c>
      <c r="D372" s="21" t="s">
        <v>821</v>
      </c>
      <c r="E372" s="21">
        <v>-1.0</v>
      </c>
      <c r="F372" s="21" t="s">
        <v>924</v>
      </c>
    </row>
    <row r="373">
      <c r="A373" s="21" t="s">
        <v>925</v>
      </c>
      <c r="B373" s="21" t="s">
        <v>926</v>
      </c>
      <c r="C373" s="21" t="s">
        <v>1</v>
      </c>
      <c r="D373" s="21" t="s">
        <v>821</v>
      </c>
      <c r="E373" s="21">
        <v>-2.0</v>
      </c>
    </row>
    <row r="374">
      <c r="A374" s="21" t="s">
        <v>925</v>
      </c>
      <c r="B374" s="21" t="s">
        <v>926</v>
      </c>
      <c r="C374" s="21" t="s">
        <v>19</v>
      </c>
      <c r="D374" s="21" t="s">
        <v>821</v>
      </c>
      <c r="E374" s="21">
        <v>-2.0</v>
      </c>
    </row>
    <row r="375">
      <c r="A375" s="21" t="s">
        <v>927</v>
      </c>
      <c r="B375" s="21" t="s">
        <v>928</v>
      </c>
      <c r="C375" s="21" t="s">
        <v>1</v>
      </c>
      <c r="D375" s="21" t="s">
        <v>821</v>
      </c>
      <c r="E375" s="21">
        <v>-1.0</v>
      </c>
      <c r="F375" s="21" t="s">
        <v>929</v>
      </c>
    </row>
    <row r="376">
      <c r="A376" s="21" t="s">
        <v>927</v>
      </c>
      <c r="B376" s="21" t="s">
        <v>928</v>
      </c>
      <c r="C376" s="21" t="s">
        <v>27</v>
      </c>
      <c r="D376" s="21" t="s">
        <v>821</v>
      </c>
      <c r="E376" s="21">
        <v>-1.0</v>
      </c>
      <c r="F376" s="21" t="s">
        <v>929</v>
      </c>
    </row>
    <row r="377">
      <c r="A377" s="21" t="s">
        <v>930</v>
      </c>
      <c r="B377" s="21" t="s">
        <v>931</v>
      </c>
      <c r="C377" s="94" t="s">
        <v>28</v>
      </c>
      <c r="D377" s="21" t="s">
        <v>821</v>
      </c>
      <c r="E377" s="21">
        <v>-1.0</v>
      </c>
    </row>
    <row r="378">
      <c r="A378" s="21" t="s">
        <v>930</v>
      </c>
      <c r="B378" s="21" t="s">
        <v>931</v>
      </c>
      <c r="C378" s="21" t="s">
        <v>1</v>
      </c>
      <c r="D378" s="21" t="s">
        <v>821</v>
      </c>
      <c r="E378" s="21">
        <v>-1.0</v>
      </c>
    </row>
    <row r="379">
      <c r="A379" s="21" t="s">
        <v>932</v>
      </c>
      <c r="B379" s="21" t="s">
        <v>933</v>
      </c>
      <c r="C379" s="21" t="s">
        <v>791</v>
      </c>
      <c r="D379" s="21" t="s">
        <v>821</v>
      </c>
      <c r="E379" s="21">
        <v>-1.0</v>
      </c>
    </row>
    <row r="380">
      <c r="A380" s="21" t="s">
        <v>932</v>
      </c>
      <c r="B380" s="21" t="s">
        <v>933</v>
      </c>
      <c r="C380" s="21" t="s">
        <v>1</v>
      </c>
      <c r="D380" s="21" t="s">
        <v>821</v>
      </c>
      <c r="E380" s="21">
        <v>-1.0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  <c r="B1" s="21" t="s">
        <v>36</v>
      </c>
      <c r="C1" s="21" t="s">
        <v>37</v>
      </c>
      <c r="D1" s="21" t="s">
        <v>38</v>
      </c>
      <c r="E1" s="21" t="s">
        <v>39</v>
      </c>
      <c r="F1" s="21" t="s">
        <v>40</v>
      </c>
      <c r="G1" s="21" t="s">
        <v>41</v>
      </c>
      <c r="H1" s="21" t="s">
        <v>42</v>
      </c>
      <c r="I1" s="21" t="s">
        <v>43</v>
      </c>
      <c r="J1" s="21" t="s">
        <v>44</v>
      </c>
      <c r="K1" s="21" t="s">
        <v>45</v>
      </c>
    </row>
    <row r="2">
      <c r="A2" s="76">
        <v>44630.0</v>
      </c>
      <c r="B2" s="24">
        <v>606499.0</v>
      </c>
      <c r="C2" s="24">
        <v>454883.0</v>
      </c>
      <c r="D2" s="77"/>
      <c r="E2" s="77"/>
      <c r="F2" s="77"/>
      <c r="G2" s="77"/>
      <c r="H2" s="24">
        <v>327543.0</v>
      </c>
      <c r="I2" s="78"/>
      <c r="J2" s="79"/>
      <c r="K2" s="24"/>
    </row>
    <row r="3">
      <c r="A3" s="76">
        <v>44629.0</v>
      </c>
      <c r="B3" s="24">
        <v>967415.0</v>
      </c>
      <c r="C3" s="24">
        <v>647448.0</v>
      </c>
      <c r="D3" s="77"/>
      <c r="E3" s="77"/>
      <c r="F3" s="77"/>
      <c r="G3" s="77"/>
      <c r="H3" s="24">
        <v>342436.0</v>
      </c>
      <c r="I3" s="78"/>
      <c r="J3" s="79"/>
      <c r="K3" s="24"/>
    </row>
    <row r="4">
      <c r="A4" s="76">
        <v>44628.0</v>
      </c>
      <c r="B4" s="24">
        <v>1095413.0</v>
      </c>
      <c r="C4" s="24">
        <v>748778.0</v>
      </c>
      <c r="D4" s="77"/>
      <c r="E4" s="77"/>
      <c r="F4" s="77"/>
      <c r="G4" s="77"/>
      <c r="H4" s="24">
        <v>202714.0</v>
      </c>
      <c r="I4" s="78"/>
      <c r="J4" s="79"/>
      <c r="K4" s="24"/>
    </row>
    <row r="5">
      <c r="A5" s="76">
        <v>44627.0</v>
      </c>
      <c r="B5" s="24">
        <v>502248.0</v>
      </c>
      <c r="C5" s="24">
        <v>380537.0</v>
      </c>
      <c r="D5" s="77"/>
      <c r="E5" s="77"/>
      <c r="F5" s="77"/>
      <c r="G5" s="77"/>
      <c r="H5" s="24">
        <v>210709.0</v>
      </c>
      <c r="I5" s="78"/>
      <c r="J5" s="79"/>
      <c r="K5" s="24"/>
    </row>
    <row r="6">
      <c r="A6" s="76">
        <v>44626.0</v>
      </c>
      <c r="B6" s="24">
        <v>563132.0</v>
      </c>
      <c r="C6" s="24">
        <v>403782.0</v>
      </c>
      <c r="D6" s="77"/>
      <c r="E6" s="77"/>
      <c r="F6" s="77"/>
      <c r="G6" s="77"/>
      <c r="H6" s="24">
        <v>243621.0</v>
      </c>
      <c r="I6" s="78"/>
      <c r="J6" s="79"/>
      <c r="K6" s="24"/>
    </row>
    <row r="7">
      <c r="A7" s="76">
        <v>44625.0</v>
      </c>
      <c r="B7" s="24">
        <v>837319.0</v>
      </c>
      <c r="C7" s="24">
        <v>580548.0</v>
      </c>
      <c r="D7" s="77"/>
      <c r="E7" s="77"/>
      <c r="F7" s="77"/>
      <c r="G7" s="77"/>
      <c r="H7" s="24">
        <v>254321.0</v>
      </c>
      <c r="I7" s="78"/>
      <c r="J7" s="79"/>
      <c r="K7" s="24"/>
    </row>
    <row r="8">
      <c r="A8" s="76">
        <v>44624.0</v>
      </c>
      <c r="B8" s="24">
        <v>871201.0</v>
      </c>
      <c r="C8" s="24">
        <v>594314.0</v>
      </c>
      <c r="D8" s="77"/>
      <c r="E8" s="77"/>
      <c r="F8" s="77"/>
      <c r="G8" s="77"/>
      <c r="H8" s="24">
        <v>266847.0</v>
      </c>
      <c r="I8" s="78"/>
      <c r="J8" s="79"/>
      <c r="K8" s="24"/>
    </row>
    <row r="9">
      <c r="A9" s="76">
        <v>44623.0</v>
      </c>
      <c r="B9" s="24">
        <v>855739.0</v>
      </c>
      <c r="C9" s="24">
        <v>577705.0</v>
      </c>
      <c r="D9" s="77"/>
      <c r="E9" s="77"/>
      <c r="F9" s="77"/>
      <c r="G9" s="77"/>
      <c r="H9" s="24">
        <v>198800.0</v>
      </c>
      <c r="I9" s="78"/>
      <c r="J9" s="79"/>
      <c r="K9" s="24"/>
    </row>
    <row r="10">
      <c r="A10" s="76">
        <v>44622.0</v>
      </c>
      <c r="B10" s="24">
        <v>550621.0</v>
      </c>
      <c r="C10" s="24">
        <v>387472.0</v>
      </c>
      <c r="D10" s="77"/>
      <c r="E10" s="77"/>
      <c r="F10" s="77"/>
      <c r="G10" s="77"/>
      <c r="H10" s="24">
        <v>219227.0</v>
      </c>
      <c r="I10" s="78"/>
      <c r="J10" s="79"/>
      <c r="K10" s="24"/>
    </row>
    <row r="11">
      <c r="A11" s="76">
        <v>44621.0</v>
      </c>
      <c r="B11" s="24">
        <v>1068586.0</v>
      </c>
      <c r="C11" s="24">
        <v>718043.0</v>
      </c>
      <c r="D11" s="77"/>
      <c r="E11" s="77"/>
      <c r="F11" s="77"/>
      <c r="G11" s="77"/>
      <c r="H11" s="24">
        <v>138990.0</v>
      </c>
      <c r="I11" s="78"/>
      <c r="J11" s="79"/>
      <c r="K11" s="24"/>
    </row>
    <row r="12">
      <c r="A12" s="76">
        <v>44620.0</v>
      </c>
      <c r="B12" s="24">
        <v>457234.0</v>
      </c>
      <c r="C12" s="24">
        <v>343029.0</v>
      </c>
      <c r="D12" s="77"/>
      <c r="E12" s="77"/>
      <c r="F12" s="77"/>
      <c r="G12" s="77"/>
      <c r="H12" s="24">
        <v>139624.0</v>
      </c>
      <c r="I12" s="78"/>
      <c r="J12" s="79"/>
      <c r="K12" s="24"/>
    </row>
    <row r="13">
      <c r="A13" s="76">
        <v>44619.0</v>
      </c>
      <c r="B13" s="24">
        <v>557018.0</v>
      </c>
      <c r="C13" s="24">
        <v>367989.0</v>
      </c>
      <c r="D13" s="77"/>
      <c r="E13" s="77"/>
      <c r="F13" s="77"/>
      <c r="G13" s="77"/>
      <c r="H13" s="24">
        <v>163561.0</v>
      </c>
      <c r="I13" s="78"/>
      <c r="J13" s="79"/>
      <c r="K13" s="24"/>
    </row>
    <row r="14">
      <c r="A14" s="76">
        <v>44618.0</v>
      </c>
      <c r="B14" s="24">
        <v>821672.0</v>
      </c>
      <c r="C14" s="24">
        <v>533412.0</v>
      </c>
      <c r="D14" s="77"/>
      <c r="E14" s="77"/>
      <c r="F14" s="77"/>
      <c r="G14" s="77"/>
      <c r="H14" s="24">
        <v>166200.0</v>
      </c>
      <c r="I14" s="78"/>
      <c r="J14" s="79"/>
      <c r="K14" s="24"/>
    </row>
    <row r="15">
      <c r="A15" s="76">
        <v>44617.0</v>
      </c>
      <c r="B15" s="24">
        <v>856010.0</v>
      </c>
      <c r="C15" s="24">
        <v>565232.0</v>
      </c>
      <c r="D15" s="77"/>
      <c r="E15" s="77"/>
      <c r="F15" s="77"/>
      <c r="G15" s="77"/>
      <c r="H15" s="24">
        <v>165889.0</v>
      </c>
      <c r="I15" s="78"/>
      <c r="J15" s="79"/>
      <c r="K15" s="24"/>
    </row>
    <row r="16">
      <c r="A16" s="76">
        <v>44616.0</v>
      </c>
      <c r="B16" s="24">
        <v>889816.0</v>
      </c>
      <c r="C16" s="24">
        <v>497136.0</v>
      </c>
      <c r="D16" s="77"/>
      <c r="E16" s="77"/>
      <c r="F16" s="77"/>
      <c r="G16" s="77"/>
      <c r="H16" s="24">
        <v>170007.0</v>
      </c>
      <c r="I16" s="78"/>
      <c r="J16" s="79"/>
      <c r="K16" s="24"/>
    </row>
    <row r="17">
      <c r="A17" s="76">
        <v>44615.0</v>
      </c>
      <c r="B17" s="80">
        <v>842625.0</v>
      </c>
      <c r="C17" s="80">
        <v>557973.0</v>
      </c>
      <c r="D17" s="81"/>
      <c r="E17" s="82"/>
      <c r="F17" s="82"/>
      <c r="G17" s="82"/>
      <c r="H17" s="80">
        <v>171451.0</v>
      </c>
      <c r="I17" s="78"/>
      <c r="J17" s="79"/>
      <c r="K17" s="24"/>
    </row>
    <row r="18">
      <c r="A18" s="76">
        <v>44614.0</v>
      </c>
      <c r="B18" s="24">
        <v>892309.0</v>
      </c>
      <c r="C18" s="24">
        <v>587141.0</v>
      </c>
      <c r="D18" s="77"/>
      <c r="E18" s="77"/>
      <c r="F18" s="77"/>
      <c r="G18" s="77"/>
      <c r="H18" s="24">
        <v>99568.0</v>
      </c>
      <c r="I18" s="78"/>
      <c r="J18" s="79"/>
      <c r="K18" s="24"/>
    </row>
    <row r="19">
      <c r="A19" s="76">
        <v>44613.0</v>
      </c>
      <c r="B19" s="24">
        <v>393323.0</v>
      </c>
      <c r="C19" s="24">
        <v>295859.0</v>
      </c>
      <c r="D19" s="77"/>
      <c r="E19" s="77"/>
      <c r="F19" s="77"/>
      <c r="G19" s="77"/>
      <c r="H19" s="24">
        <v>95359.0</v>
      </c>
      <c r="I19" s="78"/>
      <c r="J19" s="79"/>
      <c r="K19" s="24"/>
    </row>
    <row r="20">
      <c r="A20" s="76">
        <v>44612.0</v>
      </c>
      <c r="B20" s="24">
        <v>467614.0</v>
      </c>
      <c r="C20" s="24">
        <v>312129.0</v>
      </c>
      <c r="D20" s="77"/>
      <c r="E20" s="77"/>
      <c r="F20" s="77"/>
      <c r="G20" s="77"/>
      <c r="H20" s="24">
        <v>104825.0</v>
      </c>
      <c r="I20" s="78"/>
      <c r="J20" s="79"/>
      <c r="K20" s="24"/>
    </row>
    <row r="21">
      <c r="A21" s="76">
        <v>44611.0</v>
      </c>
      <c r="B21" s="24">
        <v>691301.0</v>
      </c>
      <c r="C21" s="24">
        <v>446073.0</v>
      </c>
      <c r="D21" s="77"/>
      <c r="E21" s="77"/>
      <c r="F21" s="77"/>
      <c r="G21" s="77"/>
      <c r="H21" s="24">
        <v>102206.0</v>
      </c>
      <c r="I21" s="78"/>
      <c r="J21" s="79"/>
      <c r="K21" s="24"/>
    </row>
    <row r="22">
      <c r="A22" s="76">
        <v>44610.0</v>
      </c>
      <c r="B22" s="24">
        <v>711493.0</v>
      </c>
      <c r="C22" s="24">
        <v>471689.0</v>
      </c>
      <c r="D22" s="77"/>
      <c r="E22" s="77"/>
      <c r="F22" s="77"/>
      <c r="G22" s="77"/>
      <c r="H22" s="24">
        <v>109820.0</v>
      </c>
      <c r="I22" s="78"/>
      <c r="J22" s="79"/>
      <c r="K22" s="24"/>
    </row>
    <row r="23">
      <c r="A23" s="76">
        <v>44609.0</v>
      </c>
      <c r="B23" s="24">
        <v>580624.0</v>
      </c>
      <c r="C23" s="24">
        <v>395869.0</v>
      </c>
      <c r="D23" s="77"/>
      <c r="E23" s="77"/>
      <c r="F23" s="77"/>
      <c r="G23" s="77"/>
      <c r="H23" s="24">
        <v>93130.0</v>
      </c>
      <c r="I23" s="83"/>
      <c r="J23" s="79"/>
      <c r="K23" s="24"/>
    </row>
    <row r="24">
      <c r="A24" s="76">
        <v>44608.0</v>
      </c>
      <c r="B24" s="24">
        <v>673409.0</v>
      </c>
      <c r="C24" s="24">
        <v>435528.0</v>
      </c>
      <c r="D24" s="77"/>
      <c r="E24" s="77"/>
      <c r="F24" s="77"/>
      <c r="G24" s="77"/>
      <c r="H24" s="24">
        <v>90439.0</v>
      </c>
      <c r="I24" s="78"/>
      <c r="J24" s="79"/>
      <c r="K24" s="24"/>
    </row>
    <row r="25">
      <c r="A25" s="76">
        <v>44607.0</v>
      </c>
      <c r="B25" s="24">
        <v>691591.0</v>
      </c>
      <c r="C25" s="24">
        <v>437881.0</v>
      </c>
      <c r="D25" s="77"/>
      <c r="E25" s="77"/>
      <c r="F25" s="77"/>
      <c r="G25" s="77"/>
      <c r="H25" s="24">
        <v>57169.0</v>
      </c>
      <c r="I25" s="78"/>
      <c r="J25" s="79"/>
      <c r="K25" s="24"/>
    </row>
    <row r="26">
      <c r="A26" s="76">
        <v>44606.0</v>
      </c>
      <c r="B26" s="24">
        <v>284433.0</v>
      </c>
      <c r="C26" s="24">
        <v>215760.0</v>
      </c>
      <c r="D26" s="77"/>
      <c r="E26" s="77"/>
      <c r="F26" s="77"/>
      <c r="G26" s="77"/>
      <c r="H26" s="24">
        <v>54615.0</v>
      </c>
      <c r="I26" s="78"/>
      <c r="J26" s="79"/>
      <c r="K26" s="24"/>
    </row>
    <row r="27">
      <c r="A27" s="76">
        <v>44605.0</v>
      </c>
      <c r="B27" s="24">
        <v>328417.0</v>
      </c>
      <c r="C27" s="24">
        <v>204843.0</v>
      </c>
      <c r="D27" s="77"/>
      <c r="E27" s="77"/>
      <c r="F27" s="77"/>
      <c r="G27" s="77"/>
      <c r="H27" s="24">
        <v>56430.0</v>
      </c>
      <c r="I27" s="78"/>
      <c r="J27" s="79"/>
      <c r="K27" s="24"/>
    </row>
    <row r="28">
      <c r="A28" s="76">
        <v>44604.0</v>
      </c>
      <c r="B28" s="24">
        <v>551773.0</v>
      </c>
      <c r="C28" s="24">
        <v>352411.0</v>
      </c>
      <c r="D28" s="77"/>
      <c r="E28" s="77"/>
      <c r="F28" s="77"/>
      <c r="G28" s="77"/>
      <c r="H28" s="24">
        <v>54938.0</v>
      </c>
      <c r="I28" s="78"/>
      <c r="J28" s="79"/>
      <c r="K28" s="24"/>
    </row>
    <row r="29">
      <c r="A29" s="76">
        <v>44603.0</v>
      </c>
      <c r="B29" s="24">
        <v>571473.0</v>
      </c>
      <c r="C29" s="24">
        <v>383052.0</v>
      </c>
      <c r="D29" s="77"/>
      <c r="E29" s="77"/>
      <c r="F29" s="77"/>
      <c r="G29" s="77"/>
      <c r="H29" s="24">
        <v>53920.0</v>
      </c>
      <c r="I29" s="78"/>
      <c r="J29" s="79"/>
      <c r="K29" s="24"/>
    </row>
    <row r="30">
      <c r="A30" s="76">
        <v>44602.0</v>
      </c>
      <c r="B30" s="24">
        <v>483257.0</v>
      </c>
      <c r="C30" s="24">
        <v>311479.0</v>
      </c>
      <c r="D30" s="77"/>
      <c r="E30" s="77"/>
      <c r="F30" s="77"/>
      <c r="G30" s="77"/>
      <c r="H30" s="24">
        <v>54120.0</v>
      </c>
      <c r="I30" s="78"/>
      <c r="J30" s="79"/>
      <c r="K30" s="24"/>
    </row>
    <row r="31">
      <c r="A31" s="76">
        <v>44601.0</v>
      </c>
      <c r="B31" s="24">
        <v>589150.0</v>
      </c>
      <c r="C31" s="24">
        <v>362980.0</v>
      </c>
      <c r="D31" s="77"/>
      <c r="E31" s="77"/>
      <c r="F31" s="77"/>
      <c r="G31" s="77"/>
      <c r="H31" s="24">
        <v>49550.0</v>
      </c>
      <c r="I31" s="78"/>
      <c r="J31" s="79"/>
      <c r="K31" s="24"/>
    </row>
    <row r="32">
      <c r="A32" s="76">
        <v>44600.0</v>
      </c>
      <c r="B32" s="24">
        <v>603600.0</v>
      </c>
      <c r="C32" s="24">
        <v>375952.0</v>
      </c>
      <c r="D32" s="77"/>
      <c r="E32" s="77"/>
      <c r="F32" s="77"/>
      <c r="G32" s="77"/>
      <c r="H32" s="24">
        <v>36717.0</v>
      </c>
      <c r="I32" s="78"/>
      <c r="J32" s="79"/>
      <c r="K32" s="24"/>
    </row>
    <row r="33">
      <c r="A33" s="76">
        <v>44599.0</v>
      </c>
      <c r="B33" s="24">
        <v>290320.0</v>
      </c>
      <c r="C33" s="24"/>
      <c r="D33" s="83"/>
      <c r="E33" s="83"/>
      <c r="F33" s="83"/>
      <c r="G33" s="83"/>
      <c r="H33" s="24">
        <v>35281.0</v>
      </c>
      <c r="I33" s="78"/>
      <c r="J33" s="79"/>
      <c r="K33" s="24"/>
    </row>
    <row r="34">
      <c r="A34" s="76">
        <v>44598.0</v>
      </c>
      <c r="B34" s="24">
        <v>315428.0</v>
      </c>
      <c r="C34" s="78"/>
      <c r="D34" s="78">
        <v>68865.0</v>
      </c>
      <c r="E34" s="78">
        <v>66670.0</v>
      </c>
      <c r="F34" s="84"/>
      <c r="G34" s="84"/>
      <c r="H34" s="24">
        <v>38688.0</v>
      </c>
      <c r="I34" s="78">
        <v>10166.0</v>
      </c>
      <c r="J34" s="79"/>
      <c r="K34" s="24"/>
    </row>
    <row r="35">
      <c r="A35" s="76">
        <v>44597.0</v>
      </c>
      <c r="B35" s="24">
        <v>574502.0</v>
      </c>
      <c r="C35" s="78"/>
      <c r="D35" s="78">
        <v>110012.0</v>
      </c>
      <c r="E35" s="78">
        <v>76002.0</v>
      </c>
      <c r="F35" s="84"/>
      <c r="G35" s="84"/>
      <c r="H35" s="85">
        <v>36345.0</v>
      </c>
      <c r="I35" s="78">
        <v>10090.0</v>
      </c>
      <c r="J35" s="79"/>
      <c r="K35" s="24"/>
    </row>
    <row r="36">
      <c r="A36" s="76">
        <v>44596.0</v>
      </c>
      <c r="B36" s="24">
        <v>710253.0</v>
      </c>
      <c r="C36" s="78"/>
      <c r="D36" s="78">
        <v>94006.0</v>
      </c>
      <c r="E36" s="78">
        <v>100405.0</v>
      </c>
      <c r="F36" s="84"/>
      <c r="G36" s="84"/>
      <c r="H36" s="85">
        <v>27438.0</v>
      </c>
      <c r="I36" s="78">
        <v>9887.0</v>
      </c>
      <c r="J36" s="79"/>
      <c r="K36" s="24"/>
    </row>
    <row r="37">
      <c r="A37" s="76">
        <v>44595.0</v>
      </c>
      <c r="B37" s="24">
        <v>715921.0</v>
      </c>
      <c r="C37" s="78"/>
      <c r="D37" s="78">
        <v>79765.0</v>
      </c>
      <c r="E37" s="78">
        <v>206711.0</v>
      </c>
      <c r="F37" s="84"/>
      <c r="G37" s="84"/>
      <c r="H37" s="85">
        <v>22906.0</v>
      </c>
      <c r="I37" s="78">
        <v>8133.0</v>
      </c>
      <c r="J37" s="79"/>
      <c r="K37" s="24"/>
    </row>
    <row r="38">
      <c r="A38" s="76">
        <v>44594.0</v>
      </c>
      <c r="B38" s="24">
        <v>503775.0</v>
      </c>
      <c r="C38" s="78"/>
      <c r="D38" s="78">
        <v>58393.0</v>
      </c>
      <c r="E38" s="78">
        <v>155067.0</v>
      </c>
      <c r="F38" s="84"/>
      <c r="G38" s="84"/>
      <c r="H38" s="78">
        <v>20268.0</v>
      </c>
      <c r="I38" s="78">
        <v>7902.0</v>
      </c>
      <c r="J38" s="79"/>
      <c r="K38" s="24"/>
    </row>
    <row r="39">
      <c r="A39" s="76">
        <v>44593.0</v>
      </c>
      <c r="B39" s="78">
        <v>470974.0</v>
      </c>
      <c r="C39" s="78"/>
      <c r="D39" s="78">
        <v>77774.0</v>
      </c>
      <c r="E39" s="78">
        <v>147176.0</v>
      </c>
      <c r="F39" s="84"/>
      <c r="G39" s="84"/>
      <c r="H39" s="78">
        <v>18340.0</v>
      </c>
      <c r="I39" s="78">
        <v>6261.0</v>
      </c>
      <c r="J39" s="79"/>
      <c r="K39" s="24"/>
    </row>
    <row r="40">
      <c r="A40" s="76">
        <v>44592.0</v>
      </c>
      <c r="B40" s="24">
        <v>404831.0</v>
      </c>
      <c r="C40" s="24"/>
      <c r="D40" s="24">
        <v>69968.0</v>
      </c>
      <c r="E40" s="24">
        <v>126096.0</v>
      </c>
      <c r="F40" s="77"/>
      <c r="G40" s="77"/>
      <c r="H40" s="24">
        <v>17079.0</v>
      </c>
      <c r="I40" s="24">
        <v>5920.0</v>
      </c>
      <c r="J40" s="79"/>
      <c r="K40" s="24"/>
    </row>
    <row r="41">
      <c r="A41" s="76">
        <v>44591.0</v>
      </c>
      <c r="B41" s="24">
        <v>746382.0</v>
      </c>
      <c r="C41" s="24"/>
      <c r="D41" s="24">
        <v>70724.0</v>
      </c>
      <c r="E41" s="24">
        <v>148504.0</v>
      </c>
      <c r="F41" s="77"/>
      <c r="G41" s="77"/>
      <c r="H41" s="24">
        <v>17528.0</v>
      </c>
      <c r="I41" s="24">
        <v>6643.0</v>
      </c>
      <c r="J41" s="79"/>
      <c r="K41" s="24"/>
    </row>
    <row r="42">
      <c r="A42" s="76">
        <v>44590.0</v>
      </c>
      <c r="B42" s="24">
        <v>746382.0</v>
      </c>
      <c r="C42" s="24"/>
      <c r="D42" s="24">
        <v>108065.0</v>
      </c>
      <c r="E42" s="24">
        <v>235392.0</v>
      </c>
      <c r="F42" s="77"/>
      <c r="G42" s="77"/>
      <c r="H42" s="24">
        <v>17512.0</v>
      </c>
      <c r="I42" s="24">
        <v>5964.0</v>
      </c>
      <c r="J42" s="79"/>
      <c r="K42" s="24"/>
    </row>
    <row r="43">
      <c r="A43" s="76">
        <v>44589.0</v>
      </c>
      <c r="B43" s="24">
        <v>725572.0</v>
      </c>
      <c r="C43" s="24"/>
      <c r="D43" s="24">
        <v>72958.0</v>
      </c>
      <c r="E43" s="24">
        <v>217759.0</v>
      </c>
      <c r="F43" s="77"/>
      <c r="G43" s="77"/>
      <c r="H43" s="24">
        <v>16094.0</v>
      </c>
      <c r="I43" s="24">
        <v>5634.0</v>
      </c>
      <c r="J43" s="79"/>
      <c r="K43" s="24"/>
    </row>
    <row r="44">
      <c r="A44" s="76">
        <v>44588.0</v>
      </c>
      <c r="B44" s="24">
        <v>666436.0</v>
      </c>
      <c r="C44" s="24"/>
      <c r="D44" s="24">
        <v>85716.0</v>
      </c>
      <c r="E44" s="24">
        <v>206479.0</v>
      </c>
      <c r="F44" s="77"/>
      <c r="G44" s="77"/>
      <c r="H44" s="24">
        <v>14514.0</v>
      </c>
      <c r="I44" s="24">
        <v>5464.0</v>
      </c>
      <c r="J44" s="79"/>
      <c r="K44" s="24"/>
    </row>
    <row r="45">
      <c r="A45" s="76">
        <v>44587.0</v>
      </c>
      <c r="B45" s="24">
        <v>698431.0</v>
      </c>
      <c r="C45" s="24"/>
      <c r="D45" s="24">
        <v>84297.0</v>
      </c>
      <c r="E45" s="24">
        <v>193481.0</v>
      </c>
      <c r="F45" s="77"/>
      <c r="G45" s="77"/>
      <c r="H45" s="24">
        <v>13009.0</v>
      </c>
      <c r="I45" s="24">
        <v>4971.0</v>
      </c>
      <c r="J45" s="79"/>
      <c r="K45" s="24"/>
    </row>
    <row r="46">
      <c r="A46" s="76">
        <v>44586.0</v>
      </c>
      <c r="B46" s="24">
        <v>656323.0</v>
      </c>
      <c r="C46" s="24"/>
      <c r="D46" s="24">
        <v>82712.0</v>
      </c>
      <c r="E46" s="24">
        <v>193631.0</v>
      </c>
      <c r="F46" s="77"/>
      <c r="G46" s="77"/>
      <c r="H46" s="24">
        <v>8570.0</v>
      </c>
      <c r="I46" s="24">
        <v>2962.0</v>
      </c>
      <c r="J46" s="79"/>
      <c r="K46" s="24"/>
    </row>
    <row r="47">
      <c r="A47" s="76">
        <v>44585.0</v>
      </c>
      <c r="B47" s="24">
        <v>348361.0</v>
      </c>
      <c r="C47" s="24"/>
      <c r="D47" s="24">
        <v>51099.0</v>
      </c>
      <c r="E47" s="24">
        <v>117401.0</v>
      </c>
      <c r="F47" s="77"/>
      <c r="G47" s="77"/>
      <c r="H47" s="24">
        <v>7511.0</v>
      </c>
      <c r="I47" s="24">
        <v>2684.0</v>
      </c>
      <c r="J47" s="83"/>
      <c r="K47" s="24"/>
    </row>
    <row r="48">
      <c r="A48" s="76">
        <v>44584.0</v>
      </c>
      <c r="B48" s="24">
        <v>376734.0</v>
      </c>
      <c r="C48" s="24"/>
      <c r="D48" s="24">
        <v>54036.0</v>
      </c>
      <c r="E48" s="24">
        <v>135988.0</v>
      </c>
      <c r="F48" s="77"/>
      <c r="G48" s="77"/>
      <c r="H48" s="24">
        <v>7626.0</v>
      </c>
      <c r="I48" s="24">
        <v>2554.0</v>
      </c>
      <c r="J48" s="79"/>
      <c r="K48" s="24"/>
    </row>
    <row r="49">
      <c r="A49" s="76">
        <v>44583.0</v>
      </c>
      <c r="B49" s="24">
        <v>589376.0</v>
      </c>
      <c r="C49" s="24"/>
      <c r="D49" s="24">
        <v>72571.0</v>
      </c>
      <c r="E49" s="24">
        <v>174252.0</v>
      </c>
      <c r="F49" s="77"/>
      <c r="G49" s="77"/>
      <c r="H49" s="24">
        <v>7005.0</v>
      </c>
      <c r="I49" s="24">
        <v>2410.0</v>
      </c>
      <c r="J49" s="79"/>
      <c r="K49" s="24"/>
    </row>
    <row r="50">
      <c r="A50" s="76">
        <v>44582.0</v>
      </c>
      <c r="B50" s="24">
        <v>569449.0</v>
      </c>
      <c r="C50" s="24"/>
      <c r="D50" s="24">
        <v>56360.0</v>
      </c>
      <c r="E50" s="24">
        <v>161980.0</v>
      </c>
      <c r="F50" s="77"/>
      <c r="G50" s="77"/>
      <c r="H50" s="24">
        <v>6767.0</v>
      </c>
      <c r="I50" s="24">
        <v>2198.0</v>
      </c>
      <c r="J50" s="79"/>
      <c r="K50" s="24"/>
    </row>
    <row r="51">
      <c r="A51" s="76">
        <v>44581.0</v>
      </c>
      <c r="B51" s="24">
        <v>498081.0</v>
      </c>
      <c r="C51" s="24"/>
      <c r="D51" s="24">
        <v>60049.0</v>
      </c>
      <c r="E51" s="24">
        <v>144894.0</v>
      </c>
      <c r="F51" s="77"/>
      <c r="G51" s="77"/>
      <c r="H51" s="24">
        <v>6601.0</v>
      </c>
      <c r="I51" s="24">
        <v>2363.0</v>
      </c>
      <c r="J51" s="79"/>
      <c r="K51" s="24"/>
    </row>
    <row r="52">
      <c r="A52" s="76">
        <v>44580.0</v>
      </c>
      <c r="B52" s="24">
        <v>475817.0</v>
      </c>
      <c r="C52" s="24"/>
      <c r="D52" s="24">
        <v>61044.0</v>
      </c>
      <c r="E52" s="24">
        <v>130936.0</v>
      </c>
      <c r="F52" s="77"/>
      <c r="G52" s="77"/>
      <c r="H52" s="24">
        <v>5804.0</v>
      </c>
      <c r="I52" s="24">
        <v>1957.0</v>
      </c>
      <c r="J52" s="79"/>
      <c r="K52" s="24"/>
    </row>
    <row r="53">
      <c r="A53" s="76">
        <v>44579.0</v>
      </c>
      <c r="B53" s="24">
        <v>460867.0</v>
      </c>
      <c r="C53" s="24"/>
      <c r="D53" s="24">
        <v>60759.0</v>
      </c>
      <c r="E53" s="24">
        <v>135894.0</v>
      </c>
      <c r="F53" s="77"/>
      <c r="G53" s="77"/>
      <c r="H53" s="24">
        <v>4070.0</v>
      </c>
      <c r="I53" s="24">
        <v>1153.0</v>
      </c>
      <c r="J53" s="79"/>
      <c r="K53" s="24"/>
    </row>
    <row r="54">
      <c r="A54" s="76">
        <v>44578.0</v>
      </c>
      <c r="B54" s="24">
        <v>244939.0</v>
      </c>
      <c r="C54" s="24"/>
      <c r="D54" s="24">
        <v>38698.0</v>
      </c>
      <c r="E54" s="24">
        <v>84459.0</v>
      </c>
      <c r="F54" s="77"/>
      <c r="G54" s="77"/>
      <c r="H54" s="24">
        <v>3857.0</v>
      </c>
      <c r="I54" s="24">
        <v>1116.0</v>
      </c>
      <c r="J54" s="79"/>
      <c r="K54" s="24"/>
    </row>
    <row r="55">
      <c r="A55" s="76">
        <v>44577.0</v>
      </c>
      <c r="B55" s="24">
        <v>297361.0</v>
      </c>
      <c r="C55" s="24"/>
      <c r="D55" s="24">
        <v>42924.0</v>
      </c>
      <c r="E55" s="24">
        <v>102272.0</v>
      </c>
      <c r="F55" s="77"/>
      <c r="G55" s="77"/>
      <c r="H55" s="24">
        <v>4191.0</v>
      </c>
      <c r="I55" s="24">
        <v>1263.0</v>
      </c>
      <c r="J55" s="79"/>
      <c r="K55" s="24"/>
    </row>
    <row r="56">
      <c r="A56" s="76">
        <v>44576.0</v>
      </c>
      <c r="B56" s="24">
        <v>482017.0</v>
      </c>
      <c r="C56" s="24"/>
      <c r="D56" s="24">
        <v>56949.0</v>
      </c>
      <c r="E56" s="24">
        <v>145748.0</v>
      </c>
      <c r="F56" s="77"/>
      <c r="G56" s="77"/>
      <c r="H56" s="24">
        <v>4419.0</v>
      </c>
      <c r="I56" s="24">
        <v>1240.0</v>
      </c>
      <c r="J56" s="79"/>
      <c r="K56" s="24"/>
    </row>
    <row r="57">
      <c r="A57" s="76">
        <v>44575.0</v>
      </c>
      <c r="B57" s="24">
        <v>441202.0</v>
      </c>
      <c r="C57" s="24"/>
      <c r="D57" s="24">
        <v>59438.0</v>
      </c>
      <c r="E57" s="24">
        <v>129228.0</v>
      </c>
      <c r="F57" s="77"/>
      <c r="G57" s="77"/>
      <c r="H57" s="24">
        <v>4538.0</v>
      </c>
      <c r="I57" s="24">
        <v>1120.0</v>
      </c>
      <c r="J57" s="79"/>
      <c r="K57" s="24"/>
    </row>
    <row r="58">
      <c r="A58" s="76">
        <v>44574.0</v>
      </c>
      <c r="B58" s="24">
        <v>401071.0</v>
      </c>
      <c r="C58" s="24"/>
      <c r="D58" s="24">
        <v>52359.0</v>
      </c>
      <c r="E58" s="24">
        <v>111650.0</v>
      </c>
      <c r="F58" s="77"/>
      <c r="G58" s="77"/>
      <c r="H58" s="24">
        <v>4164.0</v>
      </c>
      <c r="I58" s="24">
        <v>1352.0</v>
      </c>
      <c r="J58" s="77"/>
      <c r="K58" s="24"/>
    </row>
    <row r="59">
      <c r="A59" s="76">
        <v>44573.0</v>
      </c>
      <c r="B59" s="24">
        <v>415448.0</v>
      </c>
      <c r="C59" s="24"/>
      <c r="D59" s="24">
        <v>62050.0</v>
      </c>
      <c r="E59" s="24">
        <v>114222.0</v>
      </c>
      <c r="F59" s="77"/>
      <c r="G59" s="77"/>
      <c r="H59" s="24">
        <v>4383.0</v>
      </c>
      <c r="I59" s="24">
        <v>1302.0</v>
      </c>
      <c r="K59" s="24"/>
    </row>
    <row r="60">
      <c r="A60" s="76">
        <v>44572.0</v>
      </c>
      <c r="B60" s="24">
        <v>428669.0</v>
      </c>
      <c r="C60" s="24"/>
      <c r="D60" s="24">
        <v>66830.0</v>
      </c>
      <c r="E60" s="24">
        <v>133642.0</v>
      </c>
      <c r="F60" s="77"/>
      <c r="G60" s="77"/>
      <c r="H60" s="24">
        <v>3094.0</v>
      </c>
      <c r="I60" s="24">
        <v>824.0</v>
      </c>
      <c r="K60" s="24"/>
    </row>
    <row r="61">
      <c r="A61" s="76">
        <v>44571.0</v>
      </c>
      <c r="B61" s="24">
        <v>232195.0</v>
      </c>
      <c r="C61" s="24"/>
      <c r="D61" s="24">
        <v>48607.0</v>
      </c>
      <c r="E61" s="24">
        <v>77519.0</v>
      </c>
      <c r="F61" s="77"/>
      <c r="G61" s="77"/>
      <c r="H61" s="24">
        <v>3005.0</v>
      </c>
      <c r="I61" s="24">
        <v>899.0</v>
      </c>
      <c r="K61" s="24"/>
    </row>
    <row r="62">
      <c r="A62" s="76">
        <v>44570.0</v>
      </c>
      <c r="B62" s="24">
        <v>301044.0</v>
      </c>
      <c r="C62" s="24"/>
      <c r="D62" s="24">
        <v>53646.0</v>
      </c>
      <c r="E62" s="24">
        <v>102207.0</v>
      </c>
      <c r="F62" s="77"/>
      <c r="G62" s="77"/>
      <c r="H62" s="24">
        <v>3371.0</v>
      </c>
      <c r="I62" s="24">
        <v>1114.0</v>
      </c>
      <c r="K62" s="24"/>
    </row>
    <row r="63">
      <c r="A63" s="76">
        <v>44569.0</v>
      </c>
      <c r="B63" s="24">
        <v>468035.0</v>
      </c>
      <c r="C63" s="24"/>
      <c r="D63" s="24">
        <v>74509.0</v>
      </c>
      <c r="E63" s="24">
        <v>148389.0</v>
      </c>
      <c r="F63" s="77"/>
      <c r="G63" s="77"/>
      <c r="H63" s="24">
        <v>3508.0</v>
      </c>
      <c r="I63" s="24">
        <v>1074.0</v>
      </c>
      <c r="K63" s="24"/>
    </row>
    <row r="64">
      <c r="A64" s="76">
        <v>44568.0</v>
      </c>
      <c r="B64" s="24">
        <v>424193.0</v>
      </c>
      <c r="C64" s="24"/>
      <c r="D64" s="24">
        <v>72725.0</v>
      </c>
      <c r="E64" s="24">
        <v>129678.0</v>
      </c>
      <c r="F64" s="77"/>
      <c r="G64" s="77"/>
      <c r="H64" s="24">
        <v>3713.0</v>
      </c>
      <c r="I64" s="24">
        <v>1154.0</v>
      </c>
      <c r="K64" s="24"/>
    </row>
    <row r="65">
      <c r="A65" s="76">
        <v>44567.0</v>
      </c>
      <c r="B65" s="24">
        <v>416704.0</v>
      </c>
      <c r="C65" s="24"/>
      <c r="D65" s="24">
        <v>66331.0</v>
      </c>
      <c r="E65" s="24">
        <v>126578.0</v>
      </c>
      <c r="F65" s="77"/>
      <c r="G65" s="77"/>
      <c r="H65" s="24">
        <v>4125.0</v>
      </c>
      <c r="I65" s="24">
        <v>1374.0</v>
      </c>
      <c r="K65" s="24"/>
    </row>
    <row r="66">
      <c r="A66" s="76">
        <v>44566.0</v>
      </c>
      <c r="B66" s="24">
        <v>453398.0</v>
      </c>
      <c r="C66" s="24"/>
      <c r="D66" s="24">
        <v>72708.0</v>
      </c>
      <c r="E66" s="24">
        <v>129910.0</v>
      </c>
      <c r="F66" s="77"/>
      <c r="G66" s="77"/>
      <c r="H66" s="24">
        <v>4441.0</v>
      </c>
      <c r="I66" s="24">
        <v>1595.0</v>
      </c>
      <c r="K66" s="24"/>
    </row>
    <row r="67">
      <c r="A67" s="76">
        <v>44565.0</v>
      </c>
      <c r="B67" s="24">
        <v>472456.0</v>
      </c>
      <c r="C67" s="24"/>
      <c r="D67" s="24">
        <v>82517.0</v>
      </c>
      <c r="E67" s="24">
        <v>156330.0</v>
      </c>
      <c r="F67" s="77"/>
      <c r="G67" s="77"/>
      <c r="H67" s="24">
        <v>3022.0</v>
      </c>
      <c r="I67" s="24">
        <v>828.0</v>
      </c>
      <c r="K67" s="24"/>
    </row>
    <row r="68">
      <c r="A68" s="76">
        <v>44564.0</v>
      </c>
      <c r="B68" s="24">
        <v>283868.0</v>
      </c>
      <c r="C68" s="24"/>
      <c r="D68" s="24">
        <v>60002.0</v>
      </c>
      <c r="E68" s="24">
        <v>98570.0</v>
      </c>
      <c r="F68" s="77"/>
      <c r="G68" s="77"/>
      <c r="H68" s="24">
        <v>3125.0</v>
      </c>
      <c r="I68" s="24">
        <v>997.0</v>
      </c>
      <c r="K68" s="24"/>
    </row>
    <row r="69">
      <c r="A69" s="76">
        <v>44563.0</v>
      </c>
      <c r="B69" s="24">
        <v>304361.0</v>
      </c>
      <c r="C69" s="24"/>
      <c r="D69" s="24">
        <v>58565.0</v>
      </c>
      <c r="E69" s="24">
        <v>100787.0</v>
      </c>
      <c r="F69" s="77"/>
      <c r="G69" s="77"/>
      <c r="H69" s="24">
        <v>3831.0</v>
      </c>
      <c r="I69" s="24">
        <v>1268.0</v>
      </c>
      <c r="K69" s="24"/>
    </row>
    <row r="70">
      <c r="A70" s="76">
        <v>44562.0</v>
      </c>
      <c r="B70" s="24">
        <v>529297.0</v>
      </c>
      <c r="C70" s="24"/>
      <c r="D70" s="24">
        <v>55049.0</v>
      </c>
      <c r="E70" s="24">
        <v>171378.0</v>
      </c>
      <c r="F70" s="77"/>
      <c r="G70" s="77"/>
      <c r="H70" s="24">
        <v>4415.0</v>
      </c>
      <c r="I70" s="24">
        <v>1397.0</v>
      </c>
      <c r="K70" s="24"/>
    </row>
    <row r="71">
      <c r="A71" s="76">
        <v>44561.0</v>
      </c>
      <c r="B71" s="24">
        <v>517159.0</v>
      </c>
      <c r="C71" s="24"/>
      <c r="D71" s="24">
        <v>57909.0</v>
      </c>
      <c r="E71" s="24">
        <v>158407.0</v>
      </c>
      <c r="F71" s="77"/>
      <c r="G71" s="77"/>
      <c r="H71" s="24">
        <v>4874.0</v>
      </c>
      <c r="I71" s="24">
        <v>1564.0</v>
      </c>
      <c r="K71" s="24"/>
    </row>
    <row r="72">
      <c r="A72" s="76">
        <v>44560.0</v>
      </c>
      <c r="B72" s="24">
        <v>485679.0</v>
      </c>
      <c r="C72" s="24"/>
      <c r="D72" s="24">
        <v>54429.0</v>
      </c>
      <c r="E72" s="24">
        <v>146168.0</v>
      </c>
      <c r="F72" s="77"/>
      <c r="G72" s="77"/>
      <c r="H72" s="24">
        <v>5034.0</v>
      </c>
      <c r="I72" s="24">
        <v>1711.0</v>
      </c>
      <c r="K72" s="24"/>
    </row>
    <row r="73">
      <c r="A73" s="76">
        <v>44559.0</v>
      </c>
      <c r="B73" s="24">
        <v>521512.0</v>
      </c>
      <c r="C73" s="24"/>
      <c r="D73" s="24">
        <v>55257.0</v>
      </c>
      <c r="E73" s="24">
        <v>148700.0</v>
      </c>
      <c r="F73" s="77"/>
      <c r="G73" s="77"/>
      <c r="H73" s="24">
        <v>5407.0</v>
      </c>
      <c r="I73" s="24">
        <v>1829.0</v>
      </c>
      <c r="K73" s="24"/>
    </row>
    <row r="74">
      <c r="A74" s="76">
        <v>44558.0</v>
      </c>
      <c r="B74" s="24">
        <v>533357.0</v>
      </c>
      <c r="C74" s="24"/>
      <c r="D74" s="24">
        <v>59348.0</v>
      </c>
      <c r="E74" s="24">
        <v>168095.0</v>
      </c>
      <c r="F74" s="82"/>
      <c r="G74" s="82"/>
      <c r="H74" s="24">
        <v>3864.0</v>
      </c>
      <c r="I74" s="24">
        <v>1058.0</v>
      </c>
      <c r="J74" s="83"/>
      <c r="K74" s="24"/>
    </row>
    <row r="75">
      <c r="A75" s="76">
        <v>44557.0</v>
      </c>
      <c r="B75" s="24">
        <v>310432.0</v>
      </c>
      <c r="C75" s="24"/>
      <c r="D75" s="24">
        <v>41939.0</v>
      </c>
      <c r="E75" s="24">
        <v>88440.0</v>
      </c>
      <c r="F75" s="77"/>
      <c r="G75" s="77"/>
      <c r="H75" s="24">
        <v>4205.0</v>
      </c>
      <c r="I75" s="24">
        <v>1220.0</v>
      </c>
      <c r="J75" s="83"/>
      <c r="K75" s="24"/>
    </row>
    <row r="76">
      <c r="A76" s="76">
        <v>44556.0</v>
      </c>
      <c r="B76" s="24">
        <v>342345.0</v>
      </c>
      <c r="C76" s="24"/>
      <c r="D76" s="24">
        <v>45372.0</v>
      </c>
      <c r="E76" s="24">
        <v>120597.0</v>
      </c>
      <c r="F76" s="77"/>
      <c r="G76" s="77"/>
      <c r="H76" s="24">
        <v>5416.0</v>
      </c>
      <c r="I76" s="24">
        <v>1896.0</v>
      </c>
      <c r="J76" s="83"/>
      <c r="K76" s="24"/>
    </row>
    <row r="77">
      <c r="A77" s="76">
        <v>44555.0</v>
      </c>
      <c r="B77" s="24">
        <v>637423.0</v>
      </c>
      <c r="C77" s="24"/>
      <c r="D77" s="24">
        <v>65661.0</v>
      </c>
      <c r="E77" s="24">
        <v>195503.0</v>
      </c>
      <c r="F77" s="77"/>
      <c r="G77" s="77"/>
      <c r="H77" s="24">
        <v>5840.0</v>
      </c>
      <c r="I77" s="24">
        <v>1907.0</v>
      </c>
      <c r="J77" s="24"/>
      <c r="K77" s="24"/>
    </row>
    <row r="78">
      <c r="A78" s="76">
        <v>44554.0</v>
      </c>
      <c r="B78" s="24">
        <v>659561.0</v>
      </c>
      <c r="C78" s="24"/>
      <c r="D78" s="24">
        <v>69873.0</v>
      </c>
      <c r="E78" s="24">
        <v>196745.0</v>
      </c>
      <c r="F78" s="77"/>
      <c r="G78" s="77"/>
      <c r="H78" s="24">
        <v>6233.0</v>
      </c>
      <c r="I78" s="86">
        <v>2139.0</v>
      </c>
      <c r="J78" s="24"/>
      <c r="K78" s="24"/>
    </row>
    <row r="79">
      <c r="A79" s="76">
        <v>44553.0</v>
      </c>
      <c r="B79" s="24">
        <v>599084.0</v>
      </c>
      <c r="C79" s="24"/>
      <c r="D79" s="24">
        <v>72945.0</v>
      </c>
      <c r="E79" s="24">
        <v>190057.0</v>
      </c>
      <c r="F79" s="82"/>
      <c r="G79" s="82"/>
      <c r="H79" s="24">
        <v>6917.0</v>
      </c>
      <c r="I79" s="24">
        <v>2330.0</v>
      </c>
      <c r="J79" s="24"/>
      <c r="K79" s="24"/>
    </row>
    <row r="80">
      <c r="A80" s="76">
        <v>44552.0</v>
      </c>
      <c r="B80" s="24">
        <v>652188.0</v>
      </c>
      <c r="C80" s="24"/>
      <c r="D80" s="24">
        <v>67546.0</v>
      </c>
      <c r="E80" s="24">
        <v>187845.0</v>
      </c>
      <c r="F80" s="82"/>
      <c r="G80" s="82"/>
      <c r="H80" s="24">
        <v>7455.0</v>
      </c>
      <c r="I80" s="24">
        <v>2636.0</v>
      </c>
      <c r="J80" s="24"/>
      <c r="K80" s="24"/>
    </row>
    <row r="81">
      <c r="A81" s="76">
        <v>44551.0</v>
      </c>
      <c r="B81" s="24">
        <v>647731.0</v>
      </c>
      <c r="C81" s="24"/>
      <c r="D81" s="24">
        <v>72942.0</v>
      </c>
      <c r="E81" s="24">
        <v>205497.0</v>
      </c>
      <c r="F81" s="82"/>
      <c r="G81" s="82"/>
      <c r="H81" s="24">
        <v>5194.0</v>
      </c>
      <c r="I81" s="24">
        <v>1320.0</v>
      </c>
      <c r="J81" s="24"/>
      <c r="K81" s="24"/>
    </row>
    <row r="82">
      <c r="A82" s="76">
        <v>44550.0</v>
      </c>
      <c r="B82" s="24">
        <v>370619.0</v>
      </c>
      <c r="C82" s="24"/>
      <c r="D82" s="24">
        <v>52692.0</v>
      </c>
      <c r="E82" s="24">
        <v>112008.0</v>
      </c>
      <c r="F82" s="77"/>
      <c r="G82" s="77"/>
      <c r="H82" s="24">
        <v>5316.0</v>
      </c>
      <c r="I82" s="86">
        <v>1552.0</v>
      </c>
      <c r="J82" s="24"/>
      <c r="K82" s="24"/>
    </row>
    <row r="83">
      <c r="A83" s="76">
        <v>44549.0</v>
      </c>
      <c r="B83" s="24">
        <v>431672.0</v>
      </c>
      <c r="C83" s="24"/>
      <c r="D83" s="24">
        <v>54155.0</v>
      </c>
      <c r="E83" s="24">
        <v>142852.0</v>
      </c>
      <c r="F83" s="82"/>
      <c r="G83" s="82"/>
      <c r="H83" s="24">
        <v>6233.0</v>
      </c>
      <c r="I83" s="24">
        <v>2157.0</v>
      </c>
      <c r="J83" s="24"/>
      <c r="K83" s="24"/>
    </row>
    <row r="84">
      <c r="A84" s="76">
        <v>44548.0</v>
      </c>
      <c r="B84" s="24">
        <v>691112.0</v>
      </c>
      <c r="C84" s="24"/>
      <c r="D84" s="24">
        <v>78445.0</v>
      </c>
      <c r="E84" s="24">
        <v>207346.0</v>
      </c>
      <c r="F84" s="82"/>
      <c r="G84" s="82"/>
      <c r="H84" s="24">
        <v>7312.0</v>
      </c>
      <c r="I84" s="24">
        <v>2619.0</v>
      </c>
      <c r="J84" s="24"/>
      <c r="K84" s="24"/>
    </row>
    <row r="85">
      <c r="A85" s="76">
        <v>44547.0</v>
      </c>
      <c r="B85" s="24">
        <v>714516.0</v>
      </c>
      <c r="C85" s="24"/>
      <c r="D85" s="24">
        <v>78994.0</v>
      </c>
      <c r="E85" s="24">
        <v>214996.0</v>
      </c>
      <c r="F85" s="82"/>
      <c r="G85" s="82"/>
      <c r="H85" s="24">
        <v>7434.0</v>
      </c>
      <c r="I85" s="24">
        <v>2465.0</v>
      </c>
      <c r="J85" s="24"/>
      <c r="K85" s="24"/>
    </row>
    <row r="86">
      <c r="A86" s="76">
        <v>44546.0</v>
      </c>
      <c r="B86" s="24">
        <v>686901.0</v>
      </c>
      <c r="C86" s="24"/>
      <c r="D86" s="24">
        <v>82892.0</v>
      </c>
      <c r="E86" s="24">
        <v>206838.0</v>
      </c>
      <c r="F86" s="82"/>
      <c r="G86" s="82"/>
      <c r="H86" s="24">
        <v>7619.0</v>
      </c>
      <c r="I86" s="24">
        <v>2672.0</v>
      </c>
      <c r="J86" s="24"/>
      <c r="K86" s="24"/>
    </row>
    <row r="87">
      <c r="A87" s="76">
        <v>44545.0</v>
      </c>
      <c r="B87" s="24">
        <v>664643.0</v>
      </c>
      <c r="C87" s="24"/>
      <c r="D87" s="24">
        <v>73938.0</v>
      </c>
      <c r="E87" s="24">
        <v>199930.0</v>
      </c>
      <c r="F87" s="79"/>
      <c r="G87" s="79"/>
      <c r="H87" s="24">
        <v>7850.0</v>
      </c>
      <c r="I87" s="24">
        <v>2856.0</v>
      </c>
      <c r="J87" s="24"/>
      <c r="K87" s="24"/>
    </row>
    <row r="88">
      <c r="A88" s="76">
        <v>44544.0</v>
      </c>
      <c r="B88" s="24">
        <v>668418.0</v>
      </c>
      <c r="C88" s="24"/>
      <c r="D88" s="24">
        <v>84169.0</v>
      </c>
      <c r="E88" s="24">
        <v>201588.0</v>
      </c>
      <c r="F88" s="82"/>
      <c r="G88" s="82"/>
      <c r="H88" s="24">
        <v>5567.0</v>
      </c>
      <c r="I88" s="24">
        <v>1377.0</v>
      </c>
      <c r="J88" s="24"/>
      <c r="K88" s="24"/>
    </row>
    <row r="89">
      <c r="A89" s="76">
        <v>44543.0</v>
      </c>
      <c r="B89" s="24">
        <v>384763.0</v>
      </c>
      <c r="C89" s="24"/>
      <c r="D89" s="24">
        <v>55983.0</v>
      </c>
      <c r="E89" s="24">
        <v>111632.0</v>
      </c>
      <c r="F89" s="82"/>
      <c r="G89" s="82"/>
      <c r="H89" s="24">
        <v>5817.0</v>
      </c>
      <c r="I89" s="24">
        <v>1784.0</v>
      </c>
      <c r="J89" s="83"/>
      <c r="K89" s="24"/>
    </row>
    <row r="90">
      <c r="A90" s="76">
        <v>44542.0</v>
      </c>
      <c r="B90" s="24">
        <v>442191.0</v>
      </c>
      <c r="C90" s="24"/>
      <c r="D90" s="24">
        <v>60186.0</v>
      </c>
      <c r="E90" s="24">
        <v>137593.0</v>
      </c>
      <c r="F90" s="82"/>
      <c r="G90" s="82"/>
      <c r="H90" s="24">
        <v>6683.0</v>
      </c>
      <c r="I90" s="24">
        <v>2437.0</v>
      </c>
      <c r="J90" s="24"/>
      <c r="K90" s="24"/>
    </row>
    <row r="91">
      <c r="A91" s="76">
        <v>44541.0</v>
      </c>
      <c r="B91" s="24">
        <v>708963.0</v>
      </c>
      <c r="C91" s="24"/>
      <c r="D91" s="24">
        <v>73682.0</v>
      </c>
      <c r="E91" s="24">
        <v>215715.0</v>
      </c>
      <c r="F91" s="82"/>
      <c r="G91" s="82"/>
      <c r="H91" s="24">
        <v>6976.0</v>
      </c>
      <c r="I91" s="24">
        <v>2553.0</v>
      </c>
      <c r="J91" s="24"/>
      <c r="K91" s="24"/>
    </row>
    <row r="92">
      <c r="A92" s="76">
        <v>44540.0</v>
      </c>
      <c r="B92" s="24">
        <v>692026.0</v>
      </c>
      <c r="C92" s="24"/>
      <c r="D92" s="24">
        <v>79899.0</v>
      </c>
      <c r="E92" s="24">
        <v>202251.0</v>
      </c>
      <c r="F92" s="82"/>
      <c r="G92" s="82"/>
      <c r="H92" s="24">
        <v>7021.0</v>
      </c>
      <c r="I92" s="24">
        <v>2317.0</v>
      </c>
      <c r="J92" s="24"/>
      <c r="K92" s="24"/>
    </row>
    <row r="93">
      <c r="A93" s="76">
        <v>44539.0</v>
      </c>
      <c r="B93" s="87">
        <v>651114.0</v>
      </c>
      <c r="C93" s="87"/>
      <c r="D93" s="87">
        <v>83166.0</v>
      </c>
      <c r="E93" s="87">
        <v>199432.0</v>
      </c>
      <c r="F93" s="82"/>
      <c r="G93" s="88"/>
      <c r="H93" s="87">
        <v>7102.0</v>
      </c>
      <c r="I93" s="87">
        <v>2537.0</v>
      </c>
      <c r="J93" s="24"/>
      <c r="K93" s="24"/>
    </row>
    <row r="94">
      <c r="A94" s="76">
        <v>44538.0</v>
      </c>
      <c r="B94" s="24">
        <v>680644.0</v>
      </c>
      <c r="C94" s="24"/>
      <c r="D94" s="24">
        <v>78144.0</v>
      </c>
      <c r="E94" s="24">
        <v>195534.0</v>
      </c>
      <c r="F94" s="82"/>
      <c r="G94" s="82"/>
      <c r="H94" s="24">
        <v>7174.0</v>
      </c>
      <c r="I94" s="24">
        <v>2633.0</v>
      </c>
      <c r="J94" s="24"/>
      <c r="K94" s="24"/>
    </row>
    <row r="95">
      <c r="A95" s="76">
        <v>44537.0</v>
      </c>
      <c r="B95" s="24">
        <v>684702.0</v>
      </c>
      <c r="C95" s="24"/>
      <c r="D95" s="24">
        <v>78144.0</v>
      </c>
      <c r="E95" s="86">
        <v>195534.0</v>
      </c>
      <c r="F95" s="77"/>
      <c r="G95" s="77"/>
      <c r="H95" s="24">
        <v>7174.0</v>
      </c>
      <c r="I95" s="86">
        <v>2633.0</v>
      </c>
      <c r="J95" s="24"/>
      <c r="K95" s="24"/>
    </row>
    <row r="96">
      <c r="A96" s="76">
        <v>44536.0</v>
      </c>
      <c r="B96" s="24">
        <v>340347.0</v>
      </c>
      <c r="C96" s="24"/>
      <c r="D96" s="24">
        <v>50648.0</v>
      </c>
      <c r="E96" s="24">
        <v>105600.0</v>
      </c>
      <c r="F96" s="82"/>
      <c r="G96" s="82"/>
      <c r="H96" s="24">
        <v>4324.0</v>
      </c>
      <c r="I96" s="24">
        <v>1487.0</v>
      </c>
      <c r="J96" s="24"/>
      <c r="K96" s="24"/>
    </row>
    <row r="97">
      <c r="A97" s="76">
        <v>44535.0</v>
      </c>
      <c r="B97" s="24">
        <v>389787.0</v>
      </c>
      <c r="C97" s="24"/>
      <c r="D97" s="24">
        <v>50555.0</v>
      </c>
      <c r="E97" s="24">
        <v>128225.0</v>
      </c>
      <c r="F97" s="82"/>
      <c r="G97" s="82"/>
      <c r="H97" s="24">
        <v>5126.0</v>
      </c>
      <c r="I97" s="24">
        <v>1901.0</v>
      </c>
      <c r="J97" s="24"/>
      <c r="K97" s="24"/>
    </row>
    <row r="98">
      <c r="A98" s="76">
        <v>44534.0</v>
      </c>
      <c r="B98" s="24">
        <v>637598.0</v>
      </c>
      <c r="C98" s="24"/>
      <c r="D98" s="24">
        <v>69528.0</v>
      </c>
      <c r="E98" s="24">
        <v>192834.0</v>
      </c>
      <c r="F98" s="77"/>
      <c r="G98" s="77"/>
      <c r="H98" s="24">
        <v>5352.0</v>
      </c>
      <c r="I98" s="24">
        <v>1852.0</v>
      </c>
      <c r="J98" s="24"/>
      <c r="K98" s="24"/>
    </row>
    <row r="99">
      <c r="A99" s="76">
        <v>44533.0</v>
      </c>
      <c r="B99" s="24">
        <v>579444.0</v>
      </c>
      <c r="C99" s="24"/>
      <c r="D99" s="24">
        <v>66053.0</v>
      </c>
      <c r="E99" s="24">
        <v>172434.0</v>
      </c>
      <c r="F99" s="82"/>
      <c r="G99" s="82"/>
      <c r="H99" s="24">
        <v>4944.0</v>
      </c>
      <c r="I99" s="24">
        <v>1863.0</v>
      </c>
      <c r="J99" s="24"/>
      <c r="K99" s="24"/>
    </row>
    <row r="100">
      <c r="A100" s="76">
        <v>44532.0</v>
      </c>
      <c r="B100" s="24">
        <v>499206.0</v>
      </c>
      <c r="C100" s="24"/>
      <c r="D100" s="24">
        <v>62134.0</v>
      </c>
      <c r="E100" s="24">
        <v>156799.0</v>
      </c>
      <c r="F100" s="82"/>
      <c r="G100" s="82"/>
      <c r="H100" s="24">
        <v>5264.0</v>
      </c>
      <c r="I100" s="24">
        <v>1836.0</v>
      </c>
      <c r="J100" s="24"/>
      <c r="K100" s="24"/>
    </row>
    <row r="101">
      <c r="A101" s="76">
        <v>44531.0</v>
      </c>
      <c r="B101" s="24">
        <v>557971.0</v>
      </c>
      <c r="C101" s="24"/>
      <c r="D101" s="24">
        <v>64035.0</v>
      </c>
      <c r="E101" s="24">
        <v>147074.0</v>
      </c>
      <c r="F101" s="82"/>
      <c r="G101" s="82"/>
      <c r="H101" s="24">
        <v>5122.0</v>
      </c>
      <c r="I101" s="24">
        <v>1922.0</v>
      </c>
      <c r="J101" s="24"/>
      <c r="K101" s="24"/>
    </row>
    <row r="102">
      <c r="A102" s="76">
        <v>44530.0</v>
      </c>
      <c r="B102" s="24">
        <v>536081.0</v>
      </c>
      <c r="C102" s="24"/>
      <c r="D102" s="24">
        <v>64933.0</v>
      </c>
      <c r="E102" s="24">
        <v>164732.0</v>
      </c>
      <c r="F102" s="82"/>
      <c r="G102" s="82"/>
      <c r="H102" s="24">
        <v>3032.0</v>
      </c>
      <c r="I102" s="24">
        <v>790.0</v>
      </c>
      <c r="J102" s="24"/>
      <c r="K102" s="24"/>
    </row>
    <row r="103">
      <c r="A103" s="76">
        <v>44529.0</v>
      </c>
      <c r="B103" s="85">
        <v>260473.0</v>
      </c>
      <c r="C103" s="85"/>
      <c r="D103" s="85">
        <v>41791.0</v>
      </c>
      <c r="E103" s="85">
        <v>77363.0</v>
      </c>
      <c r="F103" s="89"/>
      <c r="G103" s="89"/>
      <c r="H103" s="85">
        <v>3308.0</v>
      </c>
      <c r="I103" s="85">
        <v>975.0</v>
      </c>
      <c r="J103" s="24"/>
      <c r="K103" s="24"/>
    </row>
    <row r="104">
      <c r="A104" s="76">
        <v>44528.0</v>
      </c>
      <c r="B104" s="24">
        <v>313487.0</v>
      </c>
      <c r="C104" s="24"/>
      <c r="D104" s="24">
        <v>42781.0</v>
      </c>
      <c r="E104" s="24">
        <v>97972.0</v>
      </c>
      <c r="F104" s="82"/>
      <c r="G104" s="82"/>
      <c r="H104" s="24">
        <v>3925.0</v>
      </c>
      <c r="I104" s="24">
        <v>1320.0</v>
      </c>
      <c r="J104" s="24"/>
      <c r="K104" s="24"/>
    </row>
    <row r="105">
      <c r="A105" s="76">
        <v>44527.0</v>
      </c>
      <c r="B105" s="24">
        <v>547572.0</v>
      </c>
      <c r="C105" s="24"/>
      <c r="D105" s="24">
        <v>59750.0</v>
      </c>
      <c r="E105" s="24">
        <v>150621.0</v>
      </c>
      <c r="F105" s="82"/>
      <c r="G105" s="82"/>
      <c r="H105" s="24">
        <v>4067.0</v>
      </c>
      <c r="I105" s="24">
        <v>1382.0</v>
      </c>
      <c r="J105" s="24"/>
      <c r="K105" s="24"/>
    </row>
    <row r="106">
      <c r="A106" s="76">
        <v>44526.0</v>
      </c>
      <c r="B106" s="24">
        <v>537111.0</v>
      </c>
      <c r="C106" s="24"/>
      <c r="D106" s="24">
        <v>57273.0</v>
      </c>
      <c r="E106" s="24">
        <v>152317.0</v>
      </c>
      <c r="F106" s="82"/>
      <c r="G106" s="82"/>
      <c r="H106" s="24">
        <v>3896.0</v>
      </c>
      <c r="I106" s="24">
        <v>1329.0</v>
      </c>
      <c r="J106" s="24"/>
      <c r="K106" s="24"/>
    </row>
    <row r="107">
      <c r="A107" s="76">
        <v>44525.0</v>
      </c>
      <c r="B107" s="24">
        <v>480929.0</v>
      </c>
      <c r="C107" s="24"/>
      <c r="D107" s="24">
        <v>58811.0</v>
      </c>
      <c r="E107" s="24">
        <v>139830.0</v>
      </c>
      <c r="F107" s="77"/>
      <c r="G107" s="77"/>
      <c r="H107" s="24">
        <v>3937.0</v>
      </c>
      <c r="I107" s="24">
        <v>1415.0</v>
      </c>
      <c r="J107" s="24"/>
      <c r="K107" s="24"/>
    </row>
    <row r="108">
      <c r="A108" s="76">
        <v>44524.0</v>
      </c>
      <c r="B108" s="24">
        <v>523709.0</v>
      </c>
      <c r="C108" s="24"/>
      <c r="D108" s="24">
        <v>60970.0</v>
      </c>
      <c r="E108" s="24">
        <v>132989.0</v>
      </c>
      <c r="F108" s="77"/>
      <c r="G108" s="77"/>
      <c r="H108" s="24">
        <v>4115.0</v>
      </c>
      <c r="I108" s="24">
        <v>1511.0</v>
      </c>
      <c r="J108" s="24"/>
      <c r="K108" s="24"/>
    </row>
    <row r="109">
      <c r="A109" s="76">
        <v>44523.0</v>
      </c>
      <c r="B109" s="24">
        <v>486913.0</v>
      </c>
      <c r="C109" s="24"/>
      <c r="D109" s="24">
        <v>62340.0</v>
      </c>
      <c r="E109" s="24">
        <v>142040.0</v>
      </c>
      <c r="F109" s="82"/>
      <c r="G109" s="82"/>
      <c r="H109" s="24">
        <v>2698.0</v>
      </c>
      <c r="I109" s="24">
        <v>702.0</v>
      </c>
      <c r="J109" s="24"/>
      <c r="K109" s="24"/>
    </row>
    <row r="110">
      <c r="A110" s="76">
        <v>44522.0</v>
      </c>
      <c r="B110" s="24">
        <v>235748.0</v>
      </c>
      <c r="C110" s="24"/>
      <c r="D110" s="24">
        <v>38937.0</v>
      </c>
      <c r="E110" s="24">
        <v>71543.0</v>
      </c>
      <c r="F110" s="82"/>
      <c r="G110" s="82"/>
      <c r="H110" s="24">
        <v>2827.0</v>
      </c>
      <c r="I110" s="24">
        <v>916.0</v>
      </c>
      <c r="J110" s="24"/>
      <c r="K110" s="24"/>
    </row>
    <row r="111">
      <c r="A111" s="76">
        <v>44521.0</v>
      </c>
      <c r="B111" s="24">
        <v>289228.0</v>
      </c>
      <c r="C111" s="24"/>
      <c r="D111" s="24">
        <v>37558.0</v>
      </c>
      <c r="E111" s="24">
        <v>94339.0</v>
      </c>
      <c r="F111" s="82"/>
      <c r="G111" s="82"/>
      <c r="H111" s="24">
        <v>3120.0</v>
      </c>
      <c r="I111" s="24">
        <v>1186.0</v>
      </c>
      <c r="J111" s="24"/>
      <c r="K111" s="24"/>
    </row>
    <row r="112">
      <c r="A112" s="76">
        <v>44520.0</v>
      </c>
      <c r="B112" s="24">
        <v>487486.0</v>
      </c>
      <c r="C112" s="24"/>
      <c r="D112" s="24">
        <v>55953.0</v>
      </c>
      <c r="E112" s="24">
        <v>133375.0</v>
      </c>
      <c r="F112" s="82"/>
      <c r="G112" s="82"/>
      <c r="H112" s="24">
        <v>3205.0</v>
      </c>
      <c r="I112" s="24">
        <v>1088.0</v>
      </c>
      <c r="J112" s="24"/>
      <c r="K112" s="24"/>
    </row>
    <row r="113">
      <c r="A113" s="76">
        <v>44519.0</v>
      </c>
      <c r="B113" s="24">
        <v>434795.0</v>
      </c>
      <c r="C113" s="24"/>
      <c r="D113" s="24">
        <v>52896.0</v>
      </c>
      <c r="E113" s="24">
        <v>116963.0</v>
      </c>
      <c r="F113" s="82"/>
      <c r="G113" s="82"/>
      <c r="H113" s="24">
        <v>3034.0</v>
      </c>
      <c r="I113" s="24">
        <v>996.0</v>
      </c>
      <c r="J113" s="24"/>
      <c r="K113" s="24"/>
    </row>
    <row r="114">
      <c r="A114" s="76">
        <v>44518.0</v>
      </c>
      <c r="B114" s="24">
        <v>415655.0</v>
      </c>
      <c r="C114" s="24"/>
      <c r="D114" s="24">
        <v>55391.0</v>
      </c>
      <c r="E114" s="24">
        <v>114656.0</v>
      </c>
      <c r="F114" s="82"/>
      <c r="G114" s="82"/>
      <c r="H114" s="24">
        <v>3292.0</v>
      </c>
      <c r="I114" s="24">
        <v>1192.0</v>
      </c>
      <c r="J114" s="24"/>
      <c r="K114" s="24"/>
    </row>
    <row r="115">
      <c r="A115" s="76">
        <v>44517.0</v>
      </c>
      <c r="B115" s="24">
        <v>461021.0</v>
      </c>
      <c r="C115" s="24"/>
      <c r="D115" s="24">
        <v>50492.0</v>
      </c>
      <c r="E115" s="24">
        <v>111339.0</v>
      </c>
      <c r="F115" s="82"/>
      <c r="G115" s="82"/>
      <c r="H115" s="24">
        <v>3187.0</v>
      </c>
      <c r="I115" s="24">
        <v>1128.0</v>
      </c>
      <c r="J115" s="24"/>
      <c r="K115" s="24"/>
    </row>
    <row r="116">
      <c r="A116" s="76">
        <v>44516.0</v>
      </c>
      <c r="B116" s="24">
        <v>389257.0</v>
      </c>
      <c r="C116" s="24"/>
      <c r="D116" s="24">
        <v>54418.0</v>
      </c>
      <c r="E116" s="24">
        <v>122573.0</v>
      </c>
      <c r="F116" s="82"/>
      <c r="G116" s="82"/>
      <c r="H116" s="24">
        <v>2124.0</v>
      </c>
      <c r="I116" s="24">
        <v>518.0</v>
      </c>
      <c r="J116" s="24"/>
      <c r="K116" s="24"/>
    </row>
    <row r="117">
      <c r="A117" s="76">
        <v>44515.0</v>
      </c>
      <c r="B117" s="24">
        <v>184090.0</v>
      </c>
      <c r="C117" s="24"/>
      <c r="D117" s="24">
        <v>30543.0</v>
      </c>
      <c r="E117" s="24">
        <v>56562.0</v>
      </c>
      <c r="F117" s="82"/>
      <c r="G117" s="82"/>
      <c r="H117" s="24">
        <v>2005.0</v>
      </c>
      <c r="I117" s="24">
        <v>657.0</v>
      </c>
      <c r="J117" s="24"/>
      <c r="K117" s="24"/>
    </row>
    <row r="118">
      <c r="A118" s="76">
        <v>44514.0</v>
      </c>
      <c r="B118" s="24">
        <v>235084.0</v>
      </c>
      <c r="C118" s="24"/>
      <c r="D118" s="24">
        <v>31829.0</v>
      </c>
      <c r="E118" s="24">
        <v>76912.0</v>
      </c>
      <c r="F118" s="82"/>
      <c r="G118" s="82"/>
      <c r="H118" s="24">
        <v>2418.0</v>
      </c>
      <c r="I118" s="24">
        <v>802.0</v>
      </c>
      <c r="J118" s="24"/>
      <c r="K118" s="24"/>
    </row>
    <row r="119">
      <c r="A119" s="76">
        <v>44513.0</v>
      </c>
      <c r="B119" s="24">
        <v>348358.0</v>
      </c>
      <c r="C119" s="24"/>
      <c r="D119" s="24">
        <v>47569.0</v>
      </c>
      <c r="E119" s="24">
        <v>105375.0</v>
      </c>
      <c r="F119" s="82"/>
      <c r="G119" s="82"/>
      <c r="H119" s="24">
        <v>2324.0</v>
      </c>
      <c r="I119" s="24">
        <v>751.0</v>
      </c>
      <c r="J119" s="24"/>
      <c r="K119" s="24"/>
    </row>
    <row r="120">
      <c r="A120" s="76">
        <v>44512.0</v>
      </c>
      <c r="B120" s="24">
        <v>359561.0</v>
      </c>
      <c r="C120" s="24"/>
      <c r="D120" s="24">
        <v>48257.0</v>
      </c>
      <c r="E120" s="24">
        <v>99461.0</v>
      </c>
      <c r="F120" s="82"/>
      <c r="G120" s="82"/>
      <c r="H120" s="24">
        <v>2368.0</v>
      </c>
      <c r="I120" s="24">
        <v>728.0</v>
      </c>
      <c r="J120" s="24"/>
      <c r="K120" s="24"/>
    </row>
    <row r="121">
      <c r="A121" s="76">
        <v>44511.0</v>
      </c>
      <c r="B121" s="87">
        <v>394974.0</v>
      </c>
      <c r="C121" s="87"/>
      <c r="D121" s="87">
        <v>50896.0</v>
      </c>
      <c r="E121" s="87">
        <v>105361.0</v>
      </c>
      <c r="F121" s="90"/>
      <c r="G121" s="90"/>
      <c r="H121" s="87">
        <v>2520.0</v>
      </c>
      <c r="I121" s="87">
        <v>857.0</v>
      </c>
      <c r="J121" s="24"/>
      <c r="K121" s="24"/>
    </row>
    <row r="122">
      <c r="A122" s="76">
        <v>44510.0</v>
      </c>
      <c r="B122" s="24">
        <v>401309.0</v>
      </c>
      <c r="C122" s="24"/>
      <c r="D122" s="24">
        <v>49007.0</v>
      </c>
      <c r="E122" s="24">
        <v>100895.0</v>
      </c>
      <c r="F122" s="79"/>
      <c r="G122" s="79"/>
      <c r="H122" s="24">
        <v>2425.0</v>
      </c>
      <c r="I122" s="24">
        <v>934.0</v>
      </c>
      <c r="J122" s="24"/>
      <c r="K122" s="24"/>
    </row>
    <row r="123">
      <c r="A123" s="76">
        <v>44509.0</v>
      </c>
      <c r="B123" s="24">
        <v>336944.0</v>
      </c>
      <c r="C123" s="24"/>
      <c r="D123" s="24">
        <v>52040.0</v>
      </c>
      <c r="E123" s="24">
        <v>107659.0</v>
      </c>
      <c r="F123" s="79"/>
      <c r="G123" s="79"/>
      <c r="H123" s="24">
        <v>1715.0</v>
      </c>
      <c r="I123" s="24">
        <v>442.0</v>
      </c>
      <c r="J123" s="24"/>
      <c r="K123" s="24"/>
    </row>
    <row r="124">
      <c r="A124" s="76">
        <v>44508.0</v>
      </c>
      <c r="B124" s="24">
        <v>179937.0</v>
      </c>
      <c r="C124" s="24"/>
      <c r="D124" s="24">
        <v>29960.0</v>
      </c>
      <c r="E124" s="24">
        <v>52006.0</v>
      </c>
      <c r="F124" s="79"/>
      <c r="G124" s="79"/>
      <c r="H124" s="24">
        <v>1758.0</v>
      </c>
      <c r="I124" s="24">
        <v>587.0</v>
      </c>
      <c r="J124" s="24"/>
      <c r="K124" s="24"/>
    </row>
    <row r="125">
      <c r="A125" s="76">
        <v>44507.0</v>
      </c>
      <c r="B125" s="24">
        <v>226623.0</v>
      </c>
      <c r="C125" s="24"/>
      <c r="D125" s="24">
        <v>31686.0</v>
      </c>
      <c r="E125" s="24">
        <v>77867.0</v>
      </c>
      <c r="F125" s="24"/>
      <c r="G125" s="24"/>
      <c r="H125" s="24">
        <v>2224.0</v>
      </c>
      <c r="I125" s="24">
        <v>666.0</v>
      </c>
      <c r="J125" s="24"/>
      <c r="K125" s="24"/>
    </row>
    <row r="126">
      <c r="A126" s="76">
        <v>44506.0</v>
      </c>
      <c r="B126" s="24">
        <v>338936.0</v>
      </c>
      <c r="C126" s="24"/>
      <c r="D126" s="24">
        <v>47519.0</v>
      </c>
      <c r="E126" s="24">
        <v>107954.0</v>
      </c>
      <c r="F126" s="24"/>
      <c r="G126" s="24"/>
      <c r="H126" s="24">
        <v>2247.0</v>
      </c>
      <c r="I126" s="24">
        <v>774.0</v>
      </c>
      <c r="J126" s="24"/>
      <c r="K126" s="24"/>
    </row>
    <row r="127">
      <c r="A127" s="76">
        <v>44505.0</v>
      </c>
      <c r="B127" s="24">
        <v>338913.0</v>
      </c>
      <c r="C127" s="24"/>
      <c r="D127" s="24">
        <v>50436.0</v>
      </c>
      <c r="E127" s="24">
        <v>102792.0</v>
      </c>
      <c r="F127" s="24"/>
      <c r="G127" s="24"/>
      <c r="H127" s="24">
        <v>2343.0</v>
      </c>
      <c r="I127" s="24">
        <v>761.0</v>
      </c>
      <c r="J127" s="24"/>
      <c r="K127" s="24"/>
    </row>
    <row r="128">
      <c r="A128" s="76">
        <v>44504.0</v>
      </c>
      <c r="B128" s="24">
        <v>364275.0</v>
      </c>
      <c r="C128" s="24"/>
      <c r="D128" s="24">
        <v>47705.0</v>
      </c>
      <c r="E128" s="24">
        <v>102348.0</v>
      </c>
      <c r="F128" s="24"/>
      <c r="G128" s="24"/>
      <c r="H128" s="24">
        <v>2482.0</v>
      </c>
      <c r="I128" s="24">
        <v>616.0</v>
      </c>
      <c r="J128" s="24"/>
      <c r="K128" s="24"/>
    </row>
    <row r="129">
      <c r="A129" s="76">
        <v>44503.0</v>
      </c>
      <c r="B129" s="24">
        <v>378250.0</v>
      </c>
      <c r="C129" s="24"/>
      <c r="D129" s="24">
        <v>48340.0</v>
      </c>
      <c r="E129" s="24">
        <v>98768.0</v>
      </c>
      <c r="F129" s="24"/>
      <c r="G129" s="24"/>
      <c r="H129" s="24">
        <v>2667.0</v>
      </c>
      <c r="I129" s="24">
        <v>891.0</v>
      </c>
      <c r="J129" s="24"/>
      <c r="K129" s="24"/>
    </row>
    <row r="130">
      <c r="A130" s="76">
        <v>44502.0</v>
      </c>
      <c r="B130" s="24">
        <v>361514.0</v>
      </c>
      <c r="C130" s="24"/>
      <c r="D130" s="24">
        <v>55885.0</v>
      </c>
      <c r="E130" s="24">
        <v>113302.0</v>
      </c>
      <c r="F130" s="24"/>
      <c r="G130" s="24"/>
      <c r="H130" s="24">
        <v>1589.0</v>
      </c>
      <c r="I130" s="24">
        <v>476.0</v>
      </c>
      <c r="J130" s="24"/>
      <c r="K130" s="24"/>
    </row>
    <row r="131">
      <c r="A131" s="76">
        <v>44501.0</v>
      </c>
      <c r="B131" s="24">
        <v>177128.0</v>
      </c>
      <c r="C131" s="24"/>
      <c r="D131" s="24">
        <v>45239.0</v>
      </c>
      <c r="E131" s="24">
        <v>58275.0</v>
      </c>
      <c r="F131" s="24"/>
      <c r="G131" s="24"/>
      <c r="H131" s="24">
        <v>1685.0</v>
      </c>
      <c r="I131" s="24">
        <v>597.0</v>
      </c>
      <c r="J131" s="24"/>
      <c r="K131" s="24"/>
    </row>
    <row r="132">
      <c r="A132" s="76">
        <v>44500.0</v>
      </c>
      <c r="B132" s="24">
        <v>221991.0</v>
      </c>
      <c r="C132" s="24"/>
      <c r="D132" s="24">
        <v>28365.0</v>
      </c>
      <c r="E132" s="24">
        <v>78969.0</v>
      </c>
      <c r="F132" s="24"/>
      <c r="G132" s="24"/>
      <c r="H132" s="24">
        <v>2061.0</v>
      </c>
      <c r="I132" s="24">
        <v>538.0</v>
      </c>
      <c r="J132" s="24"/>
      <c r="K132" s="24"/>
    </row>
    <row r="133">
      <c r="A133" s="76">
        <v>44499.0</v>
      </c>
      <c r="B133" s="24">
        <v>316028.0</v>
      </c>
      <c r="C133" s="24"/>
      <c r="D133" s="24">
        <v>44915.0</v>
      </c>
      <c r="E133" s="24">
        <v>101044.0</v>
      </c>
      <c r="F133" s="24">
        <v>87636.0</v>
      </c>
      <c r="G133" s="24">
        <v>11127.0</v>
      </c>
      <c r="H133" s="24">
        <v>2104.0</v>
      </c>
      <c r="I133" s="24">
        <v>618.0</v>
      </c>
      <c r="J133" s="24">
        <v>595.0</v>
      </c>
      <c r="K133" s="24">
        <v>23.0</v>
      </c>
    </row>
    <row r="134">
      <c r="A134" s="76">
        <v>44498.0</v>
      </c>
      <c r="B134" s="80">
        <v>331927.0</v>
      </c>
      <c r="C134" s="80"/>
      <c r="D134" s="80">
        <v>52599.0</v>
      </c>
      <c r="E134" s="80">
        <v>99824.0</v>
      </c>
      <c r="F134" s="24">
        <v>86341.0</v>
      </c>
      <c r="G134" s="24">
        <v>13483.0</v>
      </c>
      <c r="H134" s="80">
        <v>2124.0</v>
      </c>
      <c r="I134" s="80">
        <v>663.0</v>
      </c>
      <c r="J134" s="24">
        <v>634.0</v>
      </c>
      <c r="K134" s="24">
        <v>29.0</v>
      </c>
    </row>
    <row r="135">
      <c r="A135" s="76">
        <v>44497.0</v>
      </c>
      <c r="B135" s="24">
        <v>332086.0</v>
      </c>
      <c r="C135" s="24"/>
      <c r="D135" s="24">
        <v>49879.0</v>
      </c>
      <c r="E135" s="24">
        <v>90617.0</v>
      </c>
      <c r="F135" s="24">
        <v>78331.0</v>
      </c>
      <c r="G135" s="24">
        <v>12286.0</v>
      </c>
      <c r="H135" s="24">
        <v>2111.0</v>
      </c>
      <c r="I135" s="24">
        <v>688.0</v>
      </c>
      <c r="J135" s="24">
        <v>653.0</v>
      </c>
      <c r="K135" s="24">
        <v>35.0</v>
      </c>
    </row>
    <row r="136">
      <c r="A136" s="76">
        <v>44496.0</v>
      </c>
      <c r="B136" s="24">
        <v>354641.0</v>
      </c>
      <c r="C136" s="24"/>
      <c r="D136" s="24">
        <v>48883.0</v>
      </c>
      <c r="E136" s="24">
        <v>91658.0</v>
      </c>
      <c r="F136" s="24">
        <v>77500.0</v>
      </c>
      <c r="G136" s="24">
        <v>14158.0</v>
      </c>
      <c r="H136" s="24">
        <v>1952.0</v>
      </c>
      <c r="I136" s="24">
        <v>637.0</v>
      </c>
      <c r="J136" s="24">
        <v>601.0</v>
      </c>
      <c r="K136" s="24">
        <v>36.0</v>
      </c>
    </row>
    <row r="137">
      <c r="A137" s="76">
        <v>44495.0</v>
      </c>
      <c r="B137" s="24">
        <v>313690.0</v>
      </c>
      <c r="C137" s="24"/>
      <c r="D137" s="24">
        <v>48952.0</v>
      </c>
      <c r="E137" s="24">
        <v>95109.0</v>
      </c>
      <c r="F137" s="24">
        <v>82142.0</v>
      </c>
      <c r="G137" s="24">
        <v>12967.0</v>
      </c>
      <c r="H137" s="24">
        <v>1265.0</v>
      </c>
      <c r="I137" s="24">
        <v>313.0</v>
      </c>
      <c r="J137" s="24">
        <v>284.0</v>
      </c>
      <c r="K137" s="24">
        <v>29.0</v>
      </c>
    </row>
    <row r="138">
      <c r="A138" s="76">
        <v>44494.0</v>
      </c>
      <c r="B138" s="24">
        <v>146679.0</v>
      </c>
      <c r="C138" s="24"/>
      <c r="D138" s="24">
        <v>25493.0</v>
      </c>
      <c r="E138" s="79"/>
      <c r="F138" s="24">
        <v>41338.0</v>
      </c>
      <c r="G138" s="24">
        <v>10489.0</v>
      </c>
      <c r="H138" s="24">
        <v>1190.0</v>
      </c>
      <c r="I138" s="79"/>
      <c r="J138" s="24">
        <v>357.0</v>
      </c>
      <c r="K138" s="24">
        <v>25.0</v>
      </c>
    </row>
    <row r="139">
      <c r="A139" s="76">
        <v>44493.0</v>
      </c>
      <c r="B139" s="24">
        <v>188033.0</v>
      </c>
      <c r="C139" s="24"/>
      <c r="D139" s="24">
        <v>23511.0</v>
      </c>
      <c r="E139" s="17"/>
      <c r="F139" s="24">
        <v>55128.0</v>
      </c>
      <c r="G139" s="24">
        <v>11198.0</v>
      </c>
      <c r="H139" s="24">
        <v>1422.0</v>
      </c>
      <c r="I139" s="17"/>
      <c r="J139" s="24">
        <v>390.0</v>
      </c>
      <c r="K139" s="24">
        <v>23.0</v>
      </c>
    </row>
    <row r="140">
      <c r="A140" s="76">
        <v>44492.0</v>
      </c>
      <c r="B140" s="24">
        <v>282899.0</v>
      </c>
      <c r="C140" s="24"/>
      <c r="D140" s="24">
        <v>44087.0</v>
      </c>
      <c r="E140" s="79"/>
      <c r="F140" s="24">
        <v>75837.0</v>
      </c>
      <c r="G140" s="24">
        <v>11136.0</v>
      </c>
      <c r="H140" s="24">
        <v>1508.0</v>
      </c>
      <c r="I140" s="79"/>
      <c r="J140" s="24">
        <v>444.0</v>
      </c>
      <c r="K140" s="24">
        <v>28.0</v>
      </c>
    </row>
    <row r="141">
      <c r="A141" s="76">
        <v>44491.0</v>
      </c>
      <c r="B141" s="24">
        <v>298800.0</v>
      </c>
      <c r="C141" s="24"/>
      <c r="D141" s="24">
        <v>45379.0</v>
      </c>
      <c r="E141" s="79"/>
      <c r="F141" s="24">
        <v>74171.0</v>
      </c>
      <c r="G141" s="24">
        <v>11900.0</v>
      </c>
      <c r="H141" s="24">
        <v>1439.0</v>
      </c>
      <c r="I141" s="79"/>
      <c r="J141" s="24">
        <v>461.0</v>
      </c>
      <c r="K141" s="24">
        <v>17.0</v>
      </c>
    </row>
    <row r="142">
      <c r="A142" s="76">
        <v>44490.0</v>
      </c>
      <c r="B142" s="24">
        <v>306118.0</v>
      </c>
      <c r="C142" s="24"/>
      <c r="D142" s="24">
        <v>47275.0</v>
      </c>
      <c r="E142" s="17"/>
      <c r="F142" s="24">
        <v>68589.0</v>
      </c>
      <c r="G142" s="24">
        <v>12732.0</v>
      </c>
      <c r="H142" s="24">
        <v>1441.0</v>
      </c>
      <c r="I142" s="79"/>
      <c r="J142" s="24">
        <v>459.0</v>
      </c>
      <c r="K142" s="24">
        <v>23.0</v>
      </c>
    </row>
    <row r="143">
      <c r="A143" s="76">
        <v>44489.0</v>
      </c>
      <c r="B143" s="24">
        <v>333687.0</v>
      </c>
      <c r="C143" s="24"/>
      <c r="D143" s="24">
        <v>47899.0</v>
      </c>
      <c r="E143" s="79"/>
      <c r="F143" s="24">
        <v>70402.0</v>
      </c>
      <c r="G143" s="24">
        <v>13487.0</v>
      </c>
      <c r="H143" s="24">
        <v>1571.0</v>
      </c>
      <c r="I143" s="79"/>
      <c r="J143" s="24">
        <v>493.0</v>
      </c>
      <c r="K143" s="24">
        <v>31.0</v>
      </c>
    </row>
    <row r="144">
      <c r="A144" s="76">
        <v>44488.0</v>
      </c>
      <c r="B144" s="24">
        <v>289930.0</v>
      </c>
      <c r="C144" s="24"/>
      <c r="D144" s="24">
        <v>50484.0</v>
      </c>
      <c r="E144" s="17"/>
      <c r="F144" s="24">
        <v>75717.0</v>
      </c>
      <c r="G144" s="24">
        <v>13837.0</v>
      </c>
      <c r="H144" s="24">
        <v>1073.0</v>
      </c>
      <c r="I144" s="17"/>
      <c r="J144" s="24">
        <v>216.0</v>
      </c>
      <c r="K144" s="24">
        <v>23.0</v>
      </c>
    </row>
    <row r="145">
      <c r="A145" s="76">
        <v>44487.0</v>
      </c>
      <c r="B145" s="24">
        <v>140974.0</v>
      </c>
      <c r="C145" s="24"/>
      <c r="D145" s="24">
        <v>25482.0</v>
      </c>
      <c r="E145" s="79"/>
      <c r="F145" s="24">
        <v>37671.0</v>
      </c>
      <c r="G145" s="24">
        <v>10036.0</v>
      </c>
      <c r="H145" s="24">
        <v>1050.0</v>
      </c>
      <c r="I145" s="79"/>
      <c r="J145" s="24">
        <v>285.0</v>
      </c>
      <c r="K145" s="24">
        <v>18.0</v>
      </c>
    </row>
    <row r="146">
      <c r="A146" s="76">
        <v>44486.0</v>
      </c>
      <c r="B146" s="24">
        <v>196202.0</v>
      </c>
      <c r="C146" s="24"/>
      <c r="D146" s="24">
        <v>22677.0</v>
      </c>
      <c r="E146" s="79"/>
      <c r="F146" s="24">
        <v>59112.0</v>
      </c>
      <c r="G146" s="24">
        <v>11840.0</v>
      </c>
      <c r="H146" s="24">
        <v>1420.0</v>
      </c>
      <c r="I146" s="79"/>
      <c r="J146" s="24">
        <v>362.0</v>
      </c>
      <c r="K146" s="24">
        <v>34.0</v>
      </c>
    </row>
    <row r="147">
      <c r="A147" s="76">
        <v>44485.0</v>
      </c>
      <c r="B147" s="24">
        <v>289071.0</v>
      </c>
      <c r="C147" s="24"/>
      <c r="D147" s="24">
        <v>45666.0</v>
      </c>
      <c r="E147" s="79"/>
      <c r="F147" s="24">
        <v>76985.0</v>
      </c>
      <c r="G147" s="24">
        <v>13567.0</v>
      </c>
      <c r="H147" s="24">
        <v>1617.0</v>
      </c>
      <c r="I147" s="79"/>
      <c r="J147" s="24">
        <v>492.0</v>
      </c>
      <c r="K147" s="24">
        <v>46.0</v>
      </c>
    </row>
    <row r="148">
      <c r="A148" s="76">
        <v>44484.0</v>
      </c>
      <c r="B148" s="24">
        <v>316084.0</v>
      </c>
      <c r="C148" s="24"/>
      <c r="D148" s="24">
        <v>46161.0</v>
      </c>
      <c r="E148" s="79"/>
      <c r="F148" s="24">
        <v>72887.0</v>
      </c>
      <c r="G148" s="24">
        <v>13380.0</v>
      </c>
      <c r="H148" s="24">
        <v>1683.0</v>
      </c>
      <c r="I148" s="79"/>
      <c r="J148" s="24">
        <v>548.0</v>
      </c>
      <c r="K148" s="24">
        <v>38.0</v>
      </c>
    </row>
    <row r="149">
      <c r="A149" s="76">
        <v>44483.0</v>
      </c>
      <c r="B149" s="24">
        <v>359095.0</v>
      </c>
      <c r="C149" s="24"/>
      <c r="D149" s="24">
        <v>43948.0</v>
      </c>
      <c r="E149" s="79"/>
      <c r="F149" s="24">
        <v>75799.0</v>
      </c>
      <c r="G149" s="24">
        <v>13877.0</v>
      </c>
      <c r="H149" s="24">
        <v>1939.0</v>
      </c>
      <c r="I149" s="79"/>
      <c r="J149" s="24">
        <v>667.0</v>
      </c>
      <c r="K149" s="24">
        <v>44.0</v>
      </c>
    </row>
    <row r="150">
      <c r="A150" s="76">
        <v>44482.0</v>
      </c>
      <c r="B150" s="24">
        <v>407243.0</v>
      </c>
      <c r="C150" s="24"/>
      <c r="D150" s="24">
        <v>54840.0</v>
      </c>
      <c r="E150" s="79"/>
      <c r="F150" s="24">
        <v>91139.0</v>
      </c>
      <c r="G150" s="24">
        <v>14188.0</v>
      </c>
      <c r="H150" s="24">
        <v>1583.0</v>
      </c>
      <c r="I150" s="79"/>
      <c r="J150" s="24">
        <v>464.0</v>
      </c>
      <c r="K150" s="24">
        <v>44.0</v>
      </c>
    </row>
    <row r="151">
      <c r="A151" s="76">
        <v>44481.0</v>
      </c>
      <c r="B151" s="24">
        <v>238904.0</v>
      </c>
      <c r="C151" s="24"/>
      <c r="D151" s="24">
        <v>30165.0</v>
      </c>
      <c r="E151" s="79"/>
      <c r="F151" s="24">
        <v>65569.0</v>
      </c>
      <c r="G151" s="24">
        <v>17808.0</v>
      </c>
      <c r="H151" s="24">
        <v>1346.0</v>
      </c>
      <c r="I151" s="79"/>
      <c r="J151" s="24">
        <v>288.0</v>
      </c>
      <c r="K151" s="24">
        <v>63.0</v>
      </c>
    </row>
    <row r="152">
      <c r="A152" s="76">
        <v>44480.0</v>
      </c>
      <c r="B152" s="24">
        <v>187074.0</v>
      </c>
      <c r="C152" s="24"/>
      <c r="D152" s="24">
        <v>25761.0</v>
      </c>
      <c r="E152" s="79"/>
      <c r="F152" s="24">
        <v>46858.0</v>
      </c>
      <c r="G152" s="24">
        <v>15986.0</v>
      </c>
      <c r="H152" s="24">
        <v>1297.0</v>
      </c>
      <c r="I152" s="79"/>
      <c r="J152" s="24">
        <v>281.0</v>
      </c>
      <c r="K152" s="24">
        <v>66.0</v>
      </c>
    </row>
    <row r="153">
      <c r="A153" s="76">
        <v>44479.0</v>
      </c>
      <c r="B153" s="24">
        <v>205266.0</v>
      </c>
      <c r="C153" s="24"/>
      <c r="D153" s="24">
        <v>25783.0</v>
      </c>
      <c r="E153" s="91"/>
      <c r="F153" s="24">
        <v>62260.0</v>
      </c>
      <c r="G153" s="24">
        <v>15064.0</v>
      </c>
      <c r="H153" s="24">
        <v>1594.0</v>
      </c>
      <c r="I153" s="91"/>
      <c r="J153" s="24">
        <v>417.0</v>
      </c>
      <c r="K153" s="24">
        <v>59.0</v>
      </c>
    </row>
    <row r="154">
      <c r="A154" s="76">
        <v>44478.0</v>
      </c>
      <c r="B154" s="24">
        <v>322509.0</v>
      </c>
      <c r="C154" s="24"/>
      <c r="D154" s="24">
        <v>43677.0</v>
      </c>
      <c r="E154" s="91"/>
      <c r="F154" s="24">
        <v>89121.0</v>
      </c>
      <c r="G154" s="24">
        <v>15912.0</v>
      </c>
      <c r="H154" s="24">
        <v>1953.0</v>
      </c>
      <c r="I154" s="91"/>
      <c r="J154" s="24">
        <v>548.0</v>
      </c>
      <c r="K154" s="24">
        <v>45.0</v>
      </c>
    </row>
    <row r="155">
      <c r="A155" s="76">
        <v>44477.0</v>
      </c>
      <c r="B155" s="24">
        <v>362519.0</v>
      </c>
      <c r="C155" s="24"/>
      <c r="D155" s="24">
        <v>48222.0</v>
      </c>
      <c r="E155" s="17"/>
      <c r="F155" s="24">
        <v>92408.0</v>
      </c>
      <c r="G155" s="24">
        <v>18365.0</v>
      </c>
      <c r="H155" s="24">
        <v>2173.0</v>
      </c>
      <c r="I155" s="17"/>
      <c r="J155" s="24">
        <v>621.0</v>
      </c>
      <c r="K155" s="24">
        <v>73.0</v>
      </c>
    </row>
    <row r="156">
      <c r="A156" s="76">
        <v>44476.0</v>
      </c>
      <c r="B156" s="24">
        <v>386826.0</v>
      </c>
      <c r="C156" s="24"/>
      <c r="D156" s="24">
        <v>53027.0</v>
      </c>
      <c r="E156" s="91"/>
      <c r="F156" s="24">
        <v>92296.0</v>
      </c>
      <c r="G156" s="24">
        <v>17629.0</v>
      </c>
      <c r="H156" s="24">
        <v>2425.0</v>
      </c>
      <c r="I156" s="91"/>
      <c r="J156" s="24">
        <v>749.0</v>
      </c>
      <c r="K156" s="24">
        <v>55.0</v>
      </c>
    </row>
    <row r="157">
      <c r="A157" s="76">
        <v>44475.0</v>
      </c>
      <c r="B157" s="24">
        <v>419431.0</v>
      </c>
      <c r="C157" s="24"/>
      <c r="D157" s="24">
        <v>49311.0</v>
      </c>
      <c r="E157" s="91"/>
      <c r="F157" s="24">
        <v>98227.0</v>
      </c>
      <c r="G157" s="24">
        <v>17445.0</v>
      </c>
      <c r="H157" s="24">
        <v>2027.0</v>
      </c>
      <c r="I157" s="91"/>
      <c r="J157" s="24">
        <v>536.0</v>
      </c>
      <c r="K157" s="24">
        <v>79.0</v>
      </c>
    </row>
    <row r="158">
      <c r="A158" s="76">
        <v>44474.0</v>
      </c>
      <c r="B158" s="24">
        <v>240178.0</v>
      </c>
      <c r="C158" s="24"/>
      <c r="D158" s="24">
        <v>30416.0</v>
      </c>
      <c r="E158" s="79"/>
      <c r="F158" s="24">
        <v>69558.0</v>
      </c>
      <c r="G158" s="24">
        <v>17954.0</v>
      </c>
      <c r="H158" s="24">
        <v>1574.0</v>
      </c>
      <c r="I158" s="79"/>
      <c r="J158" s="24">
        <v>309.0</v>
      </c>
      <c r="K158" s="24">
        <v>70.0</v>
      </c>
    </row>
    <row r="159">
      <c r="A159" s="76">
        <v>44473.0</v>
      </c>
      <c r="B159" s="24">
        <v>189275.0</v>
      </c>
      <c r="C159" s="24"/>
      <c r="D159" s="24">
        <v>26097.0</v>
      </c>
      <c r="E159" s="79"/>
      <c r="F159" s="24">
        <v>50345.0</v>
      </c>
      <c r="G159" s="24">
        <v>16096.0</v>
      </c>
      <c r="H159" s="24">
        <v>1671.0</v>
      </c>
      <c r="I159" s="79"/>
      <c r="J159" s="24">
        <v>333.0</v>
      </c>
      <c r="K159" s="24">
        <v>76.0</v>
      </c>
    </row>
    <row r="160">
      <c r="A160" s="76">
        <v>44472.0</v>
      </c>
      <c r="B160" s="24">
        <v>226365.0</v>
      </c>
      <c r="C160" s="24"/>
      <c r="D160" s="24">
        <v>30430.0</v>
      </c>
      <c r="E160" s="79"/>
      <c r="F160" s="24">
        <v>65197.0</v>
      </c>
      <c r="G160" s="24">
        <v>16483.0</v>
      </c>
      <c r="H160" s="24">
        <v>2085.0</v>
      </c>
      <c r="I160" s="79"/>
      <c r="J160" s="24">
        <v>492.0</v>
      </c>
      <c r="K160" s="24">
        <v>72.0</v>
      </c>
    </row>
    <row r="161">
      <c r="A161" s="76">
        <v>44471.0</v>
      </c>
      <c r="B161" s="24">
        <v>351494.0</v>
      </c>
      <c r="C161" s="24"/>
      <c r="D161" s="24">
        <v>48474.0</v>
      </c>
      <c r="E161" s="79"/>
      <c r="F161" s="24">
        <v>98965.0</v>
      </c>
      <c r="G161" s="24">
        <v>21212.0</v>
      </c>
      <c r="H161" s="24">
        <v>2247.0</v>
      </c>
      <c r="I161" s="79"/>
      <c r="J161" s="24">
        <v>613.0</v>
      </c>
      <c r="K161" s="24">
        <v>74.0</v>
      </c>
    </row>
    <row r="162">
      <c r="A162" s="76">
        <v>44470.0</v>
      </c>
      <c r="B162" s="24">
        <v>386130.0</v>
      </c>
      <c r="C162" s="24"/>
      <c r="D162" s="24">
        <v>51966.0</v>
      </c>
      <c r="E162" s="79"/>
      <c r="F162" s="24">
        <v>97969.0</v>
      </c>
      <c r="G162" s="24">
        <v>21804.0</v>
      </c>
      <c r="H162" s="24">
        <v>2485.0</v>
      </c>
      <c r="I162" s="79"/>
      <c r="J162" s="24">
        <v>732.0</v>
      </c>
      <c r="K162" s="24">
        <v>59.0</v>
      </c>
    </row>
    <row r="163">
      <c r="A163" s="76">
        <v>44469.0</v>
      </c>
      <c r="B163" s="24">
        <v>358647.0</v>
      </c>
      <c r="C163" s="24"/>
      <c r="D163" s="24">
        <v>58997.0</v>
      </c>
      <c r="F163" s="21">
        <v>105579.0</v>
      </c>
      <c r="G163" s="21">
        <v>21687.0</v>
      </c>
      <c r="H163" s="24">
        <v>2563.0</v>
      </c>
      <c r="J163" s="24">
        <v>793.0</v>
      </c>
      <c r="K163" s="21">
        <v>75.0</v>
      </c>
    </row>
    <row r="164">
      <c r="A164" s="76">
        <v>44468.0</v>
      </c>
      <c r="B164" s="24">
        <v>377319.0</v>
      </c>
      <c r="C164" s="24"/>
      <c r="D164" s="24">
        <v>59689.0</v>
      </c>
      <c r="F164" s="21">
        <v>109038.0</v>
      </c>
      <c r="G164" s="24">
        <v>21777.0</v>
      </c>
      <c r="H164" s="24">
        <v>2885.0</v>
      </c>
      <c r="I164" s="92"/>
      <c r="J164" s="21">
        <v>934.0</v>
      </c>
      <c r="K164" s="21">
        <v>61.0</v>
      </c>
    </row>
    <row r="165">
      <c r="A165" s="76">
        <v>44467.0</v>
      </c>
      <c r="B165" s="24">
        <v>392600.0</v>
      </c>
      <c r="C165" s="24"/>
      <c r="D165" s="24">
        <v>59638.0</v>
      </c>
      <c r="F165" s="21">
        <v>133289.0</v>
      </c>
      <c r="G165" s="24">
        <v>24849.0</v>
      </c>
      <c r="H165" s="24">
        <v>2289.0</v>
      </c>
      <c r="I165" s="92"/>
      <c r="J165" s="21">
        <v>410.0</v>
      </c>
      <c r="K165" s="21">
        <v>73.0</v>
      </c>
    </row>
    <row r="166">
      <c r="A166" s="76">
        <v>44466.0</v>
      </c>
      <c r="B166" s="24">
        <v>257054.0</v>
      </c>
      <c r="C166" s="24"/>
      <c r="D166" s="24">
        <v>39998.0</v>
      </c>
      <c r="F166" s="21">
        <v>76445.0</v>
      </c>
      <c r="G166" s="24">
        <v>23948.0</v>
      </c>
      <c r="H166" s="24">
        <v>2383.0</v>
      </c>
      <c r="I166" s="92"/>
      <c r="J166" s="21">
        <v>503.0</v>
      </c>
      <c r="K166" s="21">
        <v>119.0</v>
      </c>
    </row>
    <row r="167">
      <c r="A167" s="76">
        <v>44465.0</v>
      </c>
      <c r="B167" s="24">
        <v>298644.0</v>
      </c>
      <c r="C167" s="24"/>
      <c r="D167" s="24">
        <v>40597.0</v>
      </c>
      <c r="E167" s="92"/>
      <c r="F167" s="24">
        <v>109156.0</v>
      </c>
      <c r="G167" s="24">
        <v>19803.0</v>
      </c>
      <c r="H167" s="24">
        <v>2770.0</v>
      </c>
      <c r="I167" s="92"/>
      <c r="J167" s="21">
        <v>606.0</v>
      </c>
      <c r="K167" s="21">
        <v>88.0</v>
      </c>
    </row>
    <row r="168">
      <c r="A168" s="76">
        <v>44464.0</v>
      </c>
      <c r="B168" s="24">
        <v>362897.0</v>
      </c>
      <c r="C168" s="24"/>
      <c r="D168" s="24">
        <v>63656.0</v>
      </c>
      <c r="E168" s="92"/>
      <c r="F168" s="24">
        <v>140572.0</v>
      </c>
      <c r="G168" s="24">
        <v>22623.0</v>
      </c>
      <c r="H168" s="24">
        <v>3272.0</v>
      </c>
      <c r="I168" s="92"/>
      <c r="J168" s="21">
        <v>786.0</v>
      </c>
      <c r="K168" s="21">
        <v>65.0</v>
      </c>
    </row>
    <row r="169">
      <c r="A169" s="76">
        <v>44463.0</v>
      </c>
      <c r="B169" s="24">
        <v>388891.0</v>
      </c>
      <c r="C169" s="24"/>
      <c r="D169" s="24">
        <v>70616.0</v>
      </c>
      <c r="E169" s="92"/>
      <c r="F169" s="24">
        <v>152338.0</v>
      </c>
      <c r="G169" s="24">
        <v>29222.0</v>
      </c>
      <c r="H169" s="24">
        <v>2431.0</v>
      </c>
      <c r="I169" s="92"/>
      <c r="J169" s="21">
        <v>468.0</v>
      </c>
      <c r="K169" s="21">
        <v>78.0</v>
      </c>
    </row>
    <row r="170">
      <c r="A170" s="76">
        <v>44462.0</v>
      </c>
      <c r="B170" s="24">
        <v>246140.0</v>
      </c>
      <c r="C170" s="24"/>
      <c r="D170" s="24">
        <v>38634.0</v>
      </c>
      <c r="E170" s="92"/>
      <c r="F170" s="24">
        <v>103188.0</v>
      </c>
      <c r="G170" s="24">
        <v>34979.0</v>
      </c>
      <c r="H170" s="24">
        <v>1715.0</v>
      </c>
      <c r="I170" s="92"/>
      <c r="J170" s="21">
        <v>347.0</v>
      </c>
      <c r="K170" s="21">
        <v>76.0</v>
      </c>
    </row>
    <row r="171">
      <c r="A171" s="76">
        <v>44461.0</v>
      </c>
      <c r="B171" s="24">
        <v>235288.0</v>
      </c>
      <c r="C171" s="24"/>
      <c r="D171" s="24">
        <v>31151.0</v>
      </c>
      <c r="E171" s="92"/>
      <c r="F171" s="24">
        <v>63437.0</v>
      </c>
      <c r="G171" s="24">
        <v>16604.0</v>
      </c>
      <c r="H171" s="24">
        <v>1720.0</v>
      </c>
      <c r="I171" s="92"/>
      <c r="J171" s="21">
        <v>340.0</v>
      </c>
      <c r="K171" s="21">
        <v>66.0</v>
      </c>
    </row>
    <row r="172">
      <c r="A172" s="76">
        <v>44460.0</v>
      </c>
      <c r="B172" s="24">
        <v>182435.0</v>
      </c>
      <c r="C172" s="24"/>
      <c r="D172" s="24">
        <v>30310.0</v>
      </c>
      <c r="E172" s="92"/>
      <c r="F172" s="24">
        <v>51347.0</v>
      </c>
      <c r="G172" s="24">
        <v>10776.0</v>
      </c>
      <c r="H172" s="24">
        <v>1729.0</v>
      </c>
      <c r="I172" s="92"/>
      <c r="J172" s="21">
        <v>303.0</v>
      </c>
      <c r="K172" s="21">
        <v>33.0</v>
      </c>
    </row>
    <row r="173">
      <c r="A173" s="76">
        <v>44459.0</v>
      </c>
      <c r="B173" s="24">
        <v>146038.0</v>
      </c>
      <c r="C173" s="24"/>
      <c r="D173" s="24">
        <v>30476.0</v>
      </c>
      <c r="E173" s="92"/>
      <c r="F173" s="24">
        <v>35601.0</v>
      </c>
      <c r="G173" s="24">
        <v>9155.0</v>
      </c>
      <c r="H173" s="24">
        <v>1604.0</v>
      </c>
      <c r="I173" s="92"/>
      <c r="J173" s="21">
        <v>359.0</v>
      </c>
      <c r="K173" s="21">
        <v>40.0</v>
      </c>
    </row>
    <row r="174">
      <c r="A174" s="76">
        <v>44458.0</v>
      </c>
      <c r="B174" s="24">
        <v>144234.0</v>
      </c>
      <c r="C174" s="24"/>
      <c r="D174" s="24">
        <v>33883.0</v>
      </c>
      <c r="E174" s="92"/>
      <c r="F174" s="24">
        <v>51224.0</v>
      </c>
      <c r="G174" s="24">
        <v>11188.0</v>
      </c>
      <c r="H174" s="24">
        <v>1910.0</v>
      </c>
      <c r="I174" s="92"/>
      <c r="J174" s="21">
        <v>463.0</v>
      </c>
      <c r="K174" s="21">
        <v>41.0</v>
      </c>
    </row>
    <row r="175">
      <c r="A175" s="76">
        <v>44457.0</v>
      </c>
      <c r="B175" s="24">
        <v>250369.0</v>
      </c>
      <c r="C175" s="24"/>
      <c r="D175" s="24">
        <v>47660.0</v>
      </c>
      <c r="E175" s="92"/>
      <c r="F175" s="24">
        <v>88988.0</v>
      </c>
      <c r="G175" s="24">
        <v>12546.0</v>
      </c>
      <c r="H175" s="24">
        <v>2087.0</v>
      </c>
      <c r="I175" s="92"/>
      <c r="J175" s="21">
        <v>539.0</v>
      </c>
      <c r="K175" s="21">
        <v>83.0</v>
      </c>
    </row>
    <row r="176">
      <c r="A176" s="76">
        <v>44456.0</v>
      </c>
      <c r="B176" s="24">
        <v>274465.0</v>
      </c>
      <c r="C176" s="24"/>
      <c r="D176" s="24">
        <v>48456.0</v>
      </c>
      <c r="E176" s="92"/>
      <c r="F176" s="24">
        <v>85739.0</v>
      </c>
      <c r="G176" s="24">
        <v>16820.0</v>
      </c>
      <c r="H176" s="24">
        <v>2008.0</v>
      </c>
      <c r="I176" s="92"/>
      <c r="J176" s="21">
        <v>445.0</v>
      </c>
      <c r="K176" s="21">
        <v>36.0</v>
      </c>
    </row>
    <row r="177">
      <c r="A177" s="76">
        <v>44455.0</v>
      </c>
      <c r="B177" s="24">
        <v>251624.0</v>
      </c>
      <c r="C177" s="24"/>
      <c r="D177" s="24">
        <v>51413.0</v>
      </c>
      <c r="E177" s="92"/>
      <c r="F177" s="24">
        <v>84636.0</v>
      </c>
      <c r="G177" s="24">
        <v>18129.0</v>
      </c>
      <c r="H177" s="24">
        <v>1943.0</v>
      </c>
      <c r="I177" s="92"/>
      <c r="J177" s="21">
        <v>504.0</v>
      </c>
      <c r="K177" s="21">
        <v>54.0</v>
      </c>
    </row>
    <row r="178">
      <c r="A178" s="76">
        <v>44454.0</v>
      </c>
      <c r="B178" s="24">
        <v>315914.0</v>
      </c>
      <c r="C178" s="24"/>
      <c r="D178" s="24">
        <v>48862.0</v>
      </c>
      <c r="F178" s="24">
        <v>85069.0</v>
      </c>
      <c r="G178" s="24">
        <v>13334.0</v>
      </c>
      <c r="H178" s="24">
        <v>2079.0</v>
      </c>
      <c r="J178" s="21">
        <v>526.0</v>
      </c>
      <c r="K178" s="21">
        <v>39.0</v>
      </c>
    </row>
    <row r="179">
      <c r="A179" s="76">
        <v>44453.0</v>
      </c>
      <c r="B179" s="24">
        <v>242179.0</v>
      </c>
      <c r="C179" s="24"/>
      <c r="D179" s="24">
        <v>54488.0</v>
      </c>
      <c r="F179" s="24">
        <v>95269.0</v>
      </c>
      <c r="G179" s="24">
        <v>16886.0</v>
      </c>
      <c r="H179" s="24">
        <v>1497.0</v>
      </c>
      <c r="J179" s="21">
        <v>257.0</v>
      </c>
      <c r="K179" s="21">
        <v>69.0</v>
      </c>
    </row>
    <row r="180">
      <c r="A180" s="76">
        <v>44452.0</v>
      </c>
      <c r="B180" s="24">
        <v>147195.0</v>
      </c>
      <c r="C180" s="24"/>
      <c r="D180" s="24">
        <v>31567.0</v>
      </c>
      <c r="F180" s="24">
        <v>43529.0</v>
      </c>
      <c r="G180" s="24">
        <v>14063.0</v>
      </c>
      <c r="H180" s="24">
        <v>1433.0</v>
      </c>
      <c r="J180" s="21">
        <v>352.0</v>
      </c>
      <c r="K180" s="21">
        <v>52.0</v>
      </c>
    </row>
    <row r="181">
      <c r="A181" s="76">
        <v>44451.0</v>
      </c>
      <c r="B181" s="24">
        <v>156541.0</v>
      </c>
      <c r="C181" s="24"/>
      <c r="D181" s="24">
        <v>38713.0</v>
      </c>
      <c r="F181" s="24">
        <v>61810.0</v>
      </c>
      <c r="G181" s="24">
        <v>14800.0</v>
      </c>
      <c r="H181" s="24">
        <v>1755.0</v>
      </c>
      <c r="J181" s="21">
        <v>394.0</v>
      </c>
      <c r="K181" s="21">
        <v>65.0</v>
      </c>
    </row>
    <row r="182">
      <c r="A182" s="76">
        <v>44450.0</v>
      </c>
      <c r="B182" s="24">
        <v>308361.0</v>
      </c>
      <c r="C182" s="24"/>
      <c r="D182" s="24">
        <v>50405.0</v>
      </c>
      <c r="F182" s="24">
        <v>90762.0</v>
      </c>
      <c r="G182" s="24">
        <v>17370.0</v>
      </c>
      <c r="H182" s="24">
        <v>1865.0</v>
      </c>
      <c r="J182" s="21">
        <v>424.0</v>
      </c>
      <c r="K182" s="21">
        <v>44.0</v>
      </c>
    </row>
    <row r="183">
      <c r="A183" s="76">
        <v>44449.0</v>
      </c>
      <c r="B183" s="24">
        <v>309356.0</v>
      </c>
      <c r="C183" s="24"/>
      <c r="D183" s="24">
        <v>46185.0</v>
      </c>
      <c r="F183" s="24">
        <v>79964.0</v>
      </c>
      <c r="G183" s="24">
        <v>22714.0</v>
      </c>
      <c r="H183" s="24">
        <v>1892.0</v>
      </c>
      <c r="J183" s="21">
        <v>481.0</v>
      </c>
      <c r="K183" s="24">
        <v>66.0</v>
      </c>
    </row>
    <row r="184">
      <c r="A184" s="76">
        <v>44448.0</v>
      </c>
      <c r="B184" s="24">
        <v>339735.0</v>
      </c>
      <c r="C184" s="24"/>
      <c r="D184" s="24">
        <v>49203.0</v>
      </c>
      <c r="F184" s="24">
        <v>80371.0</v>
      </c>
      <c r="G184" s="24">
        <v>24420.0</v>
      </c>
      <c r="H184" s="24">
        <v>2049.0</v>
      </c>
      <c r="J184" s="21">
        <v>518.0</v>
      </c>
      <c r="K184" s="24">
        <v>106.0</v>
      </c>
    </row>
    <row r="185">
      <c r="A185" s="76">
        <v>44447.0</v>
      </c>
      <c r="B185" s="24">
        <v>322711.0</v>
      </c>
      <c r="C185" s="24"/>
      <c r="D185" s="24">
        <v>51255.0</v>
      </c>
      <c r="E185" s="24"/>
      <c r="F185" s="24">
        <v>77987.0</v>
      </c>
      <c r="G185" s="24">
        <v>21903.0</v>
      </c>
      <c r="H185" s="24">
        <v>2048.0</v>
      </c>
      <c r="J185" s="21">
        <v>579.0</v>
      </c>
      <c r="K185" s="24">
        <v>93.0</v>
      </c>
    </row>
    <row r="186">
      <c r="A186" s="76">
        <v>44446.0</v>
      </c>
      <c r="B186" s="24">
        <v>249085.0</v>
      </c>
      <c r="C186" s="24"/>
      <c r="D186" s="24">
        <v>51669.0</v>
      </c>
      <c r="E186" s="24"/>
      <c r="F186" s="24">
        <v>97803.0</v>
      </c>
      <c r="G186" s="24">
        <v>23787.0</v>
      </c>
      <c r="H186" s="24">
        <v>1597.0</v>
      </c>
      <c r="J186" s="21">
        <v>195.0</v>
      </c>
      <c r="K186" s="24">
        <v>78.0</v>
      </c>
    </row>
    <row r="187">
      <c r="A187" s="76">
        <v>44445.0</v>
      </c>
      <c r="B187" s="24">
        <v>161981.0</v>
      </c>
      <c r="C187" s="24"/>
      <c r="D187" s="24">
        <v>34010.0</v>
      </c>
      <c r="E187" s="24"/>
      <c r="F187" s="24">
        <v>44702.0</v>
      </c>
      <c r="G187" s="24">
        <v>16504.0</v>
      </c>
      <c r="H187" s="24">
        <v>1375.0</v>
      </c>
      <c r="J187" s="21">
        <v>262.0</v>
      </c>
      <c r="K187" s="24">
        <v>78.0</v>
      </c>
    </row>
    <row r="188">
      <c r="A188" s="76">
        <v>44444.0</v>
      </c>
      <c r="B188" s="24">
        <v>183021.0</v>
      </c>
      <c r="C188" s="24"/>
      <c r="D188" s="24">
        <v>32377.0</v>
      </c>
      <c r="E188" s="24"/>
      <c r="F188" s="24">
        <v>74221.0</v>
      </c>
      <c r="G188" s="24">
        <v>15049.0</v>
      </c>
      <c r="H188" s="24">
        <v>1490.0</v>
      </c>
      <c r="J188" s="21">
        <v>281.0</v>
      </c>
      <c r="K188" s="24">
        <v>73.0</v>
      </c>
    </row>
    <row r="189">
      <c r="A189" s="76">
        <v>44443.0</v>
      </c>
      <c r="B189" s="24">
        <v>232821.0</v>
      </c>
      <c r="C189" s="24"/>
      <c r="D189" s="24">
        <v>63680.0</v>
      </c>
      <c r="E189" s="24"/>
      <c r="F189" s="24">
        <v>101384.0</v>
      </c>
      <c r="G189" s="24">
        <v>22066.0</v>
      </c>
      <c r="H189" s="24">
        <v>1804.0</v>
      </c>
      <c r="J189" s="21">
        <v>350.0</v>
      </c>
      <c r="K189" s="24">
        <v>62.0</v>
      </c>
    </row>
    <row r="190">
      <c r="A190" s="76">
        <v>44442.0</v>
      </c>
      <c r="B190" s="24">
        <v>284142.0</v>
      </c>
      <c r="C190" s="24"/>
      <c r="D190" s="24">
        <v>63166.0</v>
      </c>
      <c r="E190" s="24"/>
      <c r="F190" s="24">
        <v>97512.0</v>
      </c>
      <c r="G190" s="24">
        <v>26322.0</v>
      </c>
      <c r="H190" s="24">
        <v>1708.0</v>
      </c>
      <c r="J190" s="21">
        <v>351.0</v>
      </c>
      <c r="K190" s="24">
        <v>104.0</v>
      </c>
    </row>
    <row r="191">
      <c r="A191" s="76">
        <v>44441.0</v>
      </c>
      <c r="B191" s="24">
        <v>259717.0</v>
      </c>
      <c r="C191" s="24"/>
      <c r="D191" s="24">
        <v>71372.0</v>
      </c>
      <c r="E191" s="24"/>
      <c r="F191" s="24">
        <v>98854.0</v>
      </c>
      <c r="G191" s="24">
        <v>24581.0</v>
      </c>
      <c r="H191" s="24">
        <v>1961.0</v>
      </c>
      <c r="J191" s="21">
        <v>287.0</v>
      </c>
      <c r="K191" s="24">
        <v>98.0</v>
      </c>
    </row>
    <row r="192">
      <c r="A192" s="76">
        <v>44440.0</v>
      </c>
      <c r="B192" s="24">
        <v>303741.0</v>
      </c>
      <c r="C192" s="24"/>
      <c r="D192" s="24">
        <v>57429.0</v>
      </c>
      <c r="E192" s="24"/>
      <c r="F192" s="24">
        <v>96261.0</v>
      </c>
      <c r="G192" s="24">
        <v>21914.0</v>
      </c>
      <c r="H192" s="24">
        <v>2024.0</v>
      </c>
      <c r="J192" s="21">
        <v>432.0</v>
      </c>
      <c r="K192" s="24">
        <v>101.0</v>
      </c>
    </row>
    <row r="193">
      <c r="A193" s="76">
        <v>44439.0</v>
      </c>
      <c r="B193" s="24">
        <v>276198.0</v>
      </c>
      <c r="C193" s="24"/>
      <c r="D193" s="24">
        <v>45035.0</v>
      </c>
      <c r="E193" s="24"/>
      <c r="F193" s="24">
        <v>107783.0</v>
      </c>
      <c r="G193" s="24">
        <v>24560.0</v>
      </c>
      <c r="H193" s="24">
        <v>1371.0</v>
      </c>
      <c r="J193" s="21">
        <v>261.0</v>
      </c>
      <c r="K193" s="24">
        <v>69.0</v>
      </c>
    </row>
    <row r="194">
      <c r="A194" s="76">
        <v>44438.0</v>
      </c>
      <c r="B194" s="24">
        <v>159176.0</v>
      </c>
      <c r="C194" s="24"/>
      <c r="D194" s="24">
        <v>33757.0</v>
      </c>
      <c r="E194" s="24"/>
      <c r="F194" s="24">
        <v>46482.0</v>
      </c>
      <c r="G194" s="24">
        <v>15470.0</v>
      </c>
      <c r="H194" s="24">
        <v>1486.0</v>
      </c>
      <c r="J194" s="21">
        <v>309.0</v>
      </c>
      <c r="K194" s="24">
        <v>80.0</v>
      </c>
    </row>
    <row r="195">
      <c r="A195" s="76">
        <v>44437.0</v>
      </c>
      <c r="B195" s="24">
        <v>231662.0</v>
      </c>
      <c r="C195" s="24"/>
      <c r="D195" s="24">
        <v>32435.0</v>
      </c>
      <c r="E195" s="24"/>
      <c r="F195" s="24">
        <v>74314.0</v>
      </c>
      <c r="G195" s="24">
        <v>16684.0</v>
      </c>
      <c r="H195" s="24">
        <v>1619.0</v>
      </c>
      <c r="J195" s="21">
        <v>401.0</v>
      </c>
      <c r="K195" s="24">
        <v>77.0</v>
      </c>
    </row>
    <row r="196">
      <c r="A196" s="76">
        <v>44436.0</v>
      </c>
      <c r="B196" s="24">
        <v>269459.0</v>
      </c>
      <c r="C196" s="24"/>
      <c r="D196" s="24">
        <v>55697.0</v>
      </c>
      <c r="E196" s="24"/>
      <c r="F196" s="24">
        <v>103894.0</v>
      </c>
      <c r="G196" s="24">
        <v>20883.0</v>
      </c>
      <c r="H196" s="24">
        <v>1793.0</v>
      </c>
      <c r="J196" s="21">
        <v>436.0</v>
      </c>
      <c r="K196" s="24">
        <v>39.0</v>
      </c>
    </row>
    <row r="197">
      <c r="A197" s="76">
        <v>44435.0</v>
      </c>
      <c r="B197" s="24">
        <v>352742.0</v>
      </c>
      <c r="C197" s="24"/>
      <c r="D197" s="24">
        <v>60993.0</v>
      </c>
      <c r="E197" s="24"/>
      <c r="F197" s="24">
        <v>97374.0</v>
      </c>
      <c r="G197" s="24">
        <v>26043.0</v>
      </c>
      <c r="H197" s="24">
        <v>1841.0</v>
      </c>
      <c r="J197" s="21">
        <v>415.0</v>
      </c>
      <c r="K197" s="24">
        <v>65.0</v>
      </c>
    </row>
    <row r="198">
      <c r="A198" s="76">
        <v>44434.0</v>
      </c>
      <c r="B198" s="24">
        <v>382829.0</v>
      </c>
      <c r="C198" s="24"/>
      <c r="D198" s="24">
        <v>60189.0</v>
      </c>
      <c r="E198" s="24"/>
      <c r="F198" s="24">
        <v>91084.0</v>
      </c>
      <c r="G198" s="24">
        <v>21860.0</v>
      </c>
      <c r="H198" s="24">
        <v>1882.0</v>
      </c>
      <c r="J198" s="24">
        <v>427.0</v>
      </c>
      <c r="K198" s="24">
        <v>92.0</v>
      </c>
    </row>
    <row r="199">
      <c r="A199" s="76">
        <v>44433.0</v>
      </c>
      <c r="B199" s="24">
        <v>377056.0</v>
      </c>
      <c r="C199" s="24"/>
      <c r="D199" s="24">
        <v>56857.0</v>
      </c>
      <c r="E199" s="24"/>
      <c r="F199" s="24">
        <v>80984.0</v>
      </c>
      <c r="G199" s="24">
        <v>19092.0</v>
      </c>
      <c r="H199" s="24">
        <v>2154.0</v>
      </c>
      <c r="J199" s="24">
        <v>557.0</v>
      </c>
      <c r="K199" s="24">
        <v>94.0</v>
      </c>
    </row>
    <row r="200">
      <c r="A200" s="76">
        <v>44432.0</v>
      </c>
      <c r="B200" s="24">
        <v>302426.0</v>
      </c>
      <c r="C200" s="24"/>
      <c r="D200" s="24">
        <v>55733.0</v>
      </c>
      <c r="E200" s="24"/>
      <c r="F200" s="24">
        <v>90949.0</v>
      </c>
      <c r="G200" s="24">
        <v>18123.0</v>
      </c>
      <c r="H200" s="24">
        <v>1509.0</v>
      </c>
      <c r="J200" s="24">
        <v>221.0</v>
      </c>
      <c r="K200" s="24">
        <v>55.0</v>
      </c>
    </row>
    <row r="201">
      <c r="A201" s="76">
        <v>44431.0</v>
      </c>
      <c r="B201" s="24">
        <v>145438.0</v>
      </c>
      <c r="C201" s="24"/>
      <c r="D201" s="24">
        <v>29687.0</v>
      </c>
      <c r="E201" s="24"/>
      <c r="F201" s="24">
        <v>39619.0</v>
      </c>
      <c r="G201" s="24">
        <v>17336.0</v>
      </c>
      <c r="H201" s="24">
        <v>1418.0</v>
      </c>
      <c r="J201" s="24">
        <v>273.0</v>
      </c>
      <c r="K201" s="24">
        <v>65.0</v>
      </c>
    </row>
    <row r="202">
      <c r="A202" s="76">
        <v>44430.0</v>
      </c>
      <c r="B202" s="24">
        <v>176070.0</v>
      </c>
      <c r="C202" s="24"/>
      <c r="D202" s="24">
        <v>31742.0</v>
      </c>
      <c r="E202" s="24"/>
      <c r="F202" s="24">
        <v>64948.0</v>
      </c>
      <c r="G202" s="24">
        <v>13899.0</v>
      </c>
      <c r="H202" s="24">
        <v>1628.0</v>
      </c>
      <c r="J202" s="24">
        <v>393.0</v>
      </c>
      <c r="K202" s="24">
        <v>52.0</v>
      </c>
    </row>
    <row r="203">
      <c r="A203" s="76">
        <v>44429.0</v>
      </c>
      <c r="B203" s="24">
        <v>333313.0</v>
      </c>
      <c r="C203" s="24"/>
      <c r="D203" s="24">
        <v>65592.0</v>
      </c>
      <c r="E203" s="24"/>
      <c r="F203" s="24">
        <v>101333.0</v>
      </c>
      <c r="G203" s="24">
        <v>20683.0</v>
      </c>
      <c r="H203" s="24">
        <v>1880.0</v>
      </c>
      <c r="J203" s="24">
        <v>390.0</v>
      </c>
      <c r="K203" s="24">
        <v>54.0</v>
      </c>
    </row>
    <row r="204">
      <c r="A204" s="76">
        <v>44428.0</v>
      </c>
      <c r="B204" s="24">
        <v>349798.0</v>
      </c>
      <c r="C204" s="24"/>
      <c r="D204" s="24">
        <v>48305.0</v>
      </c>
      <c r="E204" s="24"/>
      <c r="F204" s="24">
        <v>94189.0</v>
      </c>
      <c r="G204" s="24">
        <v>21956.0</v>
      </c>
      <c r="H204" s="24">
        <v>2052.0</v>
      </c>
      <c r="J204" s="24">
        <v>480.0</v>
      </c>
      <c r="K204" s="24">
        <v>67.0</v>
      </c>
    </row>
    <row r="205">
      <c r="A205" s="76">
        <v>44427.0</v>
      </c>
      <c r="B205" s="24">
        <v>299208.0</v>
      </c>
      <c r="C205" s="24"/>
      <c r="D205" s="24">
        <v>57019.0</v>
      </c>
      <c r="E205" s="24"/>
      <c r="F205" s="24">
        <v>88645.0</v>
      </c>
      <c r="G205" s="24">
        <v>22581.0</v>
      </c>
      <c r="H205" s="24">
        <v>2152.0</v>
      </c>
      <c r="I205" s="24"/>
      <c r="J205" s="24">
        <v>479.0</v>
      </c>
      <c r="K205" s="24">
        <v>93.0</v>
      </c>
    </row>
    <row r="206">
      <c r="A206" s="76">
        <v>44426.0</v>
      </c>
      <c r="B206" s="24">
        <v>219857.0</v>
      </c>
      <c r="C206" s="24"/>
      <c r="D206" s="24">
        <v>56709.0</v>
      </c>
      <c r="E206" s="24"/>
      <c r="F206" s="24">
        <v>98995.0</v>
      </c>
      <c r="G206" s="24">
        <v>16195.0</v>
      </c>
      <c r="H206" s="24">
        <v>1805.0</v>
      </c>
      <c r="I206" s="24"/>
      <c r="J206" s="24">
        <v>400.0</v>
      </c>
      <c r="K206" s="24">
        <v>84.0</v>
      </c>
    </row>
    <row r="207">
      <c r="A207" s="76">
        <v>44425.0</v>
      </c>
      <c r="B207" s="24">
        <v>215080.0</v>
      </c>
      <c r="C207" s="24"/>
      <c r="D207" s="24">
        <v>32200.0</v>
      </c>
      <c r="E207" s="24"/>
      <c r="F207" s="24">
        <v>60062.0</v>
      </c>
      <c r="G207" s="24">
        <v>20336.0</v>
      </c>
      <c r="H207" s="24">
        <v>1372.0</v>
      </c>
      <c r="I207" s="24"/>
      <c r="J207" s="24">
        <v>217.0</v>
      </c>
      <c r="K207" s="24">
        <v>91.0</v>
      </c>
    </row>
    <row r="208">
      <c r="A208" s="76">
        <v>44424.0</v>
      </c>
      <c r="B208" s="24">
        <v>168598.0</v>
      </c>
      <c r="C208" s="24"/>
      <c r="D208" s="24">
        <v>28059.0</v>
      </c>
      <c r="E208" s="24"/>
      <c r="F208" s="24">
        <v>43189.0</v>
      </c>
      <c r="G208" s="24">
        <v>17165.0</v>
      </c>
      <c r="H208" s="24">
        <v>1556.0</v>
      </c>
      <c r="I208" s="24"/>
      <c r="J208" s="24">
        <v>290.0</v>
      </c>
      <c r="K208" s="24">
        <v>56.0</v>
      </c>
    </row>
    <row r="209">
      <c r="A209" s="76">
        <v>44423.0</v>
      </c>
      <c r="B209" s="24">
        <v>221667.0</v>
      </c>
      <c r="C209" s="24"/>
      <c r="D209" s="24">
        <v>35438.0</v>
      </c>
      <c r="E209" s="24"/>
      <c r="F209" s="24">
        <v>64427.0</v>
      </c>
      <c r="G209" s="24">
        <v>20175.0</v>
      </c>
      <c r="H209" s="24">
        <v>1816.0</v>
      </c>
      <c r="I209" s="24"/>
      <c r="J209" s="24">
        <v>366.0</v>
      </c>
      <c r="K209" s="24">
        <v>63.0</v>
      </c>
    </row>
    <row r="210">
      <c r="A210" s="76">
        <v>44422.0</v>
      </c>
      <c r="B210" s="24">
        <v>342399.0</v>
      </c>
      <c r="C210" s="24"/>
      <c r="D210" s="24">
        <v>51314.0</v>
      </c>
      <c r="E210" s="24"/>
      <c r="F210" s="24">
        <v>96726.0</v>
      </c>
      <c r="G210" s="24">
        <v>20277.0</v>
      </c>
      <c r="H210" s="24">
        <v>1930.0</v>
      </c>
      <c r="I210" s="24"/>
      <c r="J210" s="24">
        <v>395.0</v>
      </c>
      <c r="K210" s="24">
        <v>52.0</v>
      </c>
    </row>
    <row r="211">
      <c r="A211" s="76">
        <v>44421.0</v>
      </c>
      <c r="B211" s="24">
        <v>338000.0</v>
      </c>
      <c r="C211" s="24"/>
      <c r="D211" s="24">
        <v>50925.0</v>
      </c>
      <c r="E211" s="24"/>
      <c r="F211" s="24">
        <v>84286.0</v>
      </c>
      <c r="G211" s="24">
        <v>26116.0</v>
      </c>
      <c r="H211" s="24">
        <v>1990.0</v>
      </c>
      <c r="I211" s="24"/>
      <c r="J211" s="24">
        <v>386.0</v>
      </c>
      <c r="K211" s="24">
        <v>106.0</v>
      </c>
    </row>
    <row r="212">
      <c r="A212" s="76">
        <v>44420.0</v>
      </c>
      <c r="B212" s="24">
        <v>320655.0</v>
      </c>
      <c r="C212" s="24"/>
      <c r="D212" s="24">
        <v>50843.0</v>
      </c>
      <c r="E212" s="24"/>
      <c r="F212" s="24">
        <v>74537.0</v>
      </c>
      <c r="G212" s="24">
        <v>24977.0</v>
      </c>
      <c r="H212" s="24">
        <v>1987.0</v>
      </c>
      <c r="I212" s="24"/>
      <c r="J212" s="24">
        <v>424.0</v>
      </c>
      <c r="K212" s="24">
        <v>85.0</v>
      </c>
    </row>
    <row r="213">
      <c r="A213" s="76">
        <v>44419.0</v>
      </c>
      <c r="B213" s="24">
        <v>315065.0</v>
      </c>
      <c r="C213" s="24"/>
      <c r="D213" s="24">
        <v>44113.0</v>
      </c>
      <c r="E213" s="24"/>
      <c r="F213" s="24">
        <v>77483.0</v>
      </c>
      <c r="G213" s="24">
        <v>20569.0</v>
      </c>
      <c r="H213" s="24">
        <v>2222.0</v>
      </c>
      <c r="I213" s="24"/>
      <c r="J213" s="24">
        <v>538.0</v>
      </c>
      <c r="K213" s="24">
        <v>102.0</v>
      </c>
    </row>
    <row r="214">
      <c r="A214" s="76">
        <v>44418.0</v>
      </c>
      <c r="B214" s="24">
        <v>260255.0</v>
      </c>
      <c r="C214" s="24"/>
      <c r="D214" s="24">
        <v>54255.0</v>
      </c>
      <c r="E214" s="24"/>
      <c r="F214" s="24">
        <v>86904.0</v>
      </c>
      <c r="G214" s="24">
        <v>22018.0</v>
      </c>
      <c r="H214" s="24">
        <v>1537.0</v>
      </c>
      <c r="I214" s="24"/>
      <c r="J214" s="24">
        <v>232.0</v>
      </c>
      <c r="K214" s="24">
        <v>143.0</v>
      </c>
    </row>
    <row r="215">
      <c r="A215" s="76">
        <v>44417.0</v>
      </c>
      <c r="B215" s="24">
        <v>147952.0</v>
      </c>
      <c r="C215" s="24"/>
      <c r="D215" s="24">
        <v>30388.0</v>
      </c>
      <c r="E215" s="24"/>
      <c r="F215" s="24">
        <v>33996.0</v>
      </c>
      <c r="G215" s="24">
        <v>18670.0</v>
      </c>
      <c r="H215" s="24">
        <v>1492.0</v>
      </c>
      <c r="I215" s="24"/>
      <c r="J215" s="24">
        <v>286.0</v>
      </c>
      <c r="K215" s="24">
        <v>103.0</v>
      </c>
    </row>
    <row r="216">
      <c r="A216" s="76">
        <v>44416.0</v>
      </c>
      <c r="B216" s="24">
        <v>218842.0</v>
      </c>
      <c r="C216" s="24"/>
      <c r="D216" s="24">
        <v>31515.0</v>
      </c>
      <c r="E216" s="24"/>
      <c r="F216" s="24">
        <v>60457.0</v>
      </c>
      <c r="G216" s="24">
        <v>16849.0</v>
      </c>
      <c r="H216" s="24">
        <v>1729.0</v>
      </c>
      <c r="I216" s="24"/>
      <c r="J216" s="24">
        <v>374.0</v>
      </c>
      <c r="K216" s="24">
        <v>115.0</v>
      </c>
    </row>
    <row r="217">
      <c r="A217" s="76">
        <v>44415.0</v>
      </c>
      <c r="B217" s="24">
        <v>242873.0</v>
      </c>
      <c r="C217" s="24"/>
      <c r="D217" s="24">
        <v>44277.0</v>
      </c>
      <c r="E217" s="24"/>
      <c r="F217" s="24">
        <v>83656.0</v>
      </c>
      <c r="G217" s="24">
        <v>19301.0</v>
      </c>
      <c r="H217" s="24">
        <v>1823.0</v>
      </c>
      <c r="I217" s="24"/>
      <c r="J217" s="24">
        <v>380.0</v>
      </c>
      <c r="K217" s="24">
        <v>95.0</v>
      </c>
    </row>
    <row r="218">
      <c r="A218" s="76">
        <v>44414.0</v>
      </c>
      <c r="B218" s="24">
        <v>219832.0</v>
      </c>
      <c r="C218" s="24"/>
      <c r="D218" s="24">
        <v>43216.0</v>
      </c>
      <c r="E218" s="24"/>
      <c r="F218" s="24">
        <v>74557.0</v>
      </c>
      <c r="G218" s="24">
        <v>18612.0</v>
      </c>
      <c r="H218" s="24">
        <v>1704.0</v>
      </c>
      <c r="I218" s="24"/>
      <c r="J218" s="24">
        <v>326.0</v>
      </c>
      <c r="K218" s="24">
        <v>66.0</v>
      </c>
    </row>
    <row r="219">
      <c r="A219" s="76">
        <v>44413.0</v>
      </c>
      <c r="B219" s="24">
        <v>249982.0</v>
      </c>
      <c r="C219" s="24"/>
      <c r="D219" s="24">
        <v>44191.0</v>
      </c>
      <c r="E219" s="24"/>
      <c r="F219" s="24">
        <v>78676.0</v>
      </c>
      <c r="G219" s="24">
        <v>15784.0</v>
      </c>
      <c r="H219" s="24">
        <v>1776.0</v>
      </c>
      <c r="I219" s="24"/>
      <c r="J219" s="24">
        <v>352.0</v>
      </c>
      <c r="K219" s="24">
        <v>97.0</v>
      </c>
    </row>
    <row r="220">
      <c r="A220" s="76">
        <v>44412.0</v>
      </c>
      <c r="B220" s="24">
        <v>229309.0</v>
      </c>
      <c r="C220" s="24"/>
      <c r="D220" s="24">
        <v>44229.0</v>
      </c>
      <c r="E220" s="24"/>
      <c r="F220" s="24">
        <v>78831.0</v>
      </c>
      <c r="G220" s="24">
        <v>17267.0</v>
      </c>
      <c r="H220" s="24">
        <v>1725.0</v>
      </c>
      <c r="I220" s="24"/>
      <c r="J220" s="24">
        <v>346.0</v>
      </c>
      <c r="K220" s="24">
        <v>91.0</v>
      </c>
    </row>
    <row r="221">
      <c r="A221" s="76">
        <v>44411.0</v>
      </c>
      <c r="B221" s="24">
        <v>257491.0</v>
      </c>
      <c r="C221" s="24"/>
      <c r="D221" s="24">
        <v>47412.0</v>
      </c>
      <c r="E221" s="24"/>
      <c r="F221" s="24">
        <v>87359.0</v>
      </c>
      <c r="G221" s="24">
        <v>13523.0</v>
      </c>
      <c r="H221" s="24">
        <v>1200.0</v>
      </c>
      <c r="I221" s="24"/>
      <c r="J221" s="24">
        <v>157.0</v>
      </c>
      <c r="K221" s="24">
        <v>68.0</v>
      </c>
    </row>
    <row r="222">
      <c r="A222" s="76">
        <v>44410.0</v>
      </c>
      <c r="B222" s="24">
        <v>126285.0</v>
      </c>
      <c r="C222" s="24"/>
      <c r="D222" s="24">
        <v>20819.0</v>
      </c>
      <c r="E222" s="24"/>
      <c r="F222" s="24">
        <v>32974.0</v>
      </c>
      <c r="G222" s="24">
        <v>12018.0</v>
      </c>
      <c r="H222" s="24">
        <v>1218.0</v>
      </c>
      <c r="I222" s="24"/>
      <c r="J222" s="24">
        <v>247.0</v>
      </c>
      <c r="K222" s="24">
        <v>60.0</v>
      </c>
    </row>
    <row r="223">
      <c r="A223" s="76">
        <v>44409.0</v>
      </c>
      <c r="B223" s="24">
        <v>146590.0</v>
      </c>
      <c r="C223" s="24"/>
      <c r="D223" s="24">
        <v>22965.0</v>
      </c>
      <c r="E223" s="24"/>
      <c r="F223" s="24">
        <v>54597.0</v>
      </c>
      <c r="G223" s="24">
        <v>12136.0</v>
      </c>
      <c r="H223" s="24">
        <v>1442.0</v>
      </c>
      <c r="I223" s="24"/>
      <c r="J223" s="24">
        <v>308.0</v>
      </c>
      <c r="K223" s="24">
        <v>47.0</v>
      </c>
    </row>
    <row r="224">
      <c r="A224" s="76">
        <v>44408.0</v>
      </c>
      <c r="B224" s="24">
        <v>261739.0</v>
      </c>
      <c r="C224" s="24"/>
      <c r="D224" s="24">
        <v>45853.0</v>
      </c>
      <c r="E224" s="24"/>
      <c r="F224" s="24">
        <v>83283.0</v>
      </c>
      <c r="G224" s="24">
        <v>15613.0</v>
      </c>
      <c r="H224" s="24">
        <v>1539.0</v>
      </c>
      <c r="I224" s="24"/>
      <c r="J224" s="24">
        <v>282.0</v>
      </c>
      <c r="K224" s="24">
        <v>89.0</v>
      </c>
    </row>
    <row r="225">
      <c r="A225" s="76">
        <v>44407.0</v>
      </c>
      <c r="B225" s="24">
        <v>253592.0</v>
      </c>
      <c r="C225" s="24"/>
      <c r="D225" s="24">
        <v>45462.0</v>
      </c>
      <c r="E225" s="24"/>
      <c r="F225" s="24">
        <v>75326.0</v>
      </c>
      <c r="G225" s="24">
        <v>17654.0</v>
      </c>
      <c r="H225" s="24">
        <v>1710.0</v>
      </c>
      <c r="I225" s="24"/>
      <c r="J225" s="24">
        <v>387.0</v>
      </c>
      <c r="K225" s="24">
        <v>66.0</v>
      </c>
    </row>
    <row r="226">
      <c r="A226" s="76">
        <v>44406.0</v>
      </c>
      <c r="B226" s="24">
        <v>250774.0</v>
      </c>
      <c r="C226" s="24"/>
      <c r="D226" s="24">
        <v>51893.0</v>
      </c>
      <c r="E226" s="24"/>
      <c r="F226" s="24">
        <v>66946.0</v>
      </c>
      <c r="G226" s="24">
        <v>17782.0</v>
      </c>
      <c r="H226" s="24">
        <v>1674.0</v>
      </c>
      <c r="I226" s="24"/>
      <c r="J226" s="24">
        <v>401.0</v>
      </c>
      <c r="K226" s="24">
        <v>64.0</v>
      </c>
    </row>
    <row r="227">
      <c r="A227" s="76">
        <v>44405.0</v>
      </c>
      <c r="B227" s="24">
        <v>262816.0</v>
      </c>
      <c r="C227" s="24"/>
      <c r="D227" s="24">
        <v>57005.0</v>
      </c>
      <c r="E227" s="24"/>
      <c r="F227" s="24">
        <v>68623.0</v>
      </c>
      <c r="G227" s="24">
        <v>16612.0</v>
      </c>
      <c r="H227" s="24">
        <v>1895.0</v>
      </c>
      <c r="I227" s="24"/>
      <c r="J227" s="24">
        <v>413.0</v>
      </c>
      <c r="K227" s="24">
        <v>72.0</v>
      </c>
    </row>
    <row r="228">
      <c r="A228" s="76">
        <v>44404.0</v>
      </c>
      <c r="B228" s="24">
        <v>273798.0</v>
      </c>
      <c r="C228" s="24"/>
      <c r="D228" s="24">
        <v>56263.0</v>
      </c>
      <c r="E228" s="24"/>
      <c r="F228" s="24">
        <v>85517.0</v>
      </c>
      <c r="G228" s="24">
        <v>15025.0</v>
      </c>
      <c r="H228" s="24">
        <v>1363.0</v>
      </c>
      <c r="I228" s="24"/>
      <c r="J228" s="24">
        <v>207.0</v>
      </c>
      <c r="K228" s="24">
        <v>84.0</v>
      </c>
    </row>
    <row r="229">
      <c r="A229" s="76">
        <v>44403.0</v>
      </c>
      <c r="B229" s="24">
        <v>141819.0</v>
      </c>
      <c r="C229" s="24"/>
      <c r="D229" s="24">
        <v>18999.0</v>
      </c>
      <c r="E229" s="24"/>
      <c r="F229" s="24">
        <v>35384.0</v>
      </c>
      <c r="G229" s="24">
        <v>12770.0</v>
      </c>
      <c r="H229" s="24">
        <v>1318.0</v>
      </c>
      <c r="I229" s="24"/>
      <c r="J229" s="24">
        <v>246.0</v>
      </c>
      <c r="K229" s="24">
        <v>36.0</v>
      </c>
    </row>
    <row r="230">
      <c r="A230" s="76">
        <v>44402.0</v>
      </c>
      <c r="B230" s="24">
        <v>179784.0</v>
      </c>
      <c r="C230" s="24"/>
      <c r="D230" s="24">
        <v>22822.0</v>
      </c>
      <c r="E230" s="24"/>
      <c r="F230" s="24">
        <v>58077.0</v>
      </c>
      <c r="G230" s="24">
        <v>11453.0</v>
      </c>
      <c r="H230" s="24">
        <v>1487.0</v>
      </c>
      <c r="I230" s="24"/>
      <c r="J230" s="24">
        <v>319.0</v>
      </c>
      <c r="K230" s="24">
        <v>50.0</v>
      </c>
    </row>
    <row r="231">
      <c r="A231" s="76">
        <v>44401.0</v>
      </c>
      <c r="B231" s="24">
        <v>273179.0</v>
      </c>
      <c r="C231" s="24"/>
      <c r="D231" s="24">
        <v>42220.0</v>
      </c>
      <c r="E231" s="24"/>
      <c r="F231" s="24">
        <v>85292.0</v>
      </c>
      <c r="G231" s="24">
        <v>12364.0</v>
      </c>
      <c r="H231" s="24">
        <v>1629.0</v>
      </c>
      <c r="I231" s="24"/>
      <c r="J231" s="24">
        <v>318.0</v>
      </c>
      <c r="K231" s="24">
        <v>34.0</v>
      </c>
    </row>
    <row r="232">
      <c r="A232" s="76">
        <v>44400.0</v>
      </c>
      <c r="B232" s="24">
        <v>268822.0</v>
      </c>
      <c r="C232" s="24"/>
      <c r="D232" s="24">
        <v>44387.0</v>
      </c>
      <c r="E232" s="24"/>
      <c r="F232" s="24">
        <v>78457.0</v>
      </c>
      <c r="G232" s="24">
        <v>14651.0</v>
      </c>
      <c r="H232" s="24">
        <v>1630.0</v>
      </c>
      <c r="I232" s="24"/>
      <c r="J232" s="24">
        <v>297.0</v>
      </c>
      <c r="K232" s="24">
        <v>43.0</v>
      </c>
    </row>
    <row r="233">
      <c r="A233" s="76">
        <v>44399.0</v>
      </c>
      <c r="B233" s="24">
        <v>287473.0</v>
      </c>
      <c r="C233" s="24"/>
      <c r="D233" s="24">
        <v>45245.0</v>
      </c>
      <c r="E233" s="24"/>
      <c r="F233" s="24">
        <v>76462.0</v>
      </c>
      <c r="G233" s="24">
        <v>17994.0</v>
      </c>
      <c r="H233" s="24">
        <v>1842.0</v>
      </c>
      <c r="I233" s="24"/>
      <c r="J233" s="24">
        <v>355.0</v>
      </c>
      <c r="K233" s="24">
        <v>49.0</v>
      </c>
    </row>
    <row r="234">
      <c r="A234" s="76">
        <v>44398.0</v>
      </c>
      <c r="B234" s="24">
        <v>316947.0</v>
      </c>
      <c r="C234" s="24"/>
      <c r="D234" s="24">
        <v>46687.0</v>
      </c>
      <c r="E234" s="24"/>
      <c r="F234" s="24">
        <v>84090.0</v>
      </c>
      <c r="G234" s="24">
        <v>16916.0</v>
      </c>
      <c r="H234" s="24">
        <v>1781.0</v>
      </c>
      <c r="I234" s="24"/>
      <c r="J234" s="24">
        <v>365.0</v>
      </c>
      <c r="K234" s="24">
        <v>41.0</v>
      </c>
    </row>
    <row r="235">
      <c r="A235" s="76">
        <v>44397.0</v>
      </c>
      <c r="B235" s="24">
        <v>313928.0</v>
      </c>
      <c r="C235" s="24"/>
      <c r="D235" s="24">
        <v>49553.0</v>
      </c>
      <c r="E235" s="24"/>
      <c r="F235" s="24">
        <v>87679.0</v>
      </c>
      <c r="G235" s="24">
        <v>17961.0</v>
      </c>
      <c r="H235" s="24">
        <v>1278.0</v>
      </c>
      <c r="I235" s="24"/>
      <c r="J235" s="24">
        <v>206.0</v>
      </c>
      <c r="K235" s="24">
        <v>52.0</v>
      </c>
    </row>
    <row r="236">
      <c r="A236" s="76">
        <v>44396.0</v>
      </c>
      <c r="B236" s="24">
        <v>128169.0</v>
      </c>
      <c r="C236" s="24"/>
      <c r="D236" s="24">
        <v>26453.0</v>
      </c>
      <c r="E236" s="24"/>
      <c r="F236" s="24">
        <v>36713.0</v>
      </c>
      <c r="G236" s="24">
        <v>6834.0</v>
      </c>
      <c r="H236" s="24">
        <v>1252.0</v>
      </c>
      <c r="I236" s="24"/>
      <c r="J236" s="24">
        <v>271.0</v>
      </c>
      <c r="K236" s="24">
        <v>18.0</v>
      </c>
    </row>
    <row r="237">
      <c r="A237" s="76">
        <v>44395.0</v>
      </c>
      <c r="B237" s="24">
        <v>185319.0</v>
      </c>
      <c r="C237" s="24"/>
      <c r="D237" s="24">
        <v>26755.0</v>
      </c>
      <c r="E237" s="24"/>
      <c r="F237" s="24">
        <v>56165.0</v>
      </c>
      <c r="G237" s="24">
        <v>7105.0</v>
      </c>
      <c r="H237" s="24">
        <v>1454.0</v>
      </c>
      <c r="I237" s="24"/>
      <c r="J237" s="24">
        <v>295.0</v>
      </c>
      <c r="K237" s="24">
        <v>14.0</v>
      </c>
    </row>
    <row r="238">
      <c r="A238" s="76">
        <v>44394.0</v>
      </c>
      <c r="B238" s="24">
        <v>273149.0</v>
      </c>
      <c r="C238" s="24"/>
      <c r="D238" s="24">
        <v>40642.0</v>
      </c>
      <c r="E238" s="24"/>
      <c r="F238" s="24">
        <v>85005.0</v>
      </c>
      <c r="G238" s="24">
        <v>12440.0</v>
      </c>
      <c r="H238" s="24">
        <v>1452.0</v>
      </c>
      <c r="I238" s="24"/>
      <c r="J238" s="24">
        <v>325.0</v>
      </c>
      <c r="K238" s="24">
        <v>32.0</v>
      </c>
    </row>
    <row r="239">
      <c r="A239" s="76">
        <v>44393.0</v>
      </c>
      <c r="B239" s="24">
        <v>279139.0</v>
      </c>
      <c r="C239" s="24"/>
      <c r="D239" s="24">
        <v>48128.0</v>
      </c>
      <c r="E239" s="24"/>
      <c r="F239" s="24">
        <v>85964.0</v>
      </c>
      <c r="G239" s="24">
        <v>13619.0</v>
      </c>
      <c r="H239" s="24">
        <v>1536.0</v>
      </c>
      <c r="I239" s="24"/>
      <c r="J239" s="24">
        <v>338.0</v>
      </c>
      <c r="K239" s="24">
        <v>29.0</v>
      </c>
    </row>
    <row r="240">
      <c r="A240" s="76">
        <v>44392.0</v>
      </c>
      <c r="B240" s="24">
        <v>280601.0</v>
      </c>
      <c r="C240" s="24"/>
      <c r="D240" s="24">
        <v>51597.0</v>
      </c>
      <c r="E240" s="24"/>
      <c r="F240" s="24">
        <v>79256.0</v>
      </c>
      <c r="G240" s="24">
        <v>14059.0</v>
      </c>
      <c r="H240" s="24">
        <v>1599.0</v>
      </c>
      <c r="I240" s="24"/>
      <c r="J240" s="24">
        <v>345.0</v>
      </c>
      <c r="K240" s="24">
        <v>68.0</v>
      </c>
    </row>
    <row r="241">
      <c r="A241" s="76">
        <v>44391.0</v>
      </c>
      <c r="B241" s="24">
        <v>292855.0</v>
      </c>
      <c r="C241" s="24"/>
      <c r="D241" s="24">
        <v>44560.0</v>
      </c>
      <c r="E241" s="24"/>
      <c r="F241" s="24">
        <v>80837.0</v>
      </c>
      <c r="G241" s="24">
        <v>12765.0</v>
      </c>
      <c r="H241" s="24">
        <v>1614.0</v>
      </c>
      <c r="I241" s="24"/>
      <c r="J241" s="24">
        <v>352.0</v>
      </c>
      <c r="K241" s="24">
        <v>34.0</v>
      </c>
    </row>
    <row r="242">
      <c r="A242" s="76">
        <v>44390.0</v>
      </c>
      <c r="B242" s="24">
        <v>282958.0</v>
      </c>
      <c r="C242" s="24"/>
      <c r="D242" s="24">
        <v>44401.0</v>
      </c>
      <c r="E242" s="24"/>
      <c r="F242" s="24">
        <v>83305.0</v>
      </c>
      <c r="G242" s="24">
        <v>12291.0</v>
      </c>
      <c r="H242" s="24">
        <v>1150.0</v>
      </c>
      <c r="I242" s="24"/>
      <c r="J242" s="24">
        <v>138.0</v>
      </c>
      <c r="K242" s="24">
        <v>39.0</v>
      </c>
    </row>
    <row r="243">
      <c r="A243" s="76">
        <v>44389.0</v>
      </c>
      <c r="B243" s="24">
        <v>128736.0</v>
      </c>
      <c r="C243" s="24"/>
      <c r="D243" s="24">
        <v>17620.0</v>
      </c>
      <c r="E243" s="24"/>
      <c r="F243" s="24">
        <v>32571.0</v>
      </c>
      <c r="G243" s="24">
        <v>6946.0</v>
      </c>
      <c r="H243" s="24">
        <v>1100.0</v>
      </c>
      <c r="I243" s="24"/>
      <c r="J243" s="24">
        <v>191.0</v>
      </c>
      <c r="K243" s="24">
        <v>29.0</v>
      </c>
    </row>
    <row r="244">
      <c r="A244" s="76">
        <v>44388.0</v>
      </c>
      <c r="B244" s="24">
        <v>144497.0</v>
      </c>
      <c r="C244" s="24"/>
      <c r="D244" s="24">
        <v>20638.0</v>
      </c>
      <c r="E244" s="24"/>
      <c r="F244" s="24">
        <v>51665.0</v>
      </c>
      <c r="G244" s="24">
        <v>9848.0</v>
      </c>
      <c r="H244" s="24">
        <v>1324.0</v>
      </c>
      <c r="I244" s="24"/>
      <c r="J244" s="24">
        <v>268.0</v>
      </c>
      <c r="K244" s="24">
        <v>35.0</v>
      </c>
    </row>
    <row r="245">
      <c r="A245" s="76">
        <v>44387.0</v>
      </c>
      <c r="B245" s="24">
        <v>221803.0</v>
      </c>
      <c r="C245" s="24"/>
      <c r="D245" s="24">
        <v>37423.0</v>
      </c>
      <c r="E245" s="24"/>
      <c r="F245" s="24">
        <v>79898.0</v>
      </c>
      <c r="G245" s="24">
        <v>13837.0</v>
      </c>
      <c r="H245" s="24">
        <v>1378.0</v>
      </c>
      <c r="I245" s="24"/>
      <c r="J245" s="24">
        <v>302.0</v>
      </c>
      <c r="K245" s="24">
        <v>39.0</v>
      </c>
    </row>
    <row r="246">
      <c r="A246" s="76">
        <v>44386.0</v>
      </c>
      <c r="B246" s="24">
        <v>239018.0</v>
      </c>
      <c r="C246" s="24"/>
      <c r="D246" s="24">
        <v>41435.0</v>
      </c>
      <c r="E246" s="24"/>
      <c r="F246" s="24">
        <v>69797.0</v>
      </c>
      <c r="G246" s="24">
        <v>8794.0</v>
      </c>
      <c r="H246" s="24">
        <v>1316.0</v>
      </c>
      <c r="I246" s="24"/>
      <c r="J246" s="24">
        <v>293.0</v>
      </c>
      <c r="K246" s="24">
        <v>13.0</v>
      </c>
    </row>
    <row r="247">
      <c r="A247" s="76">
        <v>44385.0</v>
      </c>
      <c r="B247" s="24">
        <v>266291.0</v>
      </c>
      <c r="C247" s="24"/>
      <c r="D247" s="24">
        <v>36280.0</v>
      </c>
      <c r="E247" s="24"/>
      <c r="F247" s="24">
        <v>74755.0</v>
      </c>
      <c r="G247" s="24">
        <v>11841.0</v>
      </c>
      <c r="H247" s="24">
        <v>1275.0</v>
      </c>
      <c r="I247" s="24"/>
      <c r="J247" s="24">
        <v>254.0</v>
      </c>
      <c r="K247" s="24">
        <v>28.0</v>
      </c>
    </row>
    <row r="248">
      <c r="A248" s="76">
        <v>44384.0</v>
      </c>
      <c r="B248" s="80">
        <v>222986.0</v>
      </c>
      <c r="C248" s="80"/>
      <c r="D248" s="80">
        <v>30786.0</v>
      </c>
      <c r="E248" s="80"/>
      <c r="F248" s="80">
        <v>52341.0</v>
      </c>
      <c r="G248" s="80">
        <v>6372.0</v>
      </c>
      <c r="H248" s="17">
        <v>1212.0</v>
      </c>
      <c r="I248" s="17"/>
      <c r="J248" s="17">
        <v>295.0</v>
      </c>
      <c r="K248" s="17">
        <v>3.0</v>
      </c>
    </row>
    <row r="249">
      <c r="A249" s="76">
        <v>44383.0</v>
      </c>
      <c r="B249" s="80">
        <v>200045.0</v>
      </c>
      <c r="C249" s="80"/>
      <c r="D249" s="80">
        <v>35582.0</v>
      </c>
      <c r="E249" s="80"/>
      <c r="F249" s="80">
        <v>50891.0</v>
      </c>
      <c r="G249" s="80">
        <v>7080.0</v>
      </c>
      <c r="H249" s="24">
        <v>746.0</v>
      </c>
      <c r="I249" s="24"/>
      <c r="J249" s="24">
        <v>98.0</v>
      </c>
      <c r="K249" s="24">
        <v>10.0</v>
      </c>
    </row>
    <row r="250">
      <c r="A250" s="76">
        <v>44382.0</v>
      </c>
      <c r="B250" s="80">
        <v>83219.0</v>
      </c>
      <c r="C250" s="80"/>
      <c r="D250" s="80">
        <v>15009.0</v>
      </c>
      <c r="E250" s="80"/>
      <c r="F250" s="80">
        <v>16342.0</v>
      </c>
      <c r="G250" s="80">
        <v>3355.0</v>
      </c>
      <c r="H250" s="24">
        <v>711.0</v>
      </c>
      <c r="I250" s="24"/>
      <c r="J250" s="24">
        <v>137.0</v>
      </c>
      <c r="K250" s="24">
        <v>2.0</v>
      </c>
    </row>
    <row r="251">
      <c r="A251" s="76">
        <v>44381.0</v>
      </c>
      <c r="B251" s="80">
        <v>113920.0</v>
      </c>
      <c r="C251" s="80"/>
      <c r="D251" s="80">
        <v>14508.0</v>
      </c>
      <c r="E251" s="80"/>
      <c r="F251" s="80">
        <v>28121.0</v>
      </c>
      <c r="G251" s="80">
        <v>4454.0</v>
      </c>
      <c r="H251" s="24">
        <v>743.0</v>
      </c>
      <c r="I251" s="24"/>
      <c r="J251" s="24">
        <v>131.0</v>
      </c>
      <c r="K251" s="24">
        <v>5.0</v>
      </c>
    </row>
    <row r="252">
      <c r="A252" s="76">
        <v>44380.0</v>
      </c>
      <c r="B252" s="80">
        <v>191536.0</v>
      </c>
      <c r="C252" s="80"/>
      <c r="D252" s="80">
        <v>29015.0</v>
      </c>
      <c r="E252" s="80"/>
      <c r="F252" s="80">
        <v>43840.0</v>
      </c>
      <c r="G252" s="80">
        <v>7091.0</v>
      </c>
      <c r="H252" s="24">
        <v>794.0</v>
      </c>
      <c r="I252" s="24"/>
      <c r="J252" s="24">
        <v>120.0</v>
      </c>
      <c r="K252" s="24">
        <v>9.0</v>
      </c>
    </row>
    <row r="253">
      <c r="A253" s="76">
        <v>44379.0</v>
      </c>
      <c r="B253" s="80">
        <v>189450.0</v>
      </c>
      <c r="C253" s="80"/>
      <c r="D253" s="80">
        <v>27286.0</v>
      </c>
      <c r="E253" s="80"/>
      <c r="F253" s="80">
        <v>41976.0</v>
      </c>
      <c r="G253" s="80">
        <v>7910.0</v>
      </c>
      <c r="H253" s="24">
        <v>825.0</v>
      </c>
      <c r="I253" s="24"/>
      <c r="J253" s="24">
        <v>175.0</v>
      </c>
      <c r="K253" s="24">
        <v>21.0</v>
      </c>
    </row>
    <row r="254">
      <c r="A254" s="76">
        <v>44378.0</v>
      </c>
      <c r="B254" s="24">
        <v>188415.0</v>
      </c>
      <c r="C254" s="24"/>
      <c r="D254" s="24">
        <v>35245.0</v>
      </c>
      <c r="E254" s="24"/>
      <c r="F254" s="24">
        <v>39170.0</v>
      </c>
      <c r="G254" s="24">
        <v>10968.0</v>
      </c>
      <c r="H254" s="24">
        <v>761.0</v>
      </c>
      <c r="I254" s="24"/>
      <c r="J254" s="24">
        <v>152.0</v>
      </c>
      <c r="K254" s="24">
        <v>12.0</v>
      </c>
    </row>
    <row r="255">
      <c r="A255" s="76">
        <v>44377.0</v>
      </c>
      <c r="B255" s="24">
        <v>205691.0</v>
      </c>
      <c r="C255" s="24"/>
      <c r="D255" s="24">
        <v>23331.0</v>
      </c>
      <c r="E255" s="24"/>
      <c r="F255" s="24">
        <v>35303.0</v>
      </c>
      <c r="G255" s="24">
        <v>7534.0</v>
      </c>
      <c r="H255" s="24">
        <v>794.0</v>
      </c>
      <c r="I255" s="24"/>
      <c r="J255" s="24">
        <v>183.0</v>
      </c>
      <c r="K255" s="24">
        <v>12.0</v>
      </c>
    </row>
    <row r="256">
      <c r="A256" s="76">
        <v>44376.0</v>
      </c>
      <c r="B256" s="24">
        <v>179345.0</v>
      </c>
      <c r="C256" s="24"/>
      <c r="D256" s="24">
        <v>34812.0</v>
      </c>
      <c r="E256" s="24"/>
      <c r="F256" s="24">
        <v>37102.0</v>
      </c>
      <c r="G256" s="24">
        <v>8408.0</v>
      </c>
      <c r="H256" s="24">
        <v>595.0</v>
      </c>
      <c r="I256" s="24"/>
      <c r="J256" s="24">
        <v>85.0</v>
      </c>
      <c r="K256" s="24">
        <v>16.0</v>
      </c>
    </row>
    <row r="257">
      <c r="A257" s="76">
        <v>44375.0</v>
      </c>
      <c r="B257" s="24">
        <v>77138.0</v>
      </c>
      <c r="C257" s="24"/>
      <c r="D257" s="24">
        <v>12251.0</v>
      </c>
      <c r="E257" s="24"/>
      <c r="F257" s="24">
        <v>14663.0</v>
      </c>
      <c r="G257" s="24">
        <v>7661.0</v>
      </c>
      <c r="H257" s="24">
        <v>501.0</v>
      </c>
      <c r="I257" s="24"/>
      <c r="J257" s="24">
        <v>89.0</v>
      </c>
      <c r="K257" s="24">
        <v>11.0</v>
      </c>
    </row>
    <row r="258">
      <c r="A258" s="76">
        <v>44374.0</v>
      </c>
      <c r="B258" s="24">
        <v>122021.0</v>
      </c>
      <c r="C258" s="24"/>
      <c r="D258" s="24">
        <v>13162.0</v>
      </c>
      <c r="E258" s="24"/>
      <c r="F258" s="24">
        <v>22705.0</v>
      </c>
      <c r="G258" s="24">
        <v>12844.0</v>
      </c>
      <c r="H258" s="24">
        <v>614.0</v>
      </c>
      <c r="I258" s="24"/>
      <c r="J258" s="24">
        <v>99.0</v>
      </c>
      <c r="K258" s="24">
        <v>10.0</v>
      </c>
    </row>
    <row r="259">
      <c r="A259" s="76">
        <v>44373.0</v>
      </c>
      <c r="B259" s="24">
        <v>182552.0</v>
      </c>
      <c r="C259" s="24"/>
      <c r="D259" s="24">
        <v>28971.0</v>
      </c>
      <c r="E259" s="24"/>
      <c r="F259" s="24">
        <v>34037.0</v>
      </c>
      <c r="G259" s="24">
        <v>10796.0</v>
      </c>
      <c r="H259" s="24">
        <v>668.0</v>
      </c>
      <c r="I259" s="24"/>
      <c r="J259" s="24">
        <v>100.0</v>
      </c>
      <c r="K259" s="24">
        <v>8.0</v>
      </c>
    </row>
    <row r="260">
      <c r="A260" s="76">
        <v>44372.0</v>
      </c>
      <c r="B260" s="24">
        <v>158285.0</v>
      </c>
      <c r="C260" s="24"/>
      <c r="D260" s="24">
        <v>27763.0</v>
      </c>
      <c r="E260" s="24"/>
      <c r="F260" s="24">
        <v>29118.0</v>
      </c>
      <c r="G260" s="24">
        <v>6031.0</v>
      </c>
      <c r="H260" s="24">
        <v>634.0</v>
      </c>
      <c r="I260" s="24"/>
      <c r="J260" s="24">
        <v>92.0</v>
      </c>
      <c r="K260" s="24">
        <v>6.0</v>
      </c>
    </row>
    <row r="261">
      <c r="A261" s="76">
        <v>44371.0</v>
      </c>
      <c r="B261" s="24">
        <v>172852.0</v>
      </c>
      <c r="C261" s="24"/>
      <c r="D261" s="24">
        <v>28833.0</v>
      </c>
      <c r="E261" s="24"/>
      <c r="F261" s="24">
        <v>28624.0</v>
      </c>
      <c r="G261" s="24">
        <v>7542.0</v>
      </c>
      <c r="H261" s="24">
        <v>610.0</v>
      </c>
      <c r="I261" s="24"/>
      <c r="J261" s="24">
        <v>114.0</v>
      </c>
      <c r="K261" s="24">
        <v>4.0</v>
      </c>
    </row>
    <row r="262">
      <c r="A262" s="76">
        <v>44370.0</v>
      </c>
      <c r="B262" s="24">
        <v>193154.0</v>
      </c>
      <c r="C262" s="24"/>
      <c r="D262" s="24">
        <v>29906.0</v>
      </c>
      <c r="E262" s="24"/>
      <c r="F262" s="24">
        <v>29579.0</v>
      </c>
      <c r="G262" s="24">
        <v>8426.0</v>
      </c>
      <c r="H262" s="24">
        <v>645.0</v>
      </c>
      <c r="I262" s="24"/>
      <c r="J262" s="24">
        <v>105.0</v>
      </c>
      <c r="K262" s="24">
        <v>17.0</v>
      </c>
    </row>
    <row r="263">
      <c r="A263" s="76">
        <v>44369.0</v>
      </c>
      <c r="B263" s="24">
        <v>165741.0</v>
      </c>
      <c r="C263" s="24"/>
      <c r="D263" s="24">
        <v>33996.0</v>
      </c>
      <c r="E263" s="24"/>
      <c r="F263" s="24">
        <v>32423.0</v>
      </c>
      <c r="G263" s="24">
        <v>6772.0</v>
      </c>
      <c r="H263" s="24">
        <v>394.0</v>
      </c>
      <c r="I263" s="24"/>
      <c r="J263" s="24">
        <v>30.0</v>
      </c>
      <c r="K263" s="24">
        <v>20.0</v>
      </c>
    </row>
    <row r="264">
      <c r="A264" s="76">
        <v>44368.0</v>
      </c>
      <c r="B264" s="24">
        <v>67896.0</v>
      </c>
      <c r="C264" s="24"/>
      <c r="D264" s="24">
        <v>10413.0</v>
      </c>
      <c r="E264" s="24"/>
      <c r="F264" s="24">
        <v>11497.0</v>
      </c>
      <c r="G264" s="24">
        <v>4187.0</v>
      </c>
      <c r="H264" s="24">
        <v>357.0</v>
      </c>
      <c r="I264" s="24"/>
      <c r="J264" s="24">
        <v>54.0</v>
      </c>
      <c r="K264" s="24">
        <v>9.0</v>
      </c>
    </row>
    <row r="265">
      <c r="A265" s="76">
        <v>44367.0</v>
      </c>
      <c r="B265" s="24">
        <v>97258.0</v>
      </c>
      <c r="C265" s="24"/>
      <c r="D265" s="24">
        <v>12480.0</v>
      </c>
      <c r="E265" s="24"/>
      <c r="F265" s="24">
        <v>20598.0</v>
      </c>
      <c r="G265" s="24">
        <v>5700.0</v>
      </c>
      <c r="H265" s="24">
        <v>429.0</v>
      </c>
      <c r="I265" s="24"/>
      <c r="J265" s="24">
        <v>66.0</v>
      </c>
      <c r="K265" s="24">
        <v>17.0</v>
      </c>
    </row>
    <row r="266">
      <c r="A266" s="76">
        <v>44366.0</v>
      </c>
      <c r="B266" s="24">
        <v>140626.0</v>
      </c>
      <c r="C266" s="24"/>
      <c r="D266" s="24">
        <v>29106.0</v>
      </c>
      <c r="E266" s="24"/>
      <c r="F266" s="24">
        <v>33645.0</v>
      </c>
      <c r="G266" s="24">
        <v>3911.0</v>
      </c>
      <c r="H266" s="24">
        <v>482.0</v>
      </c>
      <c r="I266" s="24"/>
      <c r="J266" s="24">
        <v>100.0</v>
      </c>
      <c r="K266" s="24">
        <v>2.0</v>
      </c>
    </row>
    <row r="267">
      <c r="A267" s="76">
        <v>44365.0</v>
      </c>
      <c r="B267" s="24">
        <v>177074.0</v>
      </c>
      <c r="C267" s="24"/>
      <c r="D267" s="24">
        <v>36212.0</v>
      </c>
      <c r="E267" s="24"/>
      <c r="F267" s="24">
        <v>28975.0</v>
      </c>
      <c r="G267" s="24">
        <v>7187.0</v>
      </c>
      <c r="H267" s="24">
        <v>507.0</v>
      </c>
      <c r="I267" s="24"/>
      <c r="J267" s="24">
        <v>74.0</v>
      </c>
      <c r="K267" s="24">
        <v>4.0</v>
      </c>
    </row>
    <row r="268">
      <c r="A268" s="76">
        <v>44364.0</v>
      </c>
      <c r="B268" s="24">
        <v>181500.0</v>
      </c>
      <c r="C268" s="24"/>
      <c r="D268" s="24">
        <v>28452.0</v>
      </c>
      <c r="E268" s="24"/>
      <c r="F268" s="24">
        <v>30113.0</v>
      </c>
      <c r="G268" s="24">
        <v>8167.0</v>
      </c>
      <c r="H268" s="24">
        <v>540.0</v>
      </c>
      <c r="I268" s="24"/>
      <c r="J268" s="24">
        <v>101.0</v>
      </c>
      <c r="K268" s="24">
        <v>16.0</v>
      </c>
    </row>
    <row r="269">
      <c r="A269" s="76">
        <v>44363.0</v>
      </c>
      <c r="B269" s="24">
        <v>205023.0</v>
      </c>
      <c r="C269" s="24"/>
      <c r="D269" s="24">
        <v>32915.0</v>
      </c>
      <c r="E269" s="24"/>
      <c r="F269" s="24">
        <v>29182.0</v>
      </c>
      <c r="G269" s="24">
        <v>6359.0</v>
      </c>
      <c r="H269" s="24">
        <v>545.0</v>
      </c>
      <c r="I269" s="24"/>
      <c r="J269" s="24">
        <v>87.0</v>
      </c>
      <c r="K269" s="24">
        <v>7.0</v>
      </c>
    </row>
    <row r="270">
      <c r="A270" s="76">
        <v>44362.0</v>
      </c>
      <c r="B270" s="24">
        <v>185788.0</v>
      </c>
      <c r="C270" s="24"/>
      <c r="D270" s="24">
        <v>30972.0</v>
      </c>
      <c r="E270" s="24"/>
      <c r="F270" s="24">
        <v>33751.0</v>
      </c>
      <c r="G270" s="24">
        <v>6314.0</v>
      </c>
      <c r="H270" s="24">
        <v>373.0</v>
      </c>
      <c r="I270" s="24"/>
      <c r="J270" s="24">
        <v>47.0</v>
      </c>
      <c r="K270" s="24">
        <v>8.0</v>
      </c>
    </row>
    <row r="271">
      <c r="A271" s="76">
        <v>44361.0</v>
      </c>
      <c r="B271" s="24">
        <v>70580.0</v>
      </c>
      <c r="C271" s="24"/>
      <c r="D271" s="24">
        <v>12590.0</v>
      </c>
      <c r="E271" s="24"/>
      <c r="F271" s="24">
        <v>12198.0</v>
      </c>
      <c r="G271" s="24">
        <v>2818.0</v>
      </c>
      <c r="H271" s="24">
        <v>399.0</v>
      </c>
      <c r="I271" s="24"/>
      <c r="J271" s="24">
        <v>73.0</v>
      </c>
      <c r="K271" s="24">
        <v>6.0</v>
      </c>
    </row>
    <row r="272">
      <c r="A272" s="76">
        <v>44360.0</v>
      </c>
      <c r="B272" s="24">
        <v>83323.0</v>
      </c>
      <c r="C272" s="24"/>
      <c r="D272" s="24">
        <v>12372.0</v>
      </c>
      <c r="E272" s="24"/>
      <c r="F272" s="24">
        <v>20057.0</v>
      </c>
      <c r="G272" s="24">
        <v>3959.0</v>
      </c>
      <c r="H272" s="24">
        <v>452.0</v>
      </c>
      <c r="I272" s="24"/>
      <c r="J272" s="24">
        <v>74.0</v>
      </c>
      <c r="K272" s="24">
        <v>1.0</v>
      </c>
    </row>
    <row r="273">
      <c r="A273" s="76">
        <v>44359.0</v>
      </c>
      <c r="B273" s="24">
        <v>167388.0</v>
      </c>
      <c r="C273" s="24"/>
      <c r="D273" s="24">
        <v>29471.0</v>
      </c>
      <c r="E273" s="24"/>
      <c r="F273" s="24">
        <v>37044.0</v>
      </c>
      <c r="G273" s="24">
        <v>2999.0</v>
      </c>
      <c r="H273" s="24">
        <v>565.0</v>
      </c>
      <c r="I273" s="24"/>
      <c r="J273" s="24">
        <v>68.0</v>
      </c>
      <c r="K273" s="24">
        <v>4.0</v>
      </c>
    </row>
    <row r="274">
      <c r="A274" s="76">
        <v>44358.0</v>
      </c>
      <c r="B274" s="24">
        <v>180239.0</v>
      </c>
      <c r="C274" s="24"/>
      <c r="D274" s="24">
        <v>34202.0</v>
      </c>
      <c r="E274" s="24"/>
      <c r="F274" s="24">
        <v>30641.0</v>
      </c>
      <c r="G274" s="24">
        <v>6624.0</v>
      </c>
      <c r="H274" s="24">
        <v>556.0</v>
      </c>
      <c r="I274" s="24"/>
      <c r="J274" s="24">
        <v>81.0</v>
      </c>
      <c r="K274" s="24">
        <v>18.0</v>
      </c>
    </row>
    <row r="275">
      <c r="A275" s="76">
        <v>44357.0</v>
      </c>
      <c r="B275" s="24">
        <v>199574.0</v>
      </c>
      <c r="C275" s="24"/>
      <c r="D275" s="24">
        <v>32079.0</v>
      </c>
      <c r="E275" s="24"/>
      <c r="F275" s="24">
        <v>30910.0</v>
      </c>
      <c r="G275" s="24">
        <v>9656.0</v>
      </c>
      <c r="H275" s="24">
        <v>610.0</v>
      </c>
      <c r="I275" s="24"/>
      <c r="J275" s="24">
        <v>95.0</v>
      </c>
      <c r="K275" s="24">
        <v>12.0</v>
      </c>
    </row>
    <row r="276">
      <c r="A276" s="76">
        <v>44356.0</v>
      </c>
      <c r="B276" s="24">
        <v>226493.0</v>
      </c>
      <c r="C276" s="24"/>
      <c r="D276" s="24">
        <v>36200.0</v>
      </c>
      <c r="E276" s="24"/>
      <c r="F276" s="24">
        <v>31567.0</v>
      </c>
      <c r="G276" s="24">
        <v>7361.0</v>
      </c>
      <c r="H276" s="24">
        <v>602.0</v>
      </c>
      <c r="I276" s="24"/>
      <c r="J276" s="24">
        <v>87.0</v>
      </c>
      <c r="K276" s="24">
        <v>13.0</v>
      </c>
    </row>
    <row r="277">
      <c r="A277" s="76">
        <v>44355.0</v>
      </c>
      <c r="B277" s="24">
        <v>205932.0</v>
      </c>
      <c r="C277" s="24"/>
      <c r="D277" s="24">
        <v>36287.0</v>
      </c>
      <c r="E277" s="24"/>
      <c r="F277" s="24">
        <v>37157.0</v>
      </c>
      <c r="G277" s="24">
        <v>6923.0</v>
      </c>
      <c r="H277" s="24">
        <v>454.0</v>
      </c>
      <c r="I277" s="24"/>
      <c r="J277" s="24">
        <v>47.0</v>
      </c>
      <c r="K277" s="24">
        <v>8.0</v>
      </c>
    </row>
    <row r="278">
      <c r="A278" s="76">
        <v>44354.0</v>
      </c>
      <c r="B278" s="24">
        <v>69846.0</v>
      </c>
      <c r="C278" s="24"/>
      <c r="D278" s="24">
        <v>12600.0</v>
      </c>
      <c r="E278" s="24"/>
      <c r="F278" s="24">
        <v>13476.0</v>
      </c>
      <c r="G278" s="24">
        <v>4450.0</v>
      </c>
      <c r="H278" s="24">
        <v>485.0</v>
      </c>
      <c r="I278" s="24"/>
      <c r="J278" s="24">
        <v>79.0</v>
      </c>
      <c r="K278" s="24">
        <v>14.0</v>
      </c>
    </row>
    <row r="279">
      <c r="A279" s="76">
        <v>44353.0</v>
      </c>
      <c r="B279" s="24">
        <v>113103.0</v>
      </c>
      <c r="C279" s="24"/>
      <c r="D279" s="24">
        <v>13743.0</v>
      </c>
      <c r="E279" s="24"/>
      <c r="F279" s="24">
        <v>25752.0</v>
      </c>
      <c r="G279" s="24">
        <v>5891.0</v>
      </c>
      <c r="H279" s="24">
        <v>556.0</v>
      </c>
      <c r="I279" s="24"/>
      <c r="J279" s="24">
        <v>89.0</v>
      </c>
      <c r="K279" s="24">
        <v>18.0</v>
      </c>
    </row>
    <row r="280">
      <c r="A280" s="76">
        <v>44352.0</v>
      </c>
      <c r="B280" s="24">
        <v>192826.0</v>
      </c>
      <c r="C280" s="24"/>
      <c r="D280" s="24">
        <v>34630.0</v>
      </c>
      <c r="E280" s="24"/>
      <c r="F280" s="24">
        <v>38858.0</v>
      </c>
      <c r="G280" s="24">
        <v>6721.0</v>
      </c>
      <c r="H280" s="24">
        <v>744.0</v>
      </c>
      <c r="I280" s="24"/>
      <c r="J280" s="24">
        <v>134.0</v>
      </c>
      <c r="K280" s="24">
        <v>22.0</v>
      </c>
    </row>
    <row r="281">
      <c r="A281" s="76">
        <v>44351.0</v>
      </c>
      <c r="B281" s="24">
        <v>195236.0</v>
      </c>
      <c r="C281" s="24"/>
      <c r="D281" s="24">
        <v>39000.0</v>
      </c>
      <c r="E281" s="24"/>
      <c r="F281" s="24">
        <v>34582.0</v>
      </c>
      <c r="G281" s="24">
        <v>5669.0</v>
      </c>
      <c r="H281" s="24">
        <v>695.0</v>
      </c>
      <c r="I281" s="24"/>
      <c r="J281" s="24">
        <v>110.0</v>
      </c>
      <c r="K281" s="24">
        <v>12.0</v>
      </c>
    </row>
    <row r="282">
      <c r="A282" s="76">
        <v>44350.0</v>
      </c>
      <c r="B282" s="24">
        <v>211403.0</v>
      </c>
      <c r="C282" s="24"/>
      <c r="D282" s="24">
        <v>37974.0</v>
      </c>
      <c r="E282" s="24"/>
      <c r="F282" s="24">
        <v>34377.0</v>
      </c>
      <c r="G282" s="24">
        <v>7366.0</v>
      </c>
      <c r="H282" s="24">
        <v>681.0</v>
      </c>
      <c r="I282" s="24"/>
      <c r="J282" s="24">
        <v>103.0</v>
      </c>
      <c r="K282" s="24">
        <v>13.0</v>
      </c>
    </row>
    <row r="283">
      <c r="A283" s="76">
        <v>44349.0</v>
      </c>
      <c r="B283" s="24">
        <v>257933.0</v>
      </c>
      <c r="C283" s="24"/>
      <c r="D283" s="24">
        <v>35948.0</v>
      </c>
      <c r="E283" s="24"/>
      <c r="F283" s="24">
        <v>34615.0</v>
      </c>
      <c r="G283" s="24">
        <v>9780.0</v>
      </c>
      <c r="H283" s="24">
        <v>677.0</v>
      </c>
      <c r="I283" s="24"/>
      <c r="J283" s="24">
        <v>125.0</v>
      </c>
      <c r="K283" s="24">
        <v>14.0</v>
      </c>
    </row>
    <row r="284">
      <c r="A284" s="76">
        <v>44348.0</v>
      </c>
      <c r="B284" s="24">
        <v>203902.0</v>
      </c>
      <c r="C284" s="24"/>
      <c r="D284" s="24">
        <v>37244.0</v>
      </c>
      <c r="E284" s="24"/>
      <c r="F284" s="24">
        <v>36094.0</v>
      </c>
      <c r="G284" s="24">
        <v>6458.0</v>
      </c>
      <c r="H284" s="24">
        <v>459.0</v>
      </c>
      <c r="I284" s="24"/>
      <c r="J284" s="24">
        <v>67.0</v>
      </c>
      <c r="K284" s="24">
        <v>14.0</v>
      </c>
    </row>
    <row r="285">
      <c r="A285" s="76">
        <v>44347.0</v>
      </c>
      <c r="B285" s="24">
        <v>72921.0</v>
      </c>
      <c r="C285" s="24"/>
      <c r="D285" s="24">
        <v>13544.0</v>
      </c>
      <c r="E285" s="24"/>
      <c r="F285" s="24">
        <v>11796.0</v>
      </c>
      <c r="G285" s="24">
        <v>4188.0</v>
      </c>
      <c r="H285" s="24">
        <v>430.0</v>
      </c>
      <c r="I285" s="24"/>
      <c r="J285" s="24">
        <v>65.0</v>
      </c>
      <c r="K285" s="24">
        <v>12.0</v>
      </c>
    </row>
    <row r="286">
      <c r="A286" s="76">
        <v>44346.0</v>
      </c>
      <c r="B286" s="24">
        <v>106651.0</v>
      </c>
      <c r="C286" s="24"/>
      <c r="D286" s="24">
        <v>14024.0</v>
      </c>
      <c r="E286" s="24"/>
      <c r="F286" s="24">
        <v>21840.0</v>
      </c>
      <c r="G286" s="24">
        <v>5833.0</v>
      </c>
      <c r="H286" s="24">
        <v>480.0</v>
      </c>
      <c r="I286" s="24"/>
      <c r="J286" s="24">
        <v>83.0</v>
      </c>
      <c r="K286" s="24">
        <v>10.0</v>
      </c>
    </row>
    <row r="287">
      <c r="A287" s="76">
        <v>44345.0</v>
      </c>
      <c r="B287" s="24">
        <v>211068.0</v>
      </c>
      <c r="C287" s="24"/>
      <c r="D287" s="24">
        <v>31135.0</v>
      </c>
      <c r="E287" s="24"/>
      <c r="F287" s="24">
        <v>33285.0</v>
      </c>
      <c r="G287" s="24">
        <v>10192.0</v>
      </c>
      <c r="H287" s="24">
        <v>533.0</v>
      </c>
      <c r="I287" s="24"/>
      <c r="J287" s="24">
        <v>95.0</v>
      </c>
      <c r="K287" s="24">
        <v>11.0</v>
      </c>
    </row>
    <row r="288">
      <c r="A288" s="76">
        <v>44344.0</v>
      </c>
      <c r="B288" s="24">
        <v>242289.0</v>
      </c>
      <c r="C288" s="24"/>
      <c r="D288" s="24">
        <v>36763.0</v>
      </c>
      <c r="E288" s="24"/>
      <c r="F288" s="24">
        <v>31673.0</v>
      </c>
      <c r="G288" s="24">
        <v>12328.0</v>
      </c>
      <c r="H288" s="24">
        <v>587.0</v>
      </c>
      <c r="I288" s="24"/>
      <c r="J288" s="24">
        <v>97.0</v>
      </c>
      <c r="K288" s="24">
        <v>14.0</v>
      </c>
    </row>
    <row r="289">
      <c r="A289" s="76">
        <v>44343.0</v>
      </c>
      <c r="B289" s="24">
        <v>238121.0</v>
      </c>
      <c r="C289" s="24"/>
      <c r="D289" s="24">
        <v>36235.0</v>
      </c>
      <c r="E289" s="24"/>
      <c r="F289" s="24">
        <v>34437.0</v>
      </c>
      <c r="G289" s="24">
        <v>12008.0</v>
      </c>
      <c r="H289" s="24">
        <v>629.0</v>
      </c>
      <c r="I289" s="24"/>
      <c r="J289" s="24">
        <v>125.0</v>
      </c>
      <c r="K289" s="24">
        <v>15.0</v>
      </c>
    </row>
    <row r="290">
      <c r="A290" s="76">
        <v>44342.0</v>
      </c>
      <c r="B290" s="24">
        <v>231144.0</v>
      </c>
      <c r="C290" s="24"/>
      <c r="D290" s="24">
        <v>36731.0</v>
      </c>
      <c r="E290" s="24"/>
      <c r="F290" s="24">
        <v>36059.0</v>
      </c>
      <c r="G290" s="24">
        <v>11394.0</v>
      </c>
      <c r="H290" s="24">
        <v>707.0</v>
      </c>
      <c r="I290" s="24"/>
      <c r="J290" s="24">
        <v>135.0</v>
      </c>
      <c r="K290" s="24">
        <v>16.0</v>
      </c>
    </row>
    <row r="291">
      <c r="A291" s="76">
        <v>44341.0</v>
      </c>
      <c r="B291" s="24">
        <v>259228.0</v>
      </c>
      <c r="C291" s="24"/>
      <c r="D291" s="24">
        <v>39114.0</v>
      </c>
      <c r="E291" s="24"/>
      <c r="F291" s="24">
        <v>40387.0</v>
      </c>
      <c r="G291" s="24">
        <v>8969.0</v>
      </c>
      <c r="H291" s="24">
        <v>516.0</v>
      </c>
      <c r="I291" s="24"/>
      <c r="J291" s="24">
        <v>63.0</v>
      </c>
      <c r="K291" s="24">
        <v>13.0</v>
      </c>
    </row>
    <row r="292">
      <c r="A292" s="76">
        <v>44340.0</v>
      </c>
      <c r="B292" s="24">
        <v>83213.0</v>
      </c>
      <c r="C292" s="24"/>
      <c r="D292" s="24">
        <v>17314.0</v>
      </c>
      <c r="E292" s="24"/>
      <c r="F292" s="24">
        <v>14365.0</v>
      </c>
      <c r="G292" s="24">
        <v>6492.0</v>
      </c>
      <c r="H292" s="24">
        <v>530.0</v>
      </c>
      <c r="I292" s="24"/>
      <c r="J292" s="24">
        <v>64.0</v>
      </c>
      <c r="K292" s="24">
        <v>25.0</v>
      </c>
    </row>
    <row r="293">
      <c r="A293" s="76">
        <v>44339.0</v>
      </c>
      <c r="B293" s="24">
        <v>124931.0</v>
      </c>
      <c r="C293" s="24"/>
      <c r="D293" s="24">
        <v>15333.0</v>
      </c>
      <c r="E293" s="24"/>
      <c r="F293" s="24">
        <v>24120.0</v>
      </c>
      <c r="G293" s="24">
        <v>9189.0</v>
      </c>
      <c r="H293" s="24">
        <v>585.0</v>
      </c>
      <c r="I293" s="24"/>
      <c r="J293" s="24">
        <v>84.0</v>
      </c>
      <c r="K293" s="24">
        <v>31.0</v>
      </c>
    </row>
    <row r="294">
      <c r="A294" s="76">
        <v>44338.0</v>
      </c>
      <c r="B294" s="24">
        <v>248266.0</v>
      </c>
      <c r="C294" s="24"/>
      <c r="D294" s="24">
        <v>33858.0</v>
      </c>
      <c r="E294" s="24"/>
      <c r="F294" s="24">
        <v>39572.0</v>
      </c>
      <c r="G294" s="24">
        <v>13446.0</v>
      </c>
      <c r="H294" s="24">
        <v>666.0</v>
      </c>
      <c r="I294" s="24"/>
      <c r="J294" s="24">
        <v>117.0</v>
      </c>
      <c r="K294" s="24">
        <v>26.0</v>
      </c>
    </row>
    <row r="295">
      <c r="A295" s="76">
        <v>44337.0</v>
      </c>
      <c r="B295" s="24">
        <v>269466.0</v>
      </c>
      <c r="C295" s="24"/>
      <c r="D295" s="24">
        <v>39750.0</v>
      </c>
      <c r="E295" s="24"/>
      <c r="F295" s="24">
        <v>38622.0</v>
      </c>
      <c r="G295" s="24">
        <v>14938.0</v>
      </c>
      <c r="H295" s="24">
        <v>561.0</v>
      </c>
      <c r="I295" s="24"/>
      <c r="J295" s="24">
        <v>62.0</v>
      </c>
      <c r="K295" s="24">
        <v>17.0</v>
      </c>
    </row>
    <row r="296">
      <c r="A296" s="76">
        <v>44336.0</v>
      </c>
      <c r="B296" s="24">
        <v>100180.0</v>
      </c>
      <c r="C296" s="24"/>
      <c r="D296" s="24">
        <v>18714.0</v>
      </c>
      <c r="E296" s="24"/>
      <c r="F296" s="24">
        <v>17640.0</v>
      </c>
      <c r="G296" s="24">
        <v>5708.0</v>
      </c>
      <c r="H296" s="24">
        <v>646.0</v>
      </c>
      <c r="I296" s="24"/>
      <c r="J296" s="24">
        <v>129.0</v>
      </c>
      <c r="K296" s="24">
        <v>18.0</v>
      </c>
    </row>
    <row r="297">
      <c r="A297" s="76">
        <v>44335.0</v>
      </c>
      <c r="B297" s="24">
        <v>333074.0</v>
      </c>
      <c r="C297" s="24"/>
      <c r="D297" s="24">
        <v>33640.0</v>
      </c>
      <c r="E297" s="24"/>
      <c r="F297" s="24">
        <v>33580.0</v>
      </c>
      <c r="G297" s="24">
        <v>10024.0</v>
      </c>
      <c r="H297" s="24">
        <v>654.0</v>
      </c>
      <c r="I297" s="24"/>
      <c r="J297" s="24">
        <v>110.0</v>
      </c>
      <c r="K297" s="24">
        <v>6.0</v>
      </c>
    </row>
    <row r="298">
      <c r="A298" s="76">
        <v>44334.0</v>
      </c>
      <c r="B298" s="24">
        <v>243994.0</v>
      </c>
      <c r="C298" s="24"/>
      <c r="D298" s="24">
        <v>41704.0</v>
      </c>
      <c r="E298" s="24"/>
      <c r="F298" s="24">
        <v>35463.0</v>
      </c>
      <c r="G298" s="24">
        <v>10431.0</v>
      </c>
      <c r="H298" s="24">
        <v>528.0</v>
      </c>
      <c r="I298" s="24"/>
      <c r="J298" s="24">
        <v>59.0</v>
      </c>
      <c r="K298" s="24">
        <v>10.0</v>
      </c>
    </row>
    <row r="299">
      <c r="A299" s="76">
        <v>44333.0</v>
      </c>
      <c r="B299" s="24">
        <v>85612.0</v>
      </c>
      <c r="C299" s="24"/>
      <c r="D299" s="24">
        <v>16686.0</v>
      </c>
      <c r="E299" s="24"/>
      <c r="F299" s="24">
        <v>14887.0</v>
      </c>
      <c r="G299" s="24">
        <v>5657.0</v>
      </c>
      <c r="H299" s="24">
        <v>619.0</v>
      </c>
      <c r="I299" s="24"/>
      <c r="J299" s="24">
        <v>77.0</v>
      </c>
      <c r="K299" s="24">
        <v>20.0</v>
      </c>
    </row>
    <row r="300">
      <c r="A300" s="76">
        <v>44332.0</v>
      </c>
      <c r="B300" s="24">
        <v>127938.0</v>
      </c>
      <c r="C300" s="24"/>
      <c r="D300" s="24">
        <v>17520.0</v>
      </c>
      <c r="E300" s="24"/>
      <c r="F300" s="24">
        <v>24670.0</v>
      </c>
      <c r="G300" s="24">
        <v>7867.0</v>
      </c>
      <c r="H300" s="24">
        <v>610.0</v>
      </c>
      <c r="I300" s="24"/>
      <c r="J300" s="24">
        <v>112.0</v>
      </c>
      <c r="K300" s="24">
        <v>9.0</v>
      </c>
    </row>
    <row r="301">
      <c r="A301" s="76">
        <v>44331.0</v>
      </c>
      <c r="B301" s="24">
        <v>246488.0</v>
      </c>
      <c r="C301" s="24"/>
      <c r="D301" s="24">
        <v>37803.0</v>
      </c>
      <c r="E301" s="24"/>
      <c r="F301" s="24">
        <v>38676.0</v>
      </c>
      <c r="G301" s="24">
        <v>16807.0</v>
      </c>
      <c r="H301" s="24">
        <v>681.0</v>
      </c>
      <c r="I301" s="24"/>
      <c r="J301" s="24">
        <v>130.0</v>
      </c>
      <c r="K301" s="24">
        <v>22.0</v>
      </c>
    </row>
    <row r="302">
      <c r="A302" s="76">
        <v>44330.0</v>
      </c>
      <c r="B302" s="24">
        <v>222317.0</v>
      </c>
      <c r="C302" s="24"/>
      <c r="D302" s="24">
        <v>40138.0</v>
      </c>
      <c r="E302" s="24"/>
      <c r="F302" s="24">
        <v>37675.0</v>
      </c>
      <c r="G302" s="24">
        <v>12548.0</v>
      </c>
      <c r="H302" s="24">
        <v>747.0</v>
      </c>
      <c r="I302" s="24"/>
      <c r="J302" s="24">
        <v>107.0</v>
      </c>
      <c r="K302" s="24">
        <v>13.0</v>
      </c>
    </row>
    <row r="303">
      <c r="A303" s="76">
        <v>44329.0</v>
      </c>
      <c r="B303" s="24">
        <v>236478.0</v>
      </c>
      <c r="C303" s="24"/>
      <c r="D303" s="24">
        <v>39614.0</v>
      </c>
      <c r="E303" s="24"/>
      <c r="F303" s="24">
        <v>36726.0</v>
      </c>
      <c r="G303" s="24">
        <v>11743.0</v>
      </c>
      <c r="H303" s="24">
        <v>715.0</v>
      </c>
      <c r="I303" s="24"/>
      <c r="J303" s="24">
        <v>148.0</v>
      </c>
      <c r="K303" s="24">
        <v>13.0</v>
      </c>
    </row>
    <row r="304">
      <c r="A304" s="76">
        <v>44328.0</v>
      </c>
      <c r="B304" s="24">
        <v>307833.0</v>
      </c>
      <c r="C304" s="24"/>
      <c r="D304" s="24">
        <v>37255.0</v>
      </c>
      <c r="E304" s="24"/>
      <c r="F304" s="24">
        <v>32683.0</v>
      </c>
      <c r="G304" s="24">
        <v>14308.0</v>
      </c>
      <c r="H304" s="24">
        <v>635.0</v>
      </c>
      <c r="I304" s="24"/>
      <c r="J304" s="24">
        <v>103.0</v>
      </c>
      <c r="K304" s="24">
        <v>19.0</v>
      </c>
    </row>
    <row r="305">
      <c r="A305" s="76">
        <v>44327.0</v>
      </c>
      <c r="B305" s="24">
        <v>256051.0</v>
      </c>
      <c r="C305" s="24"/>
      <c r="D305" s="24">
        <v>42225.0</v>
      </c>
      <c r="E305" s="24"/>
      <c r="F305" s="24">
        <v>38588.0</v>
      </c>
      <c r="G305" s="24">
        <v>9909.0</v>
      </c>
      <c r="H305" s="24">
        <v>511.0</v>
      </c>
      <c r="I305" s="24"/>
      <c r="J305" s="24">
        <v>64.0</v>
      </c>
      <c r="K305" s="24">
        <v>18.0</v>
      </c>
    </row>
    <row r="306">
      <c r="A306" s="76">
        <v>44326.0</v>
      </c>
      <c r="B306" s="24">
        <v>83082.0</v>
      </c>
      <c r="C306" s="24"/>
      <c r="D306" s="24">
        <v>16288.0</v>
      </c>
      <c r="E306" s="24"/>
      <c r="F306" s="24">
        <v>16034.0</v>
      </c>
      <c r="G306" s="24">
        <v>4847.0</v>
      </c>
      <c r="H306" s="24">
        <v>463.0</v>
      </c>
      <c r="I306" s="24"/>
      <c r="J306" s="24">
        <v>51.0</v>
      </c>
      <c r="K306" s="24">
        <v>19.0</v>
      </c>
    </row>
    <row r="307">
      <c r="A307" s="76">
        <v>44325.0</v>
      </c>
      <c r="B307" s="24">
        <v>124078.0</v>
      </c>
      <c r="C307" s="24"/>
      <c r="D307" s="24">
        <v>16605.0</v>
      </c>
      <c r="E307" s="24"/>
      <c r="F307" s="24">
        <v>24120.0</v>
      </c>
      <c r="G307" s="24">
        <v>6082.0</v>
      </c>
      <c r="H307" s="24">
        <v>564.0</v>
      </c>
      <c r="I307" s="24"/>
      <c r="J307" s="24">
        <v>95.0</v>
      </c>
      <c r="K307" s="24">
        <v>9.0</v>
      </c>
    </row>
    <row r="308">
      <c r="A308" s="76">
        <v>44324.0</v>
      </c>
      <c r="B308" s="24">
        <v>242016.0</v>
      </c>
      <c r="C308" s="24"/>
      <c r="D308" s="24">
        <v>37812.0</v>
      </c>
      <c r="E308" s="24"/>
      <c r="F308" s="24">
        <v>44666.0</v>
      </c>
      <c r="G308" s="24">
        <v>9736.0</v>
      </c>
      <c r="H308" s="24">
        <v>701.0</v>
      </c>
      <c r="I308" s="24"/>
      <c r="J308" s="24">
        <v>112.0</v>
      </c>
      <c r="K308" s="24">
        <v>15.0</v>
      </c>
    </row>
    <row r="309">
      <c r="A309" s="76">
        <v>44323.0</v>
      </c>
      <c r="B309" s="24">
        <v>265464.0</v>
      </c>
      <c r="C309" s="24"/>
      <c r="D309" s="24">
        <v>40362.0</v>
      </c>
      <c r="E309" s="24"/>
      <c r="F309" s="24">
        <v>40301.0</v>
      </c>
      <c r="G309" s="24">
        <v>9520.0</v>
      </c>
      <c r="H309" s="24">
        <v>525.0</v>
      </c>
      <c r="I309" s="24"/>
      <c r="J309" s="24">
        <v>71.0</v>
      </c>
      <c r="K309" s="24">
        <v>18.0</v>
      </c>
    </row>
    <row r="310">
      <c r="A310" s="76">
        <v>44322.0</v>
      </c>
      <c r="B310" s="24">
        <v>112336.0</v>
      </c>
      <c r="C310" s="24"/>
      <c r="D310" s="24">
        <v>16923.0</v>
      </c>
      <c r="E310" s="24"/>
      <c r="F310" s="24">
        <v>19188.0</v>
      </c>
      <c r="G310" s="24">
        <v>3900.0</v>
      </c>
      <c r="H310" s="24">
        <v>574.0</v>
      </c>
      <c r="I310" s="24"/>
      <c r="J310" s="24">
        <v>81.0</v>
      </c>
      <c r="K310" s="24">
        <v>12.0</v>
      </c>
    </row>
    <row r="311">
      <c r="A311" s="76">
        <v>44321.0</v>
      </c>
      <c r="B311" s="24">
        <v>319866.0</v>
      </c>
      <c r="C311" s="24"/>
      <c r="D311" s="24">
        <v>36914.0</v>
      </c>
      <c r="E311" s="24"/>
      <c r="F311" s="24">
        <v>32674.0</v>
      </c>
      <c r="G311" s="24">
        <v>7965.0</v>
      </c>
      <c r="H311" s="24">
        <v>676.0</v>
      </c>
      <c r="I311" s="24"/>
      <c r="J311" s="24">
        <v>104.0</v>
      </c>
      <c r="K311" s="24">
        <v>5.0</v>
      </c>
    </row>
    <row r="312">
      <c r="A312" s="76">
        <v>44320.0</v>
      </c>
      <c r="B312" s="24">
        <v>257836.0</v>
      </c>
      <c r="C312" s="24"/>
      <c r="D312" s="24">
        <v>41829.0</v>
      </c>
      <c r="E312" s="24"/>
      <c r="F312" s="24">
        <v>34820.0</v>
      </c>
      <c r="G312" s="24">
        <v>6926.0</v>
      </c>
      <c r="H312" s="24">
        <v>541.0</v>
      </c>
      <c r="I312" s="24"/>
      <c r="J312" s="24">
        <v>52.0</v>
      </c>
      <c r="K312" s="24">
        <v>24.0</v>
      </c>
    </row>
    <row r="313">
      <c r="A313" s="76">
        <v>44319.0</v>
      </c>
      <c r="B313" s="24">
        <v>78018.0</v>
      </c>
      <c r="C313" s="24"/>
      <c r="D313" s="24">
        <v>17092.0</v>
      </c>
      <c r="E313" s="24"/>
      <c r="F313" s="24">
        <v>13269.0</v>
      </c>
      <c r="G313" s="24">
        <v>4274.0</v>
      </c>
      <c r="H313" s="24">
        <v>488.0</v>
      </c>
      <c r="I313" s="24"/>
      <c r="J313" s="24">
        <v>66.0</v>
      </c>
      <c r="K313" s="24">
        <v>15.0</v>
      </c>
    </row>
    <row r="314">
      <c r="A314" s="76">
        <v>44318.0</v>
      </c>
      <c r="B314" s="24">
        <v>103317.0</v>
      </c>
      <c r="C314" s="24"/>
      <c r="D314" s="24">
        <v>14846.0</v>
      </c>
      <c r="E314" s="24"/>
      <c r="F314" s="24">
        <v>21668.0</v>
      </c>
      <c r="G314" s="24">
        <v>3046.0</v>
      </c>
      <c r="H314" s="24">
        <v>606.0</v>
      </c>
      <c r="I314" s="24"/>
      <c r="J314" s="24">
        <v>76.0</v>
      </c>
      <c r="K314" s="24">
        <v>15.0</v>
      </c>
    </row>
    <row r="315">
      <c r="A315" s="76">
        <v>44317.0</v>
      </c>
      <c r="B315" s="24">
        <v>224416.0</v>
      </c>
      <c r="C315" s="24"/>
      <c r="D315" s="24">
        <v>35096.0</v>
      </c>
      <c r="E315" s="24"/>
      <c r="F315" s="24">
        <v>35594.0</v>
      </c>
      <c r="G315" s="24">
        <v>6897.0</v>
      </c>
      <c r="H315" s="24">
        <v>627.0</v>
      </c>
      <c r="I315" s="24"/>
      <c r="J315" s="24">
        <v>86.0</v>
      </c>
      <c r="K315" s="24">
        <v>15.0</v>
      </c>
    </row>
    <row r="316">
      <c r="A316" s="76">
        <v>44316.0</v>
      </c>
      <c r="B316" s="24">
        <v>249875.0</v>
      </c>
      <c r="C316" s="24"/>
      <c r="D316" s="24">
        <v>42513.0</v>
      </c>
      <c r="E316" s="24"/>
      <c r="F316" s="24">
        <v>31980.0</v>
      </c>
      <c r="G316" s="24">
        <v>7927.0</v>
      </c>
      <c r="H316" s="24">
        <v>661.0</v>
      </c>
      <c r="I316" s="24"/>
      <c r="J316" s="24">
        <v>89.0</v>
      </c>
      <c r="K316" s="24">
        <v>38.0</v>
      </c>
    </row>
    <row r="317">
      <c r="A317" s="76">
        <v>44315.0</v>
      </c>
      <c r="B317" s="24">
        <v>242988.0</v>
      </c>
      <c r="C317" s="24"/>
      <c r="D317" s="24">
        <v>39282.0</v>
      </c>
      <c r="E317" s="24"/>
      <c r="F317" s="24">
        <v>34558.0</v>
      </c>
      <c r="G317" s="24">
        <v>9302.0</v>
      </c>
      <c r="H317" s="24">
        <v>679.0</v>
      </c>
      <c r="I317" s="24"/>
      <c r="J317" s="24">
        <v>95.0</v>
      </c>
      <c r="K317" s="24">
        <v>27.0</v>
      </c>
    </row>
    <row r="318">
      <c r="A318" s="76">
        <v>44314.0</v>
      </c>
      <c r="B318" s="24">
        <v>293788.0</v>
      </c>
      <c r="C318" s="24"/>
      <c r="D318" s="24">
        <v>44888.0</v>
      </c>
      <c r="E318" s="24"/>
      <c r="F318" s="24">
        <v>35245.0</v>
      </c>
      <c r="G318" s="24">
        <v>10335.0</v>
      </c>
      <c r="H318" s="24">
        <v>769.0</v>
      </c>
      <c r="I318" s="24"/>
      <c r="J318" s="24">
        <v>138.0</v>
      </c>
      <c r="K318" s="24">
        <v>14.0</v>
      </c>
    </row>
    <row r="319">
      <c r="A319" s="76">
        <v>44313.0</v>
      </c>
      <c r="B319" s="24">
        <v>253412.0</v>
      </c>
      <c r="C319" s="24"/>
      <c r="D319" s="24">
        <v>48631.0</v>
      </c>
      <c r="E319" s="24"/>
      <c r="F319" s="24">
        <v>42575.0</v>
      </c>
      <c r="G319" s="24">
        <v>7495.0</v>
      </c>
      <c r="H319" s="24">
        <v>512.0</v>
      </c>
      <c r="I319" s="24"/>
      <c r="J319" s="24">
        <v>60.0</v>
      </c>
      <c r="K319" s="24">
        <v>8.0</v>
      </c>
    </row>
    <row r="320">
      <c r="A320" s="76">
        <v>44312.0</v>
      </c>
      <c r="B320" s="24">
        <v>75068.0</v>
      </c>
      <c r="C320" s="24"/>
      <c r="D320" s="24">
        <v>18187.0</v>
      </c>
      <c r="E320" s="24"/>
      <c r="F320" s="24">
        <v>16973.0</v>
      </c>
      <c r="G320" s="24">
        <v>1456.0</v>
      </c>
      <c r="H320" s="24">
        <v>499.0</v>
      </c>
      <c r="I320" s="24"/>
      <c r="J320" s="24">
        <v>88.0</v>
      </c>
      <c r="K320" s="24">
        <v>7.0</v>
      </c>
    </row>
    <row r="321">
      <c r="A321" s="76">
        <v>44311.0</v>
      </c>
      <c r="B321" s="24">
        <v>122116.0</v>
      </c>
      <c r="C321" s="24"/>
      <c r="D321" s="24">
        <v>21868.0</v>
      </c>
      <c r="E321" s="24"/>
      <c r="F321" s="24">
        <v>24570.0</v>
      </c>
      <c r="G321" s="24">
        <v>2303.0</v>
      </c>
      <c r="H321" s="24">
        <v>644.0</v>
      </c>
      <c r="I321" s="24"/>
      <c r="J321" s="24">
        <v>89.0</v>
      </c>
      <c r="K321" s="24">
        <v>16.0</v>
      </c>
    </row>
    <row r="322">
      <c r="A322" s="76">
        <v>44310.0</v>
      </c>
      <c r="B322" s="24">
        <v>237977.0</v>
      </c>
      <c r="C322" s="24"/>
      <c r="D322" s="24">
        <v>49393.0</v>
      </c>
      <c r="E322" s="24"/>
      <c r="F322" s="24">
        <v>41914.0</v>
      </c>
      <c r="G322" s="24">
        <v>5972.0</v>
      </c>
      <c r="H322" s="24">
        <v>785.0</v>
      </c>
      <c r="I322" s="24"/>
      <c r="J322" s="24">
        <v>121.0</v>
      </c>
      <c r="K322" s="24">
        <v>15.0</v>
      </c>
    </row>
    <row r="323">
      <c r="A323" s="76">
        <v>44309.0</v>
      </c>
      <c r="B323" s="24">
        <v>271144.0</v>
      </c>
      <c r="C323" s="24"/>
      <c r="D323" s="24">
        <v>46025.0</v>
      </c>
      <c r="E323" s="24"/>
      <c r="F323" s="24">
        <v>35892.0</v>
      </c>
      <c r="G323" s="24">
        <v>5526.0</v>
      </c>
      <c r="H323" s="24">
        <v>797.0</v>
      </c>
      <c r="I323" s="24"/>
      <c r="J323" s="24">
        <v>134.0</v>
      </c>
      <c r="K323" s="24">
        <v>11.0</v>
      </c>
    </row>
    <row r="324">
      <c r="A324" s="76">
        <v>44308.0</v>
      </c>
      <c r="B324" s="24">
        <v>250402.0</v>
      </c>
      <c r="C324" s="24"/>
      <c r="D324" s="24">
        <v>39911.0</v>
      </c>
      <c r="E324" s="24"/>
      <c r="F324" s="24">
        <v>35465.0</v>
      </c>
      <c r="G324" s="24">
        <v>6066.0</v>
      </c>
      <c r="H324" s="24">
        <v>735.0</v>
      </c>
      <c r="I324" s="24"/>
      <c r="J324" s="24">
        <v>134.0</v>
      </c>
      <c r="K324" s="24">
        <v>18.0</v>
      </c>
    </row>
    <row r="325">
      <c r="A325" s="76">
        <v>44307.0</v>
      </c>
      <c r="B325" s="24">
        <v>303741.0</v>
      </c>
      <c r="C325" s="24"/>
      <c r="D325" s="24">
        <v>39002.0</v>
      </c>
      <c r="E325" s="24"/>
      <c r="F325" s="24">
        <v>36795.0</v>
      </c>
      <c r="G325" s="24">
        <v>5128.0</v>
      </c>
      <c r="H325" s="24">
        <v>731.0</v>
      </c>
      <c r="I325" s="24"/>
      <c r="J325" s="24">
        <v>132.0</v>
      </c>
      <c r="K325" s="24">
        <v>14.0</v>
      </c>
    </row>
    <row r="326">
      <c r="A326" s="76">
        <v>44306.0</v>
      </c>
      <c r="B326" s="24">
        <v>85328.0</v>
      </c>
      <c r="C326" s="24"/>
      <c r="D326" s="24">
        <v>43771.0</v>
      </c>
      <c r="E326" s="24">
        <v>41557.0</v>
      </c>
      <c r="F326" s="24"/>
      <c r="G326" s="24"/>
      <c r="H326" s="24">
        <v>549.0</v>
      </c>
      <c r="I326" s="24">
        <v>81.0</v>
      </c>
      <c r="J326" s="24"/>
      <c r="K326" s="24"/>
    </row>
    <row r="327">
      <c r="A327" s="76">
        <v>44305.0</v>
      </c>
      <c r="B327" s="24">
        <v>35014.0</v>
      </c>
      <c r="C327" s="24"/>
      <c r="D327" s="24">
        <v>18755.0</v>
      </c>
      <c r="E327" s="24">
        <v>16259.0</v>
      </c>
      <c r="F327" s="24"/>
      <c r="G327" s="24"/>
      <c r="H327" s="24">
        <v>532.0</v>
      </c>
      <c r="I327" s="24">
        <v>71.0</v>
      </c>
      <c r="J327" s="24"/>
      <c r="K327" s="24"/>
    </row>
    <row r="328">
      <c r="A328" s="76">
        <v>44304.0</v>
      </c>
      <c r="B328" s="24">
        <v>41723.0</v>
      </c>
      <c r="C328" s="24"/>
      <c r="D328" s="24">
        <v>18287.0</v>
      </c>
      <c r="E328" s="24">
        <v>23436.0</v>
      </c>
      <c r="F328" s="24"/>
      <c r="G328" s="24"/>
      <c r="H328" s="24">
        <v>671.0</v>
      </c>
      <c r="I328" s="24">
        <v>90.0</v>
      </c>
      <c r="J328" s="24"/>
      <c r="K328" s="24"/>
    </row>
    <row r="329">
      <c r="A329" s="76">
        <v>44303.0</v>
      </c>
      <c r="B329" s="24">
        <v>84370.0</v>
      </c>
      <c r="C329" s="24"/>
      <c r="D329" s="24">
        <v>44447.0</v>
      </c>
      <c r="E329" s="24">
        <v>39923.0</v>
      </c>
      <c r="F329" s="24"/>
      <c r="G329" s="24"/>
      <c r="H329" s="24">
        <v>658.0</v>
      </c>
      <c r="I329" s="24">
        <v>119.0</v>
      </c>
      <c r="J329" s="24"/>
      <c r="K329" s="24"/>
    </row>
    <row r="330">
      <c r="A330" s="76">
        <v>44302.0</v>
      </c>
      <c r="B330" s="24">
        <v>80704.0</v>
      </c>
      <c r="C330" s="24"/>
      <c r="D330" s="24">
        <v>42207.0</v>
      </c>
      <c r="E330" s="24">
        <v>38497.0</v>
      </c>
      <c r="F330" s="24"/>
      <c r="G330" s="24"/>
      <c r="H330" s="24">
        <v>673.0</v>
      </c>
      <c r="I330" s="24">
        <v>120.0</v>
      </c>
      <c r="J330" s="24"/>
      <c r="K330" s="24"/>
    </row>
    <row r="331">
      <c r="A331" s="76">
        <v>44301.0</v>
      </c>
      <c r="B331" s="24">
        <v>85930.0</v>
      </c>
      <c r="C331" s="24"/>
      <c r="D331" s="24">
        <v>45738.0</v>
      </c>
      <c r="E331" s="24">
        <v>40192.0</v>
      </c>
      <c r="F331" s="24"/>
      <c r="G331" s="24"/>
      <c r="H331" s="24">
        <v>698.0</v>
      </c>
      <c r="I331" s="24">
        <v>134.0</v>
      </c>
      <c r="J331" s="24"/>
      <c r="K331" s="24"/>
    </row>
    <row r="332">
      <c r="A332" s="76">
        <v>44300.0</v>
      </c>
      <c r="B332" s="24">
        <v>86578.0</v>
      </c>
      <c r="C332" s="24"/>
      <c r="D332" s="24">
        <v>44869.0</v>
      </c>
      <c r="E332" s="24">
        <v>41709.0</v>
      </c>
      <c r="F332" s="24"/>
      <c r="G332" s="24"/>
      <c r="H332" s="24">
        <v>731.0</v>
      </c>
      <c r="I332" s="24">
        <v>140.0</v>
      </c>
      <c r="J332" s="24"/>
      <c r="K332" s="24"/>
    </row>
    <row r="333">
      <c r="A333" s="76">
        <v>44299.0</v>
      </c>
      <c r="B333" s="24">
        <v>91473.0</v>
      </c>
      <c r="C333" s="24"/>
      <c r="D333" s="24">
        <v>47736.0</v>
      </c>
      <c r="E333" s="24">
        <v>43737.0</v>
      </c>
      <c r="F333" s="24"/>
      <c r="G333" s="24"/>
      <c r="H333" s="24">
        <v>542.0</v>
      </c>
      <c r="I333" s="24">
        <v>86.0</v>
      </c>
      <c r="J333" s="24"/>
      <c r="K333" s="24"/>
    </row>
    <row r="334">
      <c r="A334" s="76">
        <v>44298.0</v>
      </c>
      <c r="B334" s="24">
        <v>40953.0</v>
      </c>
      <c r="C334" s="24"/>
      <c r="D334" s="24">
        <v>23251.0</v>
      </c>
      <c r="E334" s="24">
        <v>17702.0</v>
      </c>
      <c r="F334" s="24"/>
      <c r="G334" s="24"/>
      <c r="H334" s="24">
        <v>587.0</v>
      </c>
      <c r="I334" s="24">
        <v>71.0</v>
      </c>
      <c r="J334" s="24"/>
      <c r="K334" s="24"/>
    </row>
    <row r="335">
      <c r="A335" s="76">
        <v>44297.0</v>
      </c>
      <c r="B335" s="24">
        <v>49124.0</v>
      </c>
      <c r="C335" s="24"/>
      <c r="D335" s="24">
        <v>22902.0</v>
      </c>
      <c r="E335" s="24">
        <v>26222.0</v>
      </c>
      <c r="F335" s="24"/>
      <c r="G335" s="24"/>
      <c r="H335" s="24">
        <v>614.0</v>
      </c>
      <c r="I335" s="24">
        <v>107.0</v>
      </c>
      <c r="J335" s="24"/>
      <c r="K335" s="24"/>
    </row>
    <row r="336">
      <c r="A336" s="76">
        <v>44296.0</v>
      </c>
      <c r="B336" s="24">
        <v>91097.0</v>
      </c>
      <c r="C336" s="24"/>
      <c r="D336" s="24">
        <v>47517.0</v>
      </c>
      <c r="E336" s="24">
        <v>43580.0</v>
      </c>
      <c r="F336" s="24"/>
      <c r="G336" s="24"/>
      <c r="H336" s="24">
        <v>677.0</v>
      </c>
      <c r="I336" s="24">
        <v>117.0</v>
      </c>
      <c r="J336" s="24"/>
      <c r="K336" s="24"/>
    </row>
    <row r="337">
      <c r="A337" s="76">
        <v>44295.0</v>
      </c>
      <c r="B337" s="24">
        <v>86053.0</v>
      </c>
      <c r="C337" s="24"/>
      <c r="D337" s="24">
        <v>46692.0</v>
      </c>
      <c r="E337" s="24">
        <v>39361.0</v>
      </c>
      <c r="F337" s="24"/>
      <c r="G337" s="24"/>
      <c r="H337" s="24">
        <v>671.0</v>
      </c>
      <c r="I337" s="24">
        <v>118.0</v>
      </c>
      <c r="J337" s="24"/>
      <c r="K337" s="24"/>
    </row>
    <row r="338">
      <c r="A338" s="76">
        <v>44294.0</v>
      </c>
      <c r="B338" s="24">
        <v>82368.0</v>
      </c>
      <c r="C338" s="24"/>
      <c r="D338" s="24">
        <v>46254.0</v>
      </c>
      <c r="E338" s="24">
        <v>36114.0</v>
      </c>
      <c r="F338" s="24"/>
      <c r="G338" s="24"/>
      <c r="H338" s="24">
        <v>700.0</v>
      </c>
      <c r="I338" s="24">
        <v>114.0</v>
      </c>
      <c r="J338" s="24"/>
      <c r="K338" s="24"/>
    </row>
    <row r="339">
      <c r="A339" s="76">
        <v>44293.0</v>
      </c>
      <c r="B339" s="24">
        <v>83317.0</v>
      </c>
      <c r="C339" s="24"/>
      <c r="D339" s="24">
        <v>44877.0</v>
      </c>
      <c r="E339" s="24">
        <v>38440.0</v>
      </c>
      <c r="F339" s="24"/>
      <c r="G339" s="24"/>
      <c r="H339" s="24">
        <v>668.0</v>
      </c>
      <c r="I339" s="24">
        <v>90.0</v>
      </c>
      <c r="J339" s="24"/>
      <c r="K339" s="24"/>
    </row>
    <row r="340">
      <c r="A340" s="76">
        <v>44292.0</v>
      </c>
      <c r="B340" s="24">
        <v>89731.0</v>
      </c>
      <c r="C340" s="24"/>
      <c r="D340" s="24">
        <v>52470.0</v>
      </c>
      <c r="E340" s="24">
        <v>37261.0</v>
      </c>
      <c r="F340" s="24"/>
      <c r="G340" s="24"/>
      <c r="H340" s="24">
        <v>478.0</v>
      </c>
      <c r="I340" s="24">
        <v>48.0</v>
      </c>
      <c r="J340" s="24"/>
      <c r="K340" s="24"/>
    </row>
    <row r="341">
      <c r="A341" s="76">
        <v>44291.0</v>
      </c>
      <c r="B341" s="24">
        <v>33165.0</v>
      </c>
      <c r="C341" s="24"/>
      <c r="D341" s="24">
        <v>19344.0</v>
      </c>
      <c r="E341" s="24">
        <v>13821.0</v>
      </c>
      <c r="F341" s="24"/>
      <c r="G341" s="24"/>
      <c r="H341" s="24">
        <v>473.0</v>
      </c>
      <c r="I341" s="24">
        <v>51.0</v>
      </c>
      <c r="J341" s="24"/>
      <c r="K341" s="24"/>
    </row>
    <row r="342">
      <c r="A342" s="76">
        <v>44290.0</v>
      </c>
      <c r="B342" s="24">
        <v>42958.0</v>
      </c>
      <c r="C342" s="24"/>
      <c r="D342" s="24">
        <v>19875.0</v>
      </c>
      <c r="E342" s="24">
        <v>23083.0</v>
      </c>
      <c r="F342" s="24"/>
      <c r="G342" s="24"/>
      <c r="H342" s="24">
        <v>543.0</v>
      </c>
      <c r="I342" s="24">
        <v>65.0</v>
      </c>
      <c r="J342" s="24"/>
      <c r="K342" s="24"/>
    </row>
    <row r="343">
      <c r="A343" s="76">
        <v>44289.0</v>
      </c>
      <c r="B343" s="24">
        <v>79924.0</v>
      </c>
      <c r="C343" s="24"/>
      <c r="D343" s="24">
        <v>41306.0</v>
      </c>
      <c r="E343" s="24">
        <v>38618.0</v>
      </c>
      <c r="F343" s="24"/>
      <c r="G343" s="24"/>
      <c r="H343" s="24">
        <v>543.0</v>
      </c>
      <c r="I343" s="24">
        <v>69.0</v>
      </c>
      <c r="J343" s="24"/>
      <c r="K343" s="24"/>
    </row>
    <row r="344">
      <c r="A344" s="76">
        <v>44288.0</v>
      </c>
      <c r="B344" s="24">
        <v>74580.0</v>
      </c>
      <c r="C344" s="24"/>
      <c r="D344" s="24">
        <v>40992.0</v>
      </c>
      <c r="E344" s="24">
        <v>33588.0</v>
      </c>
      <c r="F344" s="24"/>
      <c r="G344" s="24"/>
      <c r="H344" s="24">
        <v>557.0</v>
      </c>
      <c r="I344" s="24">
        <v>72.0</v>
      </c>
      <c r="J344" s="24"/>
      <c r="K344" s="24"/>
    </row>
    <row r="345">
      <c r="A345" s="76">
        <v>44287.0</v>
      </c>
      <c r="B345" s="24">
        <v>71499.0</v>
      </c>
      <c r="C345" s="24"/>
      <c r="D345" s="24">
        <v>39503.0</v>
      </c>
      <c r="E345" s="24">
        <v>31996.0</v>
      </c>
      <c r="F345" s="24"/>
      <c r="G345" s="24"/>
      <c r="H345" s="24">
        <v>551.0</v>
      </c>
      <c r="I345" s="24">
        <v>81.0</v>
      </c>
      <c r="J345" s="24"/>
      <c r="K345" s="24"/>
    </row>
    <row r="346">
      <c r="A346" s="76">
        <v>44286.0</v>
      </c>
      <c r="B346" s="24">
        <v>76751.0</v>
      </c>
      <c r="C346" s="24"/>
      <c r="D346" s="24">
        <v>43801.0</v>
      </c>
      <c r="E346" s="24">
        <v>32950.0</v>
      </c>
      <c r="F346" s="24"/>
      <c r="G346" s="24"/>
      <c r="H346" s="24">
        <v>506.0</v>
      </c>
      <c r="I346" s="24">
        <v>94.0</v>
      </c>
      <c r="J346" s="24"/>
      <c r="K346" s="24"/>
    </row>
    <row r="347">
      <c r="A347" s="76">
        <v>44285.0</v>
      </c>
      <c r="B347" s="24">
        <v>84829.0</v>
      </c>
      <c r="C347" s="24"/>
      <c r="D347" s="24">
        <v>47669.0</v>
      </c>
      <c r="E347" s="24">
        <v>37160.0</v>
      </c>
      <c r="F347" s="24"/>
      <c r="G347" s="24"/>
      <c r="H347" s="24">
        <v>447.0</v>
      </c>
      <c r="I347" s="24">
        <v>56.0</v>
      </c>
      <c r="J347" s="24"/>
      <c r="K347" s="24"/>
    </row>
    <row r="348">
      <c r="A348" s="76">
        <v>44284.0</v>
      </c>
      <c r="B348" s="24">
        <v>36686.0</v>
      </c>
      <c r="C348" s="24"/>
      <c r="D348" s="24">
        <v>20734.0</v>
      </c>
      <c r="E348" s="24">
        <v>15952.0</v>
      </c>
      <c r="F348" s="24"/>
      <c r="G348" s="24"/>
      <c r="H348" s="24">
        <v>382.0</v>
      </c>
      <c r="I348" s="24">
        <v>69.0</v>
      </c>
      <c r="J348" s="24"/>
      <c r="K348" s="24"/>
    </row>
    <row r="349">
      <c r="A349" s="76">
        <v>44283.0</v>
      </c>
      <c r="B349" s="24">
        <v>48442.0</v>
      </c>
      <c r="C349" s="24"/>
      <c r="D349" s="24">
        <v>23028.0</v>
      </c>
      <c r="E349" s="24">
        <v>25414.0</v>
      </c>
      <c r="F349" s="24"/>
      <c r="G349" s="24"/>
      <c r="H349" s="24">
        <v>482.0</v>
      </c>
      <c r="I349" s="24">
        <v>83.0</v>
      </c>
      <c r="J349" s="24"/>
      <c r="K349" s="24"/>
    </row>
    <row r="350">
      <c r="A350" s="76">
        <v>44282.0</v>
      </c>
      <c r="B350" s="24">
        <v>81231.0</v>
      </c>
      <c r="C350" s="24"/>
      <c r="D350" s="24">
        <v>43165.0</v>
      </c>
      <c r="E350" s="24">
        <v>38066.0</v>
      </c>
      <c r="F350" s="24"/>
      <c r="G350" s="24"/>
      <c r="H350" s="24">
        <v>505.0</v>
      </c>
      <c r="I350" s="24">
        <v>82.0</v>
      </c>
      <c r="J350" s="24"/>
      <c r="K350" s="24"/>
    </row>
    <row r="351">
      <c r="A351" s="76">
        <v>44281.0</v>
      </c>
      <c r="B351" s="24">
        <v>76007.0</v>
      </c>
      <c r="C351" s="24"/>
      <c r="D351" s="24">
        <v>43544.0</v>
      </c>
      <c r="E351" s="24">
        <v>32463.0</v>
      </c>
      <c r="F351" s="24"/>
      <c r="G351" s="24"/>
      <c r="H351" s="24">
        <v>490.0</v>
      </c>
      <c r="I351" s="24">
        <v>85.0</v>
      </c>
      <c r="J351" s="24"/>
      <c r="K351" s="24"/>
    </row>
    <row r="352">
      <c r="A352" s="76">
        <v>44280.0</v>
      </c>
      <c r="B352" s="24">
        <v>77166.0</v>
      </c>
      <c r="C352" s="24"/>
      <c r="D352" s="24">
        <v>44649.0</v>
      </c>
      <c r="E352" s="24">
        <v>32517.0</v>
      </c>
      <c r="F352" s="24"/>
      <c r="G352" s="24"/>
      <c r="H352" s="24">
        <v>430.0</v>
      </c>
      <c r="I352" s="24">
        <v>68.0</v>
      </c>
      <c r="J352" s="24"/>
      <c r="K352" s="24"/>
    </row>
    <row r="353">
      <c r="A353" s="76">
        <v>44279.0</v>
      </c>
      <c r="B353" s="24">
        <v>72083.0</v>
      </c>
      <c r="C353" s="24"/>
      <c r="D353" s="24">
        <v>40220.0</v>
      </c>
      <c r="E353" s="24">
        <v>31863.0</v>
      </c>
      <c r="F353" s="24"/>
      <c r="G353" s="24"/>
      <c r="H353" s="24">
        <v>428.0</v>
      </c>
      <c r="I353" s="24">
        <v>55.0</v>
      </c>
      <c r="J353" s="24"/>
      <c r="K353" s="24"/>
    </row>
    <row r="354">
      <c r="A354" s="76">
        <v>44278.0</v>
      </c>
      <c r="B354" s="24">
        <v>80664.0</v>
      </c>
      <c r="C354" s="24"/>
      <c r="D354" s="24">
        <v>45026.0</v>
      </c>
      <c r="E354" s="24">
        <v>35638.0</v>
      </c>
      <c r="F354" s="24"/>
      <c r="G354" s="24"/>
      <c r="H354" s="24">
        <v>346.0</v>
      </c>
      <c r="I354" s="24">
        <v>37.0</v>
      </c>
      <c r="J354" s="24"/>
      <c r="K354" s="24"/>
    </row>
    <row r="355">
      <c r="A355" s="76">
        <v>44277.0</v>
      </c>
      <c r="B355" s="24">
        <v>42510.0</v>
      </c>
      <c r="C355" s="24"/>
      <c r="D355" s="24">
        <v>23250.0</v>
      </c>
      <c r="E355" s="24">
        <v>19260.0</v>
      </c>
      <c r="F355" s="24"/>
      <c r="G355" s="24"/>
      <c r="H355" s="24">
        <v>415.0</v>
      </c>
      <c r="I355" s="24">
        <v>50.0</v>
      </c>
      <c r="J355" s="24"/>
      <c r="K355" s="24"/>
    </row>
    <row r="356">
      <c r="A356" s="76">
        <v>44276.0</v>
      </c>
      <c r="B356" s="24">
        <v>47710.0</v>
      </c>
      <c r="C356" s="24"/>
      <c r="D356" s="24">
        <v>23764.0</v>
      </c>
      <c r="E356" s="24">
        <v>23946.0</v>
      </c>
      <c r="F356" s="24"/>
      <c r="G356" s="24"/>
      <c r="H356" s="24">
        <v>456.0</v>
      </c>
      <c r="I356" s="24">
        <v>57.0</v>
      </c>
      <c r="J356" s="24"/>
      <c r="K356" s="24"/>
    </row>
    <row r="357">
      <c r="A357" s="76">
        <v>44275.0</v>
      </c>
      <c r="B357" s="24">
        <v>81715.0</v>
      </c>
      <c r="C357" s="24"/>
      <c r="D357" s="24">
        <v>44009.0</v>
      </c>
      <c r="E357" s="24">
        <v>37706.0</v>
      </c>
      <c r="F357" s="24"/>
      <c r="G357" s="24"/>
      <c r="H357" s="24">
        <v>447.0</v>
      </c>
      <c r="I357" s="24">
        <v>61.0</v>
      </c>
      <c r="J357" s="24"/>
      <c r="K357" s="24"/>
    </row>
    <row r="358">
      <c r="A358" s="76">
        <v>44274.0</v>
      </c>
      <c r="B358" s="24">
        <v>82160.0</v>
      </c>
      <c r="C358" s="24"/>
      <c r="D358" s="24">
        <v>46854.0</v>
      </c>
      <c r="E358" s="24">
        <v>35306.0</v>
      </c>
      <c r="F358" s="24"/>
      <c r="G358" s="24"/>
      <c r="H358" s="24">
        <v>463.0</v>
      </c>
      <c r="I358" s="24">
        <v>68.0</v>
      </c>
      <c r="J358" s="24"/>
      <c r="K358" s="24"/>
    </row>
    <row r="359">
      <c r="A359" s="76">
        <v>44273.0</v>
      </c>
      <c r="B359" s="24">
        <v>76483.0</v>
      </c>
      <c r="C359" s="24"/>
      <c r="D359" s="24">
        <v>46577.0</v>
      </c>
      <c r="E359" s="24">
        <v>29906.0</v>
      </c>
      <c r="F359" s="24"/>
      <c r="G359" s="24"/>
      <c r="H359" s="24">
        <v>445.0</v>
      </c>
      <c r="I359" s="24">
        <v>66.0</v>
      </c>
      <c r="J359" s="24"/>
      <c r="K359" s="24"/>
    </row>
    <row r="360">
      <c r="A360" s="76">
        <v>44272.0</v>
      </c>
      <c r="B360" s="24">
        <v>74245.0</v>
      </c>
      <c r="C360" s="24"/>
      <c r="D360" s="24">
        <v>45433.0</v>
      </c>
      <c r="E360" s="24">
        <v>28812.0</v>
      </c>
      <c r="F360" s="24"/>
      <c r="G360" s="24"/>
      <c r="H360" s="24">
        <v>469.0</v>
      </c>
      <c r="I360" s="24">
        <v>62.0</v>
      </c>
      <c r="J360" s="24"/>
      <c r="K360" s="24"/>
    </row>
    <row r="361">
      <c r="A361" s="76">
        <v>44271.0</v>
      </c>
      <c r="B361" s="24">
        <v>72874.0</v>
      </c>
      <c r="C361" s="24"/>
      <c r="D361" s="24">
        <v>41137.0</v>
      </c>
      <c r="E361" s="24">
        <v>31737.0</v>
      </c>
      <c r="F361" s="24"/>
      <c r="G361" s="24"/>
      <c r="H361" s="24">
        <v>363.0</v>
      </c>
      <c r="I361" s="24">
        <v>45.0</v>
      </c>
      <c r="J361" s="24"/>
      <c r="K361" s="24"/>
    </row>
    <row r="362">
      <c r="A362" s="76">
        <v>44270.0</v>
      </c>
      <c r="B362" s="24">
        <v>33698.0</v>
      </c>
      <c r="C362" s="24"/>
      <c r="D362" s="24">
        <v>18539.0</v>
      </c>
      <c r="E362" s="24">
        <v>15159.0</v>
      </c>
      <c r="F362" s="24"/>
      <c r="G362" s="24"/>
      <c r="H362" s="24">
        <v>382.0</v>
      </c>
      <c r="I362" s="24">
        <v>90.0</v>
      </c>
      <c r="J362" s="24"/>
      <c r="K362" s="24"/>
    </row>
    <row r="363">
      <c r="A363" s="76">
        <v>44269.0</v>
      </c>
      <c r="B363" s="24">
        <v>40956.0</v>
      </c>
      <c r="C363" s="24"/>
      <c r="D363" s="24">
        <v>19619.0</v>
      </c>
      <c r="E363" s="24">
        <v>21337.0</v>
      </c>
      <c r="F363" s="24"/>
      <c r="G363" s="24"/>
      <c r="H363" s="24">
        <v>459.0</v>
      </c>
      <c r="I363" s="24">
        <v>55.0</v>
      </c>
      <c r="J363" s="24"/>
      <c r="K363" s="24"/>
    </row>
    <row r="364">
      <c r="A364" s="76">
        <v>44268.0</v>
      </c>
      <c r="B364" s="24">
        <v>66894.0</v>
      </c>
      <c r="C364" s="24"/>
      <c r="D364" s="24">
        <v>34118.0</v>
      </c>
      <c r="E364" s="24">
        <v>32776.0</v>
      </c>
      <c r="F364" s="24"/>
      <c r="G364" s="24"/>
      <c r="H364" s="24">
        <v>490.0</v>
      </c>
      <c r="I364" s="24">
        <v>67.0</v>
      </c>
      <c r="J364" s="24"/>
      <c r="K364" s="24"/>
    </row>
    <row r="365">
      <c r="A365" s="76">
        <v>44267.0</v>
      </c>
      <c r="B365" s="24">
        <v>64131.0</v>
      </c>
      <c r="C365" s="24"/>
      <c r="D365" s="24">
        <v>35679.0</v>
      </c>
      <c r="E365" s="24">
        <v>28452.0</v>
      </c>
      <c r="F365" s="24"/>
      <c r="G365" s="24"/>
      <c r="H365" s="24">
        <v>488.0</v>
      </c>
      <c r="I365" s="24">
        <v>75.0</v>
      </c>
      <c r="J365" s="24"/>
      <c r="K365" s="24"/>
    </row>
    <row r="366">
      <c r="A366" s="76">
        <v>44266.0</v>
      </c>
      <c r="B366" s="24">
        <v>67848.0</v>
      </c>
      <c r="C366" s="24"/>
      <c r="D366" s="24">
        <v>38101.0</v>
      </c>
      <c r="E366" s="24">
        <v>29747.0</v>
      </c>
      <c r="F366" s="24"/>
      <c r="G366" s="24"/>
      <c r="H366" s="24">
        <v>465.0</v>
      </c>
      <c r="I366" s="24">
        <v>82.0</v>
      </c>
      <c r="J366" s="24"/>
      <c r="K366" s="24"/>
    </row>
    <row r="367">
      <c r="A367" s="76">
        <v>44265.0</v>
      </c>
      <c r="B367" s="24">
        <v>63891.0</v>
      </c>
      <c r="C367" s="24"/>
      <c r="D367" s="24">
        <v>35900.0</v>
      </c>
      <c r="E367" s="24">
        <v>27991.0</v>
      </c>
      <c r="F367" s="24"/>
      <c r="G367" s="24"/>
      <c r="H367" s="24">
        <v>470.0</v>
      </c>
      <c r="I367" s="24">
        <v>76.0</v>
      </c>
      <c r="J367" s="24"/>
      <c r="K367" s="24"/>
    </row>
    <row r="368">
      <c r="A368" s="76">
        <v>44264.0</v>
      </c>
      <c r="B368" s="24">
        <v>69402.0</v>
      </c>
      <c r="C368" s="24"/>
      <c r="D368" s="24">
        <v>41175.0</v>
      </c>
      <c r="E368" s="24">
        <v>28227.0</v>
      </c>
      <c r="F368" s="24"/>
      <c r="G368" s="24"/>
      <c r="H368" s="24">
        <v>446.0</v>
      </c>
      <c r="I368" s="24">
        <v>65.0</v>
      </c>
      <c r="J368" s="24"/>
      <c r="K368" s="24"/>
    </row>
    <row r="369">
      <c r="A369" s="76">
        <v>44263.0</v>
      </c>
      <c r="B369" s="24">
        <v>33875.0</v>
      </c>
      <c r="C369" s="24"/>
      <c r="D369" s="24">
        <v>18683.0</v>
      </c>
      <c r="E369" s="24">
        <v>15192.0</v>
      </c>
      <c r="F369" s="24"/>
      <c r="G369" s="24"/>
      <c r="H369" s="24">
        <v>346.0</v>
      </c>
      <c r="I369" s="24">
        <v>50.0</v>
      </c>
      <c r="J369" s="24"/>
      <c r="K369" s="24"/>
    </row>
    <row r="370">
      <c r="A370" s="76">
        <v>44262.0</v>
      </c>
      <c r="B370" s="24">
        <v>42313.0</v>
      </c>
      <c r="C370" s="24"/>
      <c r="D370" s="24">
        <v>21183.0</v>
      </c>
      <c r="E370" s="24">
        <v>21130.0</v>
      </c>
      <c r="F370" s="24"/>
      <c r="G370" s="24"/>
      <c r="H370" s="24">
        <v>416.0</v>
      </c>
      <c r="I370" s="24">
        <v>59.0</v>
      </c>
      <c r="J370" s="24"/>
      <c r="K370" s="24"/>
    </row>
    <row r="371">
      <c r="A371" s="76">
        <v>44261.0</v>
      </c>
      <c r="B371" s="24">
        <v>62636.0</v>
      </c>
      <c r="C371" s="24"/>
      <c r="D371" s="24">
        <v>32932.0</v>
      </c>
      <c r="E371" s="24">
        <v>29704.0</v>
      </c>
      <c r="F371" s="24"/>
      <c r="G371" s="24"/>
      <c r="H371" s="24">
        <v>418.0</v>
      </c>
      <c r="I371" s="24">
        <v>75.0</v>
      </c>
      <c r="J371" s="24"/>
      <c r="K371" s="24"/>
    </row>
    <row r="372">
      <c r="A372" s="76">
        <v>44260.0</v>
      </c>
      <c r="B372" s="24">
        <v>64381.0</v>
      </c>
      <c r="C372" s="24"/>
      <c r="D372" s="24">
        <v>37111.0</v>
      </c>
      <c r="E372" s="24">
        <v>27270.0</v>
      </c>
      <c r="F372" s="24"/>
      <c r="G372" s="24"/>
      <c r="H372" s="24">
        <v>398.0</v>
      </c>
      <c r="I372" s="24">
        <v>57.0</v>
      </c>
      <c r="J372" s="24"/>
      <c r="K372" s="24"/>
    </row>
    <row r="373">
      <c r="A373" s="76">
        <v>44259.0</v>
      </c>
      <c r="B373" s="24">
        <v>63457.0</v>
      </c>
      <c r="C373" s="24"/>
      <c r="D373" s="24">
        <v>35697.0</v>
      </c>
      <c r="E373" s="24">
        <v>27760.0</v>
      </c>
      <c r="F373" s="24"/>
      <c r="G373" s="24"/>
      <c r="H373" s="24">
        <v>424.0</v>
      </c>
      <c r="I373" s="24">
        <v>64.0</v>
      </c>
      <c r="J373" s="24"/>
      <c r="K373" s="24"/>
    </row>
    <row r="374">
      <c r="A374" s="76">
        <v>44258.0</v>
      </c>
      <c r="B374" s="24">
        <v>64649.0</v>
      </c>
      <c r="C374" s="24"/>
      <c r="D374" s="24">
        <v>34227.0</v>
      </c>
      <c r="E374" s="24">
        <v>30422.0</v>
      </c>
      <c r="F374" s="24"/>
      <c r="G374" s="24"/>
      <c r="H374" s="24">
        <v>444.0</v>
      </c>
      <c r="I374" s="24">
        <v>113.0</v>
      </c>
      <c r="J374" s="24"/>
      <c r="K374" s="24"/>
    </row>
    <row r="375">
      <c r="A375" s="76">
        <v>44257.0</v>
      </c>
      <c r="B375" s="24">
        <v>30996.0</v>
      </c>
      <c r="C375" s="24"/>
      <c r="D375" s="24">
        <v>16221.0</v>
      </c>
      <c r="E375" s="24">
        <v>14775.0</v>
      </c>
      <c r="F375" s="24"/>
      <c r="G375" s="24"/>
      <c r="H375" s="24">
        <v>344.0</v>
      </c>
      <c r="I375" s="24">
        <v>53.0</v>
      </c>
      <c r="J375" s="24"/>
      <c r="K375" s="24"/>
    </row>
    <row r="376">
      <c r="A376" s="76">
        <v>44256.0</v>
      </c>
      <c r="B376" s="24">
        <v>32953.0</v>
      </c>
      <c r="C376" s="24"/>
      <c r="D376" s="24">
        <v>16749.0</v>
      </c>
      <c r="E376" s="24">
        <v>16204.0</v>
      </c>
      <c r="F376" s="24"/>
      <c r="G376" s="24"/>
      <c r="H376" s="24">
        <v>355.0</v>
      </c>
      <c r="I376" s="24">
        <v>57.0</v>
      </c>
      <c r="J376" s="24"/>
      <c r="K376" s="24"/>
    </row>
    <row r="377">
      <c r="A377" s="76">
        <v>44255.0</v>
      </c>
      <c r="B377" s="24">
        <v>44241.0</v>
      </c>
      <c r="C377" s="24"/>
      <c r="D377" s="24">
        <v>21791.0</v>
      </c>
      <c r="E377" s="24">
        <v>22450.0</v>
      </c>
      <c r="F377" s="24"/>
      <c r="G377" s="24"/>
      <c r="H377" s="24">
        <v>355.0</v>
      </c>
      <c r="I377" s="24">
        <v>41.0</v>
      </c>
      <c r="J377" s="24"/>
      <c r="K377" s="24"/>
    </row>
    <row r="378">
      <c r="A378" s="76">
        <v>44254.0</v>
      </c>
      <c r="B378" s="24">
        <v>72645.0</v>
      </c>
      <c r="C378" s="24"/>
      <c r="D378" s="24">
        <v>37149.0</v>
      </c>
      <c r="E378" s="24">
        <v>35496.0</v>
      </c>
      <c r="F378" s="24"/>
      <c r="G378" s="24"/>
      <c r="H378" s="24">
        <v>415.0</v>
      </c>
      <c r="I378" s="24">
        <v>82.0</v>
      </c>
      <c r="J378" s="24"/>
      <c r="K378" s="24"/>
    </row>
    <row r="379">
      <c r="A379" s="76">
        <v>44253.0</v>
      </c>
      <c r="B379" s="24">
        <v>71840.0</v>
      </c>
      <c r="C379" s="24"/>
      <c r="D379" s="24">
        <v>38852.0</v>
      </c>
      <c r="E379" s="24">
        <v>32988.0</v>
      </c>
      <c r="F379" s="24"/>
      <c r="G379" s="24"/>
      <c r="H379" s="24">
        <v>388.0</v>
      </c>
      <c r="I379" s="24">
        <v>45.0</v>
      </c>
      <c r="J379" s="24"/>
      <c r="K379" s="24"/>
    </row>
    <row r="380">
      <c r="A380" s="76">
        <v>44252.0</v>
      </c>
      <c r="B380" s="24">
        <v>70279.0</v>
      </c>
      <c r="C380" s="24"/>
      <c r="D380" s="24">
        <v>40226.0</v>
      </c>
      <c r="E380" s="24">
        <v>30053.0</v>
      </c>
      <c r="F380" s="24"/>
      <c r="G380" s="24"/>
      <c r="H380" s="24">
        <v>396.0</v>
      </c>
      <c r="I380" s="24">
        <v>60.0</v>
      </c>
      <c r="J380" s="24"/>
      <c r="K380" s="24"/>
    </row>
    <row r="381">
      <c r="A381" s="76">
        <v>44251.0</v>
      </c>
      <c r="B381" s="24">
        <v>69520.0</v>
      </c>
      <c r="C381" s="24"/>
      <c r="D381" s="24">
        <v>38309.0</v>
      </c>
      <c r="E381" s="24">
        <v>31211.0</v>
      </c>
      <c r="F381" s="24"/>
      <c r="G381" s="24"/>
      <c r="H381" s="24">
        <v>440.0</v>
      </c>
      <c r="I381" s="24">
        <v>54.0</v>
      </c>
      <c r="J381" s="24"/>
      <c r="K381" s="24"/>
    </row>
    <row r="382">
      <c r="A382" s="76">
        <v>44250.0</v>
      </c>
      <c r="B382" s="24">
        <v>79268.0</v>
      </c>
      <c r="C382" s="24"/>
      <c r="D382" s="24">
        <v>43535.0</v>
      </c>
      <c r="E382" s="24">
        <v>35733.0</v>
      </c>
      <c r="F382" s="24"/>
      <c r="G382" s="24"/>
      <c r="H382" s="24">
        <v>356.0</v>
      </c>
      <c r="I382" s="24">
        <v>41.0</v>
      </c>
      <c r="J382" s="24"/>
      <c r="K382" s="24"/>
    </row>
    <row r="383">
      <c r="A383" s="76">
        <v>44249.0</v>
      </c>
      <c r="B383" s="24">
        <v>32191.0</v>
      </c>
      <c r="C383" s="24"/>
      <c r="D383" s="24">
        <v>17804.0</v>
      </c>
      <c r="E383" s="24">
        <v>14387.0</v>
      </c>
      <c r="F383" s="24"/>
      <c r="G383" s="24"/>
      <c r="H383" s="24">
        <v>332.0</v>
      </c>
      <c r="I383" s="24">
        <v>44.0</v>
      </c>
      <c r="J383" s="24"/>
      <c r="K383" s="24"/>
    </row>
    <row r="384">
      <c r="A384" s="76">
        <v>44248.0</v>
      </c>
      <c r="B384" s="24">
        <v>42689.0</v>
      </c>
      <c r="C384" s="24"/>
      <c r="D384" s="24">
        <v>20709.0</v>
      </c>
      <c r="E384" s="24">
        <v>21980.0</v>
      </c>
      <c r="F384" s="24"/>
      <c r="G384" s="24"/>
      <c r="H384" s="24">
        <v>416.0</v>
      </c>
      <c r="I384" s="24">
        <v>59.0</v>
      </c>
      <c r="J384" s="24"/>
      <c r="K384" s="24"/>
    </row>
    <row r="385">
      <c r="A385" s="76">
        <v>44247.0</v>
      </c>
      <c r="B385" s="24">
        <v>81977.0</v>
      </c>
      <c r="C385" s="24"/>
      <c r="D385" s="24">
        <v>44639.0</v>
      </c>
      <c r="E385" s="24">
        <v>37338.0</v>
      </c>
      <c r="F385" s="24"/>
      <c r="G385" s="24"/>
      <c r="H385" s="24">
        <v>448.0</v>
      </c>
      <c r="I385" s="24">
        <v>75.0</v>
      </c>
      <c r="J385" s="24"/>
      <c r="K385" s="24"/>
    </row>
    <row r="386">
      <c r="A386" s="76">
        <v>44246.0</v>
      </c>
      <c r="B386" s="24">
        <v>75496.0</v>
      </c>
      <c r="C386" s="24"/>
      <c r="D386" s="24">
        <v>42778.0</v>
      </c>
      <c r="E386" s="24">
        <v>32718.0</v>
      </c>
      <c r="F386" s="24"/>
      <c r="G386" s="24"/>
      <c r="H386" s="24">
        <v>561.0</v>
      </c>
      <c r="I386" s="24">
        <v>80.0</v>
      </c>
      <c r="J386" s="24"/>
      <c r="K386" s="24"/>
    </row>
    <row r="387">
      <c r="A387" s="76">
        <v>44245.0</v>
      </c>
      <c r="B387" s="24">
        <v>71122.0</v>
      </c>
      <c r="C387" s="24"/>
      <c r="D387" s="24">
        <v>42647.0</v>
      </c>
      <c r="E387" s="24">
        <v>28475.0</v>
      </c>
      <c r="F387" s="24"/>
      <c r="G387" s="24"/>
      <c r="H387" s="24">
        <v>621.0</v>
      </c>
      <c r="I387" s="24">
        <v>71.0</v>
      </c>
      <c r="J387" s="24"/>
      <c r="K387" s="24"/>
    </row>
    <row r="388">
      <c r="A388" s="76">
        <v>44244.0</v>
      </c>
      <c r="B388" s="24">
        <v>76650.0</v>
      </c>
      <c r="C388" s="24"/>
      <c r="D388" s="24">
        <v>47077.0</v>
      </c>
      <c r="E388" s="24">
        <v>29573.0</v>
      </c>
      <c r="F388" s="24"/>
      <c r="G388" s="24"/>
      <c r="H388" s="24">
        <v>621.0</v>
      </c>
      <c r="I388" s="24">
        <v>92.0</v>
      </c>
      <c r="J388" s="24"/>
      <c r="K388" s="24"/>
    </row>
    <row r="389">
      <c r="A389" s="76">
        <v>44243.0</v>
      </c>
      <c r="B389" s="24">
        <v>85227.0</v>
      </c>
      <c r="C389" s="24"/>
      <c r="D389" s="24">
        <v>50630.0</v>
      </c>
      <c r="E389" s="24">
        <v>34597.0</v>
      </c>
      <c r="F389" s="24"/>
      <c r="G389" s="24"/>
      <c r="H389" s="24">
        <v>457.0</v>
      </c>
      <c r="I389" s="24">
        <v>82.0</v>
      </c>
      <c r="J389" s="24"/>
      <c r="K389" s="24"/>
    </row>
    <row r="390">
      <c r="A390" s="76">
        <v>44242.0</v>
      </c>
      <c r="B390" s="24">
        <v>43312.0</v>
      </c>
      <c r="C390" s="24"/>
      <c r="D390" s="24">
        <v>22774.0</v>
      </c>
      <c r="E390" s="24">
        <v>20538.0</v>
      </c>
      <c r="F390" s="24"/>
      <c r="G390" s="24"/>
      <c r="H390" s="24">
        <v>343.0</v>
      </c>
      <c r="I390" s="24">
        <v>50.0</v>
      </c>
      <c r="J390" s="24"/>
      <c r="K390" s="24"/>
    </row>
    <row r="391">
      <c r="A391" s="76">
        <v>44241.0</v>
      </c>
      <c r="B391" s="24">
        <v>50892.0</v>
      </c>
      <c r="C391" s="24"/>
      <c r="D391" s="24">
        <v>24749.0</v>
      </c>
      <c r="E391" s="24">
        <v>26143.0</v>
      </c>
      <c r="F391" s="24"/>
      <c r="G391" s="24"/>
      <c r="H391" s="24">
        <v>326.0</v>
      </c>
      <c r="I391" s="24">
        <v>30.0</v>
      </c>
      <c r="J391" s="24"/>
      <c r="K391" s="24"/>
    </row>
    <row r="392">
      <c r="A392" s="76">
        <v>44240.0</v>
      </c>
      <c r="B392" s="24">
        <v>36663.0</v>
      </c>
      <c r="C392" s="24"/>
      <c r="D392" s="24">
        <v>21968.0</v>
      </c>
      <c r="E392" s="24">
        <v>14695.0</v>
      </c>
      <c r="F392" s="24"/>
      <c r="G392" s="24"/>
      <c r="H392" s="24">
        <v>362.0</v>
      </c>
      <c r="I392" s="24">
        <v>58.0</v>
      </c>
      <c r="J392" s="24"/>
      <c r="K392" s="24"/>
    </row>
    <row r="393">
      <c r="A393" s="76">
        <v>44239.0</v>
      </c>
      <c r="B393" s="24">
        <v>41983.0</v>
      </c>
      <c r="C393" s="24"/>
      <c r="D393" s="24">
        <v>23361.0</v>
      </c>
      <c r="E393" s="24">
        <v>18622.0</v>
      </c>
      <c r="F393" s="24"/>
      <c r="G393" s="24"/>
      <c r="H393" s="24">
        <v>403.0</v>
      </c>
      <c r="I393" s="24">
        <v>81.0</v>
      </c>
      <c r="J393" s="24"/>
      <c r="K393" s="24"/>
    </row>
    <row r="394">
      <c r="A394" s="76">
        <v>44238.0</v>
      </c>
      <c r="B394" s="24">
        <v>81260.0</v>
      </c>
      <c r="C394" s="24"/>
      <c r="D394" s="24">
        <v>39985.0</v>
      </c>
      <c r="E394" s="24">
        <v>41275.0</v>
      </c>
      <c r="F394" s="24"/>
      <c r="G394" s="24"/>
      <c r="H394" s="24">
        <v>504.0</v>
      </c>
      <c r="I394" s="24">
        <v>87.0</v>
      </c>
      <c r="J394" s="24"/>
      <c r="K394" s="24"/>
    </row>
    <row r="395">
      <c r="A395" s="76">
        <v>44237.0</v>
      </c>
      <c r="B395" s="24">
        <v>77291.0</v>
      </c>
      <c r="C395" s="24"/>
      <c r="D395" s="24">
        <v>42618.0</v>
      </c>
      <c r="E395" s="24">
        <v>34673.0</v>
      </c>
      <c r="F395" s="24"/>
      <c r="G395" s="24"/>
      <c r="H395" s="24">
        <v>444.0</v>
      </c>
      <c r="I395" s="24">
        <v>98.0</v>
      </c>
      <c r="J395" s="24"/>
      <c r="K395" s="24"/>
    </row>
    <row r="396">
      <c r="A396" s="76">
        <v>44236.0</v>
      </c>
      <c r="B396" s="24">
        <v>82942.0</v>
      </c>
      <c r="C396" s="24"/>
      <c r="D396" s="24">
        <v>49209.0</v>
      </c>
      <c r="E396" s="24">
        <v>33733.0</v>
      </c>
      <c r="F396" s="24"/>
      <c r="G396" s="24"/>
      <c r="H396" s="24">
        <v>303.0</v>
      </c>
      <c r="I396" s="24">
        <v>31.0</v>
      </c>
      <c r="J396" s="24"/>
      <c r="K396" s="24"/>
    </row>
    <row r="397">
      <c r="A397" s="76">
        <v>44235.0</v>
      </c>
      <c r="B397" s="24">
        <v>34963.0</v>
      </c>
      <c r="C397" s="24"/>
      <c r="D397" s="24">
        <v>21221.0</v>
      </c>
      <c r="E397" s="24">
        <v>13742.0</v>
      </c>
      <c r="F397" s="24"/>
      <c r="G397" s="24"/>
      <c r="H397" s="24">
        <v>288.0</v>
      </c>
      <c r="I397" s="24">
        <v>47.0</v>
      </c>
      <c r="J397" s="24"/>
      <c r="K397" s="24"/>
    </row>
    <row r="398">
      <c r="A398" s="76">
        <v>44234.0</v>
      </c>
      <c r="B398" s="24">
        <v>44307.0</v>
      </c>
      <c r="C398" s="24"/>
      <c r="D398" s="24">
        <v>23622.0</v>
      </c>
      <c r="E398" s="24">
        <v>20685.0</v>
      </c>
      <c r="F398" s="24"/>
      <c r="G398" s="24"/>
      <c r="H398" s="24">
        <v>371.0</v>
      </c>
      <c r="I398" s="24">
        <v>67.0</v>
      </c>
      <c r="J398" s="24"/>
      <c r="K398" s="24"/>
    </row>
    <row r="399">
      <c r="A399" s="76">
        <v>44233.0</v>
      </c>
      <c r="B399" s="24">
        <v>78581.0</v>
      </c>
      <c r="C399" s="24"/>
      <c r="D399" s="24">
        <v>46175.0</v>
      </c>
      <c r="E399" s="24">
        <v>32406.0</v>
      </c>
      <c r="F399" s="24"/>
      <c r="G399" s="24"/>
      <c r="H399" s="24">
        <v>393.0</v>
      </c>
      <c r="I399" s="24">
        <v>56.0</v>
      </c>
      <c r="J399" s="24"/>
      <c r="K399" s="24"/>
    </row>
    <row r="400">
      <c r="A400" s="76">
        <v>44232.0</v>
      </c>
      <c r="B400" s="24">
        <v>72452.0</v>
      </c>
      <c r="C400" s="24"/>
      <c r="D400" s="24">
        <v>44083.0</v>
      </c>
      <c r="E400" s="24">
        <v>28369.0</v>
      </c>
      <c r="F400" s="24"/>
      <c r="G400" s="24"/>
      <c r="H400" s="24">
        <v>370.0</v>
      </c>
      <c r="I400" s="24">
        <v>56.0</v>
      </c>
      <c r="J400" s="24"/>
      <c r="K400" s="24"/>
    </row>
    <row r="401">
      <c r="A401" s="76">
        <v>44231.0</v>
      </c>
      <c r="B401" s="24">
        <v>74144.0</v>
      </c>
      <c r="C401" s="24"/>
      <c r="D401" s="24">
        <v>46381.0</v>
      </c>
      <c r="E401" s="24">
        <v>27763.0</v>
      </c>
      <c r="F401" s="24"/>
      <c r="G401" s="24"/>
      <c r="H401" s="24">
        <v>451.0</v>
      </c>
      <c r="I401" s="24">
        <v>85.0</v>
      </c>
      <c r="J401" s="24"/>
      <c r="K401" s="24"/>
    </row>
    <row r="402">
      <c r="A402" s="76">
        <v>44230.0</v>
      </c>
      <c r="B402" s="24">
        <v>73843.0</v>
      </c>
      <c r="C402" s="24"/>
      <c r="D402" s="24">
        <v>45301.0</v>
      </c>
      <c r="E402" s="24">
        <v>28542.0</v>
      </c>
      <c r="F402" s="24"/>
      <c r="G402" s="24"/>
      <c r="H402" s="24">
        <v>467.0</v>
      </c>
      <c r="I402" s="24">
        <v>78.0</v>
      </c>
      <c r="J402" s="24"/>
      <c r="K402" s="24"/>
    </row>
    <row r="403">
      <c r="A403" s="76">
        <v>44229.0</v>
      </c>
      <c r="B403" s="24">
        <v>81852.0</v>
      </c>
      <c r="C403" s="24"/>
      <c r="D403" s="24">
        <v>49571.0</v>
      </c>
      <c r="E403" s="24">
        <v>32281.0</v>
      </c>
      <c r="F403" s="24"/>
      <c r="G403" s="24"/>
      <c r="H403" s="24">
        <v>336.0</v>
      </c>
      <c r="I403" s="24">
        <v>36.0</v>
      </c>
      <c r="J403" s="24"/>
      <c r="K403" s="24"/>
    </row>
    <row r="404">
      <c r="A404" s="76">
        <v>44228.0</v>
      </c>
      <c r="B404" s="24">
        <v>33651.0</v>
      </c>
      <c r="C404" s="24"/>
      <c r="D404" s="24">
        <v>21024.0</v>
      </c>
      <c r="E404" s="24">
        <v>12627.0</v>
      </c>
      <c r="F404" s="24"/>
      <c r="G404" s="24"/>
      <c r="H404" s="24">
        <v>305.0</v>
      </c>
      <c r="I404" s="24">
        <v>37.0</v>
      </c>
      <c r="J404" s="24"/>
      <c r="K404" s="24"/>
    </row>
    <row r="405">
      <c r="A405" s="76">
        <v>44227.0</v>
      </c>
      <c r="B405" s="24">
        <v>48800.0</v>
      </c>
      <c r="C405" s="24"/>
      <c r="D405" s="24">
        <v>24290.0</v>
      </c>
      <c r="E405" s="24">
        <v>24510.0</v>
      </c>
      <c r="F405" s="24"/>
      <c r="G405" s="24"/>
      <c r="H405" s="24">
        <v>355.0</v>
      </c>
      <c r="I405" s="24">
        <v>36.0</v>
      </c>
      <c r="J405" s="24"/>
      <c r="K405" s="24"/>
    </row>
    <row r="406">
      <c r="A406" s="76">
        <v>44226.0</v>
      </c>
      <c r="B406" s="24">
        <v>77164.0</v>
      </c>
      <c r="C406" s="24"/>
      <c r="D406" s="24">
        <v>47266.0</v>
      </c>
      <c r="E406" s="24">
        <v>29898.0</v>
      </c>
      <c r="F406" s="24"/>
      <c r="G406" s="24"/>
      <c r="H406" s="24">
        <v>456.0</v>
      </c>
      <c r="I406" s="24">
        <v>63.0</v>
      </c>
      <c r="J406" s="24"/>
      <c r="K406" s="24"/>
    </row>
    <row r="407">
      <c r="A407" s="76">
        <v>44225.0</v>
      </c>
      <c r="B407" s="24">
        <v>68421.0</v>
      </c>
      <c r="C407" s="24"/>
      <c r="D407" s="24">
        <v>47075.0</v>
      </c>
      <c r="E407" s="24">
        <v>21346.0</v>
      </c>
      <c r="F407" s="24"/>
      <c r="G407" s="24"/>
      <c r="H407" s="24">
        <v>469.0</v>
      </c>
      <c r="I407" s="24">
        <v>70.0</v>
      </c>
      <c r="J407" s="24"/>
      <c r="K407" s="24"/>
    </row>
    <row r="408">
      <c r="A408" s="76">
        <v>44224.0</v>
      </c>
      <c r="B408" s="24">
        <v>77650.0</v>
      </c>
      <c r="C408" s="24"/>
      <c r="D408" s="24">
        <v>52942.0</v>
      </c>
      <c r="E408" s="24">
        <v>24708.0</v>
      </c>
      <c r="F408" s="24"/>
      <c r="G408" s="24"/>
      <c r="H408" s="24">
        <v>497.0</v>
      </c>
      <c r="I408" s="24">
        <v>47.0</v>
      </c>
      <c r="J408" s="24"/>
      <c r="K408" s="24"/>
    </row>
    <row r="409">
      <c r="A409" s="76">
        <v>44223.0</v>
      </c>
      <c r="B409" s="24">
        <v>68504.0</v>
      </c>
      <c r="C409" s="24"/>
      <c r="D409" s="24">
        <v>46484.0</v>
      </c>
      <c r="E409" s="24">
        <v>22020.0</v>
      </c>
      <c r="F409" s="24"/>
      <c r="G409" s="24"/>
      <c r="H409" s="24">
        <v>559.0</v>
      </c>
      <c r="I409" s="24">
        <v>52.0</v>
      </c>
      <c r="J409" s="24"/>
      <c r="K409" s="24"/>
    </row>
    <row r="410">
      <c r="A410" s="76">
        <v>44222.0</v>
      </c>
      <c r="B410" s="24">
        <v>71041.0</v>
      </c>
      <c r="C410" s="24"/>
      <c r="D410" s="24">
        <v>46677.0</v>
      </c>
      <c r="E410" s="24">
        <v>24364.0</v>
      </c>
      <c r="F410" s="24"/>
      <c r="G410" s="24"/>
      <c r="H410" s="24">
        <v>349.0</v>
      </c>
      <c r="I410" s="24">
        <v>38.0</v>
      </c>
      <c r="J410" s="24"/>
      <c r="K410" s="24"/>
    </row>
    <row r="411">
      <c r="A411" s="76">
        <v>44221.0</v>
      </c>
      <c r="B411" s="24">
        <v>29362.0</v>
      </c>
      <c r="C411" s="24"/>
      <c r="D411" s="24">
        <v>21737.0</v>
      </c>
      <c r="E411" s="24">
        <v>7625.0</v>
      </c>
      <c r="F411" s="24"/>
      <c r="G411" s="24"/>
      <c r="H411" s="24">
        <v>437.0</v>
      </c>
      <c r="I411" s="24">
        <v>43.0</v>
      </c>
      <c r="J411" s="24"/>
      <c r="K411" s="24"/>
    </row>
    <row r="412">
      <c r="A412" s="76">
        <v>44220.0</v>
      </c>
      <c r="B412" s="24">
        <v>37645.0</v>
      </c>
      <c r="C412" s="24"/>
      <c r="D412" s="24">
        <v>24642.0</v>
      </c>
      <c r="E412" s="24">
        <v>13003.0</v>
      </c>
      <c r="F412" s="24"/>
      <c r="G412" s="24"/>
      <c r="H412" s="24">
        <v>392.0</v>
      </c>
      <c r="I412" s="24">
        <v>62.0</v>
      </c>
      <c r="J412" s="24"/>
      <c r="K412" s="24"/>
    </row>
    <row r="413">
      <c r="A413" s="76">
        <v>44219.0</v>
      </c>
      <c r="B413" s="24">
        <v>74184.0</v>
      </c>
      <c r="C413" s="24"/>
      <c r="D413" s="24">
        <v>47484.0</v>
      </c>
      <c r="E413" s="24">
        <v>26700.0</v>
      </c>
      <c r="F413" s="24"/>
      <c r="G413" s="24"/>
      <c r="H413" s="24">
        <v>431.0</v>
      </c>
      <c r="I413" s="24">
        <v>73.0</v>
      </c>
      <c r="J413" s="24"/>
      <c r="K413" s="24"/>
    </row>
    <row r="414">
      <c r="A414" s="76">
        <v>44218.0</v>
      </c>
      <c r="B414" s="24">
        <v>65649.0</v>
      </c>
      <c r="C414" s="24"/>
      <c r="D414" s="24">
        <v>44618.0</v>
      </c>
      <c r="E414" s="24">
        <v>21031.0</v>
      </c>
      <c r="F414" s="24"/>
      <c r="G414" s="24"/>
      <c r="H414" s="24">
        <v>346.0</v>
      </c>
      <c r="I414" s="24">
        <v>55.0</v>
      </c>
      <c r="J414" s="24"/>
      <c r="K414" s="24"/>
    </row>
    <row r="415">
      <c r="A415" s="76">
        <v>44217.0</v>
      </c>
      <c r="B415" s="24">
        <v>66100.0</v>
      </c>
      <c r="C415" s="24"/>
      <c r="D415" s="24">
        <v>45480.0</v>
      </c>
      <c r="E415" s="24">
        <v>20620.0</v>
      </c>
      <c r="F415" s="24"/>
      <c r="G415" s="24"/>
      <c r="H415" s="24">
        <v>401.0</v>
      </c>
      <c r="I415" s="24">
        <v>45.0</v>
      </c>
      <c r="J415" s="24"/>
      <c r="K415" s="24"/>
    </row>
    <row r="416">
      <c r="A416" s="76">
        <v>44216.0</v>
      </c>
      <c r="B416" s="24">
        <v>71747.0</v>
      </c>
      <c r="C416" s="24"/>
      <c r="D416" s="24">
        <v>51804.0</v>
      </c>
      <c r="E416" s="24">
        <v>19943.0</v>
      </c>
      <c r="F416" s="24"/>
      <c r="G416" s="24"/>
      <c r="H416" s="24">
        <v>404.0</v>
      </c>
      <c r="I416" s="24">
        <v>67.0</v>
      </c>
      <c r="J416" s="24"/>
      <c r="K416" s="24"/>
    </row>
    <row r="417">
      <c r="A417" s="76">
        <v>44215.0</v>
      </c>
      <c r="B417" s="24">
        <v>72702.0</v>
      </c>
      <c r="C417" s="24"/>
      <c r="D417" s="24">
        <v>53106.0</v>
      </c>
      <c r="E417" s="24">
        <v>19596.0</v>
      </c>
      <c r="F417" s="24"/>
      <c r="G417" s="24"/>
      <c r="H417" s="24">
        <v>386.0</v>
      </c>
      <c r="I417" s="24">
        <v>49.0</v>
      </c>
      <c r="J417" s="24"/>
      <c r="K417" s="24"/>
    </row>
    <row r="418">
      <c r="A418" s="76">
        <v>44214.0</v>
      </c>
      <c r="B418" s="24">
        <v>37980.0</v>
      </c>
      <c r="C418" s="24"/>
      <c r="D418" s="24">
        <v>25930.0</v>
      </c>
      <c r="E418" s="24">
        <v>12050.0</v>
      </c>
      <c r="F418" s="24"/>
      <c r="G418" s="24"/>
      <c r="H418" s="24">
        <v>389.0</v>
      </c>
      <c r="I418" s="24">
        <v>67.0</v>
      </c>
      <c r="J418" s="24"/>
      <c r="K418" s="24"/>
    </row>
    <row r="419">
      <c r="A419" s="76">
        <v>44213.0</v>
      </c>
      <c r="B419" s="24">
        <v>45836.0</v>
      </c>
      <c r="C419" s="24"/>
      <c r="D419" s="24">
        <v>29020.0</v>
      </c>
      <c r="E419" s="24">
        <v>16816.0</v>
      </c>
      <c r="F419" s="24"/>
      <c r="G419" s="24"/>
      <c r="H419" s="24">
        <v>520.0</v>
      </c>
      <c r="I419" s="24">
        <v>124.0</v>
      </c>
      <c r="J419" s="24"/>
      <c r="K419" s="24"/>
    </row>
    <row r="420">
      <c r="A420" s="76">
        <v>44212.0</v>
      </c>
      <c r="B420" s="24">
        <v>87806.0</v>
      </c>
      <c r="C420" s="24"/>
      <c r="D420" s="24">
        <v>54196.0</v>
      </c>
      <c r="E420" s="24">
        <v>33610.0</v>
      </c>
      <c r="F420" s="24"/>
      <c r="G420" s="24"/>
      <c r="H420" s="24">
        <v>580.0</v>
      </c>
      <c r="I420" s="24">
        <v>84.0</v>
      </c>
      <c r="J420" s="24"/>
      <c r="K420" s="24"/>
    </row>
    <row r="421">
      <c r="A421" s="76">
        <v>44211.0</v>
      </c>
      <c r="B421" s="24">
        <v>84389.0</v>
      </c>
      <c r="C421" s="24"/>
      <c r="D421" s="24">
        <v>52715.0</v>
      </c>
      <c r="E421" s="24">
        <v>31674.0</v>
      </c>
      <c r="F421" s="24"/>
      <c r="G421" s="24"/>
      <c r="H421" s="24">
        <v>512.0</v>
      </c>
      <c r="I421" s="24">
        <v>60.0</v>
      </c>
      <c r="J421" s="24"/>
      <c r="K421" s="24"/>
    </row>
    <row r="422">
      <c r="A422" s="76">
        <v>44210.0</v>
      </c>
      <c r="B422" s="24">
        <v>87625.0</v>
      </c>
      <c r="C422" s="24"/>
      <c r="D422" s="24">
        <v>53047.0</v>
      </c>
      <c r="E422" s="24">
        <v>34578.0</v>
      </c>
      <c r="F422" s="24"/>
      <c r="G422" s="24"/>
      <c r="H422" s="24">
        <v>524.0</v>
      </c>
      <c r="I422" s="24">
        <v>50.0</v>
      </c>
      <c r="J422" s="24"/>
      <c r="K422" s="24"/>
    </row>
    <row r="423">
      <c r="A423" s="76">
        <v>44209.0</v>
      </c>
      <c r="B423" s="24">
        <v>92392.0</v>
      </c>
      <c r="C423" s="24"/>
      <c r="D423" s="24">
        <v>58227.0</v>
      </c>
      <c r="E423" s="24">
        <v>34165.0</v>
      </c>
      <c r="F423" s="24"/>
      <c r="G423" s="24"/>
      <c r="H423" s="24">
        <v>561.0</v>
      </c>
      <c r="I423" s="24">
        <v>110.0</v>
      </c>
      <c r="J423" s="24"/>
      <c r="K423" s="24"/>
    </row>
    <row r="424">
      <c r="A424" s="76">
        <v>44208.0</v>
      </c>
      <c r="B424" s="24">
        <v>94537.0</v>
      </c>
      <c r="C424" s="24"/>
      <c r="D424" s="24">
        <v>62400.0</v>
      </c>
      <c r="E424" s="24">
        <v>32137.0</v>
      </c>
      <c r="F424" s="24"/>
      <c r="G424" s="24"/>
      <c r="H424" s="24">
        <v>537.0</v>
      </c>
      <c r="I424" s="24">
        <v>68.0</v>
      </c>
      <c r="J424" s="24"/>
      <c r="K424" s="24"/>
    </row>
    <row r="425">
      <c r="A425" s="76">
        <v>44207.0</v>
      </c>
      <c r="B425" s="24">
        <v>42043.0</v>
      </c>
      <c r="C425" s="24"/>
      <c r="D425" s="24">
        <v>28222.0</v>
      </c>
      <c r="E425" s="24">
        <v>13821.0</v>
      </c>
      <c r="F425" s="24"/>
      <c r="G425" s="24"/>
      <c r="H425" s="24">
        <v>451.0</v>
      </c>
      <c r="I425" s="24">
        <v>78.0</v>
      </c>
      <c r="J425" s="24"/>
      <c r="K425" s="24"/>
    </row>
    <row r="426">
      <c r="A426" s="76">
        <v>44206.0</v>
      </c>
      <c r="B426" s="24">
        <v>56948.0</v>
      </c>
      <c r="C426" s="24"/>
      <c r="D426" s="24">
        <v>33847.0</v>
      </c>
      <c r="E426" s="24">
        <v>23101.0</v>
      </c>
      <c r="F426" s="24"/>
      <c r="G426" s="24"/>
      <c r="H426" s="24">
        <v>657.0</v>
      </c>
      <c r="I426" s="24">
        <v>89.0</v>
      </c>
      <c r="J426" s="24"/>
      <c r="K426" s="24"/>
    </row>
    <row r="427">
      <c r="A427" s="76">
        <v>44205.0</v>
      </c>
      <c r="B427" s="24">
        <v>93609.0</v>
      </c>
      <c r="C427" s="24"/>
      <c r="D427" s="24">
        <v>59612.0</v>
      </c>
      <c r="E427" s="24">
        <v>33997.0</v>
      </c>
      <c r="F427" s="24"/>
      <c r="G427" s="24"/>
      <c r="H427" s="24">
        <v>641.0</v>
      </c>
      <c r="I427" s="24">
        <v>80.0</v>
      </c>
      <c r="J427" s="24"/>
      <c r="K427" s="24"/>
    </row>
    <row r="428">
      <c r="A428" s="76">
        <v>44204.0</v>
      </c>
      <c r="B428" s="24">
        <v>91127.0</v>
      </c>
      <c r="C428" s="24"/>
      <c r="D428" s="24">
        <v>60196.0</v>
      </c>
      <c r="E428" s="24">
        <v>30931.0</v>
      </c>
      <c r="F428" s="24"/>
      <c r="G428" s="24"/>
      <c r="H428" s="24">
        <v>674.0</v>
      </c>
      <c r="I428" s="24">
        <v>178.0</v>
      </c>
      <c r="J428" s="24"/>
      <c r="K428" s="24"/>
    </row>
    <row r="429">
      <c r="A429" s="76">
        <v>44203.0</v>
      </c>
      <c r="B429" s="24">
        <v>102790.0</v>
      </c>
      <c r="C429" s="24"/>
      <c r="D429" s="24">
        <v>64942.0</v>
      </c>
      <c r="E429" s="24">
        <v>37848.0</v>
      </c>
      <c r="F429" s="24"/>
      <c r="G429" s="24"/>
      <c r="H429" s="24">
        <v>869.0</v>
      </c>
      <c r="I429" s="24">
        <v>120.0</v>
      </c>
      <c r="J429" s="24"/>
      <c r="K429" s="24"/>
    </row>
    <row r="430">
      <c r="A430" s="76">
        <v>44202.0</v>
      </c>
      <c r="B430" s="24">
        <v>97943.0</v>
      </c>
      <c r="C430" s="24"/>
      <c r="D430" s="24">
        <v>65506.0</v>
      </c>
      <c r="E430" s="24">
        <v>32437.0</v>
      </c>
      <c r="F430" s="24"/>
      <c r="G430" s="24"/>
      <c r="H430" s="24">
        <v>838.0</v>
      </c>
      <c r="I430" s="24">
        <v>111.0</v>
      </c>
      <c r="J430" s="24"/>
      <c r="K430" s="24"/>
    </row>
    <row r="431">
      <c r="A431" s="76">
        <v>44201.0</v>
      </c>
      <c r="B431" s="24">
        <v>95268.0</v>
      </c>
      <c r="C431" s="24"/>
      <c r="D431" s="24">
        <v>62752.0</v>
      </c>
      <c r="E431" s="24">
        <v>32516.0</v>
      </c>
      <c r="F431" s="24"/>
      <c r="G431" s="24"/>
      <c r="H431" s="24">
        <v>714.0</v>
      </c>
      <c r="I431" s="24">
        <v>113.0</v>
      </c>
      <c r="J431" s="24"/>
      <c r="K431" s="24"/>
    </row>
    <row r="432">
      <c r="A432" s="76">
        <v>44200.0</v>
      </c>
      <c r="B432" s="24">
        <v>59379.0</v>
      </c>
      <c r="C432" s="24"/>
      <c r="D432" s="24">
        <v>35770.0</v>
      </c>
      <c r="E432" s="24">
        <v>23609.0</v>
      </c>
      <c r="F432" s="24"/>
      <c r="G432" s="24"/>
      <c r="H432" s="24">
        <v>1020.0</v>
      </c>
      <c r="I432" s="24">
        <v>137.0</v>
      </c>
      <c r="J432" s="24"/>
      <c r="K432" s="24"/>
    </row>
    <row r="433">
      <c r="A433" s="76">
        <v>44199.0</v>
      </c>
      <c r="B433" s="24">
        <v>73563.0</v>
      </c>
      <c r="C433" s="24"/>
      <c r="D433" s="24">
        <v>38040.0</v>
      </c>
      <c r="E433" s="24">
        <v>35523.0</v>
      </c>
      <c r="F433" s="24"/>
      <c r="G433" s="24"/>
      <c r="H433" s="24">
        <v>657.0</v>
      </c>
      <c r="I433" s="24">
        <v>89.0</v>
      </c>
      <c r="J433" s="24"/>
      <c r="K433" s="24"/>
    </row>
    <row r="434">
      <c r="A434" s="76">
        <v>44198.0</v>
      </c>
      <c r="B434" s="24">
        <v>52986.0</v>
      </c>
      <c r="C434" s="24"/>
      <c r="D434" s="24">
        <v>33480.0</v>
      </c>
      <c r="E434" s="24">
        <v>19506.0</v>
      </c>
      <c r="F434" s="24"/>
      <c r="G434" s="24"/>
      <c r="H434" s="24">
        <v>820.0</v>
      </c>
      <c r="I434" s="24">
        <v>91.0</v>
      </c>
      <c r="J434" s="24"/>
      <c r="K434" s="24"/>
    </row>
    <row r="435">
      <c r="A435" s="76">
        <v>44197.0</v>
      </c>
      <c r="B435" s="24">
        <v>101176.0</v>
      </c>
      <c r="C435" s="24"/>
      <c r="D435" s="24">
        <v>55438.0</v>
      </c>
      <c r="E435" s="24">
        <v>45738.0</v>
      </c>
      <c r="F435" s="24"/>
      <c r="G435" s="24"/>
      <c r="H435" s="24">
        <v>1029.0</v>
      </c>
      <c r="I435" s="24">
        <v>149.0</v>
      </c>
      <c r="J435" s="24"/>
      <c r="K435" s="24"/>
    </row>
    <row r="436">
      <c r="A436" s="76">
        <v>44196.0</v>
      </c>
      <c r="B436" s="24">
        <v>95082.0</v>
      </c>
      <c r="C436" s="24"/>
      <c r="D436" s="24">
        <v>54358.0</v>
      </c>
      <c r="E436" s="24">
        <v>40724.0</v>
      </c>
      <c r="F436" s="24"/>
      <c r="G436" s="24"/>
      <c r="H436" s="24">
        <v>967.0</v>
      </c>
      <c r="I436" s="24">
        <v>133.0</v>
      </c>
      <c r="J436" s="24"/>
      <c r="K436" s="24"/>
    </row>
    <row r="437">
      <c r="A437" s="76">
        <v>44195.0</v>
      </c>
      <c r="B437" s="24">
        <v>102495.0</v>
      </c>
      <c r="C437" s="24"/>
      <c r="D437" s="24">
        <v>61343.0</v>
      </c>
      <c r="E437" s="24">
        <v>41152.0</v>
      </c>
      <c r="F437" s="24"/>
      <c r="G437" s="24"/>
      <c r="H437" s="24">
        <v>1050.0</v>
      </c>
      <c r="I437" s="24">
        <v>108.0</v>
      </c>
      <c r="J437" s="24"/>
      <c r="K437" s="24"/>
    </row>
    <row r="438">
      <c r="A438" s="76">
        <v>44194.0</v>
      </c>
      <c r="B438" s="24">
        <v>108385.0</v>
      </c>
      <c r="C438" s="24"/>
      <c r="D438" s="24">
        <v>59873.0</v>
      </c>
      <c r="E438" s="24">
        <v>48512.0</v>
      </c>
      <c r="F438" s="24"/>
      <c r="G438" s="24"/>
      <c r="H438" s="24">
        <v>1045.0</v>
      </c>
      <c r="I438" s="24">
        <v>119.0</v>
      </c>
      <c r="J438" s="24"/>
      <c r="K438" s="24"/>
    </row>
    <row r="439">
      <c r="A439" s="76">
        <v>44193.0</v>
      </c>
      <c r="B439" s="24">
        <v>56147.0</v>
      </c>
      <c r="C439" s="24"/>
      <c r="D439" s="24">
        <v>31894.0</v>
      </c>
      <c r="E439" s="24">
        <v>24253.0</v>
      </c>
      <c r="F439" s="24"/>
      <c r="G439" s="24"/>
      <c r="H439" s="24">
        <v>807.0</v>
      </c>
      <c r="I439" s="24">
        <v>86.0</v>
      </c>
      <c r="J439" s="24"/>
      <c r="K439" s="24"/>
    </row>
    <row r="440">
      <c r="A440" s="76">
        <v>44192.0</v>
      </c>
      <c r="B440" s="24">
        <v>71122.0</v>
      </c>
      <c r="C440" s="24"/>
      <c r="D440" s="24">
        <v>36997.0</v>
      </c>
      <c r="E440" s="24">
        <v>34125.0</v>
      </c>
      <c r="F440" s="24"/>
      <c r="G440" s="24"/>
      <c r="H440" s="24">
        <v>970.0</v>
      </c>
      <c r="I440" s="24">
        <v>120.0</v>
      </c>
      <c r="J440" s="24"/>
      <c r="K440" s="24"/>
    </row>
    <row r="441">
      <c r="A441" s="76">
        <v>44191.0</v>
      </c>
      <c r="B441" s="24">
        <v>64214.0</v>
      </c>
      <c r="C441" s="24"/>
      <c r="D441" s="24">
        <v>30058.0</v>
      </c>
      <c r="E441" s="24">
        <v>34156.0</v>
      </c>
      <c r="F441" s="24"/>
      <c r="G441" s="24"/>
      <c r="H441" s="24">
        <v>1132.0</v>
      </c>
      <c r="I441" s="24">
        <v>116.0</v>
      </c>
      <c r="J441" s="24"/>
      <c r="K441" s="24"/>
    </row>
    <row r="442">
      <c r="A442" s="76">
        <v>44190.0</v>
      </c>
      <c r="B442" s="24">
        <v>118078.0</v>
      </c>
      <c r="C442" s="24"/>
      <c r="D442" s="24">
        <v>57147.0</v>
      </c>
      <c r="E442" s="24">
        <v>60931.0</v>
      </c>
      <c r="F442" s="24"/>
      <c r="G442" s="24"/>
      <c r="H442" s="24">
        <v>1241.0</v>
      </c>
      <c r="I442" s="24">
        <v>121.0</v>
      </c>
      <c r="J442" s="24"/>
      <c r="K442" s="24"/>
    </row>
    <row r="443">
      <c r="A443" s="76">
        <v>44189.0</v>
      </c>
      <c r="B443" s="24">
        <v>113731.0</v>
      </c>
      <c r="C443" s="24"/>
      <c r="D443" s="24">
        <v>55640.0</v>
      </c>
      <c r="E443" s="24">
        <v>58091.0</v>
      </c>
      <c r="F443" s="24"/>
      <c r="G443" s="24"/>
      <c r="H443" s="24">
        <v>985.0</v>
      </c>
      <c r="I443" s="24">
        <v>150.0</v>
      </c>
      <c r="J443" s="24"/>
      <c r="K443" s="24"/>
    </row>
    <row r="444">
      <c r="A444" s="76">
        <v>44188.0</v>
      </c>
      <c r="B444" s="24">
        <v>107217.0</v>
      </c>
      <c r="C444" s="24"/>
      <c r="D444" s="24">
        <v>54140.0</v>
      </c>
      <c r="E444" s="24">
        <v>53077.0</v>
      </c>
      <c r="F444" s="24"/>
      <c r="G444" s="24"/>
      <c r="H444" s="24">
        <v>1090.0</v>
      </c>
      <c r="I444" s="24">
        <v>145.0</v>
      </c>
      <c r="J444" s="24"/>
      <c r="K444" s="24"/>
    </row>
    <row r="445">
      <c r="A445" s="76">
        <v>44187.0</v>
      </c>
      <c r="B445" s="24">
        <v>108322.0</v>
      </c>
      <c r="C445" s="24"/>
      <c r="D445" s="24">
        <v>58569.0</v>
      </c>
      <c r="E445" s="24">
        <v>49753.0</v>
      </c>
      <c r="F445" s="24"/>
      <c r="G445" s="24"/>
      <c r="H445" s="24">
        <v>867.0</v>
      </c>
      <c r="I445" s="24">
        <v>131.0</v>
      </c>
      <c r="J445" s="24"/>
      <c r="K445" s="24"/>
    </row>
    <row r="446">
      <c r="A446" s="76">
        <v>44186.0</v>
      </c>
      <c r="B446" s="24">
        <v>56520.0</v>
      </c>
      <c r="C446" s="24"/>
      <c r="D446" s="24">
        <v>30767.0</v>
      </c>
      <c r="E446" s="24">
        <v>25753.0</v>
      </c>
      <c r="F446" s="24"/>
      <c r="G446" s="24"/>
      <c r="H446" s="24">
        <v>926.0</v>
      </c>
      <c r="I446" s="24">
        <v>93.0</v>
      </c>
      <c r="J446" s="24"/>
      <c r="K446" s="24"/>
    </row>
    <row r="447">
      <c r="A447" s="76">
        <v>44185.0</v>
      </c>
      <c r="B447" s="24">
        <v>81740.0</v>
      </c>
      <c r="C447" s="24"/>
      <c r="D447" s="24">
        <v>36847.0</v>
      </c>
      <c r="E447" s="24">
        <v>44893.0</v>
      </c>
      <c r="F447" s="24"/>
      <c r="G447" s="24"/>
      <c r="H447" s="24">
        <v>1097.0</v>
      </c>
      <c r="I447" s="24">
        <v>99.0</v>
      </c>
      <c r="J447" s="24"/>
      <c r="K447" s="24"/>
    </row>
    <row r="448">
      <c r="A448" s="76">
        <v>44184.0</v>
      </c>
      <c r="B448" s="24">
        <v>104945.0</v>
      </c>
      <c r="C448" s="24"/>
      <c r="D448" s="24">
        <v>56450.0</v>
      </c>
      <c r="E448" s="24">
        <v>48495.0</v>
      </c>
      <c r="F448" s="24"/>
      <c r="G448" s="24"/>
      <c r="H448" s="24">
        <v>1051.0</v>
      </c>
      <c r="I448" s="24">
        <v>116.0</v>
      </c>
      <c r="J448" s="24"/>
      <c r="K448" s="24"/>
    </row>
    <row r="449">
      <c r="A449" s="76">
        <v>44183.0</v>
      </c>
      <c r="B449" s="24">
        <v>83799.0</v>
      </c>
      <c r="C449" s="24"/>
      <c r="D449" s="24">
        <v>50957.0</v>
      </c>
      <c r="E449" s="24">
        <v>32842.0</v>
      </c>
      <c r="F449" s="24"/>
      <c r="G449" s="24"/>
      <c r="H449" s="24">
        <v>1064.0</v>
      </c>
      <c r="I449" s="24">
        <v>102.0</v>
      </c>
      <c r="J449" s="24"/>
      <c r="K449" s="24"/>
    </row>
    <row r="450">
      <c r="A450" s="7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0</v>
      </c>
      <c r="B1" s="21" t="s">
        <v>36</v>
      </c>
      <c r="C1" s="94" t="s">
        <v>17</v>
      </c>
      <c r="D1" s="94" t="s">
        <v>18</v>
      </c>
      <c r="E1" s="94" t="s">
        <v>19</v>
      </c>
      <c r="F1" s="94" t="s">
        <v>20</v>
      </c>
      <c r="G1" s="94" t="s">
        <v>21</v>
      </c>
      <c r="H1" s="94" t="s">
        <v>22</v>
      </c>
      <c r="I1" s="94" t="s">
        <v>23</v>
      </c>
      <c r="J1" s="94" t="s">
        <v>24</v>
      </c>
      <c r="K1" s="94" t="s">
        <v>25</v>
      </c>
      <c r="L1" s="94" t="s">
        <v>26</v>
      </c>
      <c r="M1" s="94" t="s">
        <v>27</v>
      </c>
      <c r="N1" s="94" t="s">
        <v>28</v>
      </c>
      <c r="O1" s="94" t="s">
        <v>29</v>
      </c>
      <c r="P1" s="94" t="s">
        <v>30</v>
      </c>
      <c r="Q1" s="94" t="s">
        <v>31</v>
      </c>
      <c r="R1" s="94" t="s">
        <v>32</v>
      </c>
      <c r="S1" s="94" t="s">
        <v>33</v>
      </c>
      <c r="T1" s="6"/>
    </row>
    <row r="2">
      <c r="A2" s="8">
        <v>44631.0</v>
      </c>
      <c r="B2" s="21">
        <v>4.4893814E7</v>
      </c>
      <c r="C2" s="6">
        <v>8309642.0</v>
      </c>
      <c r="D2" s="6">
        <v>2870121.0</v>
      </c>
      <c r="E2" s="6">
        <v>2013473.0</v>
      </c>
      <c r="F2" s="6">
        <v>2556156.0</v>
      </c>
      <c r="G2" s="6">
        <v>1257466.0</v>
      </c>
      <c r="H2" s="6">
        <v>1241311.0</v>
      </c>
      <c r="I2" s="6">
        <v>965070.0</v>
      </c>
      <c r="J2" s="6">
        <v>295654.0</v>
      </c>
      <c r="K2" s="6">
        <v>1.1764808E7</v>
      </c>
      <c r="L2" s="6">
        <v>1342712.0</v>
      </c>
      <c r="M2" s="6">
        <v>1421140.0</v>
      </c>
      <c r="N2" s="6">
        <v>1887355.0</v>
      </c>
      <c r="O2" s="6">
        <v>1584869.0</v>
      </c>
      <c r="P2" s="6">
        <v>1643923.0</v>
      </c>
      <c r="Q2" s="6">
        <v>2282589.0</v>
      </c>
      <c r="R2" s="6">
        <v>2870946.0</v>
      </c>
      <c r="S2" s="6">
        <v>586579.0</v>
      </c>
      <c r="T2" s="6"/>
    </row>
    <row r="3">
      <c r="A3" s="8">
        <v>44630.0</v>
      </c>
      <c r="B3" s="21">
        <v>4.4888313E7</v>
      </c>
      <c r="C3" s="6">
        <v>8308610.0</v>
      </c>
      <c r="D3" s="6">
        <v>2869804.0</v>
      </c>
      <c r="E3" s="6">
        <v>2013256.0</v>
      </c>
      <c r="F3" s="6">
        <v>2555876.0</v>
      </c>
      <c r="G3" s="6">
        <v>1257297.0</v>
      </c>
      <c r="H3" s="6">
        <v>1241133.0</v>
      </c>
      <c r="I3" s="6">
        <v>964905.0</v>
      </c>
      <c r="J3" s="6">
        <v>295612.0</v>
      </c>
      <c r="K3" s="6">
        <v>1.1763511E7</v>
      </c>
      <c r="L3" s="6">
        <v>1342491.0</v>
      </c>
      <c r="M3" s="6">
        <v>1420943.0</v>
      </c>
      <c r="N3" s="6">
        <v>1887141.0</v>
      </c>
      <c r="O3" s="6">
        <v>1584677.0</v>
      </c>
      <c r="P3" s="6">
        <v>1643762.0</v>
      </c>
      <c r="Q3" s="6">
        <v>2282244.0</v>
      </c>
      <c r="R3" s="6">
        <v>2870596.0</v>
      </c>
      <c r="S3" s="6">
        <v>586455.0</v>
      </c>
      <c r="T3" s="6"/>
    </row>
    <row r="4">
      <c r="A4" s="8">
        <v>44629.0</v>
      </c>
      <c r="B4" s="21">
        <v>4.4887172E7</v>
      </c>
      <c r="C4" s="6">
        <v>8308532.0</v>
      </c>
      <c r="D4" s="6">
        <v>2869747.0</v>
      </c>
      <c r="E4" s="6">
        <v>2013214.0</v>
      </c>
      <c r="F4" s="6">
        <v>2555764.0</v>
      </c>
      <c r="G4" s="6">
        <v>1257286.0</v>
      </c>
      <c r="H4" s="6">
        <v>1241091.0</v>
      </c>
      <c r="I4" s="6">
        <v>964877.0</v>
      </c>
      <c r="J4" s="6">
        <v>295578.0</v>
      </c>
      <c r="K4" s="6">
        <v>1.1763165E7</v>
      </c>
      <c r="L4" s="6">
        <v>1342454.0</v>
      </c>
      <c r="M4" s="6">
        <v>1420918.0</v>
      </c>
      <c r="N4" s="6">
        <v>1887078.0</v>
      </c>
      <c r="O4" s="6">
        <v>1584651.0</v>
      </c>
      <c r="P4" s="6">
        <v>1643712.0</v>
      </c>
      <c r="Q4" s="6">
        <v>2282186.0</v>
      </c>
      <c r="R4" s="6">
        <v>2870502.0</v>
      </c>
      <c r="S4" s="6">
        <v>586417.0</v>
      </c>
      <c r="T4" s="6"/>
    </row>
    <row r="5">
      <c r="A5" s="8">
        <v>44628.0</v>
      </c>
      <c r="B5" s="21">
        <v>4.4880845E7</v>
      </c>
      <c r="C5" s="6">
        <v>8307458.0</v>
      </c>
      <c r="D5" s="6">
        <v>2869354.0</v>
      </c>
      <c r="E5" s="6">
        <v>2012979.0</v>
      </c>
      <c r="F5" s="6">
        <v>2555468.0</v>
      </c>
      <c r="G5" s="6">
        <v>1257115.0</v>
      </c>
      <c r="H5" s="6">
        <v>1240888.0</v>
      </c>
      <c r="I5" s="6">
        <v>964765.0</v>
      </c>
      <c r="J5" s="6">
        <v>295470.0</v>
      </c>
      <c r="K5" s="6">
        <v>1.1761579E7</v>
      </c>
      <c r="L5" s="6">
        <v>1342153.0</v>
      </c>
      <c r="M5" s="6">
        <v>1420698.0</v>
      </c>
      <c r="N5" s="6">
        <v>1886795.0</v>
      </c>
      <c r="O5" s="6">
        <v>1584440.0</v>
      </c>
      <c r="P5" s="6">
        <v>1643493.0</v>
      </c>
      <c r="Q5" s="6">
        <v>2281818.0</v>
      </c>
      <c r="R5" s="6">
        <v>2870083.0</v>
      </c>
      <c r="S5" s="6">
        <v>586289.0</v>
      </c>
      <c r="T5" s="6"/>
    </row>
    <row r="6">
      <c r="A6" s="8">
        <v>44627.0</v>
      </c>
      <c r="B6" s="21">
        <v>4.487259E7</v>
      </c>
      <c r="C6" s="6">
        <v>8305935.0</v>
      </c>
      <c r="D6" s="6">
        <v>2868799.0</v>
      </c>
      <c r="E6" s="6">
        <v>2012620.0</v>
      </c>
      <c r="F6" s="6">
        <v>2555046.0</v>
      </c>
      <c r="G6" s="6">
        <v>1256873.0</v>
      </c>
      <c r="H6" s="6">
        <v>1240615.0</v>
      </c>
      <c r="I6" s="6">
        <v>964551.0</v>
      </c>
      <c r="J6" s="6">
        <v>295401.0</v>
      </c>
      <c r="K6" s="6">
        <v>1.1759488E7</v>
      </c>
      <c r="L6" s="6">
        <v>1341900.0</v>
      </c>
      <c r="M6" s="6">
        <v>1420454.0</v>
      </c>
      <c r="N6" s="6">
        <v>1886439.0</v>
      </c>
      <c r="O6" s="6">
        <v>1584164.0</v>
      </c>
      <c r="P6" s="6">
        <v>1643200.0</v>
      </c>
      <c r="Q6" s="6">
        <v>2281364.0</v>
      </c>
      <c r="R6" s="6">
        <v>2869553.0</v>
      </c>
      <c r="S6" s="6">
        <v>586188.0</v>
      </c>
      <c r="T6" s="6"/>
    </row>
    <row r="7">
      <c r="A7" s="8">
        <v>44626.0</v>
      </c>
      <c r="B7" s="21">
        <v>4.4872508E7</v>
      </c>
      <c r="C7" s="6">
        <v>8305965.0</v>
      </c>
      <c r="D7" s="6">
        <v>2868800.0</v>
      </c>
      <c r="E7" s="6">
        <v>2012600.0</v>
      </c>
      <c r="F7" s="6">
        <v>2555051.0</v>
      </c>
      <c r="G7" s="6">
        <v>1256866.0</v>
      </c>
      <c r="H7" s="6">
        <v>1240610.0</v>
      </c>
      <c r="I7" s="6">
        <v>964551.0</v>
      </c>
      <c r="J7" s="6">
        <v>295379.0</v>
      </c>
      <c r="K7" s="6">
        <v>1.1759402E7</v>
      </c>
      <c r="L7" s="6">
        <v>1341898.0</v>
      </c>
      <c r="M7" s="6">
        <v>1420443.0</v>
      </c>
      <c r="N7" s="6">
        <v>1886419.0</v>
      </c>
      <c r="O7" s="6">
        <v>1584177.0</v>
      </c>
      <c r="P7" s="6">
        <v>1643210.0</v>
      </c>
      <c r="Q7" s="6">
        <v>2281390.0</v>
      </c>
      <c r="R7" s="6">
        <v>2869558.0</v>
      </c>
      <c r="S7" s="6">
        <v>586189.0</v>
      </c>
      <c r="T7" s="6"/>
    </row>
    <row r="8">
      <c r="A8" s="8">
        <v>44625.0</v>
      </c>
      <c r="B8" s="21">
        <v>4.4870094E7</v>
      </c>
      <c r="C8" s="6">
        <v>8305659.0</v>
      </c>
      <c r="D8" s="6">
        <v>2868700.0</v>
      </c>
      <c r="E8" s="6">
        <v>2012543.0</v>
      </c>
      <c r="F8" s="6">
        <v>2554861.0</v>
      </c>
      <c r="G8" s="6">
        <v>1256823.0</v>
      </c>
      <c r="H8" s="6">
        <v>1240559.0</v>
      </c>
      <c r="I8" s="6">
        <v>964523.0</v>
      </c>
      <c r="J8" s="6">
        <v>295342.0</v>
      </c>
      <c r="K8" s="6">
        <v>1.175852E7</v>
      </c>
      <c r="L8" s="6">
        <v>1341817.0</v>
      </c>
      <c r="M8" s="6">
        <v>1420346.0</v>
      </c>
      <c r="N8" s="6">
        <v>1886288.0</v>
      </c>
      <c r="O8" s="6">
        <v>1584122.0</v>
      </c>
      <c r="P8" s="6">
        <v>1643127.0</v>
      </c>
      <c r="Q8" s="6">
        <v>2281270.0</v>
      </c>
      <c r="R8" s="6">
        <v>2869430.0</v>
      </c>
      <c r="S8" s="6">
        <v>586164.0</v>
      </c>
      <c r="T8" s="6"/>
    </row>
    <row r="9">
      <c r="A9" s="8">
        <v>44624.0</v>
      </c>
      <c r="B9" s="95">
        <v>4.486607E7</v>
      </c>
      <c r="C9" s="95">
        <v>8305075.0</v>
      </c>
      <c r="D9" s="95">
        <v>2868479.0</v>
      </c>
      <c r="E9" s="95">
        <v>2012402.0</v>
      </c>
      <c r="F9" s="95">
        <v>2554621.0</v>
      </c>
      <c r="G9" s="95">
        <v>1256733.0</v>
      </c>
      <c r="H9" s="95">
        <v>1240460.0</v>
      </c>
      <c r="I9" s="95">
        <v>964444.0</v>
      </c>
      <c r="J9" s="95">
        <v>295315.0</v>
      </c>
      <c r="K9" s="95">
        <v>1.1757281E7</v>
      </c>
      <c r="L9" s="95">
        <v>1341674.0</v>
      </c>
      <c r="M9" s="95">
        <v>1420196.0</v>
      </c>
      <c r="N9" s="95">
        <v>1886086.0</v>
      </c>
      <c r="O9" s="95">
        <v>1584006.0</v>
      </c>
      <c r="P9" s="95">
        <v>1642955.0</v>
      </c>
      <c r="Q9" s="95">
        <v>2281055.0</v>
      </c>
      <c r="R9" s="95">
        <v>2869191.0</v>
      </c>
      <c r="S9" s="95">
        <v>586097.0</v>
      </c>
    </row>
    <row r="10">
      <c r="A10" s="8">
        <v>44623.0</v>
      </c>
      <c r="B10" s="95">
        <v>4.4863511E7</v>
      </c>
      <c r="C10" s="95">
        <v>8304717.0</v>
      </c>
      <c r="D10" s="95">
        <v>2868401.0</v>
      </c>
      <c r="E10" s="95">
        <v>2012327.0</v>
      </c>
      <c r="F10" s="95">
        <v>2554464.0</v>
      </c>
      <c r="G10" s="95">
        <v>1256683.0</v>
      </c>
      <c r="H10" s="95">
        <v>1240369.0</v>
      </c>
      <c r="I10" s="95">
        <v>964391.0</v>
      </c>
      <c r="J10" s="95">
        <v>295271.0</v>
      </c>
      <c r="K10" s="95">
        <v>1.1756519E7</v>
      </c>
      <c r="L10" s="95">
        <v>1341602.0</v>
      </c>
      <c r="M10" s="95">
        <v>1420105.0</v>
      </c>
      <c r="N10" s="95">
        <v>1885936.0</v>
      </c>
      <c r="O10" s="95">
        <v>1583933.0</v>
      </c>
      <c r="P10" s="95">
        <v>1642851.0</v>
      </c>
      <c r="Q10" s="95">
        <v>2280861.0</v>
      </c>
      <c r="R10" s="95">
        <v>2869040.0</v>
      </c>
      <c r="S10" s="95">
        <v>586041.0</v>
      </c>
    </row>
    <row r="11">
      <c r="A11" s="8">
        <v>44622.0</v>
      </c>
      <c r="B11" s="95">
        <v>4.4860559E7</v>
      </c>
      <c r="C11" s="95">
        <v>8304050.0</v>
      </c>
      <c r="D11" s="95">
        <v>2868217.0</v>
      </c>
      <c r="E11" s="95">
        <v>2012203.0</v>
      </c>
      <c r="F11" s="95">
        <v>2554332.0</v>
      </c>
      <c r="G11" s="95">
        <v>1256617.0</v>
      </c>
      <c r="H11" s="95">
        <v>1240284.0</v>
      </c>
      <c r="I11" s="95">
        <v>964348.0</v>
      </c>
      <c r="J11" s="95">
        <v>295236.0</v>
      </c>
      <c r="K11" s="95">
        <v>1.1755786E7</v>
      </c>
      <c r="L11" s="95">
        <v>1341507.0</v>
      </c>
      <c r="M11" s="95">
        <v>1420011.0</v>
      </c>
      <c r="N11" s="95">
        <v>1885787.0</v>
      </c>
      <c r="O11" s="95">
        <v>1583843.0</v>
      </c>
      <c r="P11" s="95">
        <v>1642736.0</v>
      </c>
      <c r="Q11" s="95">
        <v>2280721.0</v>
      </c>
      <c r="R11" s="95">
        <v>2868897.0</v>
      </c>
      <c r="S11" s="95">
        <v>585984.0</v>
      </c>
    </row>
    <row r="12">
      <c r="A12" s="8">
        <v>44621.0</v>
      </c>
      <c r="B12" s="95">
        <v>4.4860242E7</v>
      </c>
      <c r="C12" s="95">
        <v>8304160.0</v>
      </c>
      <c r="D12" s="95">
        <v>2868231.0</v>
      </c>
      <c r="E12" s="95">
        <v>2012271.0</v>
      </c>
      <c r="F12" s="95">
        <v>2554302.0</v>
      </c>
      <c r="G12" s="95">
        <v>1256646.0</v>
      </c>
      <c r="H12" s="95">
        <v>1240300.0</v>
      </c>
      <c r="I12" s="95">
        <v>964343.0</v>
      </c>
      <c r="J12" s="95">
        <v>295182.0</v>
      </c>
      <c r="K12" s="95">
        <v>1.1755526E7</v>
      </c>
      <c r="L12" s="95">
        <v>1341453.0</v>
      </c>
      <c r="M12" s="95">
        <v>1419983.0</v>
      </c>
      <c r="N12" s="95">
        <v>1885733.0</v>
      </c>
      <c r="O12" s="95">
        <v>1583844.0</v>
      </c>
      <c r="P12" s="95">
        <v>1642714.0</v>
      </c>
      <c r="Q12" s="95">
        <v>2280699.0</v>
      </c>
      <c r="R12" s="95">
        <v>2868888.0</v>
      </c>
      <c r="S12" s="95">
        <v>585967.0</v>
      </c>
    </row>
    <row r="13">
      <c r="A13" s="8">
        <v>44620.0</v>
      </c>
      <c r="B13" s="95">
        <v>4.485214E7</v>
      </c>
      <c r="C13" s="95">
        <v>8302038.0</v>
      </c>
      <c r="D13" s="95">
        <v>2867786.0</v>
      </c>
      <c r="E13" s="95">
        <v>2011967.0</v>
      </c>
      <c r="F13" s="95">
        <v>2553868.0</v>
      </c>
      <c r="G13" s="95">
        <v>1256469.0</v>
      </c>
      <c r="H13" s="95">
        <v>1240082.0</v>
      </c>
      <c r="I13" s="95">
        <v>964182.0</v>
      </c>
      <c r="J13" s="95">
        <v>295103.0</v>
      </c>
      <c r="K13" s="95">
        <v>1.1753463E7</v>
      </c>
      <c r="L13" s="95">
        <v>1341276.0</v>
      </c>
      <c r="M13" s="95">
        <v>1419741.0</v>
      </c>
      <c r="N13" s="95">
        <v>1885457.0</v>
      </c>
      <c r="O13" s="95">
        <v>1583633.0</v>
      </c>
      <c r="P13" s="95">
        <v>1642486.0</v>
      </c>
      <c r="Q13" s="95">
        <v>2280279.0</v>
      </c>
      <c r="R13" s="95">
        <v>2868458.0</v>
      </c>
      <c r="S13" s="95">
        <v>585852.0</v>
      </c>
    </row>
    <row r="14">
      <c r="A14" s="8">
        <v>44619.0</v>
      </c>
      <c r="B14" s="95">
        <v>4.4851869E7</v>
      </c>
      <c r="C14" s="95">
        <v>8301903.0</v>
      </c>
      <c r="D14" s="95">
        <v>2867799.0</v>
      </c>
      <c r="E14" s="95">
        <v>2011997.0</v>
      </c>
      <c r="F14" s="95">
        <v>2553814.0</v>
      </c>
      <c r="G14" s="95">
        <v>1256474.0</v>
      </c>
      <c r="H14" s="95">
        <v>1240089.0</v>
      </c>
      <c r="I14" s="95">
        <v>964179.0</v>
      </c>
      <c r="J14" s="95">
        <v>295078.0</v>
      </c>
      <c r="K14" s="95">
        <v>1.1753306E7</v>
      </c>
      <c r="L14" s="95">
        <v>1341287.0</v>
      </c>
      <c r="M14" s="95">
        <v>1419743.0</v>
      </c>
      <c r="N14" s="95">
        <v>1885447.0</v>
      </c>
      <c r="O14" s="95">
        <v>1583659.0</v>
      </c>
      <c r="P14" s="95">
        <v>1642481.0</v>
      </c>
      <c r="Q14" s="95">
        <v>2280299.0</v>
      </c>
      <c r="R14" s="95">
        <v>2868469.0</v>
      </c>
      <c r="S14" s="95">
        <v>585845.0</v>
      </c>
    </row>
    <row r="15">
      <c r="A15" s="8">
        <v>44618.0</v>
      </c>
      <c r="B15" s="95">
        <v>4.4846725E7</v>
      </c>
      <c r="C15" s="95">
        <v>8301125.0</v>
      </c>
      <c r="D15" s="95">
        <v>2867607.0</v>
      </c>
      <c r="E15" s="95">
        <v>2011870.0</v>
      </c>
      <c r="F15" s="95">
        <v>2553618.0</v>
      </c>
      <c r="G15" s="95">
        <v>1256357.0</v>
      </c>
      <c r="H15" s="95">
        <v>1239976.0</v>
      </c>
      <c r="I15" s="95">
        <v>964084.0</v>
      </c>
      <c r="J15" s="95">
        <v>294943.0</v>
      </c>
      <c r="K15" s="95">
        <v>1.175148E7</v>
      </c>
      <c r="L15" s="95">
        <v>1341217.0</v>
      </c>
      <c r="M15" s="95">
        <v>1419541.0</v>
      </c>
      <c r="N15" s="95">
        <v>1885150.0</v>
      </c>
      <c r="O15" s="95">
        <v>1583514.0</v>
      </c>
      <c r="P15" s="95">
        <v>1642375.0</v>
      </c>
      <c r="Q15" s="95">
        <v>2279958.0</v>
      </c>
      <c r="R15" s="95">
        <v>2868163.0</v>
      </c>
      <c r="S15" s="95">
        <v>585747.0</v>
      </c>
    </row>
    <row r="16">
      <c r="A16" s="8">
        <v>44617.0</v>
      </c>
      <c r="B16" s="95">
        <v>4.4835692E7</v>
      </c>
      <c r="C16" s="95">
        <v>8298829.0</v>
      </c>
      <c r="D16" s="95">
        <v>2867045.0</v>
      </c>
      <c r="E16" s="95">
        <v>2011511.0</v>
      </c>
      <c r="F16" s="95">
        <v>2552895.0</v>
      </c>
      <c r="G16" s="95">
        <v>1256085.0</v>
      </c>
      <c r="H16" s="95">
        <v>1239693.0</v>
      </c>
      <c r="I16" s="95">
        <v>963836.0</v>
      </c>
      <c r="J16" s="95">
        <v>294779.0</v>
      </c>
      <c r="K16" s="95">
        <v>1.1748593E7</v>
      </c>
      <c r="L16" s="95">
        <v>1340887.0</v>
      </c>
      <c r="M16" s="95">
        <v>1419212.0</v>
      </c>
      <c r="N16" s="95">
        <v>1884643.0</v>
      </c>
      <c r="O16" s="95">
        <v>1583151.0</v>
      </c>
      <c r="P16" s="95">
        <v>1642042.0</v>
      </c>
      <c r="Q16" s="95">
        <v>2279437.0</v>
      </c>
      <c r="R16" s="95">
        <v>2867443.0</v>
      </c>
      <c r="S16" s="95">
        <v>585611.0</v>
      </c>
    </row>
    <row r="17">
      <c r="A17" s="8">
        <v>44616.0</v>
      </c>
      <c r="B17" s="95">
        <v>4.4827579E7</v>
      </c>
      <c r="C17" s="95">
        <v>8296984.0</v>
      </c>
      <c r="D17" s="95">
        <v>2866620.0</v>
      </c>
      <c r="E17" s="95">
        <v>2011181.0</v>
      </c>
      <c r="F17" s="95">
        <v>2552385.0</v>
      </c>
      <c r="G17" s="95">
        <v>1255915.0</v>
      </c>
      <c r="H17" s="95">
        <v>1239450.0</v>
      </c>
      <c r="I17" s="95">
        <v>963646.0</v>
      </c>
      <c r="J17" s="95">
        <v>294696.0</v>
      </c>
      <c r="K17" s="95">
        <v>1.174649E7</v>
      </c>
      <c r="L17" s="95">
        <v>1340633.0</v>
      </c>
      <c r="M17" s="95">
        <v>1418969.0</v>
      </c>
      <c r="N17" s="95">
        <v>1884358.0</v>
      </c>
      <c r="O17" s="95">
        <v>1582956.0</v>
      </c>
      <c r="P17" s="95">
        <v>1641825.0</v>
      </c>
      <c r="Q17" s="95">
        <v>2278995.0</v>
      </c>
      <c r="R17" s="95">
        <v>2866987.0</v>
      </c>
      <c r="S17" s="95">
        <v>585489.0</v>
      </c>
    </row>
    <row r="18">
      <c r="A18" s="8">
        <v>44615.0</v>
      </c>
      <c r="B18" s="95">
        <v>4.4819897E7</v>
      </c>
      <c r="C18" s="95">
        <v>8295316.0</v>
      </c>
      <c r="D18" s="95">
        <v>2866121.0</v>
      </c>
      <c r="E18" s="95">
        <v>2010806.0</v>
      </c>
      <c r="F18" s="95">
        <v>2551928.0</v>
      </c>
      <c r="G18" s="95">
        <v>1255771.0</v>
      </c>
      <c r="H18" s="95">
        <v>1239208.0</v>
      </c>
      <c r="I18" s="95">
        <v>963486.0</v>
      </c>
      <c r="J18" s="95">
        <v>294589.0</v>
      </c>
      <c r="K18" s="95">
        <v>1.1744594E7</v>
      </c>
      <c r="L18" s="95">
        <v>1340394.0</v>
      </c>
      <c r="M18" s="95">
        <v>1418757.0</v>
      </c>
      <c r="N18" s="95">
        <v>1884097.0</v>
      </c>
      <c r="O18" s="95">
        <v>1582690.0</v>
      </c>
      <c r="P18" s="95">
        <v>1641612.0</v>
      </c>
      <c r="Q18" s="95">
        <v>2278602.0</v>
      </c>
      <c r="R18" s="95">
        <v>2866568.0</v>
      </c>
      <c r="S18" s="95">
        <v>585358.0</v>
      </c>
    </row>
    <row r="19">
      <c r="A19" s="8">
        <v>44614.0</v>
      </c>
      <c r="B19" s="95">
        <v>4.4811397E7</v>
      </c>
      <c r="C19" s="95">
        <v>8293370.0</v>
      </c>
      <c r="D19" s="95">
        <v>2865661.0</v>
      </c>
      <c r="E19" s="95">
        <v>2010455.0</v>
      </c>
      <c r="F19" s="95">
        <v>2551503.0</v>
      </c>
      <c r="G19" s="95">
        <v>1255581.0</v>
      </c>
      <c r="H19" s="95">
        <v>1238975.0</v>
      </c>
      <c r="I19" s="95">
        <v>963321.0</v>
      </c>
      <c r="J19" s="95">
        <v>294490.0</v>
      </c>
      <c r="K19" s="95">
        <v>1.1742328E7</v>
      </c>
      <c r="L19" s="95">
        <v>1340095.0</v>
      </c>
      <c r="M19" s="95">
        <v>1418472.0</v>
      </c>
      <c r="N19" s="95">
        <v>1883758.0</v>
      </c>
      <c r="O19" s="95">
        <v>1582459.0</v>
      </c>
      <c r="P19" s="95">
        <v>1641371.0</v>
      </c>
      <c r="Q19" s="95">
        <v>2278206.0</v>
      </c>
      <c r="R19" s="95">
        <v>2866132.0</v>
      </c>
      <c r="S19" s="95">
        <v>585220.0</v>
      </c>
    </row>
    <row r="20">
      <c r="A20" s="8">
        <v>44613.0</v>
      </c>
      <c r="B20" s="95">
        <v>4.4799973E7</v>
      </c>
      <c r="C20" s="95">
        <v>8290271.0</v>
      </c>
      <c r="D20" s="95">
        <v>2864927.0</v>
      </c>
      <c r="E20" s="95">
        <v>2009998.0</v>
      </c>
      <c r="F20" s="95">
        <v>2550859.0</v>
      </c>
      <c r="G20" s="95">
        <v>1255305.0</v>
      </c>
      <c r="H20" s="95">
        <v>1238639.0</v>
      </c>
      <c r="I20" s="95">
        <v>963105.0</v>
      </c>
      <c r="J20" s="95">
        <v>294408.0</v>
      </c>
      <c r="K20" s="95">
        <v>1.1739471E7</v>
      </c>
      <c r="L20" s="95">
        <v>1339853.0</v>
      </c>
      <c r="M20" s="95">
        <v>1418181.0</v>
      </c>
      <c r="N20" s="95">
        <v>1883373.0</v>
      </c>
      <c r="O20" s="95">
        <v>1582167.0</v>
      </c>
      <c r="P20" s="95">
        <v>1641119.0</v>
      </c>
      <c r="Q20" s="95">
        <v>2277723.0</v>
      </c>
      <c r="R20" s="95">
        <v>2865523.0</v>
      </c>
      <c r="S20" s="95">
        <v>585051.0</v>
      </c>
    </row>
    <row r="21">
      <c r="A21" s="8">
        <v>44612.0</v>
      </c>
      <c r="B21" s="95">
        <v>4.4799651E7</v>
      </c>
      <c r="C21" s="95">
        <v>8290235.0</v>
      </c>
      <c r="D21" s="95">
        <v>2864927.0</v>
      </c>
      <c r="E21" s="95">
        <v>2010018.0</v>
      </c>
      <c r="F21" s="95">
        <v>2550785.0</v>
      </c>
      <c r="G21" s="95">
        <v>1255296.0</v>
      </c>
      <c r="H21" s="95">
        <v>1238676.0</v>
      </c>
      <c r="I21" s="95">
        <v>963107.0</v>
      </c>
      <c r="J21" s="95">
        <v>294372.0</v>
      </c>
      <c r="K21" s="95">
        <v>1.1739272E7</v>
      </c>
      <c r="L21" s="95">
        <v>1339854.0</v>
      </c>
      <c r="M21" s="95">
        <v>1418179.0</v>
      </c>
      <c r="N21" s="95">
        <v>1883349.0</v>
      </c>
      <c r="O21" s="95">
        <v>1582161.0</v>
      </c>
      <c r="P21" s="95">
        <v>1641118.0</v>
      </c>
      <c r="Q21" s="95">
        <v>2277729.0</v>
      </c>
      <c r="R21" s="95">
        <v>2865529.0</v>
      </c>
      <c r="S21" s="95">
        <v>585044.0</v>
      </c>
    </row>
    <row r="22">
      <c r="A22" s="8">
        <v>44611.0</v>
      </c>
      <c r="B22" s="95">
        <v>4.4793048E7</v>
      </c>
      <c r="C22" s="95">
        <v>8289344.0</v>
      </c>
      <c r="D22" s="95">
        <v>2864642.0</v>
      </c>
      <c r="E22" s="95">
        <v>2009759.0</v>
      </c>
      <c r="F22" s="95">
        <v>2550297.0</v>
      </c>
      <c r="G22" s="95">
        <v>1255073.0</v>
      </c>
      <c r="H22" s="95">
        <v>1238542.0</v>
      </c>
      <c r="I22" s="95">
        <v>962994.0</v>
      </c>
      <c r="J22" s="95">
        <v>294273.0</v>
      </c>
      <c r="K22" s="95">
        <v>1.1737008E7</v>
      </c>
      <c r="L22" s="95">
        <v>1339735.0</v>
      </c>
      <c r="M22" s="95">
        <v>1417960.0</v>
      </c>
      <c r="N22" s="95">
        <v>1882999.0</v>
      </c>
      <c r="O22" s="95">
        <v>1581994.0</v>
      </c>
      <c r="P22" s="95">
        <v>1641002.0</v>
      </c>
      <c r="Q22" s="95">
        <v>2277362.0</v>
      </c>
      <c r="R22" s="95">
        <v>2865134.0</v>
      </c>
      <c r="S22" s="95">
        <v>584930.0</v>
      </c>
    </row>
    <row r="23">
      <c r="A23" s="8">
        <v>44610.0</v>
      </c>
      <c r="B23" s="95">
        <v>4.4779154E7</v>
      </c>
      <c r="C23" s="95">
        <v>8286542.0</v>
      </c>
      <c r="D23" s="95">
        <v>2863877.0</v>
      </c>
      <c r="E23" s="95">
        <v>2009213.0</v>
      </c>
      <c r="F23" s="95">
        <v>2549533.0</v>
      </c>
      <c r="G23" s="95">
        <v>1254738.0</v>
      </c>
      <c r="H23" s="95">
        <v>1238146.0</v>
      </c>
      <c r="I23" s="95">
        <v>962674.0</v>
      </c>
      <c r="J23" s="95">
        <v>294082.0</v>
      </c>
      <c r="K23" s="95">
        <v>1.1733169E7</v>
      </c>
      <c r="L23" s="95">
        <v>1339427.0</v>
      </c>
      <c r="M23" s="95">
        <v>1417498.0</v>
      </c>
      <c r="N23" s="95">
        <v>1882452.0</v>
      </c>
      <c r="O23" s="95">
        <v>1581578.0</v>
      </c>
      <c r="P23" s="95">
        <v>1640630.0</v>
      </c>
      <c r="Q23" s="95">
        <v>2276606.0</v>
      </c>
      <c r="R23" s="95">
        <v>2864241.0</v>
      </c>
      <c r="S23" s="95">
        <v>584748.0</v>
      </c>
    </row>
    <row r="24">
      <c r="A24" s="8">
        <v>44609.0</v>
      </c>
      <c r="B24" s="95">
        <v>4.4768136E7</v>
      </c>
      <c r="C24" s="95">
        <v>8284326.0</v>
      </c>
      <c r="D24" s="95">
        <v>2863184.0</v>
      </c>
      <c r="E24" s="95">
        <v>2008750.0</v>
      </c>
      <c r="F24" s="95">
        <v>2548954.0</v>
      </c>
      <c r="G24" s="95">
        <v>1254511.0</v>
      </c>
      <c r="H24" s="95">
        <v>1237852.0</v>
      </c>
      <c r="I24" s="95">
        <v>962448.0</v>
      </c>
      <c r="J24" s="95">
        <v>293919.0</v>
      </c>
      <c r="K24" s="95">
        <v>1.173027E7</v>
      </c>
      <c r="L24" s="95">
        <v>1339062.0</v>
      </c>
      <c r="M24" s="95">
        <v>1417189.0</v>
      </c>
      <c r="N24" s="95">
        <v>1882073.0</v>
      </c>
      <c r="O24" s="95">
        <v>1581237.0</v>
      </c>
      <c r="P24" s="95">
        <v>1640290.0</v>
      </c>
      <c r="Q24" s="95">
        <v>2275977.0</v>
      </c>
      <c r="R24" s="95">
        <v>2863611.0</v>
      </c>
      <c r="S24" s="95">
        <v>584483.0</v>
      </c>
    </row>
    <row r="25">
      <c r="A25" s="8">
        <v>44608.0</v>
      </c>
      <c r="B25" s="95">
        <v>4.4757215E7</v>
      </c>
      <c r="C25" s="95">
        <v>8282313.0</v>
      </c>
      <c r="D25" s="95">
        <v>2862525.0</v>
      </c>
      <c r="E25" s="95">
        <v>2008171.0</v>
      </c>
      <c r="F25" s="95">
        <v>2548326.0</v>
      </c>
      <c r="G25" s="95">
        <v>1254303.0</v>
      </c>
      <c r="H25" s="95">
        <v>1237574.0</v>
      </c>
      <c r="I25" s="95">
        <v>962180.0</v>
      </c>
      <c r="J25" s="95">
        <v>293758.0</v>
      </c>
      <c r="K25" s="95">
        <v>1.1727391E7</v>
      </c>
      <c r="L25" s="95">
        <v>1338776.0</v>
      </c>
      <c r="M25" s="95">
        <v>1416828.0</v>
      </c>
      <c r="N25" s="95">
        <v>1881632.0</v>
      </c>
      <c r="O25" s="95">
        <v>1580961.0</v>
      </c>
      <c r="P25" s="95">
        <v>1639907.0</v>
      </c>
      <c r="Q25" s="95">
        <v>2275371.0</v>
      </c>
      <c r="R25" s="95">
        <v>2862944.0</v>
      </c>
      <c r="S25" s="95">
        <v>584255.0</v>
      </c>
    </row>
    <row r="26">
      <c r="A26" s="8">
        <v>44607.0</v>
      </c>
      <c r="B26" s="95">
        <v>4.4745781E7</v>
      </c>
      <c r="C26" s="95">
        <v>8280188.0</v>
      </c>
      <c r="D26" s="95">
        <v>2861795.0</v>
      </c>
      <c r="E26" s="95">
        <v>2007618.0</v>
      </c>
      <c r="F26" s="95">
        <v>2547615.0</v>
      </c>
      <c r="G26" s="95">
        <v>1253972.0</v>
      </c>
      <c r="H26" s="95">
        <v>1237314.0</v>
      </c>
      <c r="I26" s="95">
        <v>961926.0</v>
      </c>
      <c r="J26" s="95">
        <v>293606.0</v>
      </c>
      <c r="K26" s="95">
        <v>1.172437E7</v>
      </c>
      <c r="L26" s="95">
        <v>1338393.0</v>
      </c>
      <c r="M26" s="95">
        <v>1416494.0</v>
      </c>
      <c r="N26" s="95">
        <v>1881211.0</v>
      </c>
      <c r="O26" s="95">
        <v>1580645.0</v>
      </c>
      <c r="P26" s="95">
        <v>1639575.0</v>
      </c>
      <c r="Q26" s="95">
        <v>2274779.0</v>
      </c>
      <c r="R26" s="95">
        <v>2862256.0</v>
      </c>
      <c r="S26" s="95">
        <v>584024.0</v>
      </c>
    </row>
    <row r="27">
      <c r="A27" s="8">
        <v>44606.0</v>
      </c>
      <c r="B27" s="95">
        <v>4.4731753E7</v>
      </c>
      <c r="C27" s="95">
        <v>8276991.0</v>
      </c>
      <c r="D27" s="95">
        <v>2860852.0</v>
      </c>
      <c r="E27" s="95">
        <v>2007012.0</v>
      </c>
      <c r="F27" s="95">
        <v>2546823.0</v>
      </c>
      <c r="G27" s="95">
        <v>1253573.0</v>
      </c>
      <c r="H27" s="95">
        <v>1237015.0</v>
      </c>
      <c r="I27" s="95">
        <v>961652.0</v>
      </c>
      <c r="J27" s="95">
        <v>293527.0</v>
      </c>
      <c r="K27" s="95">
        <v>1.1720511E7</v>
      </c>
      <c r="L27" s="95">
        <v>1338091.0</v>
      </c>
      <c r="M27" s="95">
        <v>1416158.0</v>
      </c>
      <c r="N27" s="95">
        <v>1880711.0</v>
      </c>
      <c r="O27" s="95">
        <v>1580238.0</v>
      </c>
      <c r="P27" s="95">
        <v>1639230.0</v>
      </c>
      <c r="Q27" s="95">
        <v>2274040.0</v>
      </c>
      <c r="R27" s="95">
        <v>2861496.0</v>
      </c>
      <c r="S27" s="95">
        <v>583833.0</v>
      </c>
    </row>
    <row r="28">
      <c r="A28" s="8">
        <v>44605.0</v>
      </c>
      <c r="B28" s="95">
        <v>4.4731406E7</v>
      </c>
      <c r="C28" s="95">
        <v>8276966.0</v>
      </c>
      <c r="D28" s="95">
        <v>2860861.0</v>
      </c>
      <c r="E28" s="95">
        <v>2007045.0</v>
      </c>
      <c r="F28" s="95">
        <v>2546749.0</v>
      </c>
      <c r="G28" s="95">
        <v>1253572.0</v>
      </c>
      <c r="H28" s="95">
        <v>1237021.0</v>
      </c>
      <c r="I28" s="95">
        <v>961649.0</v>
      </c>
      <c r="J28" s="95">
        <v>293505.0</v>
      </c>
      <c r="K28" s="95">
        <v>1.1720274E7</v>
      </c>
      <c r="L28" s="95">
        <v>1338070.0</v>
      </c>
      <c r="M28" s="95">
        <v>1416135.0</v>
      </c>
      <c r="N28" s="95">
        <v>1880684.0</v>
      </c>
      <c r="O28" s="95">
        <v>1580265.0</v>
      </c>
      <c r="P28" s="95">
        <v>1639245.0</v>
      </c>
      <c r="Q28" s="95">
        <v>2274029.0</v>
      </c>
      <c r="R28" s="95">
        <v>2861515.0</v>
      </c>
      <c r="S28" s="95">
        <v>583821.0</v>
      </c>
    </row>
    <row r="29">
      <c r="A29" s="8">
        <v>44604.0</v>
      </c>
      <c r="B29" s="95">
        <v>4.4725434E7</v>
      </c>
      <c r="C29" s="95">
        <v>8276266.0</v>
      </c>
      <c r="D29" s="95">
        <v>2860614.0</v>
      </c>
      <c r="E29" s="95">
        <v>2006754.0</v>
      </c>
      <c r="F29" s="95">
        <v>2546340.0</v>
      </c>
      <c r="G29" s="95">
        <v>1253369.0</v>
      </c>
      <c r="H29" s="95">
        <v>1236926.0</v>
      </c>
      <c r="I29" s="95">
        <v>961556.0</v>
      </c>
      <c r="J29" s="95">
        <v>293392.0</v>
      </c>
      <c r="K29" s="95">
        <v>1.1718263E7</v>
      </c>
      <c r="L29" s="95">
        <v>1337944.0</v>
      </c>
      <c r="M29" s="95">
        <v>1415894.0</v>
      </c>
      <c r="N29" s="95">
        <v>1880452.0</v>
      </c>
      <c r="O29" s="95">
        <v>1580075.0</v>
      </c>
      <c r="P29" s="95">
        <v>1639126.0</v>
      </c>
      <c r="Q29" s="95">
        <v>2273681.0</v>
      </c>
      <c r="R29" s="95">
        <v>2861080.0</v>
      </c>
      <c r="S29" s="95">
        <v>583702.0</v>
      </c>
    </row>
    <row r="30">
      <c r="A30" s="8">
        <v>44603.0</v>
      </c>
      <c r="B30" s="95">
        <v>4.4715328E7</v>
      </c>
      <c r="C30" s="95">
        <v>8274476.0</v>
      </c>
      <c r="D30" s="95">
        <v>2860130.0</v>
      </c>
      <c r="E30" s="95">
        <v>2006341.0</v>
      </c>
      <c r="F30" s="95">
        <v>2545778.0</v>
      </c>
      <c r="G30" s="95">
        <v>1253088.0</v>
      </c>
      <c r="H30" s="95">
        <v>1236704.0</v>
      </c>
      <c r="I30" s="95">
        <v>961330.0</v>
      </c>
      <c r="J30" s="95">
        <v>293222.0</v>
      </c>
      <c r="K30" s="95">
        <v>1.1715394E7</v>
      </c>
      <c r="L30" s="95">
        <v>1337650.0</v>
      </c>
      <c r="M30" s="95">
        <v>1415561.0</v>
      </c>
      <c r="N30" s="95">
        <v>1879951.0</v>
      </c>
      <c r="O30" s="95">
        <v>1579852.0</v>
      </c>
      <c r="P30" s="95">
        <v>1638777.0</v>
      </c>
      <c r="Q30" s="95">
        <v>2273115.0</v>
      </c>
      <c r="R30" s="95">
        <v>2860441.0</v>
      </c>
      <c r="S30" s="95">
        <v>583518.0</v>
      </c>
    </row>
    <row r="31">
      <c r="A31" s="8">
        <v>44602.0</v>
      </c>
      <c r="B31" s="95">
        <v>4.4707931E7</v>
      </c>
      <c r="C31" s="95">
        <v>8273308.0</v>
      </c>
      <c r="D31" s="95">
        <v>2859777.0</v>
      </c>
      <c r="E31" s="95">
        <v>2006033.0</v>
      </c>
      <c r="F31" s="95">
        <v>2545360.0</v>
      </c>
      <c r="G31" s="95">
        <v>1252910.0</v>
      </c>
      <c r="H31" s="95">
        <v>1236526.0</v>
      </c>
      <c r="I31" s="95">
        <v>961167.0</v>
      </c>
      <c r="J31" s="95">
        <v>293105.0</v>
      </c>
      <c r="K31" s="95">
        <v>1.1713136E7</v>
      </c>
      <c r="L31" s="95">
        <v>1337414.0</v>
      </c>
      <c r="M31" s="95">
        <v>1415304.0</v>
      </c>
      <c r="N31" s="95">
        <v>1879622.0</v>
      </c>
      <c r="O31" s="95">
        <v>1579643.0</v>
      </c>
      <c r="P31" s="95">
        <v>1638527.0</v>
      </c>
      <c r="Q31" s="95">
        <v>2272678.0</v>
      </c>
      <c r="R31" s="95">
        <v>2860065.0</v>
      </c>
      <c r="S31" s="95">
        <v>583356.0</v>
      </c>
    </row>
    <row r="32">
      <c r="A32" s="8">
        <v>44601.0</v>
      </c>
      <c r="B32" s="95">
        <v>4.470133E7</v>
      </c>
      <c r="C32" s="95">
        <v>8272128.0</v>
      </c>
      <c r="D32" s="95">
        <v>2859365.0</v>
      </c>
      <c r="E32" s="95">
        <v>2005751.0</v>
      </c>
      <c r="F32" s="95">
        <v>2544951.0</v>
      </c>
      <c r="G32" s="95">
        <v>1252755.0</v>
      </c>
      <c r="H32" s="95">
        <v>1236390.0</v>
      </c>
      <c r="I32" s="95">
        <v>961025.0</v>
      </c>
      <c r="J32" s="95">
        <v>293029.0</v>
      </c>
      <c r="K32" s="95">
        <v>1.1711263E7</v>
      </c>
      <c r="L32" s="95">
        <v>1337242.0</v>
      </c>
      <c r="M32" s="95">
        <v>1415061.0</v>
      </c>
      <c r="N32" s="95">
        <v>1879305.0</v>
      </c>
      <c r="O32" s="95">
        <v>1579496.0</v>
      </c>
      <c r="P32" s="95">
        <v>1638324.0</v>
      </c>
      <c r="Q32" s="95">
        <v>2272319.0</v>
      </c>
      <c r="R32" s="95">
        <v>2859677.0</v>
      </c>
      <c r="S32" s="95">
        <v>583249.0</v>
      </c>
    </row>
    <row r="33">
      <c r="A33" s="8">
        <v>44600.0</v>
      </c>
      <c r="B33" s="95">
        <v>4.4693854E7</v>
      </c>
      <c r="C33" s="95">
        <v>8270822.0</v>
      </c>
      <c r="D33" s="95">
        <v>2859001.0</v>
      </c>
      <c r="E33" s="95">
        <v>2005434.0</v>
      </c>
      <c r="F33" s="95">
        <v>2544546.0</v>
      </c>
      <c r="G33" s="95">
        <v>1252575.0</v>
      </c>
      <c r="H33" s="95">
        <v>1236206.0</v>
      </c>
      <c r="I33" s="95">
        <v>960884.0</v>
      </c>
      <c r="J33" s="95">
        <v>292903.0</v>
      </c>
      <c r="K33" s="95">
        <v>1.1709035E7</v>
      </c>
      <c r="L33" s="95">
        <v>1337003.0</v>
      </c>
      <c r="M33" s="95">
        <v>1414841.0</v>
      </c>
      <c r="N33" s="95">
        <v>1878985.0</v>
      </c>
      <c r="O33" s="95">
        <v>1579301.0</v>
      </c>
      <c r="P33" s="95">
        <v>1638058.0</v>
      </c>
      <c r="Q33" s="95">
        <v>2271883.0</v>
      </c>
      <c r="R33" s="95">
        <v>2859232.0</v>
      </c>
      <c r="S33" s="95">
        <v>583145.0</v>
      </c>
    </row>
    <row r="34">
      <c r="A34" s="8">
        <v>44599.0</v>
      </c>
      <c r="B34" s="95">
        <v>4.4682457E7</v>
      </c>
      <c r="C34" s="95">
        <v>8268394.0</v>
      </c>
      <c r="D34" s="95">
        <v>2858341.0</v>
      </c>
      <c r="E34" s="95">
        <v>2004965.0</v>
      </c>
      <c r="F34" s="95">
        <v>2543883.0</v>
      </c>
      <c r="G34" s="95">
        <v>1252313.0</v>
      </c>
      <c r="H34" s="95">
        <v>1235918.0</v>
      </c>
      <c r="I34" s="95">
        <v>960649.0</v>
      </c>
      <c r="J34" s="95">
        <v>292797.0</v>
      </c>
      <c r="K34" s="95">
        <v>1.1705874E7</v>
      </c>
      <c r="L34" s="95">
        <v>1336744.0</v>
      </c>
      <c r="M34" s="95">
        <v>1414514.0</v>
      </c>
      <c r="N34" s="95">
        <v>1878481.0</v>
      </c>
      <c r="O34" s="95">
        <v>1578988.0</v>
      </c>
      <c r="P34" s="95">
        <v>1637757.0</v>
      </c>
      <c r="Q34" s="95">
        <v>2271295.0</v>
      </c>
      <c r="R34" s="95">
        <v>2858560.0</v>
      </c>
      <c r="S34" s="95">
        <v>582984.0</v>
      </c>
    </row>
    <row r="35">
      <c r="A35" s="8">
        <v>44598.0</v>
      </c>
      <c r="B35" s="95">
        <v>4.4681986E7</v>
      </c>
      <c r="C35" s="95">
        <v>8268364.0</v>
      </c>
      <c r="D35" s="95">
        <v>2858328.0</v>
      </c>
      <c r="E35" s="95">
        <v>2005022.0</v>
      </c>
      <c r="F35" s="95">
        <v>2543804.0</v>
      </c>
      <c r="G35" s="95">
        <v>1252330.0</v>
      </c>
      <c r="H35" s="95">
        <v>1235908.0</v>
      </c>
      <c r="I35" s="95">
        <v>960647.0</v>
      </c>
      <c r="J35" s="95">
        <v>292768.0</v>
      </c>
      <c r="K35" s="95">
        <v>1.1705568E7</v>
      </c>
      <c r="L35" s="95">
        <v>1336732.0</v>
      </c>
      <c r="M35" s="95">
        <v>1414481.0</v>
      </c>
      <c r="N35" s="95">
        <v>1878423.0</v>
      </c>
      <c r="O35" s="95">
        <v>1578980.0</v>
      </c>
      <c r="P35" s="95">
        <v>1637764.0</v>
      </c>
      <c r="Q35" s="95">
        <v>2271279.0</v>
      </c>
      <c r="R35" s="95">
        <v>2858609.0</v>
      </c>
      <c r="S35" s="95">
        <v>582979.0</v>
      </c>
    </row>
    <row r="36">
      <c r="A36" s="8">
        <v>44597.0</v>
      </c>
      <c r="B36" s="95">
        <v>4.4674323E7</v>
      </c>
      <c r="C36" s="95">
        <v>8267281.0</v>
      </c>
      <c r="D36" s="95">
        <v>2857797.0</v>
      </c>
      <c r="E36" s="95">
        <v>2004694.0</v>
      </c>
      <c r="F36" s="95">
        <v>2543272.0</v>
      </c>
      <c r="G36" s="95">
        <v>1252101.0</v>
      </c>
      <c r="H36" s="95">
        <v>1235722.0</v>
      </c>
      <c r="I36" s="95">
        <v>960526.0</v>
      </c>
      <c r="J36" s="95">
        <v>292597.0</v>
      </c>
      <c r="K36" s="95">
        <v>1.1702981E7</v>
      </c>
      <c r="L36" s="95">
        <v>1336555.0</v>
      </c>
      <c r="M36" s="95">
        <v>1414268.0</v>
      </c>
      <c r="N36" s="95">
        <v>1878043.0</v>
      </c>
      <c r="O36" s="95">
        <v>1578862.0</v>
      </c>
      <c r="P36" s="95">
        <v>1637582.0</v>
      </c>
      <c r="Q36" s="95">
        <v>2270963.0</v>
      </c>
      <c r="R36" s="95">
        <v>2858195.0</v>
      </c>
      <c r="S36" s="95">
        <v>582884.0</v>
      </c>
    </row>
    <row r="37">
      <c r="A37" s="8">
        <v>44596.0</v>
      </c>
      <c r="B37" s="95">
        <v>4.4658333E7</v>
      </c>
      <c r="C37" s="95">
        <v>8264286.0</v>
      </c>
      <c r="D37" s="95">
        <v>2857051.0</v>
      </c>
      <c r="E37" s="95">
        <v>2004122.0</v>
      </c>
      <c r="F37" s="95">
        <v>2542419.0</v>
      </c>
      <c r="G37" s="95">
        <v>1251750.0</v>
      </c>
      <c r="H37" s="95">
        <v>1235370.0</v>
      </c>
      <c r="I37" s="95">
        <v>960252.0</v>
      </c>
      <c r="J37" s="95">
        <v>292309.0</v>
      </c>
      <c r="K37" s="95">
        <v>1.1698332E7</v>
      </c>
      <c r="L37" s="95">
        <v>1336139.0</v>
      </c>
      <c r="M37" s="95">
        <v>1413727.0</v>
      </c>
      <c r="N37" s="95">
        <v>1877207.0</v>
      </c>
      <c r="O37" s="95">
        <v>1578544.0</v>
      </c>
      <c r="P37" s="95">
        <v>1637034.0</v>
      </c>
      <c r="Q37" s="95">
        <v>2269891.0</v>
      </c>
      <c r="R37" s="95">
        <v>2857249.0</v>
      </c>
      <c r="S37" s="95">
        <v>582651.0</v>
      </c>
    </row>
    <row r="38">
      <c r="A38" s="8">
        <v>44595.0</v>
      </c>
      <c r="B38" s="95">
        <v>4.4641667E7</v>
      </c>
      <c r="C38" s="95">
        <v>8261034.0</v>
      </c>
      <c r="D38" s="95">
        <v>2856105.0</v>
      </c>
      <c r="E38" s="95">
        <v>2003343.0</v>
      </c>
      <c r="F38" s="95">
        <v>2541510.0</v>
      </c>
      <c r="G38" s="95">
        <v>1251307.0</v>
      </c>
      <c r="H38" s="95">
        <v>1234913.0</v>
      </c>
      <c r="I38" s="95">
        <v>959903.0</v>
      </c>
      <c r="J38" s="95">
        <v>292172.0</v>
      </c>
      <c r="K38" s="95">
        <v>1.16937E7</v>
      </c>
      <c r="L38" s="95">
        <v>1335695.0</v>
      </c>
      <c r="M38" s="95">
        <v>1413218.0</v>
      </c>
      <c r="N38" s="95">
        <v>1876556.0</v>
      </c>
      <c r="O38" s="95">
        <v>1578120.0</v>
      </c>
      <c r="P38" s="95">
        <v>1636515.0</v>
      </c>
      <c r="Q38" s="95">
        <v>2268958.0</v>
      </c>
      <c r="R38" s="95">
        <v>2856187.0</v>
      </c>
      <c r="S38" s="95">
        <v>582431.0</v>
      </c>
    </row>
    <row r="39">
      <c r="A39" s="8">
        <v>44594.0</v>
      </c>
      <c r="B39" s="95">
        <v>4.4641235E7</v>
      </c>
      <c r="C39" s="95">
        <v>8260929.0</v>
      </c>
      <c r="D39" s="95">
        <v>2856096.0</v>
      </c>
      <c r="E39" s="95">
        <v>2003324.0</v>
      </c>
      <c r="F39" s="95">
        <v>2541478.0</v>
      </c>
      <c r="G39" s="95">
        <v>1251299.0</v>
      </c>
      <c r="H39" s="95">
        <v>1234883.0</v>
      </c>
      <c r="I39" s="95">
        <v>959897.0</v>
      </c>
      <c r="J39" s="95">
        <v>292167.0</v>
      </c>
      <c r="K39" s="95">
        <v>1.1693562E7</v>
      </c>
      <c r="L39" s="95">
        <v>1335689.0</v>
      </c>
      <c r="M39" s="95">
        <v>1413206.0</v>
      </c>
      <c r="N39" s="95">
        <v>1876549.0</v>
      </c>
      <c r="O39" s="95">
        <v>1578108.0</v>
      </c>
      <c r="P39" s="95">
        <v>1636512.0</v>
      </c>
      <c r="Q39" s="95">
        <v>2268950.0</v>
      </c>
      <c r="R39" s="95">
        <v>2856167.0</v>
      </c>
      <c r="S39" s="95">
        <v>582419.0</v>
      </c>
    </row>
    <row r="40">
      <c r="A40" s="8">
        <v>44593.0</v>
      </c>
      <c r="B40" s="95">
        <v>4.4641142E7</v>
      </c>
      <c r="C40" s="95">
        <v>8260854.0</v>
      </c>
      <c r="D40" s="95">
        <v>2856090.0</v>
      </c>
      <c r="E40" s="95">
        <v>2003330.0</v>
      </c>
      <c r="F40" s="95">
        <v>2541466.0</v>
      </c>
      <c r="G40" s="95">
        <v>1251306.0</v>
      </c>
      <c r="H40" s="95">
        <v>1234892.0</v>
      </c>
      <c r="I40" s="95">
        <v>959902.0</v>
      </c>
      <c r="J40" s="95">
        <v>292159.0</v>
      </c>
      <c r="K40" s="95">
        <v>1.169354E7</v>
      </c>
      <c r="L40" s="95">
        <v>1335694.0</v>
      </c>
      <c r="M40" s="95">
        <v>1413204.0</v>
      </c>
      <c r="N40" s="95">
        <v>1876548.0</v>
      </c>
      <c r="O40" s="95">
        <v>1578111.0</v>
      </c>
      <c r="P40" s="95">
        <v>1636507.0</v>
      </c>
      <c r="Q40" s="95">
        <v>2268959.0</v>
      </c>
      <c r="R40" s="95">
        <v>2856169.0</v>
      </c>
      <c r="S40" s="95">
        <v>582411.0</v>
      </c>
    </row>
    <row r="41">
      <c r="A41" s="8">
        <v>44592.0</v>
      </c>
      <c r="B41" s="95">
        <v>4.4640431E7</v>
      </c>
      <c r="C41" s="95">
        <v>8260674.0</v>
      </c>
      <c r="D41" s="95">
        <v>2856069.0</v>
      </c>
      <c r="E41" s="95">
        <v>2003300.0</v>
      </c>
      <c r="F41" s="95">
        <v>2541416.0</v>
      </c>
      <c r="G41" s="95">
        <v>1251295.0</v>
      </c>
      <c r="H41" s="95">
        <v>1234866.0</v>
      </c>
      <c r="I41" s="95">
        <v>959903.0</v>
      </c>
      <c r="J41" s="95">
        <v>292141.0</v>
      </c>
      <c r="K41" s="95">
        <v>1.1693283E7</v>
      </c>
      <c r="L41" s="95">
        <v>1335692.0</v>
      </c>
      <c r="M41" s="95">
        <v>1413209.0</v>
      </c>
      <c r="N41" s="95">
        <v>1876521.0</v>
      </c>
      <c r="O41" s="95">
        <v>1578092.0</v>
      </c>
      <c r="P41" s="95">
        <v>1636503.0</v>
      </c>
      <c r="Q41" s="95">
        <v>2268935.0</v>
      </c>
      <c r="R41" s="95">
        <v>2856140.0</v>
      </c>
      <c r="S41" s="95">
        <v>582392.0</v>
      </c>
    </row>
    <row r="42">
      <c r="A42" s="8">
        <v>44591.0</v>
      </c>
      <c r="B42" s="95">
        <v>4.4639788E7</v>
      </c>
      <c r="C42" s="95">
        <v>8260439.0</v>
      </c>
      <c r="D42" s="95">
        <v>2856063.0</v>
      </c>
      <c r="E42" s="95">
        <v>2003348.0</v>
      </c>
      <c r="F42" s="95">
        <v>2541299.0</v>
      </c>
      <c r="G42" s="95">
        <v>1251288.0</v>
      </c>
      <c r="H42" s="95">
        <v>1234890.0</v>
      </c>
      <c r="I42" s="95">
        <v>959934.0</v>
      </c>
      <c r="J42" s="95">
        <v>292108.0</v>
      </c>
      <c r="K42" s="95">
        <v>1.1692845E7</v>
      </c>
      <c r="L42" s="95">
        <v>1335666.0</v>
      </c>
      <c r="M42" s="95">
        <v>1413218.0</v>
      </c>
      <c r="N42" s="95">
        <v>1876502.0</v>
      </c>
      <c r="O42" s="95">
        <v>1578140.0</v>
      </c>
      <c r="P42" s="95">
        <v>1636500.0</v>
      </c>
      <c r="Q42" s="95">
        <v>2268956.0</v>
      </c>
      <c r="R42" s="95">
        <v>2856209.0</v>
      </c>
      <c r="S42" s="95">
        <v>582383.0</v>
      </c>
    </row>
    <row r="43">
      <c r="A43" s="8">
        <v>44590.0</v>
      </c>
      <c r="B43" s="95">
        <v>4.4631275E7</v>
      </c>
      <c r="C43" s="95">
        <v>8259078.0</v>
      </c>
      <c r="D43" s="95">
        <v>2855591.0</v>
      </c>
      <c r="E43" s="95">
        <v>2003017.0</v>
      </c>
      <c r="F43" s="95">
        <v>2540615.0</v>
      </c>
      <c r="G43" s="95">
        <v>1251060.0</v>
      </c>
      <c r="H43" s="95">
        <v>1234690.0</v>
      </c>
      <c r="I43" s="95">
        <v>959782.0</v>
      </c>
      <c r="J43" s="95">
        <v>291951.0</v>
      </c>
      <c r="K43" s="95">
        <v>1.1690042E7</v>
      </c>
      <c r="L43" s="95">
        <v>1335575.0</v>
      </c>
      <c r="M43" s="95">
        <v>1412938.0</v>
      </c>
      <c r="N43" s="95">
        <v>1876111.0</v>
      </c>
      <c r="O43" s="95">
        <v>1577958.0</v>
      </c>
      <c r="P43" s="95">
        <v>1636286.0</v>
      </c>
      <c r="Q43" s="95">
        <v>2268537.0</v>
      </c>
      <c r="R43" s="95">
        <v>2855755.0</v>
      </c>
      <c r="S43" s="95">
        <v>582289.0</v>
      </c>
    </row>
    <row r="44">
      <c r="A44" s="8">
        <v>44589.0</v>
      </c>
      <c r="B44" s="95">
        <v>4.4615896E7</v>
      </c>
      <c r="C44" s="95">
        <v>8256582.0</v>
      </c>
      <c r="D44" s="95">
        <v>2854782.0</v>
      </c>
      <c r="E44" s="95">
        <v>2002379.0</v>
      </c>
      <c r="F44" s="95">
        <v>2539742.0</v>
      </c>
      <c r="G44" s="95">
        <v>1250646.0</v>
      </c>
      <c r="H44" s="95">
        <v>1234237.0</v>
      </c>
      <c r="I44" s="95">
        <v>959422.0</v>
      </c>
      <c r="J44" s="95">
        <v>291719.0</v>
      </c>
      <c r="K44" s="95">
        <v>1.1685299E7</v>
      </c>
      <c r="L44" s="95">
        <v>1335124.0</v>
      </c>
      <c r="M44" s="95">
        <v>1412456.0</v>
      </c>
      <c r="N44" s="95">
        <v>1875450.0</v>
      </c>
      <c r="O44" s="95">
        <v>1577600.0</v>
      </c>
      <c r="P44" s="95">
        <v>1635832.0</v>
      </c>
      <c r="Q44" s="95">
        <v>2267693.0</v>
      </c>
      <c r="R44" s="95">
        <v>2854844.0</v>
      </c>
      <c r="S44" s="95">
        <v>582089.0</v>
      </c>
    </row>
    <row r="45">
      <c r="A45" s="8">
        <v>44588.0</v>
      </c>
      <c r="B45" s="95">
        <v>4.4605045E7</v>
      </c>
      <c r="C45" s="95">
        <v>8254731.0</v>
      </c>
      <c r="D45" s="95">
        <v>2854224.0</v>
      </c>
      <c r="E45" s="95">
        <v>2001939.0</v>
      </c>
      <c r="F45" s="95">
        <v>2539062.0</v>
      </c>
      <c r="G45" s="95">
        <v>1250402.0</v>
      </c>
      <c r="H45" s="95">
        <v>1233991.0</v>
      </c>
      <c r="I45" s="95">
        <v>959160.0</v>
      </c>
      <c r="J45" s="95">
        <v>291591.0</v>
      </c>
      <c r="K45" s="95">
        <v>1.1682184E7</v>
      </c>
      <c r="L45" s="95">
        <v>1334831.0</v>
      </c>
      <c r="M45" s="95">
        <v>1412062.0</v>
      </c>
      <c r="N45" s="95">
        <v>1874976.0</v>
      </c>
      <c r="O45" s="95">
        <v>1577280.0</v>
      </c>
      <c r="P45" s="95">
        <v>1635463.0</v>
      </c>
      <c r="Q45" s="95">
        <v>2267061.0</v>
      </c>
      <c r="R45" s="95">
        <v>2854123.0</v>
      </c>
      <c r="S45" s="95">
        <v>581965.0</v>
      </c>
    </row>
    <row r="46">
      <c r="A46" s="8">
        <v>44587.0</v>
      </c>
      <c r="B46" s="95">
        <v>4.4594919E7</v>
      </c>
      <c r="C46" s="95">
        <v>8253058.0</v>
      </c>
      <c r="D46" s="95">
        <v>2853718.0</v>
      </c>
      <c r="E46" s="95">
        <v>2001459.0</v>
      </c>
      <c r="F46" s="95">
        <v>2538416.0</v>
      </c>
      <c r="G46" s="95">
        <v>1250197.0</v>
      </c>
      <c r="H46" s="95">
        <v>1233701.0</v>
      </c>
      <c r="I46" s="95">
        <v>958955.0</v>
      </c>
      <c r="J46" s="95">
        <v>291455.0</v>
      </c>
      <c r="K46" s="95">
        <v>1.1679271E7</v>
      </c>
      <c r="L46" s="95">
        <v>1334514.0</v>
      </c>
      <c r="M46" s="95">
        <v>1411754.0</v>
      </c>
      <c r="N46" s="95">
        <v>1874531.0</v>
      </c>
      <c r="O46" s="95">
        <v>1576981.0</v>
      </c>
      <c r="P46" s="95">
        <v>1635134.0</v>
      </c>
      <c r="Q46" s="95">
        <v>2266417.0</v>
      </c>
      <c r="R46" s="95">
        <v>2853571.0</v>
      </c>
      <c r="S46" s="95">
        <v>581787.0</v>
      </c>
    </row>
    <row r="47">
      <c r="A47" s="8">
        <v>44586.0</v>
      </c>
      <c r="B47" s="95">
        <v>4.4584039E7</v>
      </c>
      <c r="C47" s="95">
        <v>8251502.0</v>
      </c>
      <c r="D47" s="95">
        <v>2853201.0</v>
      </c>
      <c r="E47" s="95">
        <v>2000967.0</v>
      </c>
      <c r="F47" s="95">
        <v>2537655.0</v>
      </c>
      <c r="G47" s="95">
        <v>1249884.0</v>
      </c>
      <c r="H47" s="95">
        <v>1233461.0</v>
      </c>
      <c r="I47" s="95">
        <v>958717.0</v>
      </c>
      <c r="J47" s="95">
        <v>291311.0</v>
      </c>
      <c r="K47" s="95">
        <v>1.1676112E7</v>
      </c>
      <c r="L47" s="95">
        <v>1334159.0</v>
      </c>
      <c r="M47" s="95">
        <v>1411366.0</v>
      </c>
      <c r="N47" s="95">
        <v>1874013.0</v>
      </c>
      <c r="O47" s="95">
        <v>1576681.0</v>
      </c>
      <c r="P47" s="95">
        <v>1634752.0</v>
      </c>
      <c r="Q47" s="95">
        <v>2265746.0</v>
      </c>
      <c r="R47" s="95">
        <v>2852881.0</v>
      </c>
      <c r="S47" s="95">
        <v>581631.0</v>
      </c>
    </row>
    <row r="48">
      <c r="A48" s="8">
        <v>44585.0</v>
      </c>
      <c r="B48" s="95">
        <v>4.4569299E7</v>
      </c>
      <c r="C48" s="95">
        <v>8248713.0</v>
      </c>
      <c r="D48" s="95">
        <v>2852328.0</v>
      </c>
      <c r="E48" s="95">
        <v>2000265.0</v>
      </c>
      <c r="F48" s="95">
        <v>2536825.0</v>
      </c>
      <c r="G48" s="95">
        <v>1249530.0</v>
      </c>
      <c r="H48" s="95">
        <v>1233107.0</v>
      </c>
      <c r="I48" s="95">
        <v>958393.0</v>
      </c>
      <c r="J48" s="95">
        <v>291203.0</v>
      </c>
      <c r="K48" s="95">
        <v>1.1671924E7</v>
      </c>
      <c r="L48" s="95">
        <v>1333785.0</v>
      </c>
      <c r="M48" s="95">
        <v>1410891.0</v>
      </c>
      <c r="N48" s="95">
        <v>1873387.0</v>
      </c>
      <c r="O48" s="95">
        <v>1576259.0</v>
      </c>
      <c r="P48" s="95">
        <v>1634346.0</v>
      </c>
      <c r="Q48" s="95">
        <v>2264914.0</v>
      </c>
      <c r="R48" s="95">
        <v>2851992.0</v>
      </c>
      <c r="S48" s="95">
        <v>581437.0</v>
      </c>
    </row>
    <row r="49">
      <c r="A49" s="8">
        <v>44584.0</v>
      </c>
      <c r="B49" s="96">
        <v>4.456873E7</v>
      </c>
      <c r="C49" s="96">
        <v>8248700.0</v>
      </c>
      <c r="D49" s="96">
        <v>2852341.0</v>
      </c>
      <c r="E49" s="96">
        <v>2000276.0</v>
      </c>
      <c r="F49" s="96">
        <v>2536748.0</v>
      </c>
      <c r="G49" s="96">
        <v>1249529.0</v>
      </c>
      <c r="H49" s="96">
        <v>1233112.0</v>
      </c>
      <c r="I49" s="96">
        <v>958400.0</v>
      </c>
      <c r="J49" s="96">
        <v>291186.0</v>
      </c>
      <c r="K49" s="96">
        <v>1.1671544E7</v>
      </c>
      <c r="L49" s="96">
        <v>1333754.0</v>
      </c>
      <c r="M49" s="96">
        <v>1410884.0</v>
      </c>
      <c r="N49" s="96">
        <v>1873348.0</v>
      </c>
      <c r="O49" s="96">
        <v>1576283.0</v>
      </c>
      <c r="P49" s="96">
        <v>1634336.0</v>
      </c>
      <c r="Q49" s="96">
        <v>2264863.0</v>
      </c>
      <c r="R49" s="96">
        <v>2852001.0</v>
      </c>
      <c r="S49" s="96">
        <v>581425.0</v>
      </c>
    </row>
    <row r="50">
      <c r="A50" s="8">
        <v>44583.0</v>
      </c>
      <c r="B50" s="96">
        <v>4.4559189E7</v>
      </c>
      <c r="C50" s="96">
        <v>8247509.0</v>
      </c>
      <c r="D50" s="96">
        <v>2851951.0</v>
      </c>
      <c r="E50" s="96">
        <v>1999849.0</v>
      </c>
      <c r="F50" s="96">
        <v>2536093.0</v>
      </c>
      <c r="G50" s="96">
        <v>1249275.0</v>
      </c>
      <c r="H50" s="96">
        <v>1232911.0</v>
      </c>
      <c r="I50" s="96">
        <v>958205.0</v>
      </c>
      <c r="J50" s="96">
        <v>291052.0</v>
      </c>
      <c r="K50" s="96">
        <v>1.1668105E7</v>
      </c>
      <c r="L50" s="96">
        <v>1333585.0</v>
      </c>
      <c r="M50" s="96">
        <v>1410538.0</v>
      </c>
      <c r="N50" s="96">
        <v>1872850.0</v>
      </c>
      <c r="O50" s="96">
        <v>1576108.0</v>
      </c>
      <c r="P50" s="96">
        <v>1634086.0</v>
      </c>
      <c r="Q50" s="96">
        <v>2264312.0</v>
      </c>
      <c r="R50" s="96">
        <v>2851465.0</v>
      </c>
      <c r="S50" s="96">
        <v>581295.0</v>
      </c>
    </row>
    <row r="51">
      <c r="A51" s="8">
        <v>44582.0</v>
      </c>
      <c r="B51" s="95">
        <v>4.4542299E7</v>
      </c>
      <c r="C51" s="95">
        <v>8244897.0</v>
      </c>
      <c r="D51" s="95">
        <v>2851081.0</v>
      </c>
      <c r="E51" s="95">
        <v>1999072.0</v>
      </c>
      <c r="F51" s="95">
        <v>2535099.0</v>
      </c>
      <c r="G51" s="95">
        <v>1248827.0</v>
      </c>
      <c r="H51" s="95">
        <v>1232446.0</v>
      </c>
      <c r="I51" s="95">
        <v>957766.0</v>
      </c>
      <c r="J51" s="95">
        <v>290836.0</v>
      </c>
      <c r="K51" s="95">
        <v>1.1663218E7</v>
      </c>
      <c r="L51" s="95">
        <v>1333094.0</v>
      </c>
      <c r="M51" s="95">
        <v>1409960.0</v>
      </c>
      <c r="N51" s="95">
        <v>1871989.0</v>
      </c>
      <c r="O51" s="95">
        <v>1575688.0</v>
      </c>
      <c r="P51" s="95">
        <v>1633507.0</v>
      </c>
      <c r="Q51" s="95">
        <v>2263275.0</v>
      </c>
      <c r="R51" s="95">
        <v>2850433.0</v>
      </c>
      <c r="S51" s="95">
        <v>581111.0</v>
      </c>
    </row>
    <row r="52">
      <c r="A52" s="8">
        <v>44581.0</v>
      </c>
      <c r="B52" s="95">
        <v>4.4530525E7</v>
      </c>
      <c r="C52" s="95">
        <v>8243145.0</v>
      </c>
      <c r="D52" s="95">
        <v>2850486.0</v>
      </c>
      <c r="E52" s="95">
        <v>1998558.0</v>
      </c>
      <c r="F52" s="95">
        <v>2534358.0</v>
      </c>
      <c r="G52" s="95">
        <v>1248489.0</v>
      </c>
      <c r="H52" s="95">
        <v>1232144.0</v>
      </c>
      <c r="I52" s="95">
        <v>957426.0</v>
      </c>
      <c r="J52" s="95">
        <v>290706.0</v>
      </c>
      <c r="K52" s="95">
        <v>1.1659941E7</v>
      </c>
      <c r="L52" s="95">
        <v>1332723.0</v>
      </c>
      <c r="M52" s="95">
        <v>1409559.0</v>
      </c>
      <c r="N52" s="95">
        <v>1871432.0</v>
      </c>
      <c r="O52" s="95">
        <v>1575408.0</v>
      </c>
      <c r="P52" s="95">
        <v>1633016.0</v>
      </c>
      <c r="Q52" s="95">
        <v>2262501.0</v>
      </c>
      <c r="R52" s="95">
        <v>2849679.0</v>
      </c>
      <c r="S52" s="95">
        <v>580954.0</v>
      </c>
    </row>
    <row r="53">
      <c r="A53" s="8">
        <v>44580.0</v>
      </c>
      <c r="B53" s="95">
        <v>4.4519041E7</v>
      </c>
      <c r="C53" s="95">
        <v>8241434.0</v>
      </c>
      <c r="D53" s="95">
        <v>2849804.0</v>
      </c>
      <c r="E53" s="95">
        <v>1997976.0</v>
      </c>
      <c r="F53" s="95">
        <v>2533708.0</v>
      </c>
      <c r="G53" s="95">
        <v>1248183.0</v>
      </c>
      <c r="H53" s="95">
        <v>1231789.0</v>
      </c>
      <c r="I53" s="95">
        <v>957169.0</v>
      </c>
      <c r="J53" s="95">
        <v>290602.0</v>
      </c>
      <c r="K53" s="95">
        <v>1.1656889E7</v>
      </c>
      <c r="L53" s="95">
        <v>1332345.0</v>
      </c>
      <c r="M53" s="95">
        <v>1409126.0</v>
      </c>
      <c r="N53" s="95">
        <v>1870874.0</v>
      </c>
      <c r="O53" s="95">
        <v>1575117.0</v>
      </c>
      <c r="P53" s="95">
        <v>1632554.0</v>
      </c>
      <c r="Q53" s="95">
        <v>2261794.0</v>
      </c>
      <c r="R53" s="95">
        <v>2848902.0</v>
      </c>
      <c r="S53" s="95">
        <v>580775.0</v>
      </c>
    </row>
    <row r="54">
      <c r="A54" s="8">
        <v>44579.0</v>
      </c>
      <c r="B54" s="95">
        <v>4.4505276E7</v>
      </c>
      <c r="C54" s="95">
        <v>8239400.0</v>
      </c>
      <c r="D54" s="95">
        <v>2849093.0</v>
      </c>
      <c r="E54" s="95">
        <v>1997407.0</v>
      </c>
      <c r="F54" s="95">
        <v>2532911.0</v>
      </c>
      <c r="G54" s="95">
        <v>1247764.0</v>
      </c>
      <c r="H54" s="95">
        <v>1231435.0</v>
      </c>
      <c r="I54" s="95">
        <v>956895.0</v>
      </c>
      <c r="J54" s="95">
        <v>290455.0</v>
      </c>
      <c r="K54" s="95">
        <v>1.1652853E7</v>
      </c>
      <c r="L54" s="95">
        <v>1331870.0</v>
      </c>
      <c r="M54" s="95">
        <v>1408620.0</v>
      </c>
      <c r="N54" s="95">
        <v>1870124.0</v>
      </c>
      <c r="O54" s="95">
        <v>1574779.0</v>
      </c>
      <c r="P54" s="95">
        <v>1632045.0</v>
      </c>
      <c r="Q54" s="95">
        <v>2260963.0</v>
      </c>
      <c r="R54" s="95">
        <v>2848083.0</v>
      </c>
      <c r="S54" s="95">
        <v>580579.0</v>
      </c>
    </row>
    <row r="55">
      <c r="A55" s="8">
        <v>44578.0</v>
      </c>
      <c r="B55" s="95">
        <v>4.4485593E7</v>
      </c>
      <c r="C55" s="95">
        <v>8235941.0</v>
      </c>
      <c r="D55" s="95">
        <v>2847953.0</v>
      </c>
      <c r="E55" s="95">
        <v>1996374.0</v>
      </c>
      <c r="F55" s="95">
        <v>2531729.0</v>
      </c>
      <c r="G55" s="95">
        <v>1247205.0</v>
      </c>
      <c r="H55" s="95">
        <v>1230930.0</v>
      </c>
      <c r="I55" s="95">
        <v>956456.0</v>
      </c>
      <c r="J55" s="95">
        <v>290304.0</v>
      </c>
      <c r="K55" s="95">
        <v>1.164743E7</v>
      </c>
      <c r="L55" s="95">
        <v>1331333.0</v>
      </c>
      <c r="M55" s="95">
        <v>1408019.0</v>
      </c>
      <c r="N55" s="95">
        <v>1869256.0</v>
      </c>
      <c r="O55" s="95">
        <v>1574236.0</v>
      </c>
      <c r="P55" s="95">
        <v>1631390.0</v>
      </c>
      <c r="Q55" s="95">
        <v>2259821.0</v>
      </c>
      <c r="R55" s="95">
        <v>2846949.0</v>
      </c>
      <c r="S55" s="95">
        <v>580267.0</v>
      </c>
    </row>
    <row r="56">
      <c r="A56" s="8">
        <v>44577.0</v>
      </c>
      <c r="B56" s="95">
        <v>4.4484806E7</v>
      </c>
      <c r="C56" s="95">
        <v>8235942.0</v>
      </c>
      <c r="D56" s="95">
        <v>2847993.0</v>
      </c>
      <c r="E56" s="95">
        <v>1996434.0</v>
      </c>
      <c r="F56" s="95">
        <v>2531621.0</v>
      </c>
      <c r="G56" s="95">
        <v>1247210.0</v>
      </c>
      <c r="H56" s="95">
        <v>1230936.0</v>
      </c>
      <c r="I56" s="95">
        <v>956453.0</v>
      </c>
      <c r="J56" s="95">
        <v>290246.0</v>
      </c>
      <c r="K56" s="95">
        <v>1.1646846E7</v>
      </c>
      <c r="L56" s="95">
        <v>1331330.0</v>
      </c>
      <c r="M56" s="95">
        <v>1407989.0</v>
      </c>
      <c r="N56" s="95">
        <v>1869192.0</v>
      </c>
      <c r="O56" s="95">
        <v>1574264.0</v>
      </c>
      <c r="P56" s="95">
        <v>1631382.0</v>
      </c>
      <c r="Q56" s="95">
        <v>2259768.0</v>
      </c>
      <c r="R56" s="95">
        <v>2846948.0</v>
      </c>
      <c r="S56" s="95">
        <v>580252.0</v>
      </c>
    </row>
    <row r="57">
      <c r="A57" s="8">
        <v>44576.0</v>
      </c>
      <c r="B57" s="95">
        <v>4.4471225E7</v>
      </c>
      <c r="C57" s="95">
        <v>8234238.0</v>
      </c>
      <c r="D57" s="95">
        <v>2847265.0</v>
      </c>
      <c r="E57" s="95">
        <v>1995815.0</v>
      </c>
      <c r="F57" s="95">
        <v>2530654.0</v>
      </c>
      <c r="G57" s="95">
        <v>1246812.0</v>
      </c>
      <c r="H57" s="95">
        <v>1230543.0</v>
      </c>
      <c r="I57" s="95">
        <v>956188.0</v>
      </c>
      <c r="J57" s="95">
        <v>290049.0</v>
      </c>
      <c r="K57" s="95">
        <v>1.1642409E7</v>
      </c>
      <c r="L57" s="95">
        <v>1330984.0</v>
      </c>
      <c r="M57" s="95">
        <v>1407536.0</v>
      </c>
      <c r="N57" s="95">
        <v>1868511.0</v>
      </c>
      <c r="O57" s="95">
        <v>1573966.0</v>
      </c>
      <c r="P57" s="95">
        <v>1631047.0</v>
      </c>
      <c r="Q57" s="95">
        <v>2259004.0</v>
      </c>
      <c r="R57" s="95">
        <v>2846130.0</v>
      </c>
      <c r="S57" s="95">
        <v>580074.0</v>
      </c>
    </row>
    <row r="58">
      <c r="A58" s="8">
        <v>44575.0</v>
      </c>
      <c r="B58" s="95">
        <v>4.4447172E7</v>
      </c>
      <c r="C58" s="95">
        <v>8230606.0</v>
      </c>
      <c r="D58" s="95">
        <v>2845893.0</v>
      </c>
      <c r="E58" s="95">
        <v>1994689.0</v>
      </c>
      <c r="F58" s="95">
        <v>2529318.0</v>
      </c>
      <c r="G58" s="95">
        <v>1246121.0</v>
      </c>
      <c r="H58" s="95">
        <v>1229717.0</v>
      </c>
      <c r="I58" s="95">
        <v>955638.0</v>
      </c>
      <c r="J58" s="95">
        <v>289820.0</v>
      </c>
      <c r="K58" s="95">
        <v>1.1635521E7</v>
      </c>
      <c r="L58" s="95">
        <v>1330362.0</v>
      </c>
      <c r="M58" s="95">
        <v>1406790.0</v>
      </c>
      <c r="N58" s="95">
        <v>1867376.0</v>
      </c>
      <c r="O58" s="95">
        <v>1573274.0</v>
      </c>
      <c r="P58" s="95">
        <v>1630235.0</v>
      </c>
      <c r="Q58" s="95">
        <v>2257551.0</v>
      </c>
      <c r="R58" s="95">
        <v>2844520.0</v>
      </c>
      <c r="S58" s="95">
        <v>579741.0</v>
      </c>
    </row>
    <row r="59">
      <c r="A59" s="8">
        <v>44574.0</v>
      </c>
      <c r="B59" s="95">
        <v>4.4429466E7</v>
      </c>
      <c r="C59" s="95">
        <v>8227788.0</v>
      </c>
      <c r="D59" s="95">
        <v>2844871.0</v>
      </c>
      <c r="E59" s="95">
        <v>1993851.0</v>
      </c>
      <c r="F59" s="95">
        <v>2528331.0</v>
      </c>
      <c r="G59" s="95">
        <v>1245589.0</v>
      </c>
      <c r="H59" s="95">
        <v>1229214.0</v>
      </c>
      <c r="I59" s="95">
        <v>955163.0</v>
      </c>
      <c r="J59" s="95">
        <v>289674.0</v>
      </c>
      <c r="K59" s="95">
        <v>1.1630764E7</v>
      </c>
      <c r="L59" s="95">
        <v>1329749.0</v>
      </c>
      <c r="M59" s="95">
        <v>1406214.0</v>
      </c>
      <c r="N59" s="95">
        <v>1866552.0</v>
      </c>
      <c r="O59" s="95">
        <v>1572742.0</v>
      </c>
      <c r="P59" s="95">
        <v>1629691.0</v>
      </c>
      <c r="Q59" s="95">
        <v>2256335.0</v>
      </c>
      <c r="R59" s="95">
        <v>2843446.0</v>
      </c>
      <c r="S59" s="95">
        <v>579492.0</v>
      </c>
    </row>
    <row r="60">
      <c r="A60" s="8">
        <v>44573.0</v>
      </c>
      <c r="B60" s="96">
        <v>4.4411026E7</v>
      </c>
      <c r="C60" s="96">
        <v>8225014.0</v>
      </c>
      <c r="D60" s="96">
        <v>2843856.0</v>
      </c>
      <c r="E60" s="96">
        <v>1992920.0</v>
      </c>
      <c r="F60" s="96">
        <v>2527285.0</v>
      </c>
      <c r="G60" s="96">
        <v>1245166.0</v>
      </c>
      <c r="H60" s="96">
        <v>1228563.0</v>
      </c>
      <c r="I60" s="96">
        <v>954686.0</v>
      </c>
      <c r="J60" s="96">
        <v>289482.0</v>
      </c>
      <c r="K60" s="96">
        <v>1.1625724E7</v>
      </c>
      <c r="L60" s="96">
        <v>1329160.0</v>
      </c>
      <c r="M60" s="96">
        <v>1405622.0</v>
      </c>
      <c r="N60" s="96">
        <v>1865661.0</v>
      </c>
      <c r="O60" s="96">
        <v>1572213.0</v>
      </c>
      <c r="P60" s="96">
        <v>1629028.0</v>
      </c>
      <c r="Q60" s="96">
        <v>2255125.0</v>
      </c>
      <c r="R60" s="96">
        <v>2842348.0</v>
      </c>
      <c r="S60" s="96">
        <v>579173.0</v>
      </c>
    </row>
    <row r="61">
      <c r="A61" s="8">
        <v>44572.0</v>
      </c>
      <c r="B61" s="95">
        <v>4.4388937E7</v>
      </c>
      <c r="C61" s="95">
        <v>8221683.0</v>
      </c>
      <c r="D61" s="95">
        <v>2842549.0</v>
      </c>
      <c r="E61" s="95">
        <v>1991909.0</v>
      </c>
      <c r="F61" s="95">
        <v>2525938.0</v>
      </c>
      <c r="G61" s="95">
        <v>1244457.0</v>
      </c>
      <c r="H61" s="95">
        <v>1227937.0</v>
      </c>
      <c r="I61" s="95">
        <v>954147.0</v>
      </c>
      <c r="J61" s="95">
        <v>289295.0</v>
      </c>
      <c r="K61" s="95">
        <v>1.1619775E7</v>
      </c>
      <c r="L61" s="95">
        <v>1328400.0</v>
      </c>
      <c r="M61" s="95">
        <v>1404919.0</v>
      </c>
      <c r="N61" s="95">
        <v>1864613.0</v>
      </c>
      <c r="O61" s="95">
        <v>1571546.0</v>
      </c>
      <c r="P61" s="95">
        <v>1628255.0</v>
      </c>
      <c r="Q61" s="95">
        <v>2253617.0</v>
      </c>
      <c r="R61" s="95">
        <v>2841070.0</v>
      </c>
      <c r="S61" s="95">
        <v>578827.0</v>
      </c>
    </row>
    <row r="62">
      <c r="A62" s="8">
        <v>44571.0</v>
      </c>
      <c r="B62" s="95">
        <v>4.4359506E7</v>
      </c>
      <c r="C62" s="95">
        <v>8216392.0</v>
      </c>
      <c r="D62" s="95">
        <v>2840833.0</v>
      </c>
      <c r="E62" s="95">
        <v>1990411.0</v>
      </c>
      <c r="F62" s="95">
        <v>2524405.0</v>
      </c>
      <c r="G62" s="95">
        <v>1243709.0</v>
      </c>
      <c r="H62" s="95">
        <v>1227112.0</v>
      </c>
      <c r="I62" s="95">
        <v>953460.0</v>
      </c>
      <c r="J62" s="95">
        <v>289095.0</v>
      </c>
      <c r="K62" s="95">
        <v>1.1611802E7</v>
      </c>
      <c r="L62" s="95">
        <v>1327549.0</v>
      </c>
      <c r="M62" s="95">
        <v>1404042.0</v>
      </c>
      <c r="N62" s="95">
        <v>1863303.0</v>
      </c>
      <c r="O62" s="95">
        <v>1570631.0</v>
      </c>
      <c r="P62" s="95">
        <v>1627290.0</v>
      </c>
      <c r="Q62" s="95">
        <v>2251822.0</v>
      </c>
      <c r="R62" s="95">
        <v>2839197.0</v>
      </c>
      <c r="S62" s="95">
        <v>578453.0</v>
      </c>
    </row>
    <row r="63">
      <c r="A63" s="8">
        <v>44570.0</v>
      </c>
      <c r="B63" s="95">
        <v>4.4358492E7</v>
      </c>
      <c r="C63" s="95">
        <v>8216475.0</v>
      </c>
      <c r="D63" s="95">
        <v>2840828.0</v>
      </c>
      <c r="E63" s="95">
        <v>1990455.0</v>
      </c>
      <c r="F63" s="95">
        <v>2524250.0</v>
      </c>
      <c r="G63" s="95">
        <v>1243718.0</v>
      </c>
      <c r="H63" s="95">
        <v>1227149.0</v>
      </c>
      <c r="I63" s="95">
        <v>953467.0</v>
      </c>
      <c r="J63" s="95">
        <v>289051.0</v>
      </c>
      <c r="K63" s="95">
        <v>1.161105E7</v>
      </c>
      <c r="L63" s="95">
        <v>1327494.0</v>
      </c>
      <c r="M63" s="95">
        <v>1403980.0</v>
      </c>
      <c r="N63" s="95">
        <v>1863238.0</v>
      </c>
      <c r="O63" s="95">
        <v>1570602.0</v>
      </c>
      <c r="P63" s="95">
        <v>1627291.0</v>
      </c>
      <c r="Q63" s="95">
        <v>2251800.0</v>
      </c>
      <c r="R63" s="95">
        <v>2839202.0</v>
      </c>
      <c r="S63" s="95">
        <v>578442.0</v>
      </c>
    </row>
    <row r="64">
      <c r="A64" s="8">
        <v>44569.0</v>
      </c>
      <c r="B64" s="95">
        <v>4.4341938E7</v>
      </c>
      <c r="C64" s="95">
        <v>8214136.0</v>
      </c>
      <c r="D64" s="95">
        <v>2839841.0</v>
      </c>
      <c r="E64" s="95">
        <v>1989731.0</v>
      </c>
      <c r="F64" s="95">
        <v>2523171.0</v>
      </c>
      <c r="G64" s="95">
        <v>1243263.0</v>
      </c>
      <c r="H64" s="95">
        <v>1226701.0</v>
      </c>
      <c r="I64" s="95">
        <v>953106.0</v>
      </c>
      <c r="J64" s="95">
        <v>288852.0</v>
      </c>
      <c r="K64" s="95">
        <v>1.160592E7</v>
      </c>
      <c r="L64" s="95">
        <v>1327068.0</v>
      </c>
      <c r="M64" s="95">
        <v>1403455.0</v>
      </c>
      <c r="N64" s="95">
        <v>1862444.0</v>
      </c>
      <c r="O64" s="95">
        <v>1570205.0</v>
      </c>
      <c r="P64" s="95">
        <v>1626804.0</v>
      </c>
      <c r="Q64" s="95">
        <v>2250774.0</v>
      </c>
      <c r="R64" s="95">
        <v>2838248.0</v>
      </c>
      <c r="S64" s="95">
        <v>578219.0</v>
      </c>
    </row>
    <row r="65">
      <c r="A65" s="8">
        <v>44568.0</v>
      </c>
      <c r="B65" s="96">
        <v>4.431371E7</v>
      </c>
      <c r="C65" s="96">
        <v>8209818.0</v>
      </c>
      <c r="D65" s="96">
        <v>2838142.0</v>
      </c>
      <c r="E65" s="96">
        <v>1988361.0</v>
      </c>
      <c r="F65" s="96">
        <v>2521655.0</v>
      </c>
      <c r="G65" s="96">
        <v>1242427.0</v>
      </c>
      <c r="H65" s="96">
        <v>1225844.0</v>
      </c>
      <c r="I65" s="96">
        <v>952412.0</v>
      </c>
      <c r="J65" s="96">
        <v>288611.0</v>
      </c>
      <c r="K65" s="96">
        <v>1.1598038E7</v>
      </c>
      <c r="L65" s="96">
        <v>1326242.0</v>
      </c>
      <c r="M65" s="96">
        <v>1402620.0</v>
      </c>
      <c r="N65" s="96">
        <v>1861013.0</v>
      </c>
      <c r="O65" s="96">
        <v>1569484.0</v>
      </c>
      <c r="P65" s="96">
        <v>1625916.0</v>
      </c>
      <c r="Q65" s="96">
        <v>2248884.0</v>
      </c>
      <c r="R65" s="96">
        <v>2836451.0</v>
      </c>
      <c r="S65" s="96">
        <v>577792.0</v>
      </c>
    </row>
    <row r="66">
      <c r="A66" s="8">
        <v>44567.0</v>
      </c>
      <c r="B66" s="95">
        <v>4.4291971E7</v>
      </c>
      <c r="C66" s="95">
        <v>8206489.0</v>
      </c>
      <c r="D66" s="95">
        <v>2836904.0</v>
      </c>
      <c r="E66" s="95">
        <v>1987342.0</v>
      </c>
      <c r="F66" s="95">
        <v>2520465.0</v>
      </c>
      <c r="G66" s="95">
        <v>1241805.0</v>
      </c>
      <c r="H66" s="95">
        <v>1225234.0</v>
      </c>
      <c r="I66" s="95">
        <v>951800.0</v>
      </c>
      <c r="J66" s="95">
        <v>288391.0</v>
      </c>
      <c r="K66" s="95">
        <v>1.1592E7</v>
      </c>
      <c r="L66" s="95">
        <v>1325550.0</v>
      </c>
      <c r="M66" s="95">
        <v>1401905.0</v>
      </c>
      <c r="N66" s="95">
        <v>1859990.0</v>
      </c>
      <c r="O66" s="95">
        <v>1568854.0</v>
      </c>
      <c r="P66" s="95">
        <v>1625224.0</v>
      </c>
      <c r="Q66" s="95">
        <v>2247445.0</v>
      </c>
      <c r="R66" s="95">
        <v>2835191.0</v>
      </c>
      <c r="S66" s="95">
        <v>577382.0</v>
      </c>
    </row>
    <row r="67">
      <c r="A67" s="8">
        <v>44566.0</v>
      </c>
      <c r="B67" s="95">
        <v>4.4268774E7</v>
      </c>
      <c r="C67" s="95">
        <v>8202972.0</v>
      </c>
      <c r="D67" s="95">
        <v>2835543.0</v>
      </c>
      <c r="E67" s="95">
        <v>1986165.0</v>
      </c>
      <c r="F67" s="95">
        <v>2519220.0</v>
      </c>
      <c r="G67" s="95">
        <v>1241228.0</v>
      </c>
      <c r="H67" s="95">
        <v>1224517.0</v>
      </c>
      <c r="I67" s="95">
        <v>951172.0</v>
      </c>
      <c r="J67" s="95">
        <v>288167.0</v>
      </c>
      <c r="K67" s="95">
        <v>1.1585847E7</v>
      </c>
      <c r="L67" s="95">
        <v>1324733.0</v>
      </c>
      <c r="M67" s="95">
        <v>1401109.0</v>
      </c>
      <c r="N67" s="95">
        <v>1858945.0</v>
      </c>
      <c r="O67" s="95">
        <v>1568228.0</v>
      </c>
      <c r="P67" s="95">
        <v>1624471.0</v>
      </c>
      <c r="Q67" s="95">
        <v>2245824.0</v>
      </c>
      <c r="R67" s="95">
        <v>2833688.0</v>
      </c>
      <c r="S67" s="95">
        <v>576945.0</v>
      </c>
    </row>
    <row r="68">
      <c r="A68" s="8">
        <v>44565.0</v>
      </c>
      <c r="B68" s="96">
        <v>4.4239358E7</v>
      </c>
      <c r="C68" s="96">
        <v>8198110.0</v>
      </c>
      <c r="D68" s="96">
        <v>2833598.0</v>
      </c>
      <c r="E68" s="96">
        <v>1984681.0</v>
      </c>
      <c r="F68" s="96">
        <v>2517630.0</v>
      </c>
      <c r="G68" s="96">
        <v>1240469.0</v>
      </c>
      <c r="H68" s="96">
        <v>1223615.0</v>
      </c>
      <c r="I68" s="96">
        <v>950486.0</v>
      </c>
      <c r="J68" s="96">
        <v>287851.0</v>
      </c>
      <c r="K68" s="96">
        <v>1.157837E7</v>
      </c>
      <c r="L68" s="96">
        <v>1323887.0</v>
      </c>
      <c r="M68" s="96">
        <v>1400249.0</v>
      </c>
      <c r="N68" s="96">
        <v>1857571.0</v>
      </c>
      <c r="O68" s="96">
        <v>1567471.0</v>
      </c>
      <c r="P68" s="96">
        <v>1623506.0</v>
      </c>
      <c r="Q68" s="96">
        <v>2243630.0</v>
      </c>
      <c r="R68" s="96">
        <v>2831778.0</v>
      </c>
      <c r="S68" s="96">
        <v>576456.0</v>
      </c>
    </row>
    <row r="69">
      <c r="A69" s="8">
        <v>44564.0</v>
      </c>
      <c r="B69" s="95">
        <v>4.4284702E7</v>
      </c>
      <c r="C69" s="95">
        <v>8203299.0</v>
      </c>
      <c r="D69" s="95">
        <v>2836895.0</v>
      </c>
      <c r="E69" s="95">
        <v>1985746.0</v>
      </c>
      <c r="F69" s="95">
        <v>2519847.0</v>
      </c>
      <c r="G69" s="95">
        <v>1241743.0</v>
      </c>
      <c r="H69" s="95">
        <v>1224446.0</v>
      </c>
      <c r="I69" s="95">
        <v>950860.0</v>
      </c>
      <c r="J69" s="95">
        <v>287941.0</v>
      </c>
      <c r="K69" s="95">
        <v>1.1586704E7</v>
      </c>
      <c r="L69" s="95">
        <v>1326342.0</v>
      </c>
      <c r="M69" s="95">
        <v>1402542.0</v>
      </c>
      <c r="N69" s="95">
        <v>1860480.0</v>
      </c>
      <c r="O69" s="95">
        <v>1570815.0</v>
      </c>
      <c r="P69" s="95">
        <v>1627895.0</v>
      </c>
      <c r="Q69" s="95">
        <v>2246954.0</v>
      </c>
      <c r="R69" s="95">
        <v>2835250.0</v>
      </c>
      <c r="S69" s="95">
        <v>576943.0</v>
      </c>
    </row>
    <row r="70">
      <c r="A70" s="8">
        <v>44563.0</v>
      </c>
      <c r="B70" s="95">
        <v>4.4282723E7</v>
      </c>
      <c r="C70" s="95">
        <v>8203031.0</v>
      </c>
      <c r="D70" s="95">
        <v>2836807.0</v>
      </c>
      <c r="E70" s="95">
        <v>1985704.0</v>
      </c>
      <c r="F70" s="95">
        <v>2519679.0</v>
      </c>
      <c r="G70" s="95">
        <v>1241735.0</v>
      </c>
      <c r="H70" s="95">
        <v>1224407.0</v>
      </c>
      <c r="I70" s="95">
        <v>950832.0</v>
      </c>
      <c r="J70" s="95">
        <v>287915.0</v>
      </c>
      <c r="K70" s="95">
        <v>1.1585811E7</v>
      </c>
      <c r="L70" s="95">
        <v>1326265.0</v>
      </c>
      <c r="M70" s="95">
        <v>1402509.0</v>
      </c>
      <c r="N70" s="95">
        <v>1860413.0</v>
      </c>
      <c r="O70" s="95">
        <v>1570773.0</v>
      </c>
      <c r="P70" s="95">
        <v>1627867.0</v>
      </c>
      <c r="Q70" s="95">
        <v>2246922.0</v>
      </c>
      <c r="R70" s="95">
        <v>2835147.0</v>
      </c>
      <c r="S70" s="95">
        <v>576906.0</v>
      </c>
    </row>
    <row r="71">
      <c r="A71" s="8">
        <v>44562.0</v>
      </c>
      <c r="B71" s="96">
        <v>4.4276704E7</v>
      </c>
      <c r="C71" s="96">
        <v>8202787.0</v>
      </c>
      <c r="D71" s="96">
        <v>2836602.0</v>
      </c>
      <c r="E71" s="96">
        <v>1985642.0</v>
      </c>
      <c r="F71" s="96">
        <v>2519117.0</v>
      </c>
      <c r="G71" s="96">
        <v>1241672.0</v>
      </c>
      <c r="H71" s="96">
        <v>1224262.0</v>
      </c>
      <c r="I71" s="96">
        <v>950787.0</v>
      </c>
      <c r="J71" s="96">
        <v>287753.0</v>
      </c>
      <c r="K71" s="96">
        <v>1.1583249E7</v>
      </c>
      <c r="L71" s="96">
        <v>1326060.0</v>
      </c>
      <c r="M71" s="96">
        <v>1402266.0</v>
      </c>
      <c r="N71" s="96">
        <v>1860007.0</v>
      </c>
      <c r="O71" s="96">
        <v>1570589.0</v>
      </c>
      <c r="P71" s="96">
        <v>1627740.0</v>
      </c>
      <c r="Q71" s="96">
        <v>2246528.0</v>
      </c>
      <c r="R71" s="96">
        <v>2834908.0</v>
      </c>
      <c r="S71" s="96">
        <v>576735.0</v>
      </c>
    </row>
    <row r="72">
      <c r="A72" s="8">
        <v>44561.0</v>
      </c>
      <c r="B72" s="95">
        <v>4.4219648E7</v>
      </c>
      <c r="C72" s="95">
        <v>8193446.0</v>
      </c>
      <c r="D72" s="95">
        <v>2833217.0</v>
      </c>
      <c r="E72" s="95">
        <v>1982459.0</v>
      </c>
      <c r="F72" s="95">
        <v>2516254.0</v>
      </c>
      <c r="G72" s="95">
        <v>1239941.0</v>
      </c>
      <c r="H72" s="95">
        <v>1222561.0</v>
      </c>
      <c r="I72" s="95">
        <v>949281.0</v>
      </c>
      <c r="J72" s="95">
        <v>287228.0</v>
      </c>
      <c r="K72" s="95">
        <v>1.1567996E7</v>
      </c>
      <c r="L72" s="95">
        <v>1324576.0</v>
      </c>
      <c r="M72" s="95">
        <v>1400567.0</v>
      </c>
      <c r="N72" s="95">
        <v>1857490.0</v>
      </c>
      <c r="O72" s="95">
        <v>1569007.0</v>
      </c>
      <c r="P72" s="95">
        <v>1626127.0</v>
      </c>
      <c r="Q72" s="95">
        <v>2242747.0</v>
      </c>
      <c r="R72" s="95">
        <v>2830884.0</v>
      </c>
      <c r="S72" s="95">
        <v>575867.0</v>
      </c>
    </row>
    <row r="73">
      <c r="A73" s="8">
        <v>44560.0</v>
      </c>
      <c r="B73" s="95">
        <v>4.4168856E7</v>
      </c>
      <c r="C73" s="95">
        <v>8186171.0</v>
      </c>
      <c r="D73" s="95">
        <v>2830283.0</v>
      </c>
      <c r="E73" s="95">
        <v>1979814.0</v>
      </c>
      <c r="F73" s="95">
        <v>2513834.0</v>
      </c>
      <c r="G73" s="95">
        <v>1238223.0</v>
      </c>
      <c r="H73" s="95">
        <v>1221081.0</v>
      </c>
      <c r="I73" s="95">
        <v>947644.0</v>
      </c>
      <c r="J73" s="95">
        <v>286704.0</v>
      </c>
      <c r="K73" s="95">
        <v>1.155418E7</v>
      </c>
      <c r="L73" s="95">
        <v>1323143.0</v>
      </c>
      <c r="M73" s="95">
        <v>1398732.0</v>
      </c>
      <c r="N73" s="95">
        <v>1855230.0</v>
      </c>
      <c r="O73" s="95">
        <v>1567500.0</v>
      </c>
      <c r="P73" s="95">
        <v>1624616.0</v>
      </c>
      <c r="Q73" s="95">
        <v>2239016.0</v>
      </c>
      <c r="R73" s="95">
        <v>2827611.0</v>
      </c>
      <c r="S73" s="95">
        <v>575074.0</v>
      </c>
    </row>
    <row r="74">
      <c r="A74" s="8">
        <v>44559.0</v>
      </c>
      <c r="B74" s="95">
        <v>4.4115185E7</v>
      </c>
      <c r="C74" s="95">
        <v>8178419.0</v>
      </c>
      <c r="D74" s="95">
        <v>2827040.0</v>
      </c>
      <c r="E74" s="95">
        <v>1976774.0</v>
      </c>
      <c r="F74" s="95">
        <v>2511330.0</v>
      </c>
      <c r="G74" s="95">
        <v>1236645.0</v>
      </c>
      <c r="H74" s="95">
        <v>1219422.0</v>
      </c>
      <c r="I74" s="95">
        <v>945790.0</v>
      </c>
      <c r="J74" s="95">
        <v>286148.0</v>
      </c>
      <c r="K74" s="95">
        <v>1.1540011E7</v>
      </c>
      <c r="L74" s="95">
        <v>1321658.0</v>
      </c>
      <c r="M74" s="95">
        <v>1396540.0</v>
      </c>
      <c r="N74" s="95">
        <v>1852666.0</v>
      </c>
      <c r="O74" s="95">
        <v>1566002.0</v>
      </c>
      <c r="P74" s="95">
        <v>1623114.0</v>
      </c>
      <c r="Q74" s="95">
        <v>2235188.0</v>
      </c>
      <c r="R74" s="95">
        <v>2824082.0</v>
      </c>
      <c r="S74" s="95">
        <v>574356.0</v>
      </c>
    </row>
    <row r="75">
      <c r="A75" s="8">
        <v>44558.0</v>
      </c>
      <c r="B75" s="95">
        <v>4.4064239E7</v>
      </c>
      <c r="C75" s="95">
        <v>8170476.0</v>
      </c>
      <c r="D75" s="95">
        <v>2823853.0</v>
      </c>
      <c r="E75" s="95">
        <v>1974027.0</v>
      </c>
      <c r="F75" s="95">
        <v>2508772.0</v>
      </c>
      <c r="G75" s="95">
        <v>1234973.0</v>
      </c>
      <c r="H75" s="95">
        <v>1217763.0</v>
      </c>
      <c r="I75" s="95">
        <v>944444.0</v>
      </c>
      <c r="J75" s="95">
        <v>285579.0</v>
      </c>
      <c r="K75" s="95">
        <v>1.1527006E7</v>
      </c>
      <c r="L75" s="95">
        <v>1320135.0</v>
      </c>
      <c r="M75" s="95">
        <v>1394726.0</v>
      </c>
      <c r="N75" s="95">
        <v>1850428.0</v>
      </c>
      <c r="O75" s="95">
        <v>1564548.0</v>
      </c>
      <c r="P75" s="95">
        <v>1621656.0</v>
      </c>
      <c r="Q75" s="95">
        <v>2231497.0</v>
      </c>
      <c r="R75" s="95">
        <v>2820875.0</v>
      </c>
      <c r="S75" s="95">
        <v>573481.0</v>
      </c>
    </row>
    <row r="76">
      <c r="A76" s="8">
        <v>44557.0</v>
      </c>
      <c r="B76" s="97">
        <v>4.398289E7</v>
      </c>
      <c r="C76" s="97">
        <v>8157184.0</v>
      </c>
      <c r="D76" s="97">
        <v>2818823.0</v>
      </c>
      <c r="E76" s="97">
        <v>1968922.0</v>
      </c>
      <c r="F76" s="97">
        <v>2504722.0</v>
      </c>
      <c r="G76" s="97">
        <v>1232298.0</v>
      </c>
      <c r="H76" s="97">
        <v>1215316.0</v>
      </c>
      <c r="I76" s="97">
        <v>941795.0</v>
      </c>
      <c r="J76" s="97">
        <v>284667.0</v>
      </c>
      <c r="K76" s="97">
        <v>1.150679E7</v>
      </c>
      <c r="L76" s="97">
        <v>1318233.0</v>
      </c>
      <c r="M76" s="97">
        <v>1392146.0</v>
      </c>
      <c r="N76" s="97">
        <v>1846896.0</v>
      </c>
      <c r="O76" s="97">
        <v>1562213.0</v>
      </c>
      <c r="P76" s="97">
        <v>1619417.0</v>
      </c>
      <c r="Q76" s="97">
        <v>2226418.0</v>
      </c>
      <c r="R76" s="97">
        <v>2814875.0</v>
      </c>
      <c r="S76" s="97">
        <v>572175.0</v>
      </c>
    </row>
    <row r="77">
      <c r="A77" s="8">
        <v>44556.0</v>
      </c>
      <c r="B77" s="95">
        <v>4.3979267E7</v>
      </c>
      <c r="C77" s="95">
        <v>8156579.0</v>
      </c>
      <c r="D77" s="95">
        <v>2818724.0</v>
      </c>
      <c r="E77" s="95">
        <v>1968795.0</v>
      </c>
      <c r="F77" s="95">
        <v>2504455.0</v>
      </c>
      <c r="G77" s="95">
        <v>1232256.0</v>
      </c>
      <c r="H77" s="95">
        <v>1215244.0</v>
      </c>
      <c r="I77" s="95">
        <v>941750.0</v>
      </c>
      <c r="J77" s="95">
        <v>284586.0</v>
      </c>
      <c r="K77" s="95">
        <v>1.1505198E7</v>
      </c>
      <c r="L77" s="95">
        <v>1318170.0</v>
      </c>
      <c r="M77" s="95">
        <v>1392023.0</v>
      </c>
      <c r="N77" s="95">
        <v>1846714.0</v>
      </c>
      <c r="O77" s="95">
        <v>1562177.0</v>
      </c>
      <c r="P77" s="95">
        <v>1619378.0</v>
      </c>
      <c r="Q77" s="95">
        <v>2226336.0</v>
      </c>
      <c r="R77" s="95">
        <v>2814764.0</v>
      </c>
      <c r="S77" s="95">
        <v>572118.0</v>
      </c>
    </row>
    <row r="78">
      <c r="A78" s="8">
        <v>44555.0</v>
      </c>
      <c r="B78" s="95">
        <v>4.3968611E7</v>
      </c>
      <c r="C78" s="95">
        <v>8155785.0</v>
      </c>
      <c r="D78" s="95">
        <v>2818357.0</v>
      </c>
      <c r="E78" s="95">
        <v>1968404.0</v>
      </c>
      <c r="F78" s="95">
        <v>2503694.0</v>
      </c>
      <c r="G78" s="95">
        <v>1232080.0</v>
      </c>
      <c r="H78" s="95">
        <v>1214876.0</v>
      </c>
      <c r="I78" s="95">
        <v>941535.0</v>
      </c>
      <c r="J78" s="95">
        <v>284349.0</v>
      </c>
      <c r="K78" s="95">
        <v>1.1501201E7</v>
      </c>
      <c r="L78" s="95">
        <v>1317961.0</v>
      </c>
      <c r="M78" s="95">
        <v>1391673.0</v>
      </c>
      <c r="N78" s="95">
        <v>1846119.0</v>
      </c>
      <c r="O78" s="95">
        <v>1561871.0</v>
      </c>
      <c r="P78" s="95">
        <v>1619109.0</v>
      </c>
      <c r="Q78" s="95">
        <v>2225695.0</v>
      </c>
      <c r="R78" s="95">
        <v>2814028.0</v>
      </c>
      <c r="S78" s="95">
        <v>571874.0</v>
      </c>
    </row>
    <row r="79">
      <c r="A79" s="8">
        <v>44554.0</v>
      </c>
      <c r="B79" s="95">
        <v>4.3884305E7</v>
      </c>
      <c r="C79" s="95">
        <v>8142518.0</v>
      </c>
      <c r="D79" s="95">
        <v>2812842.0</v>
      </c>
      <c r="E79" s="95">
        <v>1963500.0</v>
      </c>
      <c r="F79" s="95">
        <v>2499404.0</v>
      </c>
      <c r="G79" s="95">
        <v>1228980.0</v>
      </c>
      <c r="H79" s="95">
        <v>1212357.0</v>
      </c>
      <c r="I79" s="95">
        <v>939449.0</v>
      </c>
      <c r="J79" s="95">
        <v>283591.0</v>
      </c>
      <c r="K79" s="95">
        <v>1.1479082E7</v>
      </c>
      <c r="L79" s="95">
        <v>1315563.0</v>
      </c>
      <c r="M79" s="95">
        <v>1389124.0</v>
      </c>
      <c r="N79" s="95">
        <v>1842503.0</v>
      </c>
      <c r="O79" s="95">
        <v>1559145.0</v>
      </c>
      <c r="P79" s="95">
        <v>1616484.0</v>
      </c>
      <c r="Q79" s="95">
        <v>2221269.0</v>
      </c>
      <c r="R79" s="95">
        <v>2808225.0</v>
      </c>
      <c r="S79" s="95">
        <v>570269.0</v>
      </c>
    </row>
    <row r="80">
      <c r="A80" s="8">
        <v>44553.0</v>
      </c>
      <c r="B80" s="98">
        <v>4.3799357E7</v>
      </c>
      <c r="C80" s="98">
        <v>8130240.0</v>
      </c>
      <c r="D80" s="98">
        <v>2807613.0</v>
      </c>
      <c r="E80" s="98">
        <v>1958368.0</v>
      </c>
      <c r="F80" s="98">
        <v>2495271.0</v>
      </c>
      <c r="G80" s="98">
        <v>1225883.0</v>
      </c>
      <c r="H80" s="98">
        <v>1209626.0</v>
      </c>
      <c r="I80" s="98">
        <v>936961.0</v>
      </c>
      <c r="J80" s="98">
        <v>282862.0</v>
      </c>
      <c r="K80" s="98">
        <v>1.1457734E7</v>
      </c>
      <c r="L80" s="98">
        <v>1312840.0</v>
      </c>
      <c r="M80" s="98">
        <v>1386160.0</v>
      </c>
      <c r="N80" s="98">
        <v>1838961.0</v>
      </c>
      <c r="O80" s="98">
        <v>1556144.0</v>
      </c>
      <c r="P80" s="98">
        <v>1613427.0</v>
      </c>
      <c r="Q80" s="98">
        <v>2216942.0</v>
      </c>
      <c r="R80" s="98">
        <v>2801865.0</v>
      </c>
      <c r="S80" s="98">
        <v>568460.0</v>
      </c>
    </row>
    <row r="81">
      <c r="A81" s="8">
        <v>44552.0</v>
      </c>
      <c r="B81" s="95">
        <v>4.3703161E7</v>
      </c>
      <c r="C81" s="95">
        <v>8116142.0</v>
      </c>
      <c r="D81" s="95">
        <v>2801148.0</v>
      </c>
      <c r="E81" s="95">
        <v>1951407.0</v>
      </c>
      <c r="F81" s="95">
        <v>2490719.0</v>
      </c>
      <c r="G81" s="95">
        <v>1222863.0</v>
      </c>
      <c r="H81" s="95">
        <v>1206385.0</v>
      </c>
      <c r="I81" s="95">
        <v>933964.0</v>
      </c>
      <c r="J81" s="95">
        <v>281817.0</v>
      </c>
      <c r="K81" s="95">
        <v>1.1435516E7</v>
      </c>
      <c r="L81" s="95">
        <v>1309801.0</v>
      </c>
      <c r="M81" s="95">
        <v>1382945.0</v>
      </c>
      <c r="N81" s="95">
        <v>1834283.0</v>
      </c>
      <c r="O81" s="95">
        <v>1553015.0</v>
      </c>
      <c r="P81" s="95">
        <v>1610292.0</v>
      </c>
      <c r="Q81" s="95">
        <v>2212019.0</v>
      </c>
      <c r="R81" s="95">
        <v>2794134.0</v>
      </c>
      <c r="S81" s="95">
        <v>566711.0</v>
      </c>
    </row>
    <row r="82">
      <c r="A82" s="8">
        <v>44551.0</v>
      </c>
      <c r="B82" s="95">
        <v>4.3620898E7</v>
      </c>
      <c r="C82" s="95">
        <v>8102651.0</v>
      </c>
      <c r="D82" s="95">
        <v>2795023.0</v>
      </c>
      <c r="E82" s="95">
        <v>1946277.0</v>
      </c>
      <c r="F82" s="95">
        <v>2486539.0</v>
      </c>
      <c r="G82" s="95">
        <v>1220359.0</v>
      </c>
      <c r="H82" s="95">
        <v>1203685.0</v>
      </c>
      <c r="I82" s="95">
        <v>931861.0</v>
      </c>
      <c r="J82" s="95">
        <v>281013.0</v>
      </c>
      <c r="K82" s="95">
        <v>1.1415551E7</v>
      </c>
      <c r="L82" s="95">
        <v>1307244.0</v>
      </c>
      <c r="M82" s="95">
        <v>1380774.0</v>
      </c>
      <c r="N82" s="95">
        <v>1830738.0</v>
      </c>
      <c r="O82" s="95">
        <v>1550293.0</v>
      </c>
      <c r="P82" s="95">
        <v>1607553.0</v>
      </c>
      <c r="Q82" s="95">
        <v>2207726.0</v>
      </c>
      <c r="R82" s="95">
        <v>2788328.0</v>
      </c>
      <c r="S82" s="95">
        <v>565283.0</v>
      </c>
    </row>
    <row r="83">
      <c r="A83" s="8">
        <v>44550.0</v>
      </c>
      <c r="B83" s="95">
        <v>4.3493325E7</v>
      </c>
      <c r="C83" s="95">
        <v>8081511.0</v>
      </c>
      <c r="D83" s="95">
        <v>2785658.0</v>
      </c>
      <c r="E83" s="95">
        <v>1938156.0</v>
      </c>
      <c r="F83" s="95">
        <v>2480025.0</v>
      </c>
      <c r="G83" s="95">
        <v>1216505.0</v>
      </c>
      <c r="H83" s="95">
        <v>1199583.0</v>
      </c>
      <c r="I83" s="95">
        <v>928762.0</v>
      </c>
      <c r="J83" s="95">
        <v>279728.0</v>
      </c>
      <c r="K83" s="95">
        <v>1.1384986E7</v>
      </c>
      <c r="L83" s="95">
        <v>1303677.0</v>
      </c>
      <c r="M83" s="95">
        <v>1376943.0</v>
      </c>
      <c r="N83" s="95">
        <v>1825333.0</v>
      </c>
      <c r="O83" s="95">
        <v>1545850.0</v>
      </c>
      <c r="P83" s="95">
        <v>1603261.0</v>
      </c>
      <c r="Q83" s="95">
        <v>2201519.0</v>
      </c>
      <c r="R83" s="95">
        <v>2778313.0</v>
      </c>
      <c r="S83" s="95">
        <v>563515.0</v>
      </c>
    </row>
    <row r="84">
      <c r="A84" s="8">
        <v>44549.0</v>
      </c>
      <c r="B84" s="95">
        <v>4.348608E7</v>
      </c>
      <c r="C84" s="95">
        <v>8080773.0</v>
      </c>
      <c r="D84" s="95">
        <v>2785262.0</v>
      </c>
      <c r="E84" s="95">
        <v>1937993.0</v>
      </c>
      <c r="F84" s="95">
        <v>2479292.0</v>
      </c>
      <c r="G84" s="95">
        <v>1216419.0</v>
      </c>
      <c r="H84" s="95">
        <v>1199369.0</v>
      </c>
      <c r="I84" s="95">
        <v>928722.0</v>
      </c>
      <c r="J84" s="95">
        <v>279558.0</v>
      </c>
      <c r="K84" s="95">
        <v>1.1381765E7</v>
      </c>
      <c r="L84" s="95">
        <v>1303521.0</v>
      </c>
      <c r="M84" s="95">
        <v>1376789.0</v>
      </c>
      <c r="N84" s="95">
        <v>1825011.0</v>
      </c>
      <c r="O84" s="95">
        <v>1545660.0</v>
      </c>
      <c r="P84" s="95">
        <v>1603184.0</v>
      </c>
      <c r="Q84" s="95">
        <v>2201314.0</v>
      </c>
      <c r="R84" s="95">
        <v>2778077.0</v>
      </c>
      <c r="S84" s="95">
        <v>563371.0</v>
      </c>
    </row>
    <row r="85">
      <c r="A85" s="8">
        <v>44548.0</v>
      </c>
      <c r="B85" s="96">
        <v>4.3412978E7</v>
      </c>
      <c r="C85" s="96">
        <v>8068292.0</v>
      </c>
      <c r="D85" s="96">
        <v>2780296.0</v>
      </c>
      <c r="E85" s="96">
        <v>1934234.0</v>
      </c>
      <c r="F85" s="96">
        <v>2474910.0</v>
      </c>
      <c r="G85" s="96">
        <v>1214274.0</v>
      </c>
      <c r="H85" s="96">
        <v>1197333.0</v>
      </c>
      <c r="I85" s="96">
        <v>927396.0</v>
      </c>
      <c r="J85" s="96">
        <v>278911.0</v>
      </c>
      <c r="K85" s="96">
        <v>1.1359683E7</v>
      </c>
      <c r="L85" s="96">
        <v>1301910.0</v>
      </c>
      <c r="M85" s="96">
        <v>1374946.0</v>
      </c>
      <c r="N85" s="96">
        <v>1822146.0</v>
      </c>
      <c r="O85" s="96">
        <v>1543482.0</v>
      </c>
      <c r="P85" s="96">
        <v>1601290.0</v>
      </c>
      <c r="Q85" s="96">
        <v>2198052.0</v>
      </c>
      <c r="R85" s="96">
        <v>2773431.0</v>
      </c>
      <c r="S85" s="96">
        <v>562392.0</v>
      </c>
    </row>
    <row r="86">
      <c r="A86" s="8">
        <v>44547.0</v>
      </c>
      <c r="B86" s="96">
        <v>4.3300593E7</v>
      </c>
      <c r="C86" s="96">
        <v>8049235.0</v>
      </c>
      <c r="D86" s="96">
        <v>2772598.0</v>
      </c>
      <c r="E86" s="96">
        <v>1928522.0</v>
      </c>
      <c r="F86" s="96">
        <v>2468923.0</v>
      </c>
      <c r="G86" s="96">
        <v>1210841.0</v>
      </c>
      <c r="H86" s="96">
        <v>1193980.0</v>
      </c>
      <c r="I86" s="96">
        <v>924924.0</v>
      </c>
      <c r="J86" s="96">
        <v>278035.0</v>
      </c>
      <c r="K86" s="96">
        <v>1.1330409E7</v>
      </c>
      <c r="L86" s="96">
        <v>1298734.0</v>
      </c>
      <c r="M86" s="96">
        <v>1371859.0</v>
      </c>
      <c r="N86" s="96">
        <v>1817499.0</v>
      </c>
      <c r="O86" s="96">
        <v>1539362.0</v>
      </c>
      <c r="P86" s="96">
        <v>1597357.0</v>
      </c>
      <c r="Q86" s="96">
        <v>2192671.0</v>
      </c>
      <c r="R86" s="96">
        <v>2764995.0</v>
      </c>
      <c r="S86" s="96">
        <v>560649.0</v>
      </c>
    </row>
    <row r="87">
      <c r="A87" s="8">
        <v>44546.0</v>
      </c>
      <c r="B87" s="95">
        <v>4.3197555E7</v>
      </c>
      <c r="C87" s="95">
        <v>8034078.0</v>
      </c>
      <c r="D87" s="95">
        <v>2764898.0</v>
      </c>
      <c r="E87" s="95">
        <v>1923373.0</v>
      </c>
      <c r="F87" s="95">
        <v>2463693.0</v>
      </c>
      <c r="G87" s="95">
        <v>1207301.0</v>
      </c>
      <c r="H87" s="95">
        <v>1190845.0</v>
      </c>
      <c r="I87" s="95">
        <v>922042.0</v>
      </c>
      <c r="J87" s="95">
        <v>277190.0</v>
      </c>
      <c r="K87" s="95">
        <v>1.1306158E7</v>
      </c>
      <c r="L87" s="95">
        <v>1295686.0</v>
      </c>
      <c r="M87" s="95">
        <v>1368625.0</v>
      </c>
      <c r="N87" s="95">
        <v>1813167.0</v>
      </c>
      <c r="O87" s="95">
        <v>1534969.0</v>
      </c>
      <c r="P87" s="95">
        <v>1593341.0</v>
      </c>
      <c r="Q87" s="95">
        <v>2187509.0</v>
      </c>
      <c r="R87" s="95">
        <v>2755683.0</v>
      </c>
      <c r="S87" s="95">
        <v>558997.0</v>
      </c>
    </row>
    <row r="88">
      <c r="A88" s="8">
        <v>44545.0</v>
      </c>
      <c r="B88" s="95">
        <v>4.3104019E7</v>
      </c>
      <c r="C88" s="95">
        <v>8020048.0</v>
      </c>
      <c r="D88" s="95">
        <v>2757462.0</v>
      </c>
      <c r="E88" s="95">
        <v>1918142.0</v>
      </c>
      <c r="F88" s="95">
        <v>2458922.0</v>
      </c>
      <c r="G88" s="95">
        <v>1204447.0</v>
      </c>
      <c r="H88" s="95">
        <v>1187726.0</v>
      </c>
      <c r="I88" s="95">
        <v>919495.0</v>
      </c>
      <c r="J88" s="95">
        <v>276403.0</v>
      </c>
      <c r="K88" s="95">
        <v>1.1285264E7</v>
      </c>
      <c r="L88" s="95">
        <v>1292805.0</v>
      </c>
      <c r="M88" s="95">
        <v>1365516.0</v>
      </c>
      <c r="N88" s="95">
        <v>1809005.0</v>
      </c>
      <c r="O88" s="95">
        <v>1531118.0</v>
      </c>
      <c r="P88" s="95">
        <v>1590099.0</v>
      </c>
      <c r="Q88" s="95">
        <v>2182756.0</v>
      </c>
      <c r="R88" s="95">
        <v>2747064.0</v>
      </c>
      <c r="S88" s="95">
        <v>557747.0</v>
      </c>
    </row>
    <row r="89">
      <c r="A89" s="8">
        <v>44544.0</v>
      </c>
      <c r="B89" s="95">
        <v>4.3040967E7</v>
      </c>
      <c r="C89" s="95">
        <v>8008859.0</v>
      </c>
      <c r="D89" s="95">
        <v>2752995.0</v>
      </c>
      <c r="E89" s="95">
        <v>1915125.0</v>
      </c>
      <c r="F89" s="95">
        <v>2455607.0</v>
      </c>
      <c r="G89" s="95">
        <v>1202472.0</v>
      </c>
      <c r="H89" s="95">
        <v>1185726.0</v>
      </c>
      <c r="I89" s="95">
        <v>918039.0</v>
      </c>
      <c r="J89" s="95">
        <v>275865.0</v>
      </c>
      <c r="K89" s="95">
        <v>1.1269815E7</v>
      </c>
      <c r="L89" s="95">
        <v>1290899.0</v>
      </c>
      <c r="M89" s="95">
        <v>1363754.0</v>
      </c>
      <c r="N89" s="95">
        <v>1806332.0</v>
      </c>
      <c r="O89" s="95">
        <v>1528866.0</v>
      </c>
      <c r="P89" s="95">
        <v>1588120.0</v>
      </c>
      <c r="Q89" s="95">
        <v>2179509.0</v>
      </c>
      <c r="R89" s="95">
        <v>2742288.0</v>
      </c>
      <c r="S89" s="95">
        <v>556696.0</v>
      </c>
    </row>
    <row r="90">
      <c r="A90" s="8">
        <v>44543.0</v>
      </c>
      <c r="B90" s="96">
        <v>4.295848E7</v>
      </c>
      <c r="C90" s="96">
        <v>7994449.0</v>
      </c>
      <c r="D90" s="96">
        <v>2746932.0</v>
      </c>
      <c r="E90" s="96">
        <v>1911532.0</v>
      </c>
      <c r="F90" s="96">
        <v>2451153.0</v>
      </c>
      <c r="G90" s="96">
        <v>1199833.0</v>
      </c>
      <c r="H90" s="96">
        <v>1183193.0</v>
      </c>
      <c r="I90" s="96">
        <v>916099.0</v>
      </c>
      <c r="J90" s="96">
        <v>275242.0</v>
      </c>
      <c r="K90" s="96">
        <v>1.1249307E7</v>
      </c>
      <c r="L90" s="96">
        <v>1288650.0</v>
      </c>
      <c r="M90" s="96">
        <v>1361335.0</v>
      </c>
      <c r="N90" s="96">
        <v>1803008.0</v>
      </c>
      <c r="O90" s="96">
        <v>1525810.0</v>
      </c>
      <c r="P90" s="96">
        <v>1585352.0</v>
      </c>
      <c r="Q90" s="96">
        <v>2175725.0</v>
      </c>
      <c r="R90" s="96">
        <v>2735495.0</v>
      </c>
      <c r="S90" s="96">
        <v>555365.0</v>
      </c>
    </row>
    <row r="91">
      <c r="A91" s="8">
        <v>44542.0</v>
      </c>
      <c r="B91" s="95">
        <v>4.2956647E7</v>
      </c>
      <c r="C91" s="95">
        <v>7994240.0</v>
      </c>
      <c r="D91" s="95">
        <v>2746859.0</v>
      </c>
      <c r="E91" s="95">
        <v>1911536.0</v>
      </c>
      <c r="F91" s="95">
        <v>2450984.0</v>
      </c>
      <c r="G91" s="95">
        <v>1199824.0</v>
      </c>
      <c r="H91" s="95">
        <v>1183189.0</v>
      </c>
      <c r="I91" s="95">
        <v>916098.0</v>
      </c>
      <c r="J91" s="95">
        <v>275195.0</v>
      </c>
      <c r="K91" s="95">
        <v>1.1248411E7</v>
      </c>
      <c r="L91" s="95">
        <v>1288591.0</v>
      </c>
      <c r="M91" s="95">
        <v>1361268.0</v>
      </c>
      <c r="N91" s="95">
        <v>1802914.0</v>
      </c>
      <c r="O91" s="95">
        <v>1525782.0</v>
      </c>
      <c r="P91" s="95">
        <v>1585329.0</v>
      </c>
      <c r="Q91" s="95">
        <v>2175660.0</v>
      </c>
      <c r="R91" s="95">
        <v>2735452.0</v>
      </c>
      <c r="S91" s="95">
        <v>555315.0</v>
      </c>
    </row>
    <row r="92">
      <c r="A92" s="8">
        <v>44541.0</v>
      </c>
      <c r="B92" s="95">
        <v>4.2928345E7</v>
      </c>
      <c r="C92" s="95">
        <v>7989408.0</v>
      </c>
      <c r="D92" s="95">
        <v>2744824.0</v>
      </c>
      <c r="E92" s="95">
        <v>1910365.0</v>
      </c>
      <c r="F92" s="95">
        <v>2449228.0</v>
      </c>
      <c r="G92" s="95">
        <v>1199058.0</v>
      </c>
      <c r="H92" s="95">
        <v>1182451.0</v>
      </c>
      <c r="I92" s="95">
        <v>915579.0</v>
      </c>
      <c r="J92" s="95">
        <v>274832.0</v>
      </c>
      <c r="K92" s="95">
        <v>1.1239581E7</v>
      </c>
      <c r="L92" s="95">
        <v>1287979.0</v>
      </c>
      <c r="M92" s="95">
        <v>1360566.0</v>
      </c>
      <c r="N92" s="95">
        <v>1801827.0</v>
      </c>
      <c r="O92" s="95">
        <v>1524970.0</v>
      </c>
      <c r="P92" s="95">
        <v>1584652.0</v>
      </c>
      <c r="Q92" s="95">
        <v>2174489.0</v>
      </c>
      <c r="R92" s="95">
        <v>2733661.0</v>
      </c>
      <c r="S92" s="95">
        <v>554875.0</v>
      </c>
    </row>
    <row r="93">
      <c r="A93" s="8">
        <v>44540.0</v>
      </c>
      <c r="B93" s="95">
        <v>4.2871274E7</v>
      </c>
      <c r="C93" s="95">
        <v>7978215.0</v>
      </c>
      <c r="D93" s="95">
        <v>2740631.0</v>
      </c>
      <c r="E93" s="95">
        <v>1907860.0</v>
      </c>
      <c r="F93" s="95">
        <v>2446083.0</v>
      </c>
      <c r="G93" s="95">
        <v>1197383.0</v>
      </c>
      <c r="H93" s="95">
        <v>1180917.0</v>
      </c>
      <c r="I93" s="95">
        <v>914405.0</v>
      </c>
      <c r="J93" s="95">
        <v>274389.0</v>
      </c>
      <c r="K93" s="95">
        <v>1.1225014E7</v>
      </c>
      <c r="L93" s="95">
        <v>1286431.0</v>
      </c>
      <c r="M93" s="95">
        <v>1359054.0</v>
      </c>
      <c r="N93" s="95">
        <v>1799651.0</v>
      </c>
      <c r="O93" s="95">
        <v>1523092.0</v>
      </c>
      <c r="P93" s="95">
        <v>1582830.0</v>
      </c>
      <c r="Q93" s="95">
        <v>2171884.0</v>
      </c>
      <c r="R93" s="95">
        <v>2729534.0</v>
      </c>
      <c r="S93" s="95">
        <v>553901.0</v>
      </c>
    </row>
    <row r="94">
      <c r="A94" s="8">
        <v>44539.0</v>
      </c>
      <c r="B94" s="95">
        <v>4.2822222E7</v>
      </c>
      <c r="C94" s="95">
        <v>7970030.0</v>
      </c>
      <c r="D94" s="95">
        <v>2737106.0</v>
      </c>
      <c r="E94" s="95">
        <v>1905571.0</v>
      </c>
      <c r="F94" s="95">
        <v>2443431.0</v>
      </c>
      <c r="G94" s="95">
        <v>1195860.0</v>
      </c>
      <c r="H94" s="95">
        <v>1179608.0</v>
      </c>
      <c r="I94" s="95">
        <v>913190.0</v>
      </c>
      <c r="J94" s="95">
        <v>274025.0</v>
      </c>
      <c r="K94" s="95">
        <v>1.1212623E7</v>
      </c>
      <c r="L94" s="95">
        <v>1284939.0</v>
      </c>
      <c r="M94" s="95">
        <v>1357652.0</v>
      </c>
      <c r="N94" s="95">
        <v>1797721.0</v>
      </c>
      <c r="O94" s="95">
        <v>1520926.0</v>
      </c>
      <c r="P94" s="95">
        <v>1581055.0</v>
      </c>
      <c r="Q94" s="95">
        <v>2169595.0</v>
      </c>
      <c r="R94" s="95">
        <v>2725902.0</v>
      </c>
      <c r="S94" s="95">
        <v>552988.0</v>
      </c>
    </row>
    <row r="95">
      <c r="A95" s="8">
        <v>44538.0</v>
      </c>
      <c r="B95" s="95">
        <v>4.2774131E7</v>
      </c>
      <c r="C95" s="95">
        <v>7962979.0</v>
      </c>
      <c r="D95" s="95">
        <v>2733624.0</v>
      </c>
      <c r="E95" s="95">
        <v>1902985.0</v>
      </c>
      <c r="F95" s="95">
        <v>2440776.0</v>
      </c>
      <c r="G95" s="95">
        <v>1194535.0</v>
      </c>
      <c r="H95" s="95">
        <v>1178105.0</v>
      </c>
      <c r="I95" s="95">
        <v>911763.0</v>
      </c>
      <c r="J95" s="95">
        <v>273588.0</v>
      </c>
      <c r="K95" s="95">
        <v>1.1200429E7</v>
      </c>
      <c r="L95" s="95">
        <v>1283451.0</v>
      </c>
      <c r="M95" s="95">
        <v>1356199.0</v>
      </c>
      <c r="N95" s="95">
        <v>1795635.0</v>
      </c>
      <c r="O95" s="95">
        <v>1519147.0</v>
      </c>
      <c r="P95" s="95">
        <v>1579577.0</v>
      </c>
      <c r="Q95" s="95">
        <v>2167095.0</v>
      </c>
      <c r="R95" s="95">
        <v>2722086.0</v>
      </c>
      <c r="S95" s="95">
        <v>552157.0</v>
      </c>
    </row>
    <row r="96">
      <c r="A96" s="8">
        <v>44537.0</v>
      </c>
      <c r="B96" s="95">
        <v>4.2733049E7</v>
      </c>
      <c r="C96" s="95">
        <v>7955953.0</v>
      </c>
      <c r="D96" s="95">
        <v>2730951.0</v>
      </c>
      <c r="E96" s="95">
        <v>1900800.0</v>
      </c>
      <c r="F96" s="95">
        <v>2438290.0</v>
      </c>
      <c r="G96" s="95">
        <v>1193339.0</v>
      </c>
      <c r="H96" s="95">
        <v>1176866.0</v>
      </c>
      <c r="I96" s="95">
        <v>910902.0</v>
      </c>
      <c r="J96" s="95">
        <v>273276.0</v>
      </c>
      <c r="K96" s="95">
        <v>1.1188968E7</v>
      </c>
      <c r="L96" s="95">
        <v>1282218.0</v>
      </c>
      <c r="M96" s="95">
        <v>1355078.0</v>
      </c>
      <c r="N96" s="95">
        <v>1794108.0</v>
      </c>
      <c r="O96" s="95">
        <v>1517933.0</v>
      </c>
      <c r="P96" s="95">
        <v>1578459.0</v>
      </c>
      <c r="Q96" s="95">
        <v>2165013.0</v>
      </c>
      <c r="R96" s="95">
        <v>2719492.0</v>
      </c>
      <c r="S96" s="95">
        <v>551403.0</v>
      </c>
    </row>
    <row r="97">
      <c r="A97" s="8">
        <v>44536.0</v>
      </c>
      <c r="B97" s="98">
        <v>4.2678737E7</v>
      </c>
      <c r="C97" s="98">
        <v>7945695.0</v>
      </c>
      <c r="D97" s="98">
        <v>2727591.0</v>
      </c>
      <c r="E97" s="98">
        <v>1898227.0</v>
      </c>
      <c r="F97" s="98">
        <v>2434931.0</v>
      </c>
      <c r="G97" s="98">
        <v>1191925.0</v>
      </c>
      <c r="H97" s="98">
        <v>1175320.0</v>
      </c>
      <c r="I97" s="98">
        <v>909707.0</v>
      </c>
      <c r="J97" s="98">
        <v>272853.0</v>
      </c>
      <c r="K97" s="98">
        <v>1.1173053E7</v>
      </c>
      <c r="L97" s="98">
        <v>1280951.0</v>
      </c>
      <c r="M97" s="98">
        <v>1353724.0</v>
      </c>
      <c r="N97" s="98">
        <v>1792133.0</v>
      </c>
      <c r="O97" s="98">
        <v>1516390.0</v>
      </c>
      <c r="P97" s="98">
        <v>1577132.0</v>
      </c>
      <c r="Q97" s="98">
        <v>2162570.0</v>
      </c>
      <c r="R97" s="98">
        <v>2716019.0</v>
      </c>
      <c r="S97" s="98">
        <v>550516.0</v>
      </c>
    </row>
    <row r="98">
      <c r="A98" s="8">
        <v>44535.0</v>
      </c>
      <c r="B98" s="95">
        <v>4.267699E7</v>
      </c>
      <c r="C98" s="95">
        <v>7945451.0</v>
      </c>
      <c r="D98" s="95">
        <v>2727513.0</v>
      </c>
      <c r="E98" s="95">
        <v>1898244.0</v>
      </c>
      <c r="F98" s="95">
        <v>2434803.0</v>
      </c>
      <c r="G98" s="95">
        <v>1191906.0</v>
      </c>
      <c r="H98" s="95">
        <v>1175285.0</v>
      </c>
      <c r="I98" s="95">
        <v>909697.0</v>
      </c>
      <c r="J98" s="95">
        <v>272825.0</v>
      </c>
      <c r="K98" s="95">
        <v>1.1172127E7</v>
      </c>
      <c r="L98" s="95">
        <v>1280927.0</v>
      </c>
      <c r="M98" s="95">
        <v>1353709.0</v>
      </c>
      <c r="N98" s="95">
        <v>1792099.0</v>
      </c>
      <c r="O98" s="95">
        <v>1516353.0</v>
      </c>
      <c r="P98" s="95">
        <v>1577117.0</v>
      </c>
      <c r="Q98" s="95">
        <v>2162532.0</v>
      </c>
      <c r="R98" s="95">
        <v>2715931.0</v>
      </c>
      <c r="S98" s="95">
        <v>550471.0</v>
      </c>
    </row>
    <row r="99">
      <c r="A99" s="8">
        <v>44534.0</v>
      </c>
      <c r="B99" s="95">
        <v>4.2653944E7</v>
      </c>
      <c r="C99" s="95">
        <v>7940840.0</v>
      </c>
      <c r="D99" s="95">
        <v>2726236.0</v>
      </c>
      <c r="E99" s="95">
        <v>1897268.0</v>
      </c>
      <c r="F99" s="95">
        <v>2433177.0</v>
      </c>
      <c r="G99" s="95">
        <v>1191290.0</v>
      </c>
      <c r="H99" s="95">
        <v>1174705.0</v>
      </c>
      <c r="I99" s="95">
        <v>909397.0</v>
      </c>
      <c r="J99" s="95">
        <v>272614.0</v>
      </c>
      <c r="K99" s="95">
        <v>1.1164316E7</v>
      </c>
      <c r="L99" s="95">
        <v>1280486.0</v>
      </c>
      <c r="M99" s="95">
        <v>1353202.0</v>
      </c>
      <c r="N99" s="95">
        <v>1791384.0</v>
      </c>
      <c r="O99" s="95">
        <v>1515819.0</v>
      </c>
      <c r="P99" s="95">
        <v>1576666.0</v>
      </c>
      <c r="Q99" s="95">
        <v>2161635.0</v>
      </c>
      <c r="R99" s="95">
        <v>2714710.0</v>
      </c>
      <c r="S99" s="95">
        <v>550199.0</v>
      </c>
    </row>
    <row r="100">
      <c r="A100" s="8">
        <v>44533.0</v>
      </c>
      <c r="B100" s="95">
        <v>4.2618296E7</v>
      </c>
      <c r="C100" s="95">
        <v>7933770.0</v>
      </c>
      <c r="D100" s="95">
        <v>2724073.0</v>
      </c>
      <c r="E100" s="95">
        <v>1895746.0</v>
      </c>
      <c r="F100" s="95">
        <v>2430994.0</v>
      </c>
      <c r="G100" s="95">
        <v>1190287.0</v>
      </c>
      <c r="H100" s="95">
        <v>1173714.0</v>
      </c>
      <c r="I100" s="95">
        <v>908812.0</v>
      </c>
      <c r="J100" s="95">
        <v>272339.0</v>
      </c>
      <c r="K100" s="95">
        <v>1.1154058E7</v>
      </c>
      <c r="L100" s="95">
        <v>1279589.0</v>
      </c>
      <c r="M100" s="95">
        <v>1352302.0</v>
      </c>
      <c r="N100" s="95">
        <v>1789964.0</v>
      </c>
      <c r="O100" s="95">
        <v>1514759.0</v>
      </c>
      <c r="P100" s="95">
        <v>1575741.0</v>
      </c>
      <c r="Q100" s="95">
        <v>2160015.0</v>
      </c>
      <c r="R100" s="95">
        <v>2712518.0</v>
      </c>
      <c r="S100" s="95">
        <v>549615.0</v>
      </c>
    </row>
    <row r="101">
      <c r="A101" s="8">
        <v>44532.0</v>
      </c>
      <c r="B101" s="95">
        <v>4.2593798E7</v>
      </c>
      <c r="C101" s="95">
        <v>7929739.0</v>
      </c>
      <c r="D101" s="95">
        <v>2722615.0</v>
      </c>
      <c r="E101" s="95">
        <v>1894799.0</v>
      </c>
      <c r="F101" s="95">
        <v>2429547.0</v>
      </c>
      <c r="G101" s="95">
        <v>1189567.0</v>
      </c>
      <c r="H101" s="95">
        <v>1173007.0</v>
      </c>
      <c r="I101" s="95">
        <v>908235.0</v>
      </c>
      <c r="J101" s="95">
        <v>272160.0</v>
      </c>
      <c r="K101" s="95">
        <v>1.1147113E7</v>
      </c>
      <c r="L101" s="95">
        <v>1278799.0</v>
      </c>
      <c r="M101" s="95">
        <v>1351600.0</v>
      </c>
      <c r="N101" s="95">
        <v>1788967.0</v>
      </c>
      <c r="O101" s="95">
        <v>1513943.0</v>
      </c>
      <c r="P101" s="95">
        <v>1574928.0</v>
      </c>
      <c r="Q101" s="95">
        <v>2158685.0</v>
      </c>
      <c r="R101" s="95">
        <v>2710950.0</v>
      </c>
      <c r="S101" s="95">
        <v>549144.0</v>
      </c>
    </row>
    <row r="102">
      <c r="A102" s="8">
        <v>44531.0</v>
      </c>
      <c r="B102" s="95">
        <v>4.2567865E7</v>
      </c>
      <c r="C102" s="95">
        <v>7925505.0</v>
      </c>
      <c r="D102" s="95">
        <v>2721008.0</v>
      </c>
      <c r="E102" s="95">
        <v>1893681.0</v>
      </c>
      <c r="F102" s="95">
        <v>2427992.0</v>
      </c>
      <c r="G102" s="95">
        <v>1188871.0</v>
      </c>
      <c r="H102" s="95">
        <v>1172179.0</v>
      </c>
      <c r="I102" s="95">
        <v>907615.0</v>
      </c>
      <c r="J102" s="95">
        <v>271948.0</v>
      </c>
      <c r="K102" s="95">
        <v>1.1140103E7</v>
      </c>
      <c r="L102" s="95">
        <v>1278054.0</v>
      </c>
      <c r="M102" s="95">
        <v>1350779.0</v>
      </c>
      <c r="N102" s="95">
        <v>1787743.0</v>
      </c>
      <c r="O102" s="95">
        <v>1513241.0</v>
      </c>
      <c r="P102" s="95">
        <v>1574136.0</v>
      </c>
      <c r="Q102" s="95">
        <v>2157272.0</v>
      </c>
      <c r="R102" s="95">
        <v>2709066.0</v>
      </c>
      <c r="S102" s="95">
        <v>548672.0</v>
      </c>
    </row>
    <row r="103">
      <c r="A103" s="8">
        <v>44530.0</v>
      </c>
      <c r="B103" s="97">
        <v>4.2544682E7</v>
      </c>
      <c r="C103" s="97">
        <v>7921614.0</v>
      </c>
      <c r="D103" s="97">
        <v>2719676.0</v>
      </c>
      <c r="E103" s="97">
        <v>1892769.0</v>
      </c>
      <c r="F103" s="97">
        <v>2426708.0</v>
      </c>
      <c r="G103" s="97">
        <v>1188227.0</v>
      </c>
      <c r="H103" s="97">
        <v>1171479.0</v>
      </c>
      <c r="I103" s="97">
        <v>907167.0</v>
      </c>
      <c r="J103" s="97">
        <v>271775.0</v>
      </c>
      <c r="K103" s="97">
        <v>1.1133524E7</v>
      </c>
      <c r="L103" s="97">
        <v>1277310.0</v>
      </c>
      <c r="M103" s="97">
        <v>1350068.0</v>
      </c>
      <c r="N103" s="97">
        <v>1786697.0</v>
      </c>
      <c r="O103" s="97">
        <v>1512622.0</v>
      </c>
      <c r="P103" s="97">
        <v>1573381.0</v>
      </c>
      <c r="Q103" s="97">
        <v>2155948.0</v>
      </c>
      <c r="R103" s="97">
        <v>2707517.0</v>
      </c>
      <c r="S103" s="97">
        <v>548200.0</v>
      </c>
    </row>
    <row r="104">
      <c r="A104" s="8">
        <v>44529.0</v>
      </c>
      <c r="B104" s="95">
        <v>4.2511121E7</v>
      </c>
      <c r="C104" s="95">
        <v>7915339.0</v>
      </c>
      <c r="D104" s="95">
        <v>2717655.0</v>
      </c>
      <c r="E104" s="95">
        <v>1891207.0</v>
      </c>
      <c r="F104" s="95">
        <v>2424574.0</v>
      </c>
      <c r="G104" s="95">
        <v>1187333.0</v>
      </c>
      <c r="H104" s="95">
        <v>1170551.0</v>
      </c>
      <c r="I104" s="95">
        <v>906481.0</v>
      </c>
      <c r="J104" s="95">
        <v>271528.0</v>
      </c>
      <c r="K104" s="95">
        <v>1.1124099E7</v>
      </c>
      <c r="L104" s="95">
        <v>1276425.0</v>
      </c>
      <c r="M104" s="95">
        <v>1349110.0</v>
      </c>
      <c r="N104" s="95">
        <v>1785229.0</v>
      </c>
      <c r="O104" s="95">
        <v>1511803.0</v>
      </c>
      <c r="P104" s="95">
        <v>1572362.0</v>
      </c>
      <c r="Q104" s="95">
        <v>2154263.0</v>
      </c>
      <c r="R104" s="95">
        <v>2705517.0</v>
      </c>
      <c r="S104" s="95">
        <v>547645.0</v>
      </c>
    </row>
    <row r="105">
      <c r="A105" s="8">
        <v>44528.0</v>
      </c>
      <c r="B105" s="95">
        <v>4.2510125E7</v>
      </c>
      <c r="C105" s="95">
        <v>7915298.0</v>
      </c>
      <c r="D105" s="95">
        <v>2717635.0</v>
      </c>
      <c r="E105" s="95">
        <v>1891224.0</v>
      </c>
      <c r="F105" s="95">
        <v>2424449.0</v>
      </c>
      <c r="G105" s="95">
        <v>1187336.0</v>
      </c>
      <c r="H105" s="95">
        <v>1170564.0</v>
      </c>
      <c r="I105" s="95">
        <v>906506.0</v>
      </c>
      <c r="J105" s="95">
        <v>271509.0</v>
      </c>
      <c r="K105" s="95">
        <v>1.1123496E7</v>
      </c>
      <c r="L105" s="95">
        <v>1276401.0</v>
      </c>
      <c r="M105" s="95">
        <v>1349071.0</v>
      </c>
      <c r="N105" s="95">
        <v>1785164.0</v>
      </c>
      <c r="O105" s="95">
        <v>1511793.0</v>
      </c>
      <c r="P105" s="95">
        <v>1572345.0</v>
      </c>
      <c r="Q105" s="95">
        <v>2154244.0</v>
      </c>
      <c r="R105" s="95">
        <v>2705468.0</v>
      </c>
      <c r="S105" s="95">
        <v>547622.0</v>
      </c>
    </row>
    <row r="106">
      <c r="A106" s="8">
        <v>44527.0</v>
      </c>
      <c r="B106" s="96">
        <v>4.2475901E7</v>
      </c>
      <c r="C106" s="96">
        <v>7909670.0</v>
      </c>
      <c r="D106" s="96">
        <v>2716058.0</v>
      </c>
      <c r="E106" s="96">
        <v>1890134.0</v>
      </c>
      <c r="F106" s="96">
        <v>2422207.0</v>
      </c>
      <c r="G106" s="96">
        <v>1186446.0</v>
      </c>
      <c r="H106" s="96">
        <v>1169811.0</v>
      </c>
      <c r="I106" s="96">
        <v>906018.0</v>
      </c>
      <c r="J106" s="96">
        <v>271283.0</v>
      </c>
      <c r="K106" s="96">
        <v>1.1109519E7</v>
      </c>
      <c r="L106" s="96">
        <v>1275839.0</v>
      </c>
      <c r="M106" s="96">
        <v>1348280.0</v>
      </c>
      <c r="N106" s="96">
        <v>1783800.0</v>
      </c>
      <c r="O106" s="96">
        <v>1511154.0</v>
      </c>
      <c r="P106" s="96">
        <v>1571549.0</v>
      </c>
      <c r="Q106" s="96">
        <v>2153080.0</v>
      </c>
      <c r="R106" s="96">
        <v>2704055.0</v>
      </c>
      <c r="S106" s="96">
        <v>546998.0</v>
      </c>
    </row>
    <row r="107">
      <c r="A107" s="8">
        <v>44526.0</v>
      </c>
      <c r="B107" s="96">
        <v>4.2419011E7</v>
      </c>
      <c r="C107" s="96">
        <v>7900655.0</v>
      </c>
      <c r="D107" s="96">
        <v>2713034.0</v>
      </c>
      <c r="E107" s="96">
        <v>1888064.0</v>
      </c>
      <c r="F107" s="96">
        <v>2419041.0</v>
      </c>
      <c r="G107" s="96">
        <v>1184541.0</v>
      </c>
      <c r="H107" s="96">
        <v>1168251.0</v>
      </c>
      <c r="I107" s="96">
        <v>904895.0</v>
      </c>
      <c r="J107" s="96">
        <v>270841.0</v>
      </c>
      <c r="K107" s="96">
        <v>1.1091697E7</v>
      </c>
      <c r="L107" s="96">
        <v>1274218.0</v>
      </c>
      <c r="M107" s="96">
        <v>1346602.0</v>
      </c>
      <c r="N107" s="96">
        <v>1781056.0</v>
      </c>
      <c r="O107" s="96">
        <v>1509576.0</v>
      </c>
      <c r="P107" s="96">
        <v>1569480.0</v>
      </c>
      <c r="Q107" s="96">
        <v>2150333.0</v>
      </c>
      <c r="R107" s="96">
        <v>2700917.0</v>
      </c>
      <c r="S107" s="96">
        <v>545810.0</v>
      </c>
    </row>
    <row r="108">
      <c r="A108" s="8">
        <v>44525.0</v>
      </c>
      <c r="B108" s="97">
        <v>4.2369348E7</v>
      </c>
      <c r="C108" s="97">
        <v>7893987.0</v>
      </c>
      <c r="D108" s="97">
        <v>2710237.0</v>
      </c>
      <c r="E108" s="97">
        <v>1886170.0</v>
      </c>
      <c r="F108" s="97">
        <v>2415976.0</v>
      </c>
      <c r="G108" s="97">
        <v>1182885.0</v>
      </c>
      <c r="H108" s="97">
        <v>1166506.0</v>
      </c>
      <c r="I108" s="97">
        <v>903347.0</v>
      </c>
      <c r="J108" s="97">
        <v>270392.0</v>
      </c>
      <c r="K108" s="97">
        <v>1.1078978E7</v>
      </c>
      <c r="L108" s="97">
        <v>1272595.0</v>
      </c>
      <c r="M108" s="97">
        <v>1344753.0</v>
      </c>
      <c r="N108" s="97">
        <v>1778383.0</v>
      </c>
      <c r="O108" s="97">
        <v>1507680.0</v>
      </c>
      <c r="P108" s="97">
        <v>1567285.0</v>
      </c>
      <c r="Q108" s="97">
        <v>2147502.0</v>
      </c>
      <c r="R108" s="97">
        <v>2697732.0</v>
      </c>
      <c r="S108" s="97">
        <v>544940.0</v>
      </c>
    </row>
    <row r="109">
      <c r="A109" s="8">
        <v>44524.0</v>
      </c>
      <c r="B109" s="97">
        <v>4.2320422E7</v>
      </c>
      <c r="C109" s="97">
        <v>7887218.0</v>
      </c>
      <c r="D109" s="97">
        <v>2707087.0</v>
      </c>
      <c r="E109" s="97">
        <v>1883846.0</v>
      </c>
      <c r="F109" s="97">
        <v>2412897.0</v>
      </c>
      <c r="G109" s="97">
        <v>1181338.0</v>
      </c>
      <c r="H109" s="97">
        <v>1164493.0</v>
      </c>
      <c r="I109" s="97">
        <v>901986.0</v>
      </c>
      <c r="J109" s="97">
        <v>269832.0</v>
      </c>
      <c r="K109" s="97">
        <v>1.1068452E7</v>
      </c>
      <c r="L109" s="97">
        <v>1270723.0</v>
      </c>
      <c r="M109" s="97">
        <v>1342774.0</v>
      </c>
      <c r="N109" s="97">
        <v>1774995.0</v>
      </c>
      <c r="O109" s="97">
        <v>1505935.0</v>
      </c>
      <c r="P109" s="97">
        <v>1565431.0</v>
      </c>
      <c r="Q109" s="97">
        <v>2144860.0</v>
      </c>
      <c r="R109" s="97">
        <v>2694172.0</v>
      </c>
      <c r="S109" s="97">
        <v>544383.0</v>
      </c>
    </row>
    <row r="110">
      <c r="A110" s="8">
        <v>44523.0</v>
      </c>
      <c r="B110" s="95">
        <v>4.2290047E7</v>
      </c>
      <c r="C110" s="95">
        <v>7882008.0</v>
      </c>
      <c r="D110" s="95">
        <v>2705167.0</v>
      </c>
      <c r="E110" s="95">
        <v>1882469.0</v>
      </c>
      <c r="F110" s="95">
        <v>2411067.0</v>
      </c>
      <c r="G110" s="95">
        <v>1180302.0</v>
      </c>
      <c r="H110" s="95">
        <v>1163531.0</v>
      </c>
      <c r="I110" s="95">
        <v>901434.0</v>
      </c>
      <c r="J110" s="95">
        <v>269509.0</v>
      </c>
      <c r="K110" s="95">
        <v>1.1061095E7</v>
      </c>
      <c r="L110" s="95">
        <v>1269658.0</v>
      </c>
      <c r="M110" s="95">
        <v>1341819.0</v>
      </c>
      <c r="N110" s="95">
        <v>1773480.0</v>
      </c>
      <c r="O110" s="95">
        <v>1504931.0</v>
      </c>
      <c r="P110" s="95">
        <v>1564343.0</v>
      </c>
      <c r="Q110" s="95">
        <v>2143192.0</v>
      </c>
      <c r="R110" s="95">
        <v>2692138.0</v>
      </c>
      <c r="S110" s="95">
        <v>543904.0</v>
      </c>
    </row>
    <row r="111">
      <c r="A111" s="8">
        <v>44522.0</v>
      </c>
      <c r="B111" s="95">
        <v>4.2238535E7</v>
      </c>
      <c r="C111" s="95">
        <v>7872641.0</v>
      </c>
      <c r="D111" s="95">
        <v>2702033.0</v>
      </c>
      <c r="E111" s="95">
        <v>1880169.0</v>
      </c>
      <c r="F111" s="95">
        <v>2407449.0</v>
      </c>
      <c r="G111" s="95">
        <v>1178432.0</v>
      </c>
      <c r="H111" s="95">
        <v>1161907.0</v>
      </c>
      <c r="I111" s="95">
        <v>900511.0</v>
      </c>
      <c r="J111" s="95">
        <v>269024.0</v>
      </c>
      <c r="K111" s="95">
        <v>1.1049351E7</v>
      </c>
      <c r="L111" s="95">
        <v>1268034.0</v>
      </c>
      <c r="M111" s="95">
        <v>1340205.0</v>
      </c>
      <c r="N111" s="95">
        <v>1770443.0</v>
      </c>
      <c r="O111" s="95">
        <v>1503161.0</v>
      </c>
      <c r="P111" s="95">
        <v>1562415.0</v>
      </c>
      <c r="Q111" s="95">
        <v>2140751.0</v>
      </c>
      <c r="R111" s="95">
        <v>2688801.0</v>
      </c>
      <c r="S111" s="95">
        <v>543208.0</v>
      </c>
    </row>
    <row r="112">
      <c r="A112" s="8">
        <v>44521.0</v>
      </c>
      <c r="B112" s="95">
        <v>4.223712E7</v>
      </c>
      <c r="C112" s="95">
        <v>7872544.0</v>
      </c>
      <c r="D112" s="95">
        <v>2701985.0</v>
      </c>
      <c r="E112" s="95">
        <v>1880185.0</v>
      </c>
      <c r="F112" s="95">
        <v>2407251.0</v>
      </c>
      <c r="G112" s="95">
        <v>1178437.0</v>
      </c>
      <c r="H112" s="95">
        <v>1161920.0</v>
      </c>
      <c r="I112" s="95">
        <v>900517.0</v>
      </c>
      <c r="J112" s="95">
        <v>269003.0</v>
      </c>
      <c r="K112" s="95">
        <v>1.1048659E7</v>
      </c>
      <c r="L112" s="95">
        <v>1267996.0</v>
      </c>
      <c r="M112" s="95">
        <v>1340194.0</v>
      </c>
      <c r="N112" s="95">
        <v>1770379.0</v>
      </c>
      <c r="O112" s="95">
        <v>1503135.0</v>
      </c>
      <c r="P112" s="95">
        <v>1562386.0</v>
      </c>
      <c r="Q112" s="95">
        <v>2140672.0</v>
      </c>
      <c r="R112" s="95">
        <v>2688670.0</v>
      </c>
      <c r="S112" s="95">
        <v>543187.0</v>
      </c>
    </row>
    <row r="113">
      <c r="A113" s="8">
        <v>44520.0</v>
      </c>
      <c r="B113" s="95">
        <v>4.2208322E7</v>
      </c>
      <c r="C113" s="95">
        <v>7867795.0</v>
      </c>
      <c r="D113" s="95">
        <v>2700387.0</v>
      </c>
      <c r="E113" s="95">
        <v>1879224.0</v>
      </c>
      <c r="F113" s="95">
        <v>2405273.0</v>
      </c>
      <c r="G113" s="95">
        <v>1177619.0</v>
      </c>
      <c r="H113" s="95">
        <v>1161132.0</v>
      </c>
      <c r="I113" s="95">
        <v>900149.0</v>
      </c>
      <c r="J113" s="95">
        <v>268772.0</v>
      </c>
      <c r="K113" s="95">
        <v>1.1039199E7</v>
      </c>
      <c r="L113" s="95">
        <v>1267383.0</v>
      </c>
      <c r="M113" s="95">
        <v>1339375.0</v>
      </c>
      <c r="N113" s="95">
        <v>1768959.0</v>
      </c>
      <c r="O113" s="95">
        <v>1502189.0</v>
      </c>
      <c r="P113" s="95">
        <v>1561501.0</v>
      </c>
      <c r="Q113" s="95">
        <v>2139487.0</v>
      </c>
      <c r="R113" s="95">
        <v>2687051.0</v>
      </c>
      <c r="S113" s="95">
        <v>542827.0</v>
      </c>
    </row>
    <row r="114">
      <c r="A114" s="8">
        <v>44519.0</v>
      </c>
      <c r="B114" s="95">
        <v>4.2157766E7</v>
      </c>
      <c r="C114" s="95">
        <v>7859506.0</v>
      </c>
      <c r="D114" s="95">
        <v>2697321.0</v>
      </c>
      <c r="E114" s="95">
        <v>1877164.0</v>
      </c>
      <c r="F114" s="95">
        <v>2402325.0</v>
      </c>
      <c r="G114" s="95">
        <v>1175856.0</v>
      </c>
      <c r="H114" s="95">
        <v>1159658.0</v>
      </c>
      <c r="I114" s="95">
        <v>899292.0</v>
      </c>
      <c r="J114" s="95">
        <v>268384.0</v>
      </c>
      <c r="K114" s="95">
        <v>1.1026665E7</v>
      </c>
      <c r="L114" s="95">
        <v>1265719.0</v>
      </c>
      <c r="M114" s="95">
        <v>1337976.0</v>
      </c>
      <c r="N114" s="95">
        <v>1766426.0</v>
      </c>
      <c r="O114" s="95">
        <v>1499738.0</v>
      </c>
      <c r="P114" s="95">
        <v>1559034.0</v>
      </c>
      <c r="Q114" s="95">
        <v>2136948.0</v>
      </c>
      <c r="R114" s="95">
        <v>2683634.0</v>
      </c>
      <c r="S114" s="95">
        <v>542120.0</v>
      </c>
    </row>
    <row r="115">
      <c r="A115" s="8">
        <v>44518.0</v>
      </c>
      <c r="B115" s="95">
        <v>4.2110652E7</v>
      </c>
      <c r="C115" s="95">
        <v>7852307.0</v>
      </c>
      <c r="D115" s="95">
        <v>2694577.0</v>
      </c>
      <c r="E115" s="95">
        <v>1875333.0</v>
      </c>
      <c r="F115" s="95">
        <v>2399667.0</v>
      </c>
      <c r="G115" s="95">
        <v>1174256.0</v>
      </c>
      <c r="H115" s="95">
        <v>1158221.0</v>
      </c>
      <c r="I115" s="95">
        <v>898368.0</v>
      </c>
      <c r="J115" s="95">
        <v>267987.0</v>
      </c>
      <c r="K115" s="95">
        <v>1.1016199E7</v>
      </c>
      <c r="L115" s="95">
        <v>1264001.0</v>
      </c>
      <c r="M115" s="95">
        <v>1336232.0</v>
      </c>
      <c r="N115" s="95">
        <v>1763777.0</v>
      </c>
      <c r="O115" s="95">
        <v>1496697.0</v>
      </c>
      <c r="P115" s="95">
        <v>1556631.0</v>
      </c>
      <c r="Q115" s="95">
        <v>2134570.0</v>
      </c>
      <c r="R115" s="95">
        <v>2680353.0</v>
      </c>
      <c r="S115" s="95">
        <v>541476.0</v>
      </c>
    </row>
    <row r="116">
      <c r="A116" s="8">
        <v>44517.0</v>
      </c>
      <c r="B116" s="95">
        <v>4.2062748E7</v>
      </c>
      <c r="C116" s="95">
        <v>7845313.0</v>
      </c>
      <c r="D116" s="95">
        <v>2691252.0</v>
      </c>
      <c r="E116" s="95">
        <v>1873048.0</v>
      </c>
      <c r="F116" s="95">
        <v>2396781.0</v>
      </c>
      <c r="G116" s="95">
        <v>1172641.0</v>
      </c>
      <c r="H116" s="95">
        <v>1156719.0</v>
      </c>
      <c r="I116" s="95">
        <v>897388.0</v>
      </c>
      <c r="J116" s="95">
        <v>267664.0</v>
      </c>
      <c r="K116" s="95">
        <v>1.1005746E7</v>
      </c>
      <c r="L116" s="95">
        <v>1262124.0</v>
      </c>
      <c r="M116" s="95">
        <v>1334466.0</v>
      </c>
      <c r="N116" s="95">
        <v>1761302.0</v>
      </c>
      <c r="O116" s="95">
        <v>1494116.0</v>
      </c>
      <c r="P116" s="95">
        <v>1554553.0</v>
      </c>
      <c r="Q116" s="95">
        <v>2132028.0</v>
      </c>
      <c r="R116" s="95">
        <v>2676743.0</v>
      </c>
      <c r="S116" s="95">
        <v>540864.0</v>
      </c>
    </row>
    <row r="117">
      <c r="A117" s="8">
        <v>44516.0</v>
      </c>
      <c r="B117" s="95">
        <v>4.202671E7</v>
      </c>
      <c r="C117" s="95">
        <v>7838934.0</v>
      </c>
      <c r="D117" s="95">
        <v>2689151.0</v>
      </c>
      <c r="E117" s="95">
        <v>1871487.0</v>
      </c>
      <c r="F117" s="95">
        <v>2394161.0</v>
      </c>
      <c r="G117" s="95">
        <v>1171137.0</v>
      </c>
      <c r="H117" s="95">
        <v>1155859.0</v>
      </c>
      <c r="I117" s="95">
        <v>896752.0</v>
      </c>
      <c r="J117" s="95">
        <v>267484.0</v>
      </c>
      <c r="K117" s="95">
        <v>1.0996546E7</v>
      </c>
      <c r="L117" s="95">
        <v>1260926.0</v>
      </c>
      <c r="M117" s="95">
        <v>1333396.0</v>
      </c>
      <c r="N117" s="95">
        <v>1759860.0</v>
      </c>
      <c r="O117" s="95">
        <v>1492741.0</v>
      </c>
      <c r="P117" s="95">
        <v>1553362.0</v>
      </c>
      <c r="Q117" s="95">
        <v>2130260.0</v>
      </c>
      <c r="R117" s="95">
        <v>2674341.0</v>
      </c>
      <c r="S117" s="95">
        <v>540313.0</v>
      </c>
    </row>
    <row r="118">
      <c r="A118" s="8">
        <v>44515.0</v>
      </c>
      <c r="B118" s="98">
        <v>4.1962629E7</v>
      </c>
      <c r="C118" s="98">
        <v>7826385.0</v>
      </c>
      <c r="D118" s="98">
        <v>2685843.0</v>
      </c>
      <c r="E118" s="98">
        <v>1868751.0</v>
      </c>
      <c r="F118" s="98">
        <v>2389102.0</v>
      </c>
      <c r="G118" s="98">
        <v>1168034.0</v>
      </c>
      <c r="H118" s="98">
        <v>1154394.0</v>
      </c>
      <c r="I118" s="98">
        <v>895769.0</v>
      </c>
      <c r="J118" s="98">
        <v>267161.0</v>
      </c>
      <c r="K118" s="98">
        <v>1.0981235E7</v>
      </c>
      <c r="L118" s="98">
        <v>1258828.0</v>
      </c>
      <c r="M118" s="98">
        <v>1331596.0</v>
      </c>
      <c r="N118" s="98">
        <v>1757509.0</v>
      </c>
      <c r="O118" s="98">
        <v>1489862.0</v>
      </c>
      <c r="P118" s="98">
        <v>1550997.0</v>
      </c>
      <c r="Q118" s="98">
        <v>2127807.0</v>
      </c>
      <c r="R118" s="98">
        <v>2669839.0</v>
      </c>
      <c r="S118" s="98">
        <v>539517.0</v>
      </c>
    </row>
    <row r="119">
      <c r="A119" s="8">
        <v>44514.0</v>
      </c>
      <c r="B119" s="95">
        <v>4.1960278E7</v>
      </c>
      <c r="C119" s="95">
        <v>7826117.0</v>
      </c>
      <c r="D119" s="95">
        <v>2685754.0</v>
      </c>
      <c r="E119" s="95">
        <v>1868744.0</v>
      </c>
      <c r="F119" s="95">
        <v>2388922.0</v>
      </c>
      <c r="G119" s="95">
        <v>1168057.0</v>
      </c>
      <c r="H119" s="95">
        <v>1154375.0</v>
      </c>
      <c r="I119" s="95">
        <v>895783.0</v>
      </c>
      <c r="J119" s="95">
        <v>267116.0</v>
      </c>
      <c r="K119" s="95">
        <v>1.0979862E7</v>
      </c>
      <c r="L119" s="95">
        <v>1258782.0</v>
      </c>
      <c r="M119" s="95">
        <v>1331540.0</v>
      </c>
      <c r="N119" s="95">
        <v>1757455.0</v>
      </c>
      <c r="O119" s="95">
        <v>1489831.0</v>
      </c>
      <c r="P119" s="95">
        <v>1550940.0</v>
      </c>
      <c r="Q119" s="95">
        <v>2127729.0</v>
      </c>
      <c r="R119" s="95">
        <v>2669791.0</v>
      </c>
      <c r="S119" s="95">
        <v>539480.0</v>
      </c>
    </row>
    <row r="120">
      <c r="A120" s="8">
        <v>44513.0</v>
      </c>
      <c r="B120" s="95">
        <v>4.1904606E7</v>
      </c>
      <c r="C120" s="95">
        <v>7816790.0</v>
      </c>
      <c r="D120" s="95">
        <v>2682865.0</v>
      </c>
      <c r="E120" s="95">
        <v>1866825.0</v>
      </c>
      <c r="F120" s="95">
        <v>2385151.0</v>
      </c>
      <c r="G120" s="95">
        <v>1166268.0</v>
      </c>
      <c r="H120" s="95">
        <v>1153228.0</v>
      </c>
      <c r="I120" s="95">
        <v>895000.0</v>
      </c>
      <c r="J120" s="95">
        <v>266754.0</v>
      </c>
      <c r="K120" s="95">
        <v>1.0960526E7</v>
      </c>
      <c r="L120" s="95">
        <v>1257616.0</v>
      </c>
      <c r="M120" s="95">
        <v>1330028.0</v>
      </c>
      <c r="N120" s="95">
        <v>1755386.0</v>
      </c>
      <c r="O120" s="95">
        <v>1487817.0</v>
      </c>
      <c r="P120" s="95">
        <v>1549285.0</v>
      </c>
      <c r="Q120" s="95">
        <v>2125682.0</v>
      </c>
      <c r="R120" s="95">
        <v>2666618.0</v>
      </c>
      <c r="S120" s="95">
        <v>538767.0</v>
      </c>
    </row>
    <row r="121">
      <c r="A121" s="8">
        <v>44512.0</v>
      </c>
      <c r="B121" s="97">
        <v>4.1823166E7</v>
      </c>
      <c r="C121" s="97">
        <v>7803662.0</v>
      </c>
      <c r="D121" s="97">
        <v>2678307.0</v>
      </c>
      <c r="E121" s="97">
        <v>1863572.0</v>
      </c>
      <c r="F121" s="97">
        <v>2380188.0</v>
      </c>
      <c r="G121" s="97">
        <v>1163420.0</v>
      </c>
      <c r="H121" s="97">
        <v>1151103.0</v>
      </c>
      <c r="I121" s="97">
        <v>893465.0</v>
      </c>
      <c r="J121" s="97">
        <v>266279.0</v>
      </c>
      <c r="K121" s="97">
        <v>1.0937308E7</v>
      </c>
      <c r="L121" s="97">
        <v>1255178.0</v>
      </c>
      <c r="M121" s="97">
        <v>1327406.0</v>
      </c>
      <c r="N121" s="97">
        <v>1751799.0</v>
      </c>
      <c r="O121" s="97">
        <v>1484370.0</v>
      </c>
      <c r="P121" s="97">
        <v>1546069.0</v>
      </c>
      <c r="Q121" s="97">
        <v>2121864.0</v>
      </c>
      <c r="R121" s="97">
        <v>2661693.0</v>
      </c>
      <c r="S121" s="97">
        <v>537483.0</v>
      </c>
    </row>
    <row r="122">
      <c r="A122" s="8">
        <v>44511.0</v>
      </c>
      <c r="B122" s="95">
        <v>4.17577E7</v>
      </c>
      <c r="C122" s="95">
        <v>7794346.0</v>
      </c>
      <c r="D122" s="95">
        <v>2674834.0</v>
      </c>
      <c r="E122" s="95">
        <v>1860939.0</v>
      </c>
      <c r="F122" s="95">
        <v>2376407.0</v>
      </c>
      <c r="G122" s="95">
        <v>1160914.0</v>
      </c>
      <c r="H122" s="95">
        <v>1149446.0</v>
      </c>
      <c r="I122" s="95">
        <v>892222.0</v>
      </c>
      <c r="J122" s="95">
        <v>265876.0</v>
      </c>
      <c r="K122" s="95">
        <v>1.0919694E7</v>
      </c>
      <c r="L122" s="95">
        <v>1252812.0</v>
      </c>
      <c r="M122" s="95">
        <v>1324755.0</v>
      </c>
      <c r="N122" s="95">
        <v>1748957.0</v>
      </c>
      <c r="O122" s="95">
        <v>1481060.0</v>
      </c>
      <c r="P122" s="95">
        <v>1542979.0</v>
      </c>
      <c r="Q122" s="95">
        <v>2118857.0</v>
      </c>
      <c r="R122" s="95">
        <v>2657188.0</v>
      </c>
      <c r="S122" s="95">
        <v>536414.0</v>
      </c>
    </row>
    <row r="123">
      <c r="A123" s="8">
        <v>44510.0</v>
      </c>
      <c r="B123" s="95">
        <v>4.1686843E7</v>
      </c>
      <c r="C123" s="95">
        <v>7784148.0</v>
      </c>
      <c r="D123" s="95">
        <v>2670881.0</v>
      </c>
      <c r="E123" s="95">
        <v>1857956.0</v>
      </c>
      <c r="F123" s="95">
        <v>2372331.0</v>
      </c>
      <c r="G123" s="95">
        <v>1158347.0</v>
      </c>
      <c r="H123" s="95">
        <v>1147538.0</v>
      </c>
      <c r="I123" s="95">
        <v>890424.0</v>
      </c>
      <c r="J123" s="95">
        <v>265439.0</v>
      </c>
      <c r="K123" s="95">
        <v>1.0901127E7</v>
      </c>
      <c r="L123" s="95">
        <v>1250420.0</v>
      </c>
      <c r="M123" s="95">
        <v>1321667.0</v>
      </c>
      <c r="N123" s="95">
        <v>1745526.0</v>
      </c>
      <c r="O123" s="95">
        <v>1478141.0</v>
      </c>
      <c r="P123" s="95">
        <v>1539857.0</v>
      </c>
      <c r="Q123" s="95">
        <v>2115586.0</v>
      </c>
      <c r="R123" s="95">
        <v>2652180.0</v>
      </c>
      <c r="S123" s="95">
        <v>535275.0</v>
      </c>
    </row>
    <row r="124">
      <c r="A124" s="8">
        <v>44509.0</v>
      </c>
      <c r="B124" s="95">
        <v>4.1638366E7</v>
      </c>
      <c r="C124" s="95">
        <v>7775901.0</v>
      </c>
      <c r="D124" s="95">
        <v>2668142.0</v>
      </c>
      <c r="E124" s="95">
        <v>1855776.0</v>
      </c>
      <c r="F124" s="95">
        <v>2369527.0</v>
      </c>
      <c r="G124" s="95">
        <v>1156913.0</v>
      </c>
      <c r="H124" s="95">
        <v>1146256.0</v>
      </c>
      <c r="I124" s="95">
        <v>889397.0</v>
      </c>
      <c r="J124" s="95">
        <v>265081.0</v>
      </c>
      <c r="K124" s="95">
        <v>1.0886845E7</v>
      </c>
      <c r="L124" s="95">
        <v>1249093.0</v>
      </c>
      <c r="M124" s="95">
        <v>1320081.0</v>
      </c>
      <c r="N124" s="95">
        <v>1743709.0</v>
      </c>
      <c r="O124" s="95">
        <v>1476706.0</v>
      </c>
      <c r="P124" s="95">
        <v>1538303.0</v>
      </c>
      <c r="Q124" s="95">
        <v>2113151.0</v>
      </c>
      <c r="R124" s="95">
        <v>2649221.0</v>
      </c>
      <c r="S124" s="95">
        <v>534264.0</v>
      </c>
    </row>
    <row r="125">
      <c r="A125" s="8">
        <v>44508.0</v>
      </c>
      <c r="B125" s="95">
        <v>4.1520134E7</v>
      </c>
      <c r="C125" s="95">
        <v>7755977.0</v>
      </c>
      <c r="D125" s="95">
        <v>2662516.0</v>
      </c>
      <c r="E125" s="95">
        <v>1850161.0</v>
      </c>
      <c r="F125" s="95">
        <v>2362685.0</v>
      </c>
      <c r="G125" s="95">
        <v>1153102.0</v>
      </c>
      <c r="H125" s="95">
        <v>1143077.0</v>
      </c>
      <c r="I125" s="95">
        <v>886948.0</v>
      </c>
      <c r="J125" s="95">
        <v>264210.0</v>
      </c>
      <c r="K125" s="95">
        <v>1.0852226E7</v>
      </c>
      <c r="L125" s="95">
        <v>1245917.0</v>
      </c>
      <c r="M125" s="95">
        <v>1315824.0</v>
      </c>
      <c r="N125" s="95">
        <v>1738743.0</v>
      </c>
      <c r="O125" s="95">
        <v>1472327.0</v>
      </c>
      <c r="P125" s="95">
        <v>1533483.0</v>
      </c>
      <c r="Q125" s="95">
        <v>2108261.0</v>
      </c>
      <c r="R125" s="95">
        <v>2642617.0</v>
      </c>
      <c r="S125" s="95">
        <v>532060.0</v>
      </c>
    </row>
    <row r="126">
      <c r="A126" s="8">
        <v>44507.0</v>
      </c>
      <c r="B126" s="97">
        <v>4.1517823E7</v>
      </c>
      <c r="C126" s="97">
        <v>7755658.0</v>
      </c>
      <c r="D126" s="97">
        <v>2662377.0</v>
      </c>
      <c r="E126" s="97">
        <v>1850159.0</v>
      </c>
      <c r="F126" s="97">
        <v>2362562.0</v>
      </c>
      <c r="G126" s="97">
        <v>1153111.0</v>
      </c>
      <c r="H126" s="97">
        <v>1143060.0</v>
      </c>
      <c r="I126" s="97">
        <v>886956.0</v>
      </c>
      <c r="J126" s="97">
        <v>264185.0</v>
      </c>
      <c r="K126" s="97">
        <v>1.0850981E7</v>
      </c>
      <c r="L126" s="97">
        <v>1245876.0</v>
      </c>
      <c r="M126" s="97">
        <v>1315762.0</v>
      </c>
      <c r="N126" s="97">
        <v>1738644.0</v>
      </c>
      <c r="O126" s="97">
        <v>1472258.0</v>
      </c>
      <c r="P126" s="97">
        <v>1533427.0</v>
      </c>
      <c r="Q126" s="97">
        <v>2108218.0</v>
      </c>
      <c r="R126" s="97">
        <v>2642580.0</v>
      </c>
      <c r="S126" s="97">
        <v>532009.0</v>
      </c>
    </row>
    <row r="127">
      <c r="A127" s="8">
        <v>44506.0</v>
      </c>
      <c r="B127" s="96">
        <v>4.1470313E7</v>
      </c>
      <c r="C127" s="96">
        <v>7747766.0</v>
      </c>
      <c r="D127" s="96">
        <v>2659862.0</v>
      </c>
      <c r="E127" s="96">
        <v>1848374.0</v>
      </c>
      <c r="F127" s="96">
        <v>2359679.0</v>
      </c>
      <c r="G127" s="96">
        <v>1151567.0</v>
      </c>
      <c r="H127" s="96">
        <v>1141936.0</v>
      </c>
      <c r="I127" s="96">
        <v>886269.0</v>
      </c>
      <c r="J127" s="96">
        <v>263826.0</v>
      </c>
      <c r="K127" s="96">
        <v>1.0834499E7</v>
      </c>
      <c r="L127" s="96">
        <v>1244922.0</v>
      </c>
      <c r="M127" s="96">
        <v>1314435.0</v>
      </c>
      <c r="N127" s="96">
        <v>1736783.0</v>
      </c>
      <c r="O127" s="96">
        <v>1470738.0</v>
      </c>
      <c r="P127" s="96">
        <v>1532056.0</v>
      </c>
      <c r="Q127" s="96">
        <v>2106302.0</v>
      </c>
      <c r="R127" s="96">
        <v>2640003.0</v>
      </c>
      <c r="S127" s="96">
        <v>531296.0</v>
      </c>
    </row>
    <row r="128">
      <c r="A128" s="8">
        <v>44505.0</v>
      </c>
      <c r="B128" s="95">
        <v>4.1398611E7</v>
      </c>
      <c r="C128" s="95">
        <v>7735719.0</v>
      </c>
      <c r="D128" s="95">
        <v>2655694.0</v>
      </c>
      <c r="E128" s="95">
        <v>1844931.0</v>
      </c>
      <c r="F128" s="95">
        <v>2355774.0</v>
      </c>
      <c r="G128" s="95">
        <v>1149230.0</v>
      </c>
      <c r="H128" s="95">
        <v>1139993.0</v>
      </c>
      <c r="I128" s="95">
        <v>884855.0</v>
      </c>
      <c r="J128" s="95">
        <v>263327.0</v>
      </c>
      <c r="K128" s="95">
        <v>1.0815397E7</v>
      </c>
      <c r="L128" s="95">
        <v>1242930.0</v>
      </c>
      <c r="M128" s="95">
        <v>1312124.0</v>
      </c>
      <c r="N128" s="95">
        <v>1733673.0</v>
      </c>
      <c r="O128" s="95">
        <v>1468076.0</v>
      </c>
      <c r="P128" s="95">
        <v>1529106.0</v>
      </c>
      <c r="Q128" s="95">
        <v>2102194.0</v>
      </c>
      <c r="R128" s="95">
        <v>2635641.0</v>
      </c>
      <c r="S128" s="95">
        <v>529947.0</v>
      </c>
    </row>
    <row r="129">
      <c r="A129" s="8">
        <v>44504.0</v>
      </c>
      <c r="B129" s="95">
        <v>4.1336297E7</v>
      </c>
      <c r="C129" s="95">
        <v>7725945.0</v>
      </c>
      <c r="D129" s="95">
        <v>2652195.0</v>
      </c>
      <c r="E129" s="95">
        <v>1842150.0</v>
      </c>
      <c r="F129" s="95">
        <v>2352038.0</v>
      </c>
      <c r="G129" s="95">
        <v>1147319.0</v>
      </c>
      <c r="H129" s="95">
        <v>1138206.0</v>
      </c>
      <c r="I129" s="95">
        <v>883837.0</v>
      </c>
      <c r="J129" s="95">
        <v>262980.0</v>
      </c>
      <c r="K129" s="95">
        <v>1.0798861E7</v>
      </c>
      <c r="L129" s="95">
        <v>1240991.0</v>
      </c>
      <c r="M129" s="95">
        <v>1309876.0</v>
      </c>
      <c r="N129" s="95">
        <v>1730959.0</v>
      </c>
      <c r="O129" s="95">
        <v>1465276.0</v>
      </c>
      <c r="P129" s="95">
        <v>1526131.0</v>
      </c>
      <c r="Q129" s="95">
        <v>2098941.0</v>
      </c>
      <c r="R129" s="95">
        <v>2631678.0</v>
      </c>
      <c r="S129" s="95">
        <v>528914.0</v>
      </c>
    </row>
    <row r="130">
      <c r="A130" s="8">
        <v>44503.0</v>
      </c>
      <c r="B130" s="95">
        <v>4.1269453E7</v>
      </c>
      <c r="C130" s="95">
        <v>7715781.0</v>
      </c>
      <c r="D130" s="95">
        <v>2648471.0</v>
      </c>
      <c r="E130" s="95">
        <v>1839165.0</v>
      </c>
      <c r="F130" s="95">
        <v>2347830.0</v>
      </c>
      <c r="G130" s="95">
        <v>1145131.0</v>
      </c>
      <c r="H130" s="95">
        <v>1136164.0</v>
      </c>
      <c r="I130" s="95">
        <v>881923.0</v>
      </c>
      <c r="J130" s="95">
        <v>262387.0</v>
      </c>
      <c r="K130" s="95">
        <v>1.0780698E7</v>
      </c>
      <c r="L130" s="95">
        <v>1239034.0</v>
      </c>
      <c r="M130" s="95">
        <v>1307418.0</v>
      </c>
      <c r="N130" s="95">
        <v>1727912.0</v>
      </c>
      <c r="O130" s="95">
        <v>1462554.0</v>
      </c>
      <c r="P130" s="95">
        <v>1523704.0</v>
      </c>
      <c r="Q130" s="95">
        <v>2095713.0</v>
      </c>
      <c r="R130" s="95">
        <v>2627613.0</v>
      </c>
      <c r="S130" s="95">
        <v>527955.0</v>
      </c>
    </row>
    <row r="131">
      <c r="A131" s="8">
        <v>44502.0</v>
      </c>
      <c r="B131" s="95">
        <v>4.1224561E7</v>
      </c>
      <c r="C131" s="95">
        <v>7706849.0</v>
      </c>
      <c r="D131" s="95">
        <v>2645595.0</v>
      </c>
      <c r="E131" s="95">
        <v>1837016.0</v>
      </c>
      <c r="F131" s="95">
        <v>2345185.0</v>
      </c>
      <c r="G131" s="95">
        <v>1144017.0</v>
      </c>
      <c r="H131" s="95">
        <v>1134911.0</v>
      </c>
      <c r="I131" s="95">
        <v>880901.0</v>
      </c>
      <c r="J131" s="95">
        <v>262143.0</v>
      </c>
      <c r="K131" s="95">
        <v>1.0768124E7</v>
      </c>
      <c r="L131" s="95">
        <v>1237800.0</v>
      </c>
      <c r="M131" s="95">
        <v>1306218.0</v>
      </c>
      <c r="N131" s="95">
        <v>1726261.0</v>
      </c>
      <c r="O131" s="95">
        <v>1461118.0</v>
      </c>
      <c r="P131" s="95">
        <v>1522460.0</v>
      </c>
      <c r="Q131" s="95">
        <v>2093736.0</v>
      </c>
      <c r="R131" s="95">
        <v>2625036.0</v>
      </c>
      <c r="S131" s="95">
        <v>527191.0</v>
      </c>
    </row>
    <row r="132">
      <c r="A132" s="8">
        <v>44501.0</v>
      </c>
      <c r="B132" s="97">
        <v>4.1138792E7</v>
      </c>
      <c r="C132" s="97">
        <v>7691201.0</v>
      </c>
      <c r="D132" s="97">
        <v>2640944.0</v>
      </c>
      <c r="E132" s="97">
        <v>1833485.0</v>
      </c>
      <c r="F132" s="97">
        <v>2339679.0</v>
      </c>
      <c r="G132" s="97">
        <v>1141482.0</v>
      </c>
      <c r="H132" s="97">
        <v>1132449.0</v>
      </c>
      <c r="I132" s="97">
        <v>878986.0</v>
      </c>
      <c r="J132" s="97">
        <v>261601.0</v>
      </c>
      <c r="K132" s="97">
        <v>1.0742973E7</v>
      </c>
      <c r="L132" s="97">
        <v>1235402.0</v>
      </c>
      <c r="M132" s="97">
        <v>1303626.0</v>
      </c>
      <c r="N132" s="97">
        <v>1722807.0</v>
      </c>
      <c r="O132" s="97">
        <v>1458132.0</v>
      </c>
      <c r="P132" s="97">
        <v>1519665.0</v>
      </c>
      <c r="Q132" s="97">
        <v>2090163.0</v>
      </c>
      <c r="R132" s="97">
        <v>2620275.0</v>
      </c>
      <c r="S132" s="97">
        <v>525922.0</v>
      </c>
    </row>
    <row r="133">
      <c r="A133" s="8">
        <v>44500.0</v>
      </c>
      <c r="B133" s="95">
        <v>4.1135997E7</v>
      </c>
      <c r="C133" s="95">
        <v>7690845.0</v>
      </c>
      <c r="D133" s="95">
        <v>2640788.0</v>
      </c>
      <c r="E133" s="95">
        <v>1833491.0</v>
      </c>
      <c r="F133" s="95">
        <v>2339420.0</v>
      </c>
      <c r="G133" s="95">
        <v>1141503.0</v>
      </c>
      <c r="H133" s="95">
        <v>1132429.0</v>
      </c>
      <c r="I133" s="95">
        <v>878983.0</v>
      </c>
      <c r="J133" s="95">
        <v>261542.0</v>
      </c>
      <c r="K133" s="95">
        <v>1.0741478E7</v>
      </c>
      <c r="L133" s="95">
        <v>1235346.0</v>
      </c>
      <c r="M133" s="95">
        <v>1303560.0</v>
      </c>
      <c r="N133" s="95">
        <v>1722709.0</v>
      </c>
      <c r="O133" s="95">
        <v>1458125.0</v>
      </c>
      <c r="P133" s="95">
        <v>1519584.0</v>
      </c>
      <c r="Q133" s="95">
        <v>2090066.0</v>
      </c>
      <c r="R133" s="95">
        <v>2620236.0</v>
      </c>
      <c r="S133" s="95">
        <v>525892.0</v>
      </c>
    </row>
    <row r="134">
      <c r="A134" s="8">
        <v>44499.0</v>
      </c>
      <c r="B134" s="95">
        <v>4.1097656E7</v>
      </c>
      <c r="C134" s="95">
        <v>7684177.0</v>
      </c>
      <c r="D134" s="95">
        <v>2638679.0</v>
      </c>
      <c r="E134" s="95">
        <v>1832111.0</v>
      </c>
      <c r="F134" s="95">
        <v>2337007.0</v>
      </c>
      <c r="G134" s="95">
        <v>1140460.0</v>
      </c>
      <c r="H134" s="95">
        <v>1131459.0</v>
      </c>
      <c r="I134" s="95">
        <v>878409.0</v>
      </c>
      <c r="J134" s="95">
        <v>261258.0</v>
      </c>
      <c r="K134" s="95">
        <v>1.0728207E7</v>
      </c>
      <c r="L134" s="95">
        <v>1234619.0</v>
      </c>
      <c r="M134" s="95">
        <v>1302502.0</v>
      </c>
      <c r="N134" s="95">
        <v>1721397.0</v>
      </c>
      <c r="O134" s="95">
        <v>1457095.0</v>
      </c>
      <c r="P134" s="95">
        <v>1518660.0</v>
      </c>
      <c r="Q134" s="95">
        <v>2088224.0</v>
      </c>
      <c r="R134" s="95">
        <v>2618063.0</v>
      </c>
      <c r="S134" s="95">
        <v>525329.0</v>
      </c>
    </row>
    <row r="135">
      <c r="A135" s="8">
        <v>44498.0</v>
      </c>
      <c r="B135" s="97">
        <v>4.1035897E7</v>
      </c>
      <c r="C135" s="97">
        <v>7673374.0</v>
      </c>
      <c r="D135" s="97">
        <v>2634605.0</v>
      </c>
      <c r="E135" s="97">
        <v>1829477.0</v>
      </c>
      <c r="F135" s="97">
        <v>2333706.0</v>
      </c>
      <c r="G135" s="97">
        <v>1138761.0</v>
      </c>
      <c r="H135" s="97">
        <v>1129936.0</v>
      </c>
      <c r="I135" s="97">
        <v>877323.0</v>
      </c>
      <c r="J135" s="97">
        <v>260849.0</v>
      </c>
      <c r="K135" s="97">
        <v>1.0711823E7</v>
      </c>
      <c r="L135" s="97">
        <v>1232936.0</v>
      </c>
      <c r="M135" s="97">
        <v>1300715.0</v>
      </c>
      <c r="N135" s="97">
        <v>1718773.0</v>
      </c>
      <c r="O135" s="97">
        <v>1454682.0</v>
      </c>
      <c r="P135" s="97">
        <v>1516268.0</v>
      </c>
      <c r="Q135" s="97">
        <v>2084003.0</v>
      </c>
      <c r="R135" s="97">
        <v>2614297.0</v>
      </c>
      <c r="S135" s="97">
        <v>524369.0</v>
      </c>
    </row>
    <row r="136">
      <c r="A136" s="8">
        <v>44497.0</v>
      </c>
      <c r="B136" s="97">
        <v>4.0970884E7</v>
      </c>
      <c r="C136" s="97">
        <v>7662842.0</v>
      </c>
      <c r="D136" s="97">
        <v>2631004.0</v>
      </c>
      <c r="E136" s="97">
        <v>1826670.0</v>
      </c>
      <c r="F136" s="97">
        <v>2329927.0</v>
      </c>
      <c r="G136" s="97">
        <v>1136424.0</v>
      </c>
      <c r="H136" s="97">
        <v>1128134.0</v>
      </c>
      <c r="I136" s="97">
        <v>875777.0</v>
      </c>
      <c r="J136" s="97">
        <v>260363.0</v>
      </c>
      <c r="K136" s="97">
        <v>1.0694212E7</v>
      </c>
      <c r="L136" s="97">
        <v>1231155.0</v>
      </c>
      <c r="M136" s="97">
        <v>1298910.0</v>
      </c>
      <c r="N136" s="97">
        <v>1716006.0</v>
      </c>
      <c r="O136" s="97">
        <v>1451529.0</v>
      </c>
      <c r="P136" s="97">
        <v>1513732.0</v>
      </c>
      <c r="Q136" s="97">
        <v>2080429.0</v>
      </c>
      <c r="R136" s="97">
        <v>2610312.0</v>
      </c>
      <c r="S136" s="97">
        <v>523458.0</v>
      </c>
    </row>
    <row r="137">
      <c r="A137" s="8">
        <v>44496.0</v>
      </c>
      <c r="B137" s="95">
        <v>4.0891088E7</v>
      </c>
      <c r="C137" s="95">
        <v>7649640.0</v>
      </c>
      <c r="D137" s="95">
        <v>2626543.0</v>
      </c>
      <c r="E137" s="95">
        <v>1823428.0</v>
      </c>
      <c r="F137" s="95">
        <v>2324402.0</v>
      </c>
      <c r="G137" s="95">
        <v>1133576.0</v>
      </c>
      <c r="H137" s="95">
        <v>1125495.0</v>
      </c>
      <c r="I137" s="95">
        <v>873942.0</v>
      </c>
      <c r="J137" s="95">
        <v>259780.0</v>
      </c>
      <c r="K137" s="95">
        <v>1.0672684E7</v>
      </c>
      <c r="L137" s="95">
        <v>1229138.0</v>
      </c>
      <c r="M137" s="95">
        <v>1296217.0</v>
      </c>
      <c r="N137" s="95">
        <v>1711948.0</v>
      </c>
      <c r="O137" s="95">
        <v>1448390.0</v>
      </c>
      <c r="P137" s="95">
        <v>1511305.0</v>
      </c>
      <c r="Q137" s="95">
        <v>2076664.0</v>
      </c>
      <c r="R137" s="95">
        <v>2605551.0</v>
      </c>
      <c r="S137" s="95">
        <v>522385.0</v>
      </c>
    </row>
    <row r="138">
      <c r="A138" s="8">
        <v>44495.0</v>
      </c>
      <c r="B138" s="95">
        <v>4.0847884E7</v>
      </c>
      <c r="C138" s="95">
        <v>7641054.0</v>
      </c>
      <c r="D138" s="95">
        <v>2624039.0</v>
      </c>
      <c r="E138" s="95">
        <v>1821693.0</v>
      </c>
      <c r="F138" s="95">
        <v>2321409.0</v>
      </c>
      <c r="G138" s="95">
        <v>1132633.0</v>
      </c>
      <c r="H138" s="95">
        <v>1124404.0</v>
      </c>
      <c r="I138" s="95">
        <v>872991.0</v>
      </c>
      <c r="J138" s="95">
        <v>259467.0</v>
      </c>
      <c r="K138" s="95">
        <v>1.0659879E7</v>
      </c>
      <c r="L138" s="95">
        <v>1228002.0</v>
      </c>
      <c r="M138" s="95">
        <v>1295025.0</v>
      </c>
      <c r="N138" s="95">
        <v>1710275.0</v>
      </c>
      <c r="O138" s="95">
        <v>1447075.0</v>
      </c>
      <c r="P138" s="95">
        <v>1510270.0</v>
      </c>
      <c r="Q138" s="95">
        <v>2074538.0</v>
      </c>
      <c r="R138" s="95">
        <v>2603435.0</v>
      </c>
      <c r="S138" s="95">
        <v>521695.0</v>
      </c>
    </row>
    <row r="139">
      <c r="A139" s="8">
        <v>44494.0</v>
      </c>
      <c r="B139" s="97">
        <v>4.0768114E7</v>
      </c>
      <c r="C139" s="97">
        <v>7625652.0</v>
      </c>
      <c r="D139" s="97">
        <v>2620103.0</v>
      </c>
      <c r="E139" s="97">
        <v>1818784.0</v>
      </c>
      <c r="F139" s="97">
        <v>2316064.0</v>
      </c>
      <c r="G139" s="97">
        <v>1130198.0</v>
      </c>
      <c r="H139" s="97">
        <v>1122056.0</v>
      </c>
      <c r="I139" s="97">
        <v>871107.0</v>
      </c>
      <c r="J139" s="97">
        <v>258826.0</v>
      </c>
      <c r="K139" s="97">
        <v>1.0638013E7</v>
      </c>
      <c r="L139" s="97">
        <v>1225772.0</v>
      </c>
      <c r="M139" s="97">
        <v>1292474.0</v>
      </c>
      <c r="N139" s="97">
        <v>1706859.0</v>
      </c>
      <c r="O139" s="97">
        <v>1444327.0</v>
      </c>
      <c r="P139" s="97">
        <v>1507180.0</v>
      </c>
      <c r="Q139" s="97">
        <v>2071370.0</v>
      </c>
      <c r="R139" s="97">
        <v>2598922.0</v>
      </c>
      <c r="S139" s="97">
        <v>520407.0</v>
      </c>
    </row>
    <row r="140">
      <c r="A140" s="8">
        <v>44493.0</v>
      </c>
      <c r="B140" s="96">
        <v>4.0764241E7</v>
      </c>
      <c r="C140" s="96">
        <v>7625324.0</v>
      </c>
      <c r="D140" s="96">
        <v>2619965.0</v>
      </c>
      <c r="E140" s="96">
        <v>1818543.0</v>
      </c>
      <c r="F140" s="96">
        <v>2315880.0</v>
      </c>
      <c r="G140" s="96">
        <v>1130211.0</v>
      </c>
      <c r="H140" s="96">
        <v>1122034.0</v>
      </c>
      <c r="I140" s="96">
        <v>871107.0</v>
      </c>
      <c r="J140" s="96">
        <v>258774.0</v>
      </c>
      <c r="K140" s="96">
        <v>1.0636134E7</v>
      </c>
      <c r="L140" s="96">
        <v>1225649.0</v>
      </c>
      <c r="M140" s="96">
        <v>1292401.0</v>
      </c>
      <c r="N140" s="96">
        <v>1706666.0</v>
      </c>
      <c r="O140" s="96">
        <v>1444292.0</v>
      </c>
      <c r="P140" s="96">
        <v>1507126.0</v>
      </c>
      <c r="Q140" s="96">
        <v>2071270.0</v>
      </c>
      <c r="R140" s="96">
        <v>2598503.0</v>
      </c>
      <c r="S140" s="96">
        <v>520362.0</v>
      </c>
    </row>
    <row r="141">
      <c r="A141" s="8">
        <v>44492.0</v>
      </c>
      <c r="B141" s="95">
        <v>4.071023E7</v>
      </c>
      <c r="C141" s="95">
        <v>7615645.0</v>
      </c>
      <c r="D141" s="95">
        <v>2616855.0</v>
      </c>
      <c r="E141" s="95">
        <v>1816746.0</v>
      </c>
      <c r="F141" s="95">
        <v>2312675.0</v>
      </c>
      <c r="G141" s="95">
        <v>1128448.0</v>
      </c>
      <c r="H141" s="95">
        <v>1120608.0</v>
      </c>
      <c r="I141" s="95">
        <v>870313.0</v>
      </c>
      <c r="J141" s="95">
        <v>258398.0</v>
      </c>
      <c r="K141" s="95">
        <v>1.0618705E7</v>
      </c>
      <c r="L141" s="95">
        <v>1224415.0</v>
      </c>
      <c r="M141" s="95">
        <v>1290909.0</v>
      </c>
      <c r="N141" s="95">
        <v>1704551.0</v>
      </c>
      <c r="O141" s="95">
        <v>1442481.0</v>
      </c>
      <c r="P141" s="95">
        <v>1505594.0</v>
      </c>
      <c r="Q141" s="95">
        <v>2069111.0</v>
      </c>
      <c r="R141" s="95">
        <v>2595079.0</v>
      </c>
      <c r="S141" s="95">
        <v>519697.0</v>
      </c>
    </row>
    <row r="142">
      <c r="A142" s="8">
        <v>44491.0</v>
      </c>
      <c r="B142" s="95">
        <v>4.0644903E7</v>
      </c>
      <c r="C142" s="95">
        <v>7604057.0</v>
      </c>
      <c r="D142" s="95">
        <v>2612442.0</v>
      </c>
      <c r="E142" s="95">
        <v>1814303.0</v>
      </c>
      <c r="F142" s="95">
        <v>2309062.0</v>
      </c>
      <c r="G142" s="95">
        <v>1126307.0</v>
      </c>
      <c r="H142" s="95">
        <v>1118909.0</v>
      </c>
      <c r="I142" s="95">
        <v>868854.0</v>
      </c>
      <c r="J142" s="95">
        <v>257965.0</v>
      </c>
      <c r="K142" s="95">
        <v>1.0603005E7</v>
      </c>
      <c r="L142" s="95">
        <v>1222140.0</v>
      </c>
      <c r="M142" s="95">
        <v>1289041.0</v>
      </c>
      <c r="N142" s="95">
        <v>1701474.0</v>
      </c>
      <c r="O142" s="95">
        <v>1439586.0</v>
      </c>
      <c r="P142" s="95">
        <v>1502861.0</v>
      </c>
      <c r="Q142" s="95">
        <v>2065604.0</v>
      </c>
      <c r="R142" s="95">
        <v>2590759.0</v>
      </c>
      <c r="S142" s="95">
        <v>518534.0</v>
      </c>
    </row>
    <row r="143">
      <c r="A143" s="8">
        <v>44490.0</v>
      </c>
      <c r="B143" s="97">
        <v>4.0584013E7</v>
      </c>
      <c r="C143" s="97">
        <v>7594490.0</v>
      </c>
      <c r="D143" s="97">
        <v>2608824.0</v>
      </c>
      <c r="E143" s="97">
        <v>1811896.0</v>
      </c>
      <c r="F143" s="97">
        <v>2305654.0</v>
      </c>
      <c r="G143" s="97">
        <v>1123447.0</v>
      </c>
      <c r="H143" s="97">
        <v>1116727.0</v>
      </c>
      <c r="I143" s="97">
        <v>867286.0</v>
      </c>
      <c r="J143" s="97">
        <v>257601.0</v>
      </c>
      <c r="K143" s="97">
        <v>1.0589373E7</v>
      </c>
      <c r="L143" s="97">
        <v>1219819.0</v>
      </c>
      <c r="M143" s="97">
        <v>1287219.0</v>
      </c>
      <c r="N143" s="97">
        <v>1698952.0</v>
      </c>
      <c r="O143" s="97">
        <v>1436253.0</v>
      </c>
      <c r="P143" s="97">
        <v>1499744.0</v>
      </c>
      <c r="Q143" s="97">
        <v>2062594.0</v>
      </c>
      <c r="R143" s="97">
        <v>2586410.0</v>
      </c>
      <c r="S143" s="97">
        <v>517724.0</v>
      </c>
    </row>
    <row r="144">
      <c r="A144" s="8">
        <v>44489.0</v>
      </c>
      <c r="B144" s="95">
        <v>4.0513091E7</v>
      </c>
      <c r="C144" s="95">
        <v>7583569.0</v>
      </c>
      <c r="D144" s="95">
        <v>2603968.0</v>
      </c>
      <c r="E144" s="95">
        <v>1808896.0</v>
      </c>
      <c r="F144" s="95">
        <v>2301034.0</v>
      </c>
      <c r="G144" s="95">
        <v>1119621.0</v>
      </c>
      <c r="H144" s="95">
        <v>1114108.0</v>
      </c>
      <c r="I144" s="95">
        <v>865581.0</v>
      </c>
      <c r="J144" s="95">
        <v>257192.0</v>
      </c>
      <c r="K144" s="95">
        <v>1.0574474E7</v>
      </c>
      <c r="L144" s="95">
        <v>1217022.0</v>
      </c>
      <c r="M144" s="95">
        <v>1284992.0</v>
      </c>
      <c r="N144" s="95">
        <v>1695370.0</v>
      </c>
      <c r="O144" s="95">
        <v>1433174.0</v>
      </c>
      <c r="P144" s="95">
        <v>1497094.0</v>
      </c>
      <c r="Q144" s="95">
        <v>2058986.0</v>
      </c>
      <c r="R144" s="95">
        <v>2581185.0</v>
      </c>
      <c r="S144" s="95">
        <v>516825.0</v>
      </c>
    </row>
    <row r="145">
      <c r="A145" s="8">
        <v>44488.0</v>
      </c>
      <c r="B145" s="97">
        <v>4.0474512E7</v>
      </c>
      <c r="C145" s="97">
        <v>7576118.0</v>
      </c>
      <c r="D145" s="97">
        <v>2601676.0</v>
      </c>
      <c r="E145" s="97">
        <v>1807428.0</v>
      </c>
      <c r="F145" s="97">
        <v>2298725.0</v>
      </c>
      <c r="G145" s="97">
        <v>1118633.0</v>
      </c>
      <c r="H145" s="97">
        <v>1112939.0</v>
      </c>
      <c r="I145" s="97">
        <v>865077.0</v>
      </c>
      <c r="J145" s="97">
        <v>256932.0</v>
      </c>
      <c r="K145" s="97">
        <v>1.0563931E7</v>
      </c>
      <c r="L145" s="97">
        <v>1215682.0</v>
      </c>
      <c r="M145" s="97">
        <v>1283825.0</v>
      </c>
      <c r="N145" s="97">
        <v>1693903.0</v>
      </c>
      <c r="O145" s="97">
        <v>1431904.0</v>
      </c>
      <c r="P145" s="97">
        <v>1496019.0</v>
      </c>
      <c r="Q145" s="97">
        <v>2057090.0</v>
      </c>
      <c r="R145" s="97">
        <v>2578538.0</v>
      </c>
      <c r="S145" s="97">
        <v>516092.0</v>
      </c>
    </row>
    <row r="146">
      <c r="A146" s="8">
        <v>44487.0</v>
      </c>
      <c r="B146" s="95">
        <v>4.0400262E7</v>
      </c>
      <c r="C146" s="95">
        <v>7562468.0</v>
      </c>
      <c r="D146" s="95">
        <v>2597945.0</v>
      </c>
      <c r="E146" s="95">
        <v>1804424.0</v>
      </c>
      <c r="F146" s="95">
        <v>2294259.0</v>
      </c>
      <c r="G146" s="95">
        <v>1116103.0</v>
      </c>
      <c r="H146" s="95">
        <v>1110905.0</v>
      </c>
      <c r="I146" s="95">
        <v>863793.0</v>
      </c>
      <c r="J146" s="95">
        <v>256584.0</v>
      </c>
      <c r="K146" s="95">
        <v>1.0545235E7</v>
      </c>
      <c r="L146" s="95">
        <v>1212781.0</v>
      </c>
      <c r="M146" s="95">
        <v>1281429.0</v>
      </c>
      <c r="N146" s="95">
        <v>1690531.0</v>
      </c>
      <c r="O146" s="95">
        <v>1429176.0</v>
      </c>
      <c r="P146" s="95">
        <v>1493250.0</v>
      </c>
      <c r="Q146" s="95">
        <v>2053688.0</v>
      </c>
      <c r="R146" s="95">
        <v>2573007.0</v>
      </c>
      <c r="S146" s="95">
        <v>514684.0</v>
      </c>
    </row>
    <row r="147">
      <c r="A147" s="8">
        <v>44486.0</v>
      </c>
      <c r="B147" s="97">
        <v>4.0398477E7</v>
      </c>
      <c r="C147" s="97">
        <v>7562283.0</v>
      </c>
      <c r="D147" s="97">
        <v>2597829.0</v>
      </c>
      <c r="E147" s="97">
        <v>1804374.0</v>
      </c>
      <c r="F147" s="97">
        <v>2294161.0</v>
      </c>
      <c r="G147" s="97">
        <v>1116136.0</v>
      </c>
      <c r="H147" s="97">
        <v>1110904.0</v>
      </c>
      <c r="I147" s="97">
        <v>863790.0</v>
      </c>
      <c r="J147" s="97">
        <v>256536.0</v>
      </c>
      <c r="K147" s="97">
        <v>1.0544325E7</v>
      </c>
      <c r="L147" s="97">
        <v>1212706.0</v>
      </c>
      <c r="M147" s="97">
        <v>1281346.0</v>
      </c>
      <c r="N147" s="97">
        <v>1690460.0</v>
      </c>
      <c r="O147" s="97">
        <v>1429169.0</v>
      </c>
      <c r="P147" s="97">
        <v>1493215.0</v>
      </c>
      <c r="Q147" s="97">
        <v>2053633.0</v>
      </c>
      <c r="R147" s="97">
        <v>2572942.0</v>
      </c>
      <c r="S147" s="97">
        <v>514668.0</v>
      </c>
    </row>
    <row r="148">
      <c r="A148" s="8">
        <v>44485.0</v>
      </c>
      <c r="B148" s="96">
        <v>4.0333027E7</v>
      </c>
      <c r="C148" s="96">
        <v>7551829.0</v>
      </c>
      <c r="D148" s="96">
        <v>2594072.0</v>
      </c>
      <c r="E148" s="96">
        <v>1801061.0</v>
      </c>
      <c r="F148" s="96">
        <v>2289793.0</v>
      </c>
      <c r="G148" s="96">
        <v>1114430.0</v>
      </c>
      <c r="H148" s="96">
        <v>1109343.0</v>
      </c>
      <c r="I148" s="96">
        <v>862734.0</v>
      </c>
      <c r="J148" s="96">
        <v>256182.0</v>
      </c>
      <c r="K148" s="96">
        <v>1.0523244E7</v>
      </c>
      <c r="L148" s="96">
        <v>1211027.0</v>
      </c>
      <c r="M148" s="96">
        <v>1279032.0</v>
      </c>
      <c r="N148" s="96">
        <v>1687838.0</v>
      </c>
      <c r="O148" s="96">
        <v>1427503.0</v>
      </c>
      <c r="P148" s="96">
        <v>1491776.0</v>
      </c>
      <c r="Q148" s="96">
        <v>2050434.0</v>
      </c>
      <c r="R148" s="96">
        <v>2569245.0</v>
      </c>
      <c r="S148" s="96">
        <v>513484.0</v>
      </c>
    </row>
    <row r="149">
      <c r="A149" s="8">
        <v>44484.0</v>
      </c>
      <c r="B149" s="97">
        <v>4.0242429E7</v>
      </c>
      <c r="C149" s="97">
        <v>7536654.0</v>
      </c>
      <c r="D149" s="97">
        <v>2588825.0</v>
      </c>
      <c r="E149" s="97">
        <v>1796452.0</v>
      </c>
      <c r="F149" s="97">
        <v>2284518.0</v>
      </c>
      <c r="G149" s="97">
        <v>1111606.0</v>
      </c>
      <c r="H149" s="97">
        <v>1107217.0</v>
      </c>
      <c r="I149" s="97">
        <v>861200.0</v>
      </c>
      <c r="J149" s="97">
        <v>255714.0</v>
      </c>
      <c r="K149" s="97">
        <v>1.0497531E7</v>
      </c>
      <c r="L149" s="97">
        <v>1208247.0</v>
      </c>
      <c r="M149" s="97">
        <v>1275811.0</v>
      </c>
      <c r="N149" s="97">
        <v>1683680.0</v>
      </c>
      <c r="O149" s="97">
        <v>1424933.0</v>
      </c>
      <c r="P149" s="97">
        <v>1489327.0</v>
      </c>
      <c r="Q149" s="97">
        <v>2045268.0</v>
      </c>
      <c r="R149" s="97">
        <v>2563557.0</v>
      </c>
      <c r="S149" s="97">
        <v>511889.0</v>
      </c>
    </row>
    <row r="150">
      <c r="A150" s="8">
        <v>44483.0</v>
      </c>
      <c r="B150" s="95">
        <v>4.0185703E7</v>
      </c>
      <c r="C150" s="95">
        <v>7526430.0</v>
      </c>
      <c r="D150" s="95">
        <v>2585649.0</v>
      </c>
      <c r="E150" s="95">
        <v>1793624.0</v>
      </c>
      <c r="F150" s="95">
        <v>2281504.0</v>
      </c>
      <c r="G150" s="95">
        <v>1110158.0</v>
      </c>
      <c r="H150" s="95">
        <v>1105701.0</v>
      </c>
      <c r="I150" s="95">
        <v>859680.0</v>
      </c>
      <c r="J150" s="95">
        <v>255339.0</v>
      </c>
      <c r="K150" s="95">
        <v>1.0481626E7</v>
      </c>
      <c r="L150" s="95">
        <v>1206335.0</v>
      </c>
      <c r="M150" s="95">
        <v>1273615.0</v>
      </c>
      <c r="N150" s="95">
        <v>1681267.0</v>
      </c>
      <c r="O150" s="95">
        <v>1423396.0</v>
      </c>
      <c r="P150" s="95">
        <v>1487988.0</v>
      </c>
      <c r="Q150" s="95">
        <v>2042308.0</v>
      </c>
      <c r="R150" s="95">
        <v>2560269.0</v>
      </c>
      <c r="S150" s="95">
        <v>510814.0</v>
      </c>
    </row>
    <row r="151">
      <c r="A151" s="8">
        <v>44482.0</v>
      </c>
      <c r="B151" s="97">
        <v>4.0125204E7</v>
      </c>
      <c r="C151" s="97">
        <v>7516070.0</v>
      </c>
      <c r="D151" s="97">
        <v>2582076.0</v>
      </c>
      <c r="E151" s="97">
        <v>1790742.0</v>
      </c>
      <c r="F151" s="97">
        <v>2277972.0</v>
      </c>
      <c r="G151" s="97">
        <v>1108558.0</v>
      </c>
      <c r="H151" s="97">
        <v>1104286.0</v>
      </c>
      <c r="I151" s="97">
        <v>858415.0</v>
      </c>
      <c r="J151" s="97">
        <v>254854.0</v>
      </c>
      <c r="K151" s="97">
        <v>1.0465436E7</v>
      </c>
      <c r="L151" s="97">
        <v>1204080.0</v>
      </c>
      <c r="M151" s="97">
        <v>1271481.0</v>
      </c>
      <c r="N151" s="97">
        <v>1678651.0</v>
      </c>
      <c r="O151" s="97">
        <v>1421581.0</v>
      </c>
      <c r="P151" s="97">
        <v>1486248.0</v>
      </c>
      <c r="Q151" s="97">
        <v>2038666.0</v>
      </c>
      <c r="R151" s="97">
        <v>2556731.0</v>
      </c>
      <c r="S151" s="97">
        <v>509357.0</v>
      </c>
    </row>
    <row r="152">
      <c r="A152" s="8">
        <v>44481.0</v>
      </c>
      <c r="B152" s="96">
        <v>4.0014733E7</v>
      </c>
      <c r="C152" s="96">
        <v>7497044.0</v>
      </c>
      <c r="D152" s="96">
        <v>2575081.0</v>
      </c>
      <c r="E152" s="96">
        <v>1785419.0</v>
      </c>
      <c r="F152" s="96">
        <v>2272204.0</v>
      </c>
      <c r="G152" s="96">
        <v>1105530.0</v>
      </c>
      <c r="H152" s="96">
        <v>1101830.0</v>
      </c>
      <c r="I152" s="96">
        <v>856390.0</v>
      </c>
      <c r="J152" s="96">
        <v>254418.0</v>
      </c>
      <c r="K152" s="96">
        <v>1.0437889E7</v>
      </c>
      <c r="L152" s="96">
        <v>1199686.0</v>
      </c>
      <c r="M152" s="96">
        <v>1267272.0</v>
      </c>
      <c r="N152" s="96">
        <v>1674065.0</v>
      </c>
      <c r="O152" s="96">
        <v>1417909.0</v>
      </c>
      <c r="P152" s="96">
        <v>1482327.0</v>
      </c>
      <c r="Q152" s="96">
        <v>2031625.0</v>
      </c>
      <c r="R152" s="96">
        <v>2549706.0</v>
      </c>
      <c r="S152" s="96">
        <v>506338.0</v>
      </c>
    </row>
    <row r="153">
      <c r="A153" s="8">
        <v>44480.0</v>
      </c>
      <c r="B153" s="97">
        <v>3.9923747E7</v>
      </c>
      <c r="C153" s="97">
        <v>7480597.0</v>
      </c>
      <c r="D153" s="97">
        <v>2570052.0</v>
      </c>
      <c r="E153" s="97">
        <v>1781049.0</v>
      </c>
      <c r="F153" s="97">
        <v>2266339.0</v>
      </c>
      <c r="G153" s="97">
        <v>1103211.0</v>
      </c>
      <c r="H153" s="97">
        <v>1099587.0</v>
      </c>
      <c r="I153" s="97">
        <v>854360.0</v>
      </c>
      <c r="J153" s="97">
        <v>254018.0</v>
      </c>
      <c r="K153" s="97">
        <v>1.0412272E7</v>
      </c>
      <c r="L153" s="97">
        <v>1196893.0</v>
      </c>
      <c r="M153" s="97">
        <v>1264100.0</v>
      </c>
      <c r="N153" s="97">
        <v>1670143.0</v>
      </c>
      <c r="O153" s="97">
        <v>1415087.0</v>
      </c>
      <c r="P153" s="97">
        <v>1480256.0</v>
      </c>
      <c r="Q153" s="97">
        <v>2026885.0</v>
      </c>
      <c r="R153" s="97">
        <v>2544191.0</v>
      </c>
      <c r="S153" s="97">
        <v>504707.0</v>
      </c>
    </row>
    <row r="154">
      <c r="A154" s="8">
        <v>44479.0</v>
      </c>
      <c r="B154" s="97">
        <v>3.9920919E7</v>
      </c>
      <c r="C154" s="97">
        <v>7480266.0</v>
      </c>
      <c r="D154" s="97">
        <v>2569976.0</v>
      </c>
      <c r="E154" s="97">
        <v>1781034.0</v>
      </c>
      <c r="F154" s="97">
        <v>2266085.0</v>
      </c>
      <c r="G154" s="97">
        <v>1103182.0</v>
      </c>
      <c r="H154" s="97">
        <v>1099531.0</v>
      </c>
      <c r="I154" s="97">
        <v>854333.0</v>
      </c>
      <c r="J154" s="97">
        <v>253990.0</v>
      </c>
      <c r="K154" s="97">
        <v>1.0411217E7</v>
      </c>
      <c r="L154" s="97">
        <v>1196865.0</v>
      </c>
      <c r="M154" s="97">
        <v>1263888.0</v>
      </c>
      <c r="N154" s="97">
        <v>1670076.0</v>
      </c>
      <c r="O154" s="97">
        <v>1414927.0</v>
      </c>
      <c r="P154" s="97">
        <v>1480273.0</v>
      </c>
      <c r="Q154" s="97">
        <v>2026835.0</v>
      </c>
      <c r="R154" s="97">
        <v>2543781.0</v>
      </c>
      <c r="S154" s="97">
        <v>504660.0</v>
      </c>
    </row>
    <row r="155">
      <c r="A155" s="8">
        <v>44478.0</v>
      </c>
      <c r="B155" s="95">
        <v>3.9909124E7</v>
      </c>
      <c r="C155" s="95">
        <v>7479069.0</v>
      </c>
      <c r="D155" s="95">
        <v>2569385.0</v>
      </c>
      <c r="E155" s="95">
        <v>1780524.0</v>
      </c>
      <c r="F155" s="95">
        <v>2265371.0</v>
      </c>
      <c r="G155" s="95">
        <v>1102963.0</v>
      </c>
      <c r="H155" s="95">
        <v>1099270.0</v>
      </c>
      <c r="I155" s="95">
        <v>854188.0</v>
      </c>
      <c r="J155" s="95">
        <v>253884.0</v>
      </c>
      <c r="K155" s="95">
        <v>1.0407509E7</v>
      </c>
      <c r="L155" s="95">
        <v>1196620.0</v>
      </c>
      <c r="M155" s="95">
        <v>1263301.0</v>
      </c>
      <c r="N155" s="95">
        <v>1669637.0</v>
      </c>
      <c r="O155" s="95">
        <v>1414565.0</v>
      </c>
      <c r="P155" s="95">
        <v>1480068.0</v>
      </c>
      <c r="Q155" s="95">
        <v>2026242.0</v>
      </c>
      <c r="R155" s="95">
        <v>2542177.0</v>
      </c>
      <c r="S155" s="95">
        <v>504351.0</v>
      </c>
    </row>
    <row r="156">
      <c r="A156" s="8">
        <v>44477.0</v>
      </c>
      <c r="B156" s="95">
        <v>3.9862414E7</v>
      </c>
      <c r="C156" s="95">
        <v>7471415.0</v>
      </c>
      <c r="D156" s="95">
        <v>2566705.0</v>
      </c>
      <c r="E156" s="95">
        <v>1778093.0</v>
      </c>
      <c r="F156" s="95">
        <v>2262976.0</v>
      </c>
      <c r="G156" s="95">
        <v>1101618.0</v>
      </c>
      <c r="H156" s="95">
        <v>1098035.0</v>
      </c>
      <c r="I156" s="95">
        <v>853253.0</v>
      </c>
      <c r="J156" s="95">
        <v>253592.0</v>
      </c>
      <c r="K156" s="95">
        <v>1.0394936E7</v>
      </c>
      <c r="L156" s="95">
        <v>1195387.0</v>
      </c>
      <c r="M156" s="95">
        <v>1261631.0</v>
      </c>
      <c r="N156" s="95">
        <v>1667133.0</v>
      </c>
      <c r="O156" s="95">
        <v>1413031.0</v>
      </c>
      <c r="P156" s="95">
        <v>1478715.0</v>
      </c>
      <c r="Q156" s="95">
        <v>2023596.0</v>
      </c>
      <c r="R156" s="95">
        <v>2538713.0</v>
      </c>
      <c r="S156" s="95">
        <v>503585.0</v>
      </c>
    </row>
    <row r="157">
      <c r="A157" s="8">
        <v>44476.0</v>
      </c>
      <c r="B157" s="97">
        <v>3.9823981E7</v>
      </c>
      <c r="C157" s="97">
        <v>7464613.0</v>
      </c>
      <c r="D157" s="97">
        <v>2564876.0</v>
      </c>
      <c r="E157" s="97">
        <v>1776084.0</v>
      </c>
      <c r="F157" s="97">
        <v>2260793.0</v>
      </c>
      <c r="G157" s="97">
        <v>1100707.0</v>
      </c>
      <c r="H157" s="97">
        <v>1096810.0</v>
      </c>
      <c r="I157" s="97">
        <v>852381.0</v>
      </c>
      <c r="J157" s="97">
        <v>253348.0</v>
      </c>
      <c r="K157" s="97">
        <v>1.0385138E7</v>
      </c>
      <c r="L157" s="97">
        <v>1194154.0</v>
      </c>
      <c r="M157" s="97">
        <v>1260282.0</v>
      </c>
      <c r="N157" s="97">
        <v>1665143.0</v>
      </c>
      <c r="O157" s="97">
        <v>1411815.0</v>
      </c>
      <c r="P157" s="97">
        <v>1477572.0</v>
      </c>
      <c r="Q157" s="97">
        <v>2021044.0</v>
      </c>
      <c r="R157" s="97">
        <v>2536229.0</v>
      </c>
      <c r="S157" s="97">
        <v>502992.0</v>
      </c>
    </row>
    <row r="158">
      <c r="A158" s="8">
        <v>44475.0</v>
      </c>
      <c r="B158" s="95">
        <v>3.9785657E7</v>
      </c>
      <c r="C158" s="95">
        <v>7458216.0</v>
      </c>
      <c r="D158" s="95">
        <v>2562649.0</v>
      </c>
      <c r="E158" s="95">
        <v>1774094.0</v>
      </c>
      <c r="F158" s="95">
        <v>2258642.0</v>
      </c>
      <c r="G158" s="95">
        <v>1099695.0</v>
      </c>
      <c r="H158" s="95">
        <v>1095894.0</v>
      </c>
      <c r="I158" s="95">
        <v>851539.0</v>
      </c>
      <c r="J158" s="95">
        <v>253148.0</v>
      </c>
      <c r="K158" s="95">
        <v>1.037501E7</v>
      </c>
      <c r="L158" s="95">
        <v>1192947.0</v>
      </c>
      <c r="M158" s="95">
        <v>1259156.0</v>
      </c>
      <c r="N158" s="95">
        <v>1663297.0</v>
      </c>
      <c r="O158" s="95">
        <v>1410518.0</v>
      </c>
      <c r="P158" s="95">
        <v>1476457.0</v>
      </c>
      <c r="Q158" s="95">
        <v>2018140.0</v>
      </c>
      <c r="R158" s="95">
        <v>2533726.0</v>
      </c>
      <c r="S158" s="95">
        <v>502529.0</v>
      </c>
    </row>
    <row r="159">
      <c r="A159" s="8">
        <v>44474.0</v>
      </c>
      <c r="B159" s="97">
        <v>3.9739505E7</v>
      </c>
      <c r="C159" s="97">
        <v>7450028.0</v>
      </c>
      <c r="D159" s="97">
        <v>2560034.0</v>
      </c>
      <c r="E159" s="97">
        <v>1771867.0</v>
      </c>
      <c r="F159" s="97">
        <v>2255951.0</v>
      </c>
      <c r="G159" s="97">
        <v>1098264.0</v>
      </c>
      <c r="H159" s="97">
        <v>1094711.0</v>
      </c>
      <c r="I159" s="97">
        <v>850545.0</v>
      </c>
      <c r="J159" s="97">
        <v>252850.0</v>
      </c>
      <c r="K159" s="97">
        <v>1.0362786E7</v>
      </c>
      <c r="L159" s="97">
        <v>1191571.0</v>
      </c>
      <c r="M159" s="97">
        <v>1257803.0</v>
      </c>
      <c r="N159" s="97">
        <v>1661244.0</v>
      </c>
      <c r="O159" s="97">
        <v>1409114.0</v>
      </c>
      <c r="P159" s="97">
        <v>1475104.0</v>
      </c>
      <c r="Q159" s="97">
        <v>2015102.0</v>
      </c>
      <c r="R159" s="97">
        <v>2530572.0</v>
      </c>
      <c r="S159" s="97">
        <v>501959.0</v>
      </c>
      <c r="T159" s="95"/>
      <c r="U159" s="95"/>
      <c r="V159" s="95"/>
    </row>
    <row r="160">
      <c r="A160" s="8">
        <v>44473.0</v>
      </c>
      <c r="B160" s="95">
        <v>3.9714E7</v>
      </c>
      <c r="C160" s="95">
        <v>7445243.0</v>
      </c>
      <c r="D160" s="95">
        <v>2558595.0</v>
      </c>
      <c r="E160" s="95">
        <v>1770609.0</v>
      </c>
      <c r="F160" s="95">
        <v>2254367.0</v>
      </c>
      <c r="G160" s="95">
        <v>1097619.0</v>
      </c>
      <c r="H160" s="95">
        <v>1094040.0</v>
      </c>
      <c r="I160" s="95">
        <v>849939.0</v>
      </c>
      <c r="J160" s="95">
        <v>252719.0</v>
      </c>
      <c r="K160" s="95">
        <v>1.03549E7</v>
      </c>
      <c r="L160" s="95">
        <v>1190999.0</v>
      </c>
      <c r="M160" s="95">
        <v>1256987.0</v>
      </c>
      <c r="N160" s="95">
        <v>1660161.0</v>
      </c>
      <c r="O160" s="95">
        <v>1408423.0</v>
      </c>
      <c r="P160" s="95">
        <v>1474621.0</v>
      </c>
      <c r="Q160" s="95">
        <v>2013943.0</v>
      </c>
      <c r="R160" s="95">
        <v>2529166.0</v>
      </c>
      <c r="S160" s="95">
        <v>501669.0</v>
      </c>
    </row>
    <row r="161">
      <c r="A161" s="8">
        <v>44472.0</v>
      </c>
      <c r="B161" s="95">
        <v>3.971047E7</v>
      </c>
      <c r="C161" s="95">
        <v>7444944.0</v>
      </c>
      <c r="D161" s="95">
        <v>2558509.0</v>
      </c>
      <c r="E161" s="95">
        <v>1770587.0</v>
      </c>
      <c r="F161" s="95">
        <v>2254022.0</v>
      </c>
      <c r="G161" s="95">
        <v>1097583.0</v>
      </c>
      <c r="H161" s="95">
        <v>1093944.0</v>
      </c>
      <c r="I161" s="95">
        <v>849959.0</v>
      </c>
      <c r="J161" s="95">
        <v>252653.0</v>
      </c>
      <c r="K161" s="95">
        <v>1.0352582E7</v>
      </c>
      <c r="L161" s="95">
        <v>1190963.0</v>
      </c>
      <c r="M161" s="95">
        <v>1256933.0</v>
      </c>
      <c r="N161" s="95">
        <v>1660048.0</v>
      </c>
      <c r="O161" s="95">
        <v>1408451.0</v>
      </c>
      <c r="P161" s="95">
        <v>1474680.0</v>
      </c>
      <c r="Q161" s="95">
        <v>2013824.0</v>
      </c>
      <c r="R161" s="95">
        <v>2529147.0</v>
      </c>
      <c r="S161" s="95">
        <v>501641.0</v>
      </c>
    </row>
    <row r="162">
      <c r="A162" s="8">
        <v>44471.0</v>
      </c>
      <c r="B162" s="97">
        <v>3.9585265E7</v>
      </c>
      <c r="C162" s="97">
        <v>7423508.0</v>
      </c>
      <c r="D162" s="97">
        <v>2551615.0</v>
      </c>
      <c r="E162" s="97">
        <v>1765191.0</v>
      </c>
      <c r="F162" s="97">
        <v>2244985.0</v>
      </c>
      <c r="G162" s="97">
        <v>1094337.0</v>
      </c>
      <c r="H162" s="97">
        <v>1090899.0</v>
      </c>
      <c r="I162" s="97">
        <v>847741.0</v>
      </c>
      <c r="J162" s="97">
        <v>252010.0</v>
      </c>
      <c r="K162" s="97">
        <v>1.0309394E7</v>
      </c>
      <c r="L162" s="97">
        <v>1188523.0</v>
      </c>
      <c r="M162" s="97">
        <v>1253348.0</v>
      </c>
      <c r="N162" s="97">
        <v>1655265.0</v>
      </c>
      <c r="O162" s="97">
        <v>1405361.0</v>
      </c>
      <c r="P162" s="97">
        <v>1472144.0</v>
      </c>
      <c r="Q162" s="97">
        <v>2008833.0</v>
      </c>
      <c r="R162" s="97">
        <v>2521610.0</v>
      </c>
      <c r="S162" s="97">
        <v>500501.0</v>
      </c>
    </row>
    <row r="163">
      <c r="A163" s="8">
        <v>44470.0</v>
      </c>
      <c r="B163" s="97">
        <v>3.9347573E7</v>
      </c>
      <c r="C163" s="97">
        <v>7382559.0</v>
      </c>
      <c r="D163" s="97">
        <v>2539520.0</v>
      </c>
      <c r="E163" s="97">
        <v>1755419.0</v>
      </c>
      <c r="F163" s="97">
        <v>2230091.0</v>
      </c>
      <c r="G163" s="97">
        <v>1088241.0</v>
      </c>
      <c r="H163" s="97">
        <v>1084581.0</v>
      </c>
      <c r="I163" s="97">
        <v>842829.0</v>
      </c>
      <c r="J163" s="97">
        <v>250666.0</v>
      </c>
      <c r="K163" s="97">
        <v>1.0234423E7</v>
      </c>
      <c r="L163" s="97">
        <v>1182747.0</v>
      </c>
      <c r="M163" s="97">
        <v>1244662.0</v>
      </c>
      <c r="N163" s="97">
        <v>1644617.0</v>
      </c>
      <c r="O163" s="97">
        <v>1398360.0</v>
      </c>
      <c r="P163" s="97">
        <v>1466212.0</v>
      </c>
      <c r="Q163" s="97">
        <v>1996858.0</v>
      </c>
      <c r="R163" s="97">
        <v>2507840.0</v>
      </c>
      <c r="S163" s="97">
        <v>497948.0</v>
      </c>
    </row>
    <row r="164">
      <c r="A164" s="8">
        <v>44469.0</v>
      </c>
      <c r="B164" s="97">
        <v>3.9002427E7</v>
      </c>
      <c r="C164" s="97">
        <v>7314953.0</v>
      </c>
      <c r="D164" s="97">
        <v>2521463.0</v>
      </c>
      <c r="E164" s="97">
        <v>1741552.0</v>
      </c>
      <c r="F164" s="97">
        <v>2209491.0</v>
      </c>
      <c r="G164" s="97">
        <v>1079259.0</v>
      </c>
      <c r="H164" s="97">
        <v>1075207.0</v>
      </c>
      <c r="I164" s="97">
        <v>834452.0</v>
      </c>
      <c r="J164" s="97">
        <v>248464.0</v>
      </c>
      <c r="K164" s="97">
        <v>1.0129172E7</v>
      </c>
      <c r="L164" s="97">
        <v>1174263.0</v>
      </c>
      <c r="M164" s="97">
        <v>1233363.0</v>
      </c>
      <c r="N164" s="97">
        <v>1630205.0</v>
      </c>
      <c r="O164" s="97">
        <v>1388869.0</v>
      </c>
      <c r="P164" s="97">
        <v>1457253.0</v>
      </c>
      <c r="Q164" s="97">
        <v>1981247.0</v>
      </c>
      <c r="R164" s="97">
        <v>2488729.0</v>
      </c>
      <c r="S164" s="97">
        <v>494485.0</v>
      </c>
    </row>
    <row r="165">
      <c r="A165" s="8">
        <v>44468.0</v>
      </c>
      <c r="B165" s="95">
        <v>3.8769866E7</v>
      </c>
      <c r="C165" s="95">
        <v>7274915.0</v>
      </c>
      <c r="D165" s="95">
        <v>2509925.0</v>
      </c>
      <c r="E165" s="95">
        <v>1732094.0</v>
      </c>
      <c r="F165" s="95">
        <v>2195738.0</v>
      </c>
      <c r="G165" s="95">
        <v>1072801.0</v>
      </c>
      <c r="H165" s="95">
        <v>1068575.0</v>
      </c>
      <c r="I165" s="95">
        <v>828831.0</v>
      </c>
      <c r="J165" s="95">
        <v>247161.0</v>
      </c>
      <c r="K165" s="95">
        <v>1.0058144E7</v>
      </c>
      <c r="L165" s="95">
        <v>1167873.0</v>
      </c>
      <c r="M165" s="95">
        <v>1225274.0</v>
      </c>
      <c r="N165" s="95">
        <v>1619853.0</v>
      </c>
      <c r="O165" s="95">
        <v>1381896.0</v>
      </c>
      <c r="P165" s="95">
        <v>1451122.0</v>
      </c>
      <c r="Q165" s="95">
        <v>1968709.0</v>
      </c>
      <c r="R165" s="95">
        <v>2475145.0</v>
      </c>
      <c r="S165" s="95">
        <v>491810.0</v>
      </c>
    </row>
    <row r="166">
      <c r="A166" s="8">
        <v>44467.0</v>
      </c>
      <c r="B166" s="95">
        <v>3.8511292E7</v>
      </c>
      <c r="C166" s="95">
        <v>7228337.0</v>
      </c>
      <c r="D166" s="95">
        <v>2496317.0</v>
      </c>
      <c r="E166" s="95">
        <v>1720493.0</v>
      </c>
      <c r="F166" s="95">
        <v>2179926.0</v>
      </c>
      <c r="G166" s="95">
        <v>1065770.0</v>
      </c>
      <c r="H166" s="95">
        <v>1061236.0</v>
      </c>
      <c r="I166" s="95">
        <v>822717.0</v>
      </c>
      <c r="J166" s="95">
        <v>245472.0</v>
      </c>
      <c r="K166" s="95">
        <v>9981095.0</v>
      </c>
      <c r="L166" s="95">
        <v>1161142.0</v>
      </c>
      <c r="M166" s="95">
        <v>1216721.0</v>
      </c>
      <c r="N166" s="95">
        <v>1608961.0</v>
      </c>
      <c r="O166" s="95">
        <v>1374671.0</v>
      </c>
      <c r="P166" s="95">
        <v>1444417.0</v>
      </c>
      <c r="Q166" s="95">
        <v>1955840.0</v>
      </c>
      <c r="R166" s="95">
        <v>2459678.0</v>
      </c>
      <c r="S166" s="95">
        <v>488499.0</v>
      </c>
    </row>
    <row r="167">
      <c r="A167" s="8">
        <v>44466.0</v>
      </c>
      <c r="B167" s="95">
        <v>3.8091953E7</v>
      </c>
      <c r="C167" s="95">
        <v>7149465.0</v>
      </c>
      <c r="D167" s="95">
        <v>2471318.0</v>
      </c>
      <c r="E167" s="95">
        <v>1702569.0</v>
      </c>
      <c r="F167" s="95">
        <v>2153927.0</v>
      </c>
      <c r="G167" s="95">
        <v>1054277.0</v>
      </c>
      <c r="H167" s="95">
        <v>1049308.0</v>
      </c>
      <c r="I167" s="95">
        <v>812229.0</v>
      </c>
      <c r="J167" s="95">
        <v>242963.0</v>
      </c>
      <c r="K167" s="95">
        <v>9863819.0</v>
      </c>
      <c r="L167" s="95">
        <v>1149582.0</v>
      </c>
      <c r="M167" s="95">
        <v>1203705.0</v>
      </c>
      <c r="N167" s="95">
        <v>1592292.0</v>
      </c>
      <c r="O167" s="95">
        <v>1360888.0</v>
      </c>
      <c r="P167" s="95">
        <v>1432007.0</v>
      </c>
      <c r="Q167" s="95">
        <v>1936594.0</v>
      </c>
      <c r="R167" s="95">
        <v>2434337.0</v>
      </c>
      <c r="S167" s="95">
        <v>482673.0</v>
      </c>
    </row>
    <row r="168">
      <c r="A168" s="8">
        <v>44465.0</v>
      </c>
      <c r="B168" s="95">
        <v>3.8064856E7</v>
      </c>
      <c r="C168" s="95">
        <v>7145818.0</v>
      </c>
      <c r="D168" s="95">
        <v>2470313.0</v>
      </c>
      <c r="E168" s="95">
        <v>1701224.0</v>
      </c>
      <c r="F168" s="95">
        <v>2152070.0</v>
      </c>
      <c r="G168" s="95">
        <v>1054004.0</v>
      </c>
      <c r="H168" s="95">
        <v>1048332.0</v>
      </c>
      <c r="I168" s="95">
        <v>811943.0</v>
      </c>
      <c r="J168" s="95">
        <v>242574.0</v>
      </c>
      <c r="K168" s="95">
        <v>9850535.0</v>
      </c>
      <c r="L168" s="95">
        <v>1149263.0</v>
      </c>
      <c r="M168" s="95">
        <v>1203149.0</v>
      </c>
      <c r="N168" s="95">
        <v>1591274.0</v>
      </c>
      <c r="O168" s="95">
        <v>1360508.0</v>
      </c>
      <c r="P168" s="95">
        <v>1431664.0</v>
      </c>
      <c r="Q168" s="95">
        <v>1935982.0</v>
      </c>
      <c r="R168" s="95">
        <v>2433926.0</v>
      </c>
      <c r="S168" s="95">
        <v>482277.0</v>
      </c>
    </row>
    <row r="169">
      <c r="A169" s="8">
        <v>44464.0</v>
      </c>
      <c r="B169" s="97">
        <v>3.7749854E7</v>
      </c>
      <c r="C169" s="97">
        <v>7087986.0</v>
      </c>
      <c r="D169" s="97">
        <v>2449191.0</v>
      </c>
      <c r="E169" s="97">
        <v>1686580.0</v>
      </c>
      <c r="F169" s="97">
        <v>2130997.0</v>
      </c>
      <c r="G169" s="97">
        <v>1044858.0</v>
      </c>
      <c r="H169" s="97">
        <v>1040195.0</v>
      </c>
      <c r="I169" s="97">
        <v>806077.0</v>
      </c>
      <c r="J169" s="97">
        <v>240667.0</v>
      </c>
      <c r="K169" s="97">
        <v>9751830.0</v>
      </c>
      <c r="L169" s="97">
        <v>1143128.0</v>
      </c>
      <c r="M169" s="97">
        <v>1194441.0</v>
      </c>
      <c r="N169" s="97">
        <v>1580117.0</v>
      </c>
      <c r="O169" s="97">
        <v>1351680.0</v>
      </c>
      <c r="P169" s="97">
        <v>1423950.0</v>
      </c>
      <c r="Q169" s="97">
        <v>1923863.0</v>
      </c>
      <c r="R169" s="97">
        <v>2415564.0</v>
      </c>
      <c r="S169" s="97">
        <v>478730.0</v>
      </c>
    </row>
    <row r="170">
      <c r="A170" s="8">
        <v>44463.0</v>
      </c>
      <c r="B170" s="95">
        <v>3.7132188E7</v>
      </c>
      <c r="C170" s="95">
        <v>6976646.0</v>
      </c>
      <c r="D170" s="95">
        <v>2411481.0</v>
      </c>
      <c r="E170" s="95">
        <v>1658666.0</v>
      </c>
      <c r="F170" s="95">
        <v>2091921.0</v>
      </c>
      <c r="G170" s="95">
        <v>1026250.0</v>
      </c>
      <c r="H170" s="95">
        <v>1022743.0</v>
      </c>
      <c r="I170" s="95">
        <v>792914.0</v>
      </c>
      <c r="J170" s="95">
        <v>236859.0</v>
      </c>
      <c r="K170" s="95">
        <v>9572195.0</v>
      </c>
      <c r="L170" s="95">
        <v>1128203.0</v>
      </c>
      <c r="M170" s="95">
        <v>1174824.0</v>
      </c>
      <c r="N170" s="95">
        <v>1554977.0</v>
      </c>
      <c r="O170" s="95">
        <v>1332916.0</v>
      </c>
      <c r="P170" s="95">
        <v>1406562.0</v>
      </c>
      <c r="Q170" s="95">
        <v>1896137.0</v>
      </c>
      <c r="R170" s="95">
        <v>2377222.0</v>
      </c>
      <c r="S170" s="95">
        <v>471672.0</v>
      </c>
    </row>
    <row r="171">
      <c r="A171" s="8">
        <v>44462.0</v>
      </c>
      <c r="B171" s="95">
        <v>3.6570105E7</v>
      </c>
      <c r="C171" s="95">
        <v>6869476.0</v>
      </c>
      <c r="D171" s="95">
        <v>2378678.0</v>
      </c>
      <c r="E171" s="95">
        <v>1634474.0</v>
      </c>
      <c r="F171" s="95">
        <v>2058886.0</v>
      </c>
      <c r="G171" s="95">
        <v>1010157.0</v>
      </c>
      <c r="H171" s="95">
        <v>1006735.0</v>
      </c>
      <c r="I171" s="95">
        <v>779684.0</v>
      </c>
      <c r="J171" s="95">
        <v>233266.0</v>
      </c>
      <c r="K171" s="95">
        <v>9415531.0</v>
      </c>
      <c r="L171" s="95">
        <v>1113290.0</v>
      </c>
      <c r="M171" s="95">
        <v>1155903.0</v>
      </c>
      <c r="N171" s="95">
        <v>1530884.0</v>
      </c>
      <c r="O171" s="95">
        <v>1315532.0</v>
      </c>
      <c r="P171" s="95">
        <v>1389214.0</v>
      </c>
      <c r="Q171" s="95">
        <v>1869895.0</v>
      </c>
      <c r="R171" s="95">
        <v>2343577.0</v>
      </c>
      <c r="S171" s="95">
        <v>464923.0</v>
      </c>
    </row>
    <row r="172">
      <c r="A172" s="8">
        <v>44461.0</v>
      </c>
      <c r="B172" s="95">
        <v>3.6542609E7</v>
      </c>
      <c r="C172" s="95">
        <v>6864518.0</v>
      </c>
      <c r="D172" s="95">
        <v>2378045.0</v>
      </c>
      <c r="E172" s="95">
        <v>1633650.0</v>
      </c>
      <c r="F172" s="95">
        <v>2057077.0</v>
      </c>
      <c r="G172" s="95">
        <v>1009245.0</v>
      </c>
      <c r="H172" s="95">
        <v>1005832.0</v>
      </c>
      <c r="I172" s="95">
        <v>779512.0</v>
      </c>
      <c r="J172" s="95">
        <v>232918.0</v>
      </c>
      <c r="K172" s="95">
        <v>9404206.0</v>
      </c>
      <c r="L172" s="95">
        <v>1112843.0</v>
      </c>
      <c r="M172" s="95">
        <v>1154881.0</v>
      </c>
      <c r="N172" s="95">
        <v>1529928.0</v>
      </c>
      <c r="O172" s="95">
        <v>1315121.0</v>
      </c>
      <c r="P172" s="95">
        <v>1388880.0</v>
      </c>
      <c r="Q172" s="95">
        <v>1869145.0</v>
      </c>
      <c r="R172" s="95">
        <v>2342537.0</v>
      </c>
      <c r="S172" s="95">
        <v>464271.0</v>
      </c>
    </row>
    <row r="173">
      <c r="A173" s="8">
        <v>44460.0</v>
      </c>
      <c r="B173" s="95">
        <v>3.6527829E7</v>
      </c>
      <c r="C173" s="95">
        <v>6861616.0</v>
      </c>
      <c r="D173" s="95">
        <v>2377775.0</v>
      </c>
      <c r="E173" s="95">
        <v>1633466.0</v>
      </c>
      <c r="F173" s="95">
        <v>2056038.0</v>
      </c>
      <c r="G173" s="95">
        <v>1009034.0</v>
      </c>
      <c r="H173" s="95">
        <v>1004885.0</v>
      </c>
      <c r="I173" s="95">
        <v>779455.0</v>
      </c>
      <c r="J173" s="95">
        <v>232597.0</v>
      </c>
      <c r="K173" s="95">
        <v>9397830.0</v>
      </c>
      <c r="L173" s="95">
        <v>1112741.0</v>
      </c>
      <c r="M173" s="95">
        <v>1154564.0</v>
      </c>
      <c r="N173" s="95">
        <v>1529552.0</v>
      </c>
      <c r="O173" s="95">
        <v>1314508.0</v>
      </c>
      <c r="P173" s="95">
        <v>1388688.0</v>
      </c>
      <c r="Q173" s="95">
        <v>1868928.0</v>
      </c>
      <c r="R173" s="95">
        <v>2342384.0</v>
      </c>
      <c r="S173" s="95">
        <v>463768.0</v>
      </c>
    </row>
    <row r="174">
      <c r="A174" s="8">
        <v>44459.0</v>
      </c>
      <c r="B174" s="95">
        <v>3.6505121E7</v>
      </c>
      <c r="C174" s="95">
        <v>6857961.0</v>
      </c>
      <c r="D174" s="95">
        <v>2377235.0</v>
      </c>
      <c r="E174" s="95">
        <v>1632527.0</v>
      </c>
      <c r="F174" s="95">
        <v>2054260.0</v>
      </c>
      <c r="G174" s="95">
        <v>1008448.0</v>
      </c>
      <c r="H174" s="95">
        <v>1003621.0</v>
      </c>
      <c r="I174" s="95">
        <v>779312.0</v>
      </c>
      <c r="J174" s="95">
        <v>232210.0</v>
      </c>
      <c r="K174" s="95">
        <v>9388863.0</v>
      </c>
      <c r="L174" s="95">
        <v>1112511.0</v>
      </c>
      <c r="M174" s="95">
        <v>1154172.0</v>
      </c>
      <c r="N174" s="95">
        <v>1528701.0</v>
      </c>
      <c r="O174" s="95">
        <v>1313863.0</v>
      </c>
      <c r="P174" s="95">
        <v>1388369.0</v>
      </c>
      <c r="Q174" s="95">
        <v>1868290.0</v>
      </c>
      <c r="R174" s="95">
        <v>2341466.0</v>
      </c>
      <c r="S174" s="95">
        <v>463312.0</v>
      </c>
    </row>
    <row r="175">
      <c r="A175" s="8">
        <v>44458.0</v>
      </c>
      <c r="B175" s="99">
        <v>3.6467019E7</v>
      </c>
      <c r="C175" s="99">
        <v>6829542.0</v>
      </c>
      <c r="D175" s="99">
        <v>2393569.0</v>
      </c>
      <c r="E175" s="99">
        <v>1636051.0</v>
      </c>
      <c r="F175" s="99">
        <v>2051257.0</v>
      </c>
      <c r="G175" s="99">
        <v>1008320.0</v>
      </c>
      <c r="H175" s="99">
        <v>1009489.0</v>
      </c>
      <c r="I175" s="99">
        <v>795039.0</v>
      </c>
      <c r="J175" s="99">
        <v>211525.0</v>
      </c>
      <c r="K175" s="99">
        <v>9229019.0</v>
      </c>
      <c r="L175" s="99">
        <v>1127548.0</v>
      </c>
      <c r="M175" s="99">
        <v>1162136.0</v>
      </c>
      <c r="N175" s="99">
        <v>1545917.0</v>
      </c>
      <c r="O175" s="99">
        <v>1329065.0</v>
      </c>
      <c r="P175" s="99">
        <v>1413412.0</v>
      </c>
      <c r="Q175" s="99">
        <v>1893224.0</v>
      </c>
      <c r="R175" s="99">
        <v>2362633.0</v>
      </c>
      <c r="S175" s="99">
        <v>469273.0</v>
      </c>
    </row>
    <row r="176">
      <c r="A176" s="8">
        <v>44457.0</v>
      </c>
      <c r="B176" s="95">
        <v>3.6075026E7</v>
      </c>
      <c r="C176" s="95">
        <v>6757122.0</v>
      </c>
      <c r="D176" s="95">
        <v>2367912.0</v>
      </c>
      <c r="E176" s="95">
        <v>1618086.0</v>
      </c>
      <c r="F176" s="95">
        <v>2024330.0</v>
      </c>
      <c r="G176" s="95">
        <v>996577.0</v>
      </c>
      <c r="H176" s="95">
        <v>999255.0</v>
      </c>
      <c r="I176" s="95">
        <v>787171.0</v>
      </c>
      <c r="J176" s="95">
        <v>209532.0</v>
      </c>
      <c r="K176" s="95">
        <v>9109939.0</v>
      </c>
      <c r="L176" s="95">
        <v>1119825.0</v>
      </c>
      <c r="M176" s="95">
        <v>1151522.0</v>
      </c>
      <c r="N176" s="95">
        <v>1531203.0</v>
      </c>
      <c r="O176" s="95">
        <v>1317272.0</v>
      </c>
      <c r="P176" s="95">
        <v>1403662.0</v>
      </c>
      <c r="Q176" s="95">
        <v>1878101.0</v>
      </c>
      <c r="R176" s="95">
        <v>2338269.0</v>
      </c>
      <c r="S176" s="95">
        <v>465248.0</v>
      </c>
    </row>
    <row r="177">
      <c r="A177" s="8">
        <v>44456.0</v>
      </c>
      <c r="B177" s="95">
        <v>3.5414516E7</v>
      </c>
      <c r="C177" s="95">
        <v>6632640.0</v>
      </c>
      <c r="D177" s="95">
        <v>2330604.0</v>
      </c>
      <c r="E177" s="95">
        <v>1590025.0</v>
      </c>
      <c r="F177" s="95">
        <v>1981262.0</v>
      </c>
      <c r="G177" s="95">
        <v>978866.0</v>
      </c>
      <c r="H177" s="95">
        <v>980513.0</v>
      </c>
      <c r="I177" s="95">
        <v>772502.0</v>
      </c>
      <c r="J177" s="95">
        <v>206131.0</v>
      </c>
      <c r="K177" s="95">
        <v>8917846.0</v>
      </c>
      <c r="L177" s="95">
        <v>1103440.0</v>
      </c>
      <c r="M177" s="95">
        <v>1130917.0</v>
      </c>
      <c r="N177" s="95">
        <v>1503549.0</v>
      </c>
      <c r="O177" s="95">
        <v>1297613.0</v>
      </c>
      <c r="P177" s="95">
        <v>1384446.0</v>
      </c>
      <c r="Q177" s="95">
        <v>1849160.0</v>
      </c>
      <c r="R177" s="95">
        <v>2297217.0</v>
      </c>
      <c r="S177" s="95">
        <v>457785.0</v>
      </c>
    </row>
    <row r="178">
      <c r="A178" s="8">
        <v>44455.0</v>
      </c>
      <c r="B178" s="95">
        <v>3.4977073E7</v>
      </c>
      <c r="C178" s="95">
        <v>6541079.0</v>
      </c>
      <c r="D178" s="95">
        <v>2309911.0</v>
      </c>
      <c r="E178" s="95">
        <v>1573504.0</v>
      </c>
      <c r="F178" s="95">
        <v>1955880.0</v>
      </c>
      <c r="G178" s="95">
        <v>967975.0</v>
      </c>
      <c r="H178" s="95">
        <v>967632.0</v>
      </c>
      <c r="I178" s="95">
        <v>760823.0</v>
      </c>
      <c r="J178" s="95">
        <v>203351.0</v>
      </c>
      <c r="K178" s="95">
        <v>8789050.0</v>
      </c>
      <c r="L178" s="95">
        <v>1092663.0</v>
      </c>
      <c r="M178" s="95">
        <v>1116465.0</v>
      </c>
      <c r="N178" s="95">
        <v>1485998.0</v>
      </c>
      <c r="O178" s="95">
        <v>1285333.0</v>
      </c>
      <c r="P178" s="95">
        <v>1372936.0</v>
      </c>
      <c r="Q178" s="95">
        <v>1830532.0</v>
      </c>
      <c r="R178" s="95">
        <v>2271778.0</v>
      </c>
      <c r="S178" s="95">
        <v>452163.0</v>
      </c>
    </row>
    <row r="179">
      <c r="A179" s="8">
        <v>44454.0</v>
      </c>
      <c r="B179" s="97">
        <v>3.4582174E7</v>
      </c>
      <c r="C179" s="97">
        <v>6461888.0</v>
      </c>
      <c r="D179" s="97">
        <v>2290273.0</v>
      </c>
      <c r="E179" s="97">
        <v>1556701.0</v>
      </c>
      <c r="F179" s="97">
        <v>1932646.0</v>
      </c>
      <c r="G179" s="97">
        <v>958410.0</v>
      </c>
      <c r="H179" s="97">
        <v>956922.0</v>
      </c>
      <c r="I179" s="97">
        <v>751788.0</v>
      </c>
      <c r="J179" s="97">
        <v>201480.0</v>
      </c>
      <c r="K179" s="97">
        <v>8670393.0</v>
      </c>
      <c r="L179" s="97">
        <v>1082870.0</v>
      </c>
      <c r="M179" s="97">
        <v>1104529.0</v>
      </c>
      <c r="N179" s="97">
        <v>1470273.0</v>
      </c>
      <c r="O179" s="97">
        <v>1274143.0</v>
      </c>
      <c r="P179" s="97">
        <v>1362332.0</v>
      </c>
      <c r="Q179" s="97">
        <v>1812274.0</v>
      </c>
      <c r="R179" s="97">
        <v>2248541.0</v>
      </c>
      <c r="S179" s="97">
        <v>446711.0</v>
      </c>
    </row>
    <row r="180">
      <c r="A180" s="8">
        <v>44453.0</v>
      </c>
      <c r="B180" s="97">
        <v>3.3979519E7</v>
      </c>
      <c r="C180" s="97">
        <v>6340285.0</v>
      </c>
      <c r="D180" s="97">
        <v>2258130.0</v>
      </c>
      <c r="E180" s="97">
        <v>1532920.0</v>
      </c>
      <c r="F180" s="97">
        <v>1896015.0</v>
      </c>
      <c r="G180" s="97">
        <v>942758.0</v>
      </c>
      <c r="H180" s="97">
        <v>940036.0</v>
      </c>
      <c r="I180" s="97">
        <v>736949.0</v>
      </c>
      <c r="J180" s="97">
        <v>198514.0</v>
      </c>
      <c r="K180" s="97">
        <v>8495338.0</v>
      </c>
      <c r="L180" s="97">
        <v>1066282.0</v>
      </c>
      <c r="M180" s="97">
        <v>1086724.0</v>
      </c>
      <c r="N180" s="97">
        <v>1447069.0</v>
      </c>
      <c r="O180" s="97">
        <v>1257132.0</v>
      </c>
      <c r="P180" s="97">
        <v>1344844.0</v>
      </c>
      <c r="Q180" s="97">
        <v>1785901.0</v>
      </c>
      <c r="R180" s="97">
        <v>2212970.0</v>
      </c>
      <c r="S180" s="97">
        <v>437652.0</v>
      </c>
    </row>
    <row r="181">
      <c r="A181" s="8">
        <v>44452.0</v>
      </c>
      <c r="B181" s="95">
        <v>3.3152722E7</v>
      </c>
      <c r="C181" s="95">
        <v>6171056.0</v>
      </c>
      <c r="D181" s="95">
        <v>2202722.0</v>
      </c>
      <c r="E181" s="95">
        <v>1498167.0</v>
      </c>
      <c r="F181" s="95">
        <v>1846481.0</v>
      </c>
      <c r="G181" s="95">
        <v>920332.0</v>
      </c>
      <c r="H181" s="95">
        <v>917049.0</v>
      </c>
      <c r="I181" s="95">
        <v>718564.0</v>
      </c>
      <c r="J181" s="95">
        <v>193630.0</v>
      </c>
      <c r="K181" s="95">
        <v>8270469.0</v>
      </c>
      <c r="L181" s="95">
        <v>1045487.0</v>
      </c>
      <c r="M181" s="95">
        <v>1064225.0</v>
      </c>
      <c r="N181" s="95">
        <v>1416129.0</v>
      </c>
      <c r="O181" s="95">
        <v>1229890.0</v>
      </c>
      <c r="P181" s="95">
        <v>1318375.0</v>
      </c>
      <c r="Q181" s="95">
        <v>1752736.0</v>
      </c>
      <c r="R181" s="95">
        <v>2160023.0</v>
      </c>
      <c r="S181" s="95">
        <v>427387.0</v>
      </c>
    </row>
    <row r="182">
      <c r="A182" s="8">
        <v>44451.0</v>
      </c>
      <c r="B182" s="96">
        <v>3.3130333E7</v>
      </c>
      <c r="C182" s="96">
        <v>6167426.0</v>
      </c>
      <c r="D182" s="96">
        <v>2202039.0</v>
      </c>
      <c r="E182" s="96">
        <v>1497035.0</v>
      </c>
      <c r="F182" s="96">
        <v>1845261.0</v>
      </c>
      <c r="G182" s="96">
        <v>918874.0</v>
      </c>
      <c r="H182" s="96">
        <v>916453.0</v>
      </c>
      <c r="I182" s="96">
        <v>718264.0</v>
      </c>
      <c r="J182" s="96">
        <v>193515.0</v>
      </c>
      <c r="K182" s="96">
        <v>8261489.0</v>
      </c>
      <c r="L182" s="96">
        <v>1045243.0</v>
      </c>
      <c r="M182" s="96">
        <v>1063848.0</v>
      </c>
      <c r="N182" s="96">
        <v>1415444.0</v>
      </c>
      <c r="O182" s="96">
        <v>1229538.0</v>
      </c>
      <c r="P182" s="96">
        <v>1317903.0</v>
      </c>
      <c r="Q182" s="96">
        <v>1752261.0</v>
      </c>
      <c r="R182" s="96">
        <v>2158630.0</v>
      </c>
      <c r="S182" s="96">
        <v>427110.0</v>
      </c>
    </row>
    <row r="183">
      <c r="A183" s="8">
        <v>44450.0</v>
      </c>
      <c r="B183" s="95">
        <v>3.2800966E7</v>
      </c>
      <c r="C183" s="95">
        <v>6105756.0</v>
      </c>
      <c r="D183" s="95">
        <v>2181870.0</v>
      </c>
      <c r="E183" s="95">
        <v>1483640.0</v>
      </c>
      <c r="F183" s="95">
        <v>1822813.0</v>
      </c>
      <c r="G183" s="95">
        <v>910059.0</v>
      </c>
      <c r="H183" s="95">
        <v>908240.0</v>
      </c>
      <c r="I183" s="95">
        <v>712224.0</v>
      </c>
      <c r="J183" s="95">
        <v>191758.0</v>
      </c>
      <c r="K183" s="95">
        <v>8156891.0</v>
      </c>
      <c r="L183" s="95">
        <v>1038684.0</v>
      </c>
      <c r="M183" s="95">
        <v>1055205.0</v>
      </c>
      <c r="N183" s="95">
        <v>1404014.0</v>
      </c>
      <c r="O183" s="95">
        <v>1220276.0</v>
      </c>
      <c r="P183" s="95">
        <v>1310073.0</v>
      </c>
      <c r="Q183" s="95">
        <v>1739341.0</v>
      </c>
      <c r="R183" s="95">
        <v>2136690.0</v>
      </c>
      <c r="S183" s="95">
        <v>423432.0</v>
      </c>
    </row>
    <row r="184">
      <c r="A184" s="8">
        <v>44449.0</v>
      </c>
      <c r="B184" s="95">
        <v>3.2149176E7</v>
      </c>
      <c r="C184" s="95">
        <v>5981858.0</v>
      </c>
      <c r="D184" s="95">
        <v>2143026.0</v>
      </c>
      <c r="E184" s="95">
        <v>1455599.0</v>
      </c>
      <c r="F184" s="95">
        <v>1780912.0</v>
      </c>
      <c r="G184" s="95">
        <v>891787.0</v>
      </c>
      <c r="H184" s="95">
        <v>889343.0</v>
      </c>
      <c r="I184" s="95">
        <v>698017.0</v>
      </c>
      <c r="J184" s="95">
        <v>187895.0</v>
      </c>
      <c r="K184" s="95">
        <v>7970458.0</v>
      </c>
      <c r="L184" s="95">
        <v>1022748.0</v>
      </c>
      <c r="M184" s="95">
        <v>1035353.0</v>
      </c>
      <c r="N184" s="95">
        <v>1378106.0</v>
      </c>
      <c r="O184" s="95">
        <v>1200425.0</v>
      </c>
      <c r="P184" s="95">
        <v>1290723.0</v>
      </c>
      <c r="Q184" s="95">
        <v>1710874.0</v>
      </c>
      <c r="R184" s="95">
        <v>2095632.0</v>
      </c>
      <c r="S184" s="95">
        <v>416420.0</v>
      </c>
    </row>
    <row r="185">
      <c r="A185" s="8">
        <v>44448.0</v>
      </c>
      <c r="B185" s="95">
        <v>3.1709767E7</v>
      </c>
      <c r="C185" s="95">
        <v>5890223.0</v>
      </c>
      <c r="D185" s="95">
        <v>2120540.0</v>
      </c>
      <c r="E185" s="95">
        <v>1437161.0</v>
      </c>
      <c r="F185" s="95">
        <v>1754596.0</v>
      </c>
      <c r="G185" s="95">
        <v>879465.0</v>
      </c>
      <c r="H185" s="95">
        <v>875166.0</v>
      </c>
      <c r="I185" s="95">
        <v>686846.0</v>
      </c>
      <c r="J185" s="95">
        <v>184838.0</v>
      </c>
      <c r="K185" s="95">
        <v>7849914.0</v>
      </c>
      <c r="L185" s="95">
        <v>1011523.0</v>
      </c>
      <c r="M185" s="95">
        <v>1020972.0</v>
      </c>
      <c r="N185" s="95">
        <v>1361043.0</v>
      </c>
      <c r="O185" s="95">
        <v>1187698.0</v>
      </c>
      <c r="P185" s="95">
        <v>1278395.0</v>
      </c>
      <c r="Q185" s="95">
        <v>1691259.0</v>
      </c>
      <c r="R185" s="95">
        <v>2069130.0</v>
      </c>
      <c r="S185" s="95">
        <v>410998.0</v>
      </c>
    </row>
    <row r="186">
      <c r="A186" s="8">
        <v>44447.0</v>
      </c>
      <c r="B186" s="95">
        <v>3.1323194E7</v>
      </c>
      <c r="C186" s="95">
        <v>5816238.0</v>
      </c>
      <c r="D186" s="95">
        <v>2099703.0</v>
      </c>
      <c r="E186" s="95">
        <v>1419651.0</v>
      </c>
      <c r="F186" s="95">
        <v>1730971.0</v>
      </c>
      <c r="G186" s="95">
        <v>868204.0</v>
      </c>
      <c r="H186" s="95">
        <v>862571.0</v>
      </c>
      <c r="I186" s="95">
        <v>676889.0</v>
      </c>
      <c r="J186" s="95">
        <v>182656.0</v>
      </c>
      <c r="K186" s="95">
        <v>7746482.0</v>
      </c>
      <c r="L186" s="95">
        <v>1000542.0</v>
      </c>
      <c r="M186" s="95">
        <v>1008114.0</v>
      </c>
      <c r="N186" s="95">
        <v>1345959.0</v>
      </c>
      <c r="O186" s="95">
        <v>1175278.0</v>
      </c>
      <c r="P186" s="95">
        <v>1266953.0</v>
      </c>
      <c r="Q186" s="95">
        <v>1671709.0</v>
      </c>
      <c r="R186" s="95">
        <v>2046179.0</v>
      </c>
      <c r="S186" s="95">
        <v>405095.0</v>
      </c>
    </row>
    <row r="187">
      <c r="A187" s="8">
        <v>44446.0</v>
      </c>
      <c r="B187" s="95">
        <v>3.0747214E7</v>
      </c>
      <c r="C187" s="95">
        <v>5704290.0</v>
      </c>
      <c r="D187" s="95">
        <v>2065454.0</v>
      </c>
      <c r="E187" s="95">
        <v>1394252.0</v>
      </c>
      <c r="F187" s="95">
        <v>1696247.0</v>
      </c>
      <c r="G187" s="95">
        <v>851882.0</v>
      </c>
      <c r="H187" s="95">
        <v>844927.0</v>
      </c>
      <c r="I187" s="95">
        <v>663592.0</v>
      </c>
      <c r="J187" s="95">
        <v>179333.0</v>
      </c>
      <c r="K187" s="95">
        <v>7591807.0</v>
      </c>
      <c r="L187" s="95">
        <v>984420.0</v>
      </c>
      <c r="M187" s="95">
        <v>990274.0</v>
      </c>
      <c r="N187" s="95">
        <v>1323640.0</v>
      </c>
      <c r="O187" s="95">
        <v>1157760.0</v>
      </c>
      <c r="P187" s="95">
        <v>1248258.0</v>
      </c>
      <c r="Q187" s="95">
        <v>1644347.0</v>
      </c>
      <c r="R187" s="95">
        <v>2010527.0</v>
      </c>
      <c r="S187" s="95">
        <v>396204.0</v>
      </c>
    </row>
    <row r="188">
      <c r="A188" s="8">
        <v>44445.0</v>
      </c>
      <c r="B188" s="95">
        <v>3.0005459E7</v>
      </c>
      <c r="C188" s="95">
        <v>5558869.0</v>
      </c>
      <c r="D188" s="95">
        <v>2013218.0</v>
      </c>
      <c r="E188" s="95">
        <v>1360435.0</v>
      </c>
      <c r="F188" s="95">
        <v>1653133.0</v>
      </c>
      <c r="G188" s="95">
        <v>830472.0</v>
      </c>
      <c r="H188" s="95">
        <v>822848.0</v>
      </c>
      <c r="I188" s="95">
        <v>647589.0</v>
      </c>
      <c r="J188" s="95">
        <v>174660.0</v>
      </c>
      <c r="K188" s="95">
        <v>7404266.0</v>
      </c>
      <c r="L188" s="95">
        <v>965061.0</v>
      </c>
      <c r="M188" s="95">
        <v>969497.0</v>
      </c>
      <c r="N188" s="95">
        <v>1293968.0</v>
      </c>
      <c r="O188" s="95">
        <v>1130848.0</v>
      </c>
      <c r="P188" s="95">
        <v>1220946.0</v>
      </c>
      <c r="Q188" s="95">
        <v>1610863.0</v>
      </c>
      <c r="R188" s="95">
        <v>1962047.0</v>
      </c>
      <c r="S188" s="95">
        <v>386739.0</v>
      </c>
    </row>
    <row r="189">
      <c r="A189" s="8">
        <v>44444.0</v>
      </c>
      <c r="B189" s="96">
        <v>2.9996819E7</v>
      </c>
      <c r="C189" s="96">
        <v>5557393.0</v>
      </c>
      <c r="D189" s="96">
        <v>2012916.0</v>
      </c>
      <c r="E189" s="96">
        <v>1360160.0</v>
      </c>
      <c r="F189" s="96">
        <v>1652665.0</v>
      </c>
      <c r="G189" s="96">
        <v>830054.0</v>
      </c>
      <c r="H189" s="96">
        <v>822526.0</v>
      </c>
      <c r="I189" s="96">
        <v>647434.0</v>
      </c>
      <c r="J189" s="96">
        <v>174624.0</v>
      </c>
      <c r="K189" s="96">
        <v>7400539.0</v>
      </c>
      <c r="L189" s="96">
        <v>964987.0</v>
      </c>
      <c r="M189" s="96">
        <v>969352.0</v>
      </c>
      <c r="N189" s="96">
        <v>1293696.0</v>
      </c>
      <c r="O189" s="96">
        <v>1130727.0</v>
      </c>
      <c r="P189" s="96">
        <v>1220849.0</v>
      </c>
      <c r="Q189" s="96">
        <v>1610700.0</v>
      </c>
      <c r="R189" s="96">
        <v>1961530.0</v>
      </c>
      <c r="S189" s="96">
        <v>386667.0</v>
      </c>
    </row>
    <row r="190">
      <c r="A190" s="8">
        <v>44443.0</v>
      </c>
      <c r="B190" s="99">
        <v>2.9877535E7</v>
      </c>
      <c r="C190" s="99">
        <v>5534916.0</v>
      </c>
      <c r="D190" s="99">
        <v>2005857.0</v>
      </c>
      <c r="E190" s="99">
        <v>1354967.0</v>
      </c>
      <c r="F190" s="99">
        <v>1645649.0</v>
      </c>
      <c r="G190" s="99">
        <v>826984.0</v>
      </c>
      <c r="H190" s="99">
        <v>819114.0</v>
      </c>
      <c r="I190" s="99">
        <v>645021.0</v>
      </c>
      <c r="J190" s="99">
        <v>173931.0</v>
      </c>
      <c r="K190" s="99">
        <v>7361972.0</v>
      </c>
      <c r="L190" s="99">
        <v>962793.0</v>
      </c>
      <c r="M190" s="99">
        <v>966174.0</v>
      </c>
      <c r="N190" s="99">
        <v>1288762.0</v>
      </c>
      <c r="O190" s="99">
        <v>1127751.0</v>
      </c>
      <c r="P190" s="99">
        <v>1218215.0</v>
      </c>
      <c r="Q190" s="99">
        <v>1606175.0</v>
      </c>
      <c r="R190" s="99">
        <v>1953632.0</v>
      </c>
      <c r="S190" s="99">
        <v>385622.0</v>
      </c>
    </row>
    <row r="191">
      <c r="A191" s="8">
        <v>44442.0</v>
      </c>
      <c r="B191" s="97">
        <v>2.9644464E7</v>
      </c>
      <c r="C191" s="97">
        <v>5489715.0</v>
      </c>
      <c r="D191" s="97">
        <v>1992909.0</v>
      </c>
      <c r="E191" s="97">
        <v>1344857.0</v>
      </c>
      <c r="F191" s="97">
        <v>1629496.0</v>
      </c>
      <c r="G191" s="97">
        <v>821224.0</v>
      </c>
      <c r="H191" s="97">
        <v>811020.0</v>
      </c>
      <c r="I191" s="97">
        <v>639726.0</v>
      </c>
      <c r="J191" s="97">
        <v>172546.0</v>
      </c>
      <c r="K191" s="97">
        <v>7299385.0</v>
      </c>
      <c r="L191" s="97">
        <v>957515.0</v>
      </c>
      <c r="M191" s="97">
        <v>959303.0</v>
      </c>
      <c r="N191" s="97">
        <v>1279139.0</v>
      </c>
      <c r="O191" s="97">
        <v>1120917.0</v>
      </c>
      <c r="P191" s="97">
        <v>1210556.0</v>
      </c>
      <c r="Q191" s="97">
        <v>1594657.0</v>
      </c>
      <c r="R191" s="97">
        <v>1938213.0</v>
      </c>
      <c r="S191" s="97">
        <v>383286.0</v>
      </c>
    </row>
    <row r="192">
      <c r="A192" s="8">
        <v>44441.0</v>
      </c>
      <c r="B192" s="95">
        <v>2.9458016E7</v>
      </c>
      <c r="C192" s="95">
        <v>5450266.0</v>
      </c>
      <c r="D192" s="95">
        <v>1983639.0</v>
      </c>
      <c r="E192" s="95">
        <v>1337832.0</v>
      </c>
      <c r="F192" s="95">
        <v>1616927.0</v>
      </c>
      <c r="G192" s="95">
        <v>816542.0</v>
      </c>
      <c r="H192" s="95">
        <v>804767.0</v>
      </c>
      <c r="I192" s="95">
        <v>634958.0</v>
      </c>
      <c r="J192" s="95">
        <v>171283.0</v>
      </c>
      <c r="K192" s="95">
        <v>7249589.0</v>
      </c>
      <c r="L192" s="95">
        <v>953031.0</v>
      </c>
      <c r="M192" s="95">
        <v>953377.0</v>
      </c>
      <c r="N192" s="95">
        <v>1272097.0</v>
      </c>
      <c r="O192" s="95">
        <v>1115357.0</v>
      </c>
      <c r="P192" s="95">
        <v>1204482.0</v>
      </c>
      <c r="Q192" s="95">
        <v>1586167.0</v>
      </c>
      <c r="R192" s="95">
        <v>1926263.0</v>
      </c>
      <c r="S192" s="95">
        <v>381439.0</v>
      </c>
    </row>
    <row r="193">
      <c r="A193" s="8">
        <v>44440.0</v>
      </c>
      <c r="B193" s="95">
        <v>2.9279112E7</v>
      </c>
      <c r="C193" s="95">
        <v>5415837.0</v>
      </c>
      <c r="D193" s="95">
        <v>1974550.0</v>
      </c>
      <c r="E193" s="95">
        <v>1330567.0</v>
      </c>
      <c r="F193" s="95">
        <v>1604151.0</v>
      </c>
      <c r="G193" s="95">
        <v>811551.0</v>
      </c>
      <c r="H193" s="95">
        <v>798605.0</v>
      </c>
      <c r="I193" s="95">
        <v>630788.0</v>
      </c>
      <c r="J193" s="95">
        <v>170360.0</v>
      </c>
      <c r="K193" s="95">
        <v>7202340.0</v>
      </c>
      <c r="L193" s="95">
        <v>947820.0</v>
      </c>
      <c r="M193" s="95">
        <v>947500.0</v>
      </c>
      <c r="N193" s="95">
        <v>1264698.0</v>
      </c>
      <c r="O193" s="95">
        <v>1109685.0</v>
      </c>
      <c r="P193" s="95">
        <v>1198837.0</v>
      </c>
      <c r="Q193" s="95">
        <v>1577589.0</v>
      </c>
      <c r="R193" s="95">
        <v>1914733.0</v>
      </c>
      <c r="S193" s="95">
        <v>379501.0</v>
      </c>
    </row>
    <row r="194">
      <c r="A194" s="8">
        <v>44439.0</v>
      </c>
      <c r="B194" s="95">
        <v>2.9031142E7</v>
      </c>
      <c r="C194" s="95">
        <v>5364255.0</v>
      </c>
      <c r="D194" s="95">
        <v>1962379.0</v>
      </c>
      <c r="E194" s="95">
        <v>1320136.0</v>
      </c>
      <c r="F194" s="95">
        <v>1587738.0</v>
      </c>
      <c r="G194" s="95">
        <v>804345.0</v>
      </c>
      <c r="H194" s="95">
        <v>790598.0</v>
      </c>
      <c r="I194" s="95">
        <v>625537.0</v>
      </c>
      <c r="J194" s="95">
        <v>168494.0</v>
      </c>
      <c r="K194" s="95">
        <v>7136239.0</v>
      </c>
      <c r="L194" s="95">
        <v>941793.0</v>
      </c>
      <c r="M194" s="95">
        <v>939571.0</v>
      </c>
      <c r="N194" s="95">
        <v>1254575.0</v>
      </c>
      <c r="O194" s="95">
        <v>1102996.0</v>
      </c>
      <c r="P194" s="95">
        <v>1190478.0</v>
      </c>
      <c r="Q194" s="95">
        <v>1566769.0</v>
      </c>
      <c r="R194" s="95">
        <v>1899149.0</v>
      </c>
      <c r="S194" s="95">
        <v>376090.0</v>
      </c>
    </row>
    <row r="195">
      <c r="A195" s="8">
        <v>44438.0</v>
      </c>
      <c r="B195" s="95">
        <v>2.8641079E7</v>
      </c>
      <c r="C195" s="95">
        <v>5280462.0</v>
      </c>
      <c r="D195" s="95">
        <v>1939579.0</v>
      </c>
      <c r="E195" s="95">
        <v>1302880.0</v>
      </c>
      <c r="F195" s="95">
        <v>1563783.0</v>
      </c>
      <c r="G195" s="95">
        <v>793549.0</v>
      </c>
      <c r="H195" s="95">
        <v>778927.0</v>
      </c>
      <c r="I195" s="95">
        <v>616509.0</v>
      </c>
      <c r="J195" s="95">
        <v>166198.0</v>
      </c>
      <c r="K195" s="95">
        <v>7032356.0</v>
      </c>
      <c r="L195" s="95">
        <v>931673.0</v>
      </c>
      <c r="M195" s="95">
        <v>928556.0</v>
      </c>
      <c r="N195" s="95">
        <v>1239265.0</v>
      </c>
      <c r="O195" s="95">
        <v>1091328.0</v>
      </c>
      <c r="P195" s="95">
        <v>1178901.0</v>
      </c>
      <c r="Q195" s="95">
        <v>1549871.0</v>
      </c>
      <c r="R195" s="95">
        <v>1876245.0</v>
      </c>
      <c r="S195" s="95">
        <v>370997.0</v>
      </c>
    </row>
    <row r="196">
      <c r="A196" s="8">
        <v>44437.0</v>
      </c>
      <c r="B196" s="99">
        <v>2.8622306E7</v>
      </c>
      <c r="C196" s="99">
        <v>5276953.0</v>
      </c>
      <c r="D196" s="99">
        <v>1939018.0</v>
      </c>
      <c r="E196" s="99">
        <v>1302154.0</v>
      </c>
      <c r="F196" s="99">
        <v>1562571.0</v>
      </c>
      <c r="G196" s="99">
        <v>793382.0</v>
      </c>
      <c r="H196" s="99">
        <v>778443.0</v>
      </c>
      <c r="I196" s="99">
        <v>616302.0</v>
      </c>
      <c r="J196" s="99">
        <v>166130.0</v>
      </c>
      <c r="K196" s="99">
        <v>7023689.0</v>
      </c>
      <c r="L196" s="99">
        <v>931489.0</v>
      </c>
      <c r="M196" s="99">
        <v>928248.0</v>
      </c>
      <c r="N196" s="99">
        <v>1238716.0</v>
      </c>
      <c r="O196" s="99">
        <v>1091109.0</v>
      </c>
      <c r="P196" s="99">
        <v>1178725.0</v>
      </c>
      <c r="Q196" s="99">
        <v>1549522.0</v>
      </c>
      <c r="R196" s="99">
        <v>1875040.0</v>
      </c>
      <c r="S196" s="99">
        <v>370815.0</v>
      </c>
    </row>
    <row r="197">
      <c r="A197" s="8">
        <v>44436.0</v>
      </c>
      <c r="B197" s="99">
        <v>2.8345045E7</v>
      </c>
      <c r="C197" s="99">
        <v>5224286.0</v>
      </c>
      <c r="D197" s="99">
        <v>1922506.0</v>
      </c>
      <c r="E197" s="99">
        <v>1288903.0</v>
      </c>
      <c r="F197" s="99">
        <v>1544757.0</v>
      </c>
      <c r="G197" s="99">
        <v>786183.0</v>
      </c>
      <c r="H197" s="99">
        <v>771630.0</v>
      </c>
      <c r="I197" s="99">
        <v>611186.0</v>
      </c>
      <c r="J197" s="99">
        <v>164766.0</v>
      </c>
      <c r="K197" s="99">
        <v>6938779.0</v>
      </c>
      <c r="L197" s="99">
        <v>925558.0</v>
      </c>
      <c r="M197" s="99">
        <v>920556.0</v>
      </c>
      <c r="N197" s="99">
        <v>1229656.0</v>
      </c>
      <c r="O197" s="99">
        <v>1082946.0</v>
      </c>
      <c r="P197" s="99">
        <v>1171239.0</v>
      </c>
      <c r="Q197" s="99">
        <v>1537661.0</v>
      </c>
      <c r="R197" s="99">
        <v>1857037.0</v>
      </c>
      <c r="S197" s="99">
        <v>367396.0</v>
      </c>
    </row>
    <row r="198">
      <c r="A198" s="8">
        <v>44435.0</v>
      </c>
      <c r="B198" s="95">
        <v>2.7727639E7</v>
      </c>
      <c r="C198" s="95">
        <v>5111802.0</v>
      </c>
      <c r="D198" s="95">
        <v>1885233.0</v>
      </c>
      <c r="E198" s="95">
        <v>1260041.0</v>
      </c>
      <c r="F198" s="95">
        <v>1506630.0</v>
      </c>
      <c r="G198" s="95">
        <v>769317.0</v>
      </c>
      <c r="H198" s="95">
        <v>753392.0</v>
      </c>
      <c r="I198" s="95">
        <v>597726.0</v>
      </c>
      <c r="J198" s="95">
        <v>161263.0</v>
      </c>
      <c r="K198" s="95">
        <v>6774543.0</v>
      </c>
      <c r="L198" s="95">
        <v>907510.0</v>
      </c>
      <c r="M198" s="95">
        <v>901728.0</v>
      </c>
      <c r="N198" s="95">
        <v>1203819.0</v>
      </c>
      <c r="O198" s="95">
        <v>1062833.0</v>
      </c>
      <c r="P198" s="95">
        <v>1149699.0</v>
      </c>
      <c r="Q198" s="95">
        <v>1506106.0</v>
      </c>
      <c r="R198" s="95">
        <v>1815926.0</v>
      </c>
      <c r="S198" s="95">
        <v>360071.0</v>
      </c>
    </row>
    <row r="199">
      <c r="A199" s="8">
        <v>44434.0</v>
      </c>
      <c r="B199" s="95">
        <v>2.7076636E7</v>
      </c>
      <c r="C199" s="95">
        <v>4994132.0</v>
      </c>
      <c r="D199" s="95">
        <v>1846740.0</v>
      </c>
      <c r="E199" s="95">
        <v>1230705.0</v>
      </c>
      <c r="F199" s="95">
        <v>1466875.0</v>
      </c>
      <c r="G199" s="95">
        <v>752886.0</v>
      </c>
      <c r="H199" s="95">
        <v>734978.0</v>
      </c>
      <c r="I199" s="95">
        <v>581295.0</v>
      </c>
      <c r="J199" s="95">
        <v>156235.0</v>
      </c>
      <c r="K199" s="95">
        <v>6601301.0</v>
      </c>
      <c r="L199" s="95">
        <v>886334.0</v>
      </c>
      <c r="M199" s="95">
        <v>881020.0</v>
      </c>
      <c r="N199" s="95">
        <v>1176912.0</v>
      </c>
      <c r="O199" s="95">
        <v>1042335.0</v>
      </c>
      <c r="P199" s="95">
        <v>1126420.0</v>
      </c>
      <c r="Q199" s="95">
        <v>1474753.0</v>
      </c>
      <c r="R199" s="95">
        <v>1772417.0</v>
      </c>
      <c r="S199" s="95">
        <v>351298.0</v>
      </c>
    </row>
    <row r="200">
      <c r="A200" s="8">
        <v>44433.0</v>
      </c>
      <c r="B200" s="95">
        <v>2.6701704E7</v>
      </c>
      <c r="C200" s="95">
        <v>4929671.0</v>
      </c>
      <c r="D200" s="95">
        <v>1823505.0</v>
      </c>
      <c r="E200" s="95">
        <v>1212837.0</v>
      </c>
      <c r="F200" s="95">
        <v>1446164.0</v>
      </c>
      <c r="G200" s="95">
        <v>743798.0</v>
      </c>
      <c r="H200" s="95">
        <v>724515.0</v>
      </c>
      <c r="I200" s="95">
        <v>572075.0</v>
      </c>
      <c r="J200" s="95">
        <v>154039.0</v>
      </c>
      <c r="K200" s="95">
        <v>6507479.0</v>
      </c>
      <c r="L200" s="95">
        <v>874044.0</v>
      </c>
      <c r="M200" s="95">
        <v>868350.0</v>
      </c>
      <c r="N200" s="95">
        <v>1159811.0</v>
      </c>
      <c r="O200" s="95">
        <v>1029268.0</v>
      </c>
      <c r="P200" s="95">
        <v>1111797.0</v>
      </c>
      <c r="Q200" s="95">
        <v>1453746.0</v>
      </c>
      <c r="R200" s="95">
        <v>1744899.0</v>
      </c>
      <c r="S200" s="95">
        <v>345706.0</v>
      </c>
      <c r="T200" s="99"/>
      <c r="U200" s="99"/>
      <c r="V200" s="99"/>
    </row>
    <row r="201">
      <c r="A201" s="8">
        <v>44432.0</v>
      </c>
      <c r="B201" s="99">
        <v>2.6300189E7</v>
      </c>
      <c r="C201" s="99">
        <v>4856923.0</v>
      </c>
      <c r="D201" s="99">
        <v>1797360.0</v>
      </c>
      <c r="E201" s="99">
        <v>1193368.0</v>
      </c>
      <c r="F201" s="99">
        <v>1423384.0</v>
      </c>
      <c r="G201" s="99">
        <v>733429.0</v>
      </c>
      <c r="H201" s="99">
        <v>713251.0</v>
      </c>
      <c r="I201" s="99">
        <v>563123.0</v>
      </c>
      <c r="J201" s="99">
        <v>151685.0</v>
      </c>
      <c r="K201" s="99">
        <v>6407664.0</v>
      </c>
      <c r="L201" s="99">
        <v>861542.0</v>
      </c>
      <c r="M201" s="99">
        <v>854741.0</v>
      </c>
      <c r="N201" s="99">
        <v>1142902.0</v>
      </c>
      <c r="O201" s="99">
        <v>1015180.0</v>
      </c>
      <c r="P201" s="99">
        <v>1096327.0</v>
      </c>
      <c r="Q201" s="99">
        <v>1433855.0</v>
      </c>
      <c r="R201" s="99">
        <v>1715345.0</v>
      </c>
      <c r="S201" s="99">
        <v>340110.0</v>
      </c>
    </row>
    <row r="202">
      <c r="A202" s="8">
        <v>44431.0</v>
      </c>
      <c r="B202" s="96">
        <v>2.5910685E7</v>
      </c>
      <c r="C202" s="96">
        <v>4780478.0</v>
      </c>
      <c r="D202" s="96">
        <v>1770740.0</v>
      </c>
      <c r="E202" s="96">
        <v>1173290.0</v>
      </c>
      <c r="F202" s="96">
        <v>1401626.0</v>
      </c>
      <c r="G202" s="96">
        <v>722877.0</v>
      </c>
      <c r="H202" s="96">
        <v>701990.0</v>
      </c>
      <c r="I202" s="96">
        <v>555179.0</v>
      </c>
      <c r="J202" s="96">
        <v>148852.0</v>
      </c>
      <c r="K202" s="96">
        <v>6311609.0</v>
      </c>
      <c r="L202" s="96">
        <v>850930.0</v>
      </c>
      <c r="M202" s="96">
        <v>843235.0</v>
      </c>
      <c r="N202" s="96">
        <v>1127066.0</v>
      </c>
      <c r="O202" s="96">
        <v>1000331.0</v>
      </c>
      <c r="P202" s="96">
        <v>1080873.0</v>
      </c>
      <c r="Q202" s="96">
        <v>1417104.0</v>
      </c>
      <c r="R202" s="96">
        <v>1689427.0</v>
      </c>
      <c r="S202" s="96">
        <v>335078.0</v>
      </c>
    </row>
    <row r="203">
      <c r="A203" s="8">
        <v>44430.0</v>
      </c>
      <c r="B203" s="99">
        <v>2.586697E7</v>
      </c>
      <c r="C203" s="95">
        <v>4771762.0</v>
      </c>
      <c r="D203" s="95">
        <v>1769078.0</v>
      </c>
      <c r="E203" s="95">
        <v>1171340.0</v>
      </c>
      <c r="F203" s="95">
        <v>1398857.0</v>
      </c>
      <c r="G203" s="95">
        <v>722501.0</v>
      </c>
      <c r="H203" s="95">
        <v>700322.0</v>
      </c>
      <c r="I203" s="95">
        <v>554490.0</v>
      </c>
      <c r="J203" s="95">
        <v>148587.0</v>
      </c>
      <c r="K203" s="95">
        <v>6294276.0</v>
      </c>
      <c r="L203" s="95">
        <v>850442.0</v>
      </c>
      <c r="M203" s="95">
        <v>842017.0</v>
      </c>
      <c r="N203" s="95">
        <v>1125348.0</v>
      </c>
      <c r="O203" s="95">
        <v>999402.0</v>
      </c>
      <c r="P203" s="95">
        <v>1080194.0</v>
      </c>
      <c r="Q203" s="95">
        <v>1415969.0</v>
      </c>
      <c r="R203" s="95">
        <v>1688215.0</v>
      </c>
      <c r="S203" s="95">
        <v>334170.0</v>
      </c>
    </row>
    <row r="204">
      <c r="A204" s="8">
        <v>44429.0</v>
      </c>
      <c r="B204" s="95">
        <v>2.550199E7</v>
      </c>
      <c r="C204" s="95">
        <v>4704843.0</v>
      </c>
      <c r="D204" s="95">
        <v>1744209.0</v>
      </c>
      <c r="E204" s="95">
        <v>1152204.0</v>
      </c>
      <c r="F204" s="95">
        <v>1374772.0</v>
      </c>
      <c r="G204" s="95">
        <v>712318.0</v>
      </c>
      <c r="H204" s="95">
        <v>690606.0</v>
      </c>
      <c r="I204" s="95">
        <v>547405.0</v>
      </c>
      <c r="J204" s="95">
        <v>146461.0</v>
      </c>
      <c r="K204" s="95">
        <v>6188543.0</v>
      </c>
      <c r="L204" s="95">
        <v>843003.0</v>
      </c>
      <c r="M204" s="95">
        <v>831547.0</v>
      </c>
      <c r="N204" s="95">
        <v>1113042.0</v>
      </c>
      <c r="O204" s="95">
        <v>987715.0</v>
      </c>
      <c r="P204" s="95">
        <v>1070135.0</v>
      </c>
      <c r="Q204" s="95">
        <v>1400865.0</v>
      </c>
      <c r="R204" s="95">
        <v>1664214.0</v>
      </c>
      <c r="S204" s="95">
        <v>330108.0</v>
      </c>
    </row>
    <row r="205">
      <c r="A205" s="8">
        <v>44428.0</v>
      </c>
      <c r="B205" s="95">
        <v>2.4812397E7</v>
      </c>
      <c r="C205" s="95">
        <v>4587049.0</v>
      </c>
      <c r="D205" s="95">
        <v>1698363.0</v>
      </c>
      <c r="E205" s="95">
        <v>1115597.0</v>
      </c>
      <c r="F205" s="95">
        <v>1334090.0</v>
      </c>
      <c r="G205" s="95">
        <v>692832.0</v>
      </c>
      <c r="H205" s="95">
        <v>670001.0</v>
      </c>
      <c r="I205" s="95">
        <v>529455.0</v>
      </c>
      <c r="J205" s="95">
        <v>142015.0</v>
      </c>
      <c r="K205" s="95">
        <v>6011643.0</v>
      </c>
      <c r="L205" s="95">
        <v>823315.0</v>
      </c>
      <c r="M205" s="95">
        <v>809536.0</v>
      </c>
      <c r="N205" s="95">
        <v>1084607.0</v>
      </c>
      <c r="O205" s="95">
        <v>964859.0</v>
      </c>
      <c r="P205" s="95">
        <v>1046926.0</v>
      </c>
      <c r="Q205" s="95">
        <v>1364403.0</v>
      </c>
      <c r="R205" s="95">
        <v>1615740.0</v>
      </c>
      <c r="S205" s="95">
        <v>321966.0</v>
      </c>
    </row>
    <row r="206">
      <c r="A206" s="8">
        <v>44427.0</v>
      </c>
      <c r="B206" s="96">
        <v>2.4306127E7</v>
      </c>
      <c r="C206" s="96">
        <v>4500520.0</v>
      </c>
      <c r="D206" s="96">
        <v>1668293.0</v>
      </c>
      <c r="E206" s="96">
        <v>1088853.0</v>
      </c>
      <c r="F206" s="96">
        <v>1306260.0</v>
      </c>
      <c r="G206" s="96">
        <v>678862.0</v>
      </c>
      <c r="H206" s="96">
        <v>653619.0</v>
      </c>
      <c r="I206" s="96">
        <v>512716.0</v>
      </c>
      <c r="J206" s="96">
        <v>138444.0</v>
      </c>
      <c r="K206" s="96">
        <v>5889576.0</v>
      </c>
      <c r="L206" s="96">
        <v>806545.0</v>
      </c>
      <c r="M206" s="96">
        <v>792050.0</v>
      </c>
      <c r="N206" s="96">
        <v>1061779.0</v>
      </c>
      <c r="O206" s="96">
        <v>948679.0</v>
      </c>
      <c r="P206" s="96">
        <v>1030137.0</v>
      </c>
      <c r="Q206" s="96">
        <v>1337483.0</v>
      </c>
      <c r="R206" s="96">
        <v>1578366.0</v>
      </c>
      <c r="S206" s="96">
        <v>313945.0</v>
      </c>
    </row>
    <row r="207">
      <c r="A207" s="8">
        <v>44426.0</v>
      </c>
      <c r="B207" s="95">
        <v>2.3780511E7</v>
      </c>
      <c r="C207" s="95">
        <v>4405330.0</v>
      </c>
      <c r="D207" s="95">
        <v>1635752.0</v>
      </c>
      <c r="E207" s="95">
        <v>1062396.0</v>
      </c>
      <c r="F207" s="95">
        <v>1276913.0</v>
      </c>
      <c r="G207" s="95">
        <v>665603.0</v>
      </c>
      <c r="H207" s="95">
        <v>637406.0</v>
      </c>
      <c r="I207" s="95">
        <v>497779.0</v>
      </c>
      <c r="J207" s="95">
        <v>135149.0</v>
      </c>
      <c r="K207" s="95">
        <v>5761140.0</v>
      </c>
      <c r="L207" s="95">
        <v>789390.0</v>
      </c>
      <c r="M207" s="95">
        <v>774948.0</v>
      </c>
      <c r="N207" s="95">
        <v>1038013.0</v>
      </c>
      <c r="O207" s="95">
        <v>932260.0</v>
      </c>
      <c r="P207" s="95">
        <v>1011816.0</v>
      </c>
      <c r="Q207" s="95">
        <v>1309014.0</v>
      </c>
      <c r="R207" s="95">
        <v>1541189.0</v>
      </c>
      <c r="S207" s="95">
        <v>306413.0</v>
      </c>
    </row>
    <row r="208">
      <c r="A208" s="8">
        <v>44425.0</v>
      </c>
      <c r="B208" s="95">
        <v>2.3050358E7</v>
      </c>
      <c r="C208" s="95">
        <v>4273365.0</v>
      </c>
      <c r="D208" s="95">
        <v>1589621.0</v>
      </c>
      <c r="E208" s="95">
        <v>1026378.0</v>
      </c>
      <c r="F208" s="95">
        <v>1237024.0</v>
      </c>
      <c r="G208" s="95">
        <v>645041.0</v>
      </c>
      <c r="H208" s="95">
        <v>616380.0</v>
      </c>
      <c r="I208" s="95">
        <v>478587.0</v>
      </c>
      <c r="J208" s="95">
        <v>130662.0</v>
      </c>
      <c r="K208" s="95">
        <v>5574637.0</v>
      </c>
      <c r="L208" s="95">
        <v>767301.0</v>
      </c>
      <c r="M208" s="95">
        <v>752577.0</v>
      </c>
      <c r="N208" s="95">
        <v>1006927.0</v>
      </c>
      <c r="O208" s="95">
        <v>909130.0</v>
      </c>
      <c r="P208" s="95">
        <v>984567.0</v>
      </c>
      <c r="Q208" s="95">
        <v>1270978.0</v>
      </c>
      <c r="R208" s="95">
        <v>1490961.0</v>
      </c>
      <c r="S208" s="95">
        <v>296222.0</v>
      </c>
    </row>
    <row r="209">
      <c r="A209" s="8">
        <v>44424.0</v>
      </c>
      <c r="B209" s="95">
        <v>2.2386973E7</v>
      </c>
      <c r="C209" s="95">
        <v>4149042.0</v>
      </c>
      <c r="D209" s="95">
        <v>1543754.0</v>
      </c>
      <c r="E209" s="95">
        <v>993295.0</v>
      </c>
      <c r="F209" s="95">
        <v>1198110.0</v>
      </c>
      <c r="G209" s="95">
        <v>627200.0</v>
      </c>
      <c r="H209" s="95">
        <v>598235.0</v>
      </c>
      <c r="I209" s="95">
        <v>463922.0</v>
      </c>
      <c r="J209" s="95">
        <v>126267.0</v>
      </c>
      <c r="K209" s="95">
        <v>5401539.0</v>
      </c>
      <c r="L209" s="95">
        <v>751266.0</v>
      </c>
      <c r="M209" s="95">
        <v>732593.0</v>
      </c>
      <c r="N209" s="95">
        <v>979362.0</v>
      </c>
      <c r="O209" s="95">
        <v>885370.0</v>
      </c>
      <c r="P209" s="95">
        <v>961569.0</v>
      </c>
      <c r="Q209" s="95">
        <v>1240016.0</v>
      </c>
      <c r="R209" s="95">
        <v>1446709.0</v>
      </c>
      <c r="S209" s="95">
        <v>288724.0</v>
      </c>
    </row>
    <row r="210">
      <c r="A210" s="8">
        <v>44423.0</v>
      </c>
      <c r="B210" s="95">
        <v>2.2368941E7</v>
      </c>
      <c r="C210" s="95">
        <v>4145096.0</v>
      </c>
      <c r="D210" s="95">
        <v>1543011.0</v>
      </c>
      <c r="E210" s="95">
        <v>992275.0</v>
      </c>
      <c r="F210" s="95">
        <v>1196638.0</v>
      </c>
      <c r="G210" s="95">
        <v>627000.0</v>
      </c>
      <c r="H210" s="95">
        <v>597729.0</v>
      </c>
      <c r="I210" s="95">
        <v>463644.0</v>
      </c>
      <c r="J210" s="95">
        <v>126160.0</v>
      </c>
      <c r="K210" s="95">
        <v>5395108.0</v>
      </c>
      <c r="L210" s="95">
        <v>751044.0</v>
      </c>
      <c r="M210" s="95">
        <v>732093.0</v>
      </c>
      <c r="N210" s="95">
        <v>978760.0</v>
      </c>
      <c r="O210" s="95">
        <v>884991.0</v>
      </c>
      <c r="P210" s="95">
        <v>961371.0</v>
      </c>
      <c r="Q210" s="95">
        <v>1239664.0</v>
      </c>
      <c r="R210" s="95">
        <v>1445980.0</v>
      </c>
      <c r="S210" s="95">
        <v>288377.0</v>
      </c>
    </row>
    <row r="211">
      <c r="A211" s="8">
        <v>44422.0</v>
      </c>
      <c r="B211" s="99">
        <v>2.2226384E7</v>
      </c>
      <c r="C211" s="95">
        <v>4115097.0</v>
      </c>
      <c r="D211" s="95">
        <v>1533550.0</v>
      </c>
      <c r="E211" s="95">
        <v>984256.0</v>
      </c>
      <c r="F211" s="95">
        <v>1187232.0</v>
      </c>
      <c r="G211" s="95">
        <v>623727.0</v>
      </c>
      <c r="H211" s="95">
        <v>594573.0</v>
      </c>
      <c r="I211" s="95">
        <v>461256.0</v>
      </c>
      <c r="J211" s="95">
        <v>125367.0</v>
      </c>
      <c r="K211" s="95">
        <v>5351397.0</v>
      </c>
      <c r="L211" s="95">
        <v>748642.0</v>
      </c>
      <c r="M211" s="95">
        <v>728581.0</v>
      </c>
      <c r="N211" s="95">
        <v>974556.0</v>
      </c>
      <c r="O211" s="95">
        <v>881243.0</v>
      </c>
      <c r="P211" s="95">
        <v>958197.0</v>
      </c>
      <c r="Q211" s="95">
        <v>1233934.0</v>
      </c>
      <c r="R211" s="95">
        <v>1437602.0</v>
      </c>
      <c r="S211" s="95">
        <v>287174.0</v>
      </c>
    </row>
    <row r="212">
      <c r="A212" s="8">
        <v>44421.0</v>
      </c>
      <c r="B212" s="96">
        <v>2.198172E7</v>
      </c>
      <c r="C212" s="96">
        <v>4070622.0</v>
      </c>
      <c r="D212" s="96">
        <v>1516932.0</v>
      </c>
      <c r="E212" s="96">
        <v>970855.0</v>
      </c>
      <c r="F212" s="96">
        <v>1173873.0</v>
      </c>
      <c r="G212" s="96">
        <v>618214.0</v>
      </c>
      <c r="H212" s="96">
        <v>588518.0</v>
      </c>
      <c r="I212" s="96">
        <v>455804.0</v>
      </c>
      <c r="J212" s="96">
        <v>124180.0</v>
      </c>
      <c r="K212" s="96">
        <v>5285820.0</v>
      </c>
      <c r="L212" s="96">
        <v>742235.0</v>
      </c>
      <c r="M212" s="96">
        <v>721357.0</v>
      </c>
      <c r="N212" s="96">
        <v>963941.0</v>
      </c>
      <c r="O212" s="96">
        <v>872849.0</v>
      </c>
      <c r="P212" s="96">
        <v>950768.0</v>
      </c>
      <c r="Q212" s="96">
        <v>1220283.0</v>
      </c>
      <c r="R212" s="96">
        <v>1420644.0</v>
      </c>
      <c r="S212" s="96">
        <v>284825.0</v>
      </c>
    </row>
    <row r="213">
      <c r="A213" s="8">
        <v>44420.0</v>
      </c>
      <c r="B213" s="95">
        <v>2.1813171E7</v>
      </c>
      <c r="C213" s="95">
        <v>4041944.0</v>
      </c>
      <c r="D213" s="95">
        <v>1506451.0</v>
      </c>
      <c r="E213" s="95">
        <v>962841.0</v>
      </c>
      <c r="F213" s="95">
        <v>1165494.0</v>
      </c>
      <c r="G213" s="95">
        <v>614308.0</v>
      </c>
      <c r="H213" s="95">
        <v>584136.0</v>
      </c>
      <c r="I213" s="95">
        <v>450914.0</v>
      </c>
      <c r="J213" s="95">
        <v>123217.0</v>
      </c>
      <c r="K213" s="95">
        <v>5239866.0</v>
      </c>
      <c r="L213" s="95">
        <v>737730.0</v>
      </c>
      <c r="M213" s="95">
        <v>716160.0</v>
      </c>
      <c r="N213" s="95">
        <v>956039.0</v>
      </c>
      <c r="O213" s="95">
        <v>867354.0</v>
      </c>
      <c r="P213" s="95">
        <v>945270.0</v>
      </c>
      <c r="Q213" s="95">
        <v>1209759.0</v>
      </c>
      <c r="R213" s="95">
        <v>1408679.0</v>
      </c>
      <c r="S213" s="95">
        <v>283009.0</v>
      </c>
    </row>
    <row r="214">
      <c r="A214" s="8">
        <v>44419.0</v>
      </c>
      <c r="B214" s="96">
        <v>2.1635106E7</v>
      </c>
      <c r="C214" s="96">
        <v>4010500.0</v>
      </c>
      <c r="D214" s="96">
        <v>1495259.0</v>
      </c>
      <c r="E214" s="96">
        <v>954620.0</v>
      </c>
      <c r="F214" s="96">
        <v>1156699.0</v>
      </c>
      <c r="G214" s="96">
        <v>610487.0</v>
      </c>
      <c r="H214" s="96">
        <v>579816.0</v>
      </c>
      <c r="I214" s="96">
        <v>446338.0</v>
      </c>
      <c r="J214" s="96">
        <v>122268.0</v>
      </c>
      <c r="K214" s="96">
        <v>5191350.0</v>
      </c>
      <c r="L214" s="96">
        <v>732860.0</v>
      </c>
      <c r="M214" s="96">
        <v>710571.0</v>
      </c>
      <c r="N214" s="96">
        <v>947991.0</v>
      </c>
      <c r="O214" s="96">
        <v>861910.0</v>
      </c>
      <c r="P214" s="96">
        <v>939626.0</v>
      </c>
      <c r="Q214" s="96">
        <v>1198471.0</v>
      </c>
      <c r="R214" s="96">
        <v>1395252.0</v>
      </c>
      <c r="S214" s="96">
        <v>281088.0</v>
      </c>
    </row>
    <row r="215">
      <c r="A215" s="8">
        <v>44418.0</v>
      </c>
      <c r="B215" s="96">
        <v>2.1371194E7</v>
      </c>
      <c r="C215" s="96">
        <v>3961449.0</v>
      </c>
      <c r="D215" s="96">
        <v>1478206.0</v>
      </c>
      <c r="E215" s="96">
        <v>942028.0</v>
      </c>
      <c r="F215" s="96">
        <v>1143013.0</v>
      </c>
      <c r="G215" s="96">
        <v>604392.0</v>
      </c>
      <c r="H215" s="96">
        <v>573882.0</v>
      </c>
      <c r="I215" s="96">
        <v>439894.0</v>
      </c>
      <c r="J215" s="96">
        <v>120839.0</v>
      </c>
      <c r="K215" s="96">
        <v>5120899.0</v>
      </c>
      <c r="L215" s="96">
        <v>725228.0</v>
      </c>
      <c r="M215" s="96">
        <v>702425.0</v>
      </c>
      <c r="N215" s="96">
        <v>936650.0</v>
      </c>
      <c r="O215" s="96">
        <v>854189.0</v>
      </c>
      <c r="P215" s="96">
        <v>931033.0</v>
      </c>
      <c r="Q215" s="96">
        <v>1182969.0</v>
      </c>
      <c r="R215" s="96">
        <v>1376208.0</v>
      </c>
      <c r="S215" s="96">
        <v>277890.0</v>
      </c>
    </row>
    <row r="216">
      <c r="A216" s="8">
        <v>44417.0</v>
      </c>
      <c r="B216" s="95">
        <v>2.0935989E7</v>
      </c>
      <c r="C216" s="95">
        <v>3890343.0</v>
      </c>
      <c r="D216" s="95">
        <v>1448127.0</v>
      </c>
      <c r="E216" s="95">
        <v>921002.0</v>
      </c>
      <c r="F216" s="95">
        <v>1118577.0</v>
      </c>
      <c r="G216" s="95">
        <v>594426.0</v>
      </c>
      <c r="H216" s="95">
        <v>563571.0</v>
      </c>
      <c r="I216" s="95">
        <v>428976.0</v>
      </c>
      <c r="J216" s="95">
        <v>119009.0</v>
      </c>
      <c r="K216" s="95">
        <v>5014846.0</v>
      </c>
      <c r="L216" s="95">
        <v>711201.0</v>
      </c>
      <c r="M216" s="95">
        <v>687956.0</v>
      </c>
      <c r="N216" s="95">
        <v>916629.0</v>
      </c>
      <c r="O216" s="95">
        <v>838358.0</v>
      </c>
      <c r="P216" s="95">
        <v>912615.0</v>
      </c>
      <c r="Q216" s="95">
        <v>1155381.0</v>
      </c>
      <c r="R216" s="95">
        <v>1342673.0</v>
      </c>
      <c r="S216" s="95">
        <v>272299.0</v>
      </c>
    </row>
    <row r="217">
      <c r="A217" s="8">
        <v>44416.0</v>
      </c>
      <c r="B217" s="95">
        <v>2.0908244E7</v>
      </c>
      <c r="C217" s="95">
        <v>3884200.0</v>
      </c>
      <c r="D217" s="95">
        <v>1447128.0</v>
      </c>
      <c r="E217" s="95">
        <v>919236.0</v>
      </c>
      <c r="F217" s="95">
        <v>1116720.0</v>
      </c>
      <c r="G217" s="95">
        <v>594144.0</v>
      </c>
      <c r="H217" s="95">
        <v>562794.0</v>
      </c>
      <c r="I217" s="95">
        <v>428468.0</v>
      </c>
      <c r="J217" s="95">
        <v>118821.0</v>
      </c>
      <c r="K217" s="95">
        <v>5004605.0</v>
      </c>
      <c r="L217" s="95">
        <v>710910.0</v>
      </c>
      <c r="M217" s="95">
        <v>687159.0</v>
      </c>
      <c r="N217" s="95">
        <v>915784.0</v>
      </c>
      <c r="O217" s="95">
        <v>837776.0</v>
      </c>
      <c r="P217" s="95">
        <v>912168.0</v>
      </c>
      <c r="Q217" s="95">
        <v>1154556.0</v>
      </c>
      <c r="R217" s="95">
        <v>1341959.0</v>
      </c>
      <c r="S217" s="95">
        <v>271816.0</v>
      </c>
    </row>
    <row r="218">
      <c r="A218" s="8">
        <v>44415.0</v>
      </c>
      <c r="B218" s="95">
        <v>2.0786192E7</v>
      </c>
      <c r="C218" s="95">
        <v>3860574.0</v>
      </c>
      <c r="D218" s="95">
        <v>1439164.0</v>
      </c>
      <c r="E218" s="95">
        <v>913115.0</v>
      </c>
      <c r="F218" s="95">
        <v>1108473.0</v>
      </c>
      <c r="G218" s="95">
        <v>589995.0</v>
      </c>
      <c r="H218" s="95">
        <v>559835.0</v>
      </c>
      <c r="I218" s="95">
        <v>426302.0</v>
      </c>
      <c r="J218" s="95">
        <v>118012.0</v>
      </c>
      <c r="K218" s="95">
        <v>4967739.0</v>
      </c>
      <c r="L218" s="95">
        <v>708373.0</v>
      </c>
      <c r="M218" s="95">
        <v>683729.0</v>
      </c>
      <c r="N218" s="95">
        <v>912076.0</v>
      </c>
      <c r="O218" s="95">
        <v>834404.0</v>
      </c>
      <c r="P218" s="95">
        <v>908894.0</v>
      </c>
      <c r="Q218" s="95">
        <v>1149953.0</v>
      </c>
      <c r="R218" s="95">
        <v>1335213.0</v>
      </c>
      <c r="S218" s="95">
        <v>270341.0</v>
      </c>
    </row>
    <row r="219">
      <c r="A219" s="8">
        <v>44414.0</v>
      </c>
      <c r="B219" s="95">
        <v>2.0529566E7</v>
      </c>
      <c r="C219" s="95">
        <v>3818469.0</v>
      </c>
      <c r="D219" s="95">
        <v>1421464.0</v>
      </c>
      <c r="E219" s="95">
        <v>899782.0</v>
      </c>
      <c r="F219" s="95">
        <v>1092811.0</v>
      </c>
      <c r="G219" s="95">
        <v>582149.0</v>
      </c>
      <c r="H219" s="95">
        <v>552933.0</v>
      </c>
      <c r="I219" s="95">
        <v>420729.0</v>
      </c>
      <c r="J219" s="95">
        <v>116111.0</v>
      </c>
      <c r="K219" s="95">
        <v>4901444.0</v>
      </c>
      <c r="L219" s="95">
        <v>700440.0</v>
      </c>
      <c r="M219" s="95">
        <v>675062.0</v>
      </c>
      <c r="N219" s="95">
        <v>900442.0</v>
      </c>
      <c r="O219" s="95">
        <v>825235.0</v>
      </c>
      <c r="P219" s="95">
        <v>899822.0</v>
      </c>
      <c r="Q219" s="95">
        <v>1136344.0</v>
      </c>
      <c r="R219" s="95">
        <v>1319051.0</v>
      </c>
      <c r="S219" s="95">
        <v>267278.0</v>
      </c>
    </row>
    <row r="220">
      <c r="A220" s="8">
        <v>44413.0</v>
      </c>
      <c r="B220" s="95">
        <v>2.0336252E7</v>
      </c>
      <c r="C220" s="95">
        <v>3787227.0</v>
      </c>
      <c r="D220" s="95">
        <v>1408854.0</v>
      </c>
      <c r="E220" s="95">
        <v>890422.0</v>
      </c>
      <c r="F220" s="95">
        <v>1081704.0</v>
      </c>
      <c r="G220" s="95">
        <v>575588.0</v>
      </c>
      <c r="H220" s="95">
        <v>547528.0</v>
      </c>
      <c r="I220" s="95">
        <v>416019.0</v>
      </c>
      <c r="J220" s="95">
        <v>114670.0</v>
      </c>
      <c r="K220" s="95">
        <v>4852933.0</v>
      </c>
      <c r="L220" s="95">
        <v>694154.0</v>
      </c>
      <c r="M220" s="95">
        <v>668533.0</v>
      </c>
      <c r="N220" s="95">
        <v>891088.0</v>
      </c>
      <c r="O220" s="95">
        <v>819043.0</v>
      </c>
      <c r="P220" s="95">
        <v>892870.0</v>
      </c>
      <c r="Q220" s="95">
        <v>1124917.0</v>
      </c>
      <c r="R220" s="95">
        <v>1305969.0</v>
      </c>
      <c r="S220" s="95">
        <v>264733.0</v>
      </c>
    </row>
    <row r="221">
      <c r="A221" s="8">
        <v>44412.0</v>
      </c>
      <c r="B221" s="95">
        <v>2.0169592E7</v>
      </c>
      <c r="C221" s="95">
        <v>3760901.0</v>
      </c>
      <c r="D221" s="95">
        <v>1397969.0</v>
      </c>
      <c r="E221" s="95">
        <v>882212.0</v>
      </c>
      <c r="F221" s="95">
        <v>1071985.0</v>
      </c>
      <c r="G221" s="95">
        <v>569391.0</v>
      </c>
      <c r="H221" s="95">
        <v>542903.0</v>
      </c>
      <c r="I221" s="95">
        <v>412520.0</v>
      </c>
      <c r="J221" s="95">
        <v>113682.0</v>
      </c>
      <c r="K221" s="95">
        <v>4810679.0</v>
      </c>
      <c r="L221" s="95">
        <v>689726.0</v>
      </c>
      <c r="M221" s="95">
        <v>662881.0</v>
      </c>
      <c r="N221" s="95">
        <v>882969.0</v>
      </c>
      <c r="O221" s="95">
        <v>813696.0</v>
      </c>
      <c r="P221" s="95">
        <v>886907.0</v>
      </c>
      <c r="Q221" s="95">
        <v>1113373.0</v>
      </c>
      <c r="R221" s="95">
        <v>1295680.0</v>
      </c>
      <c r="S221" s="95">
        <v>262118.0</v>
      </c>
    </row>
    <row r="222">
      <c r="A222" s="8">
        <v>44411.0</v>
      </c>
      <c r="B222" s="95">
        <v>1.9947507E7</v>
      </c>
      <c r="C222" s="95">
        <v>3724642.0</v>
      </c>
      <c r="D222" s="95">
        <v>1383646.0</v>
      </c>
      <c r="E222" s="95">
        <v>871123.0</v>
      </c>
      <c r="F222" s="95">
        <v>1059446.0</v>
      </c>
      <c r="G222" s="95">
        <v>563406.0</v>
      </c>
      <c r="H222" s="95">
        <v>536804.0</v>
      </c>
      <c r="I222" s="95">
        <v>408068.0</v>
      </c>
      <c r="J222" s="95">
        <v>112230.0</v>
      </c>
      <c r="K222" s="95">
        <v>4754954.0</v>
      </c>
      <c r="L222" s="95">
        <v>683330.0</v>
      </c>
      <c r="M222" s="95">
        <v>655400.0</v>
      </c>
      <c r="N222" s="95">
        <v>872081.0</v>
      </c>
      <c r="O222" s="95">
        <v>806348.0</v>
      </c>
      <c r="P222" s="95">
        <v>878311.0</v>
      </c>
      <c r="Q222" s="95">
        <v>1098141.0</v>
      </c>
      <c r="R222" s="95">
        <v>1281008.0</v>
      </c>
      <c r="S222" s="95">
        <v>258569.0</v>
      </c>
    </row>
    <row r="223">
      <c r="A223" s="8">
        <v>44410.0</v>
      </c>
      <c r="B223" s="95">
        <v>1.9472376E7</v>
      </c>
      <c r="C223" s="95">
        <v>3646552.0</v>
      </c>
      <c r="D223" s="95">
        <v>1352293.0</v>
      </c>
      <c r="E223" s="95">
        <v>848282.0</v>
      </c>
      <c r="F223" s="95">
        <v>1031984.0</v>
      </c>
      <c r="G223" s="95">
        <v>549666.0</v>
      </c>
      <c r="H223" s="95">
        <v>523773.0</v>
      </c>
      <c r="I223" s="95">
        <v>396767.0</v>
      </c>
      <c r="J223" s="95">
        <v>109190.0</v>
      </c>
      <c r="K223" s="95">
        <v>4635892.0</v>
      </c>
      <c r="L223" s="95">
        <v>668353.0</v>
      </c>
      <c r="M223" s="95">
        <v>639488.0</v>
      </c>
      <c r="N223" s="95">
        <v>849878.0</v>
      </c>
      <c r="O223" s="95">
        <v>788974.0</v>
      </c>
      <c r="P223" s="95">
        <v>859210.0</v>
      </c>
      <c r="Q223" s="95">
        <v>1070844.0</v>
      </c>
      <c r="R223" s="95">
        <v>1249871.0</v>
      </c>
      <c r="S223" s="95">
        <v>251359.0</v>
      </c>
    </row>
    <row r="224">
      <c r="A224" s="8">
        <v>44409.0</v>
      </c>
      <c r="B224" s="96">
        <v>1.944412E7</v>
      </c>
      <c r="C224" s="96">
        <v>3640808.0</v>
      </c>
      <c r="D224" s="96">
        <v>1350732.0</v>
      </c>
      <c r="E224" s="96">
        <v>846936.0</v>
      </c>
      <c r="F224" s="96">
        <v>1029393.0</v>
      </c>
      <c r="G224" s="96">
        <v>549351.0</v>
      </c>
      <c r="H224" s="96">
        <v>522959.0</v>
      </c>
      <c r="I224" s="96">
        <v>396230.0</v>
      </c>
      <c r="J224" s="96">
        <v>109016.0</v>
      </c>
      <c r="K224" s="96">
        <v>4625726.0</v>
      </c>
      <c r="L224" s="96">
        <v>668033.0</v>
      </c>
      <c r="M224" s="96">
        <v>638664.0</v>
      </c>
      <c r="N224" s="96">
        <v>848897.0</v>
      </c>
      <c r="O224" s="96">
        <v>788523.0</v>
      </c>
      <c r="P224" s="96">
        <v>858860.0</v>
      </c>
      <c r="Q224" s="96">
        <v>1070140.0</v>
      </c>
      <c r="R224" s="96">
        <v>1249007.0</v>
      </c>
      <c r="S224" s="96">
        <v>250845.0</v>
      </c>
    </row>
    <row r="225">
      <c r="A225" s="8">
        <v>44408.0</v>
      </c>
      <c r="B225" s="95">
        <v>1.9228321E7</v>
      </c>
      <c r="C225" s="95">
        <v>3600688.0</v>
      </c>
      <c r="D225" s="95">
        <v>1334939.0</v>
      </c>
      <c r="E225" s="95">
        <v>836152.0</v>
      </c>
      <c r="F225" s="95">
        <v>1014532.0</v>
      </c>
      <c r="G225" s="95">
        <v>542312.0</v>
      </c>
      <c r="H225" s="95">
        <v>517057.0</v>
      </c>
      <c r="I225" s="95">
        <v>391095.0</v>
      </c>
      <c r="J225" s="95">
        <v>106929.0</v>
      </c>
      <c r="K225" s="95">
        <v>4567376.0</v>
      </c>
      <c r="L225" s="95">
        <v>663261.0</v>
      </c>
      <c r="M225" s="95">
        <v>632242.0</v>
      </c>
      <c r="N225" s="95">
        <v>841139.0</v>
      </c>
      <c r="O225" s="95">
        <v>781904.0</v>
      </c>
      <c r="P225" s="95">
        <v>852527.0</v>
      </c>
      <c r="Q225" s="95">
        <v>1061594.0</v>
      </c>
      <c r="R225" s="95">
        <v>1236458.0</v>
      </c>
      <c r="S225" s="95">
        <v>248116.0</v>
      </c>
    </row>
    <row r="226">
      <c r="A226" s="8">
        <v>44407.0</v>
      </c>
      <c r="B226" s="97">
        <v>1.8729701E7</v>
      </c>
      <c r="C226" s="97">
        <v>3519568.0</v>
      </c>
      <c r="D226" s="97">
        <v>1302530.0</v>
      </c>
      <c r="E226" s="97">
        <v>812726.0</v>
      </c>
      <c r="F226" s="97">
        <v>986146.0</v>
      </c>
      <c r="G226" s="97">
        <v>521619.0</v>
      </c>
      <c r="H226" s="97">
        <v>502971.0</v>
      </c>
      <c r="I226" s="97">
        <v>377491.0</v>
      </c>
      <c r="J226" s="97">
        <v>102734.0</v>
      </c>
      <c r="K226" s="97">
        <v>4433216.0</v>
      </c>
      <c r="L226" s="97">
        <v>648771.0</v>
      </c>
      <c r="M226" s="97">
        <v>616685.0</v>
      </c>
      <c r="N226" s="97">
        <v>819495.0</v>
      </c>
      <c r="O226" s="97">
        <v>764691.0</v>
      </c>
      <c r="P226" s="97">
        <v>836345.0</v>
      </c>
      <c r="Q226" s="97">
        <v>1037553.0</v>
      </c>
      <c r="R226" s="97">
        <v>1205614.0</v>
      </c>
      <c r="S226" s="97">
        <v>241546.0</v>
      </c>
    </row>
    <row r="227">
      <c r="A227" s="8">
        <v>44406.0</v>
      </c>
      <c r="B227" s="96">
        <v>1.8382137E7</v>
      </c>
      <c r="C227" s="96">
        <v>3458804.0</v>
      </c>
      <c r="D227" s="96">
        <v>1281611.0</v>
      </c>
      <c r="E227" s="96">
        <v>795308.0</v>
      </c>
      <c r="F227" s="96">
        <v>967279.0</v>
      </c>
      <c r="G227" s="96">
        <v>511253.0</v>
      </c>
      <c r="H227" s="96">
        <v>491523.0</v>
      </c>
      <c r="I227" s="96">
        <v>364755.0</v>
      </c>
      <c r="J227" s="96">
        <v>99692.0</v>
      </c>
      <c r="K227" s="96">
        <v>4346986.0</v>
      </c>
      <c r="L227" s="96">
        <v>638664.0</v>
      </c>
      <c r="M227" s="96">
        <v>605190.0</v>
      </c>
      <c r="N227" s="96">
        <v>804289.0</v>
      </c>
      <c r="O227" s="96">
        <v>751747.0</v>
      </c>
      <c r="P227" s="96">
        <v>824612.0</v>
      </c>
      <c r="Q227" s="96">
        <v>1019469.0</v>
      </c>
      <c r="R227" s="96">
        <v>1183726.0</v>
      </c>
      <c r="S227" s="96">
        <v>237229.0</v>
      </c>
    </row>
    <row r="228">
      <c r="A228" s="8">
        <v>44405.0</v>
      </c>
      <c r="B228" s="95">
        <v>1.7902938E7</v>
      </c>
      <c r="C228" s="95">
        <v>3374265.0</v>
      </c>
      <c r="D228" s="95">
        <v>1252726.0</v>
      </c>
      <c r="E228" s="95">
        <v>770963.0</v>
      </c>
      <c r="F228" s="95">
        <v>940010.0</v>
      </c>
      <c r="G228" s="95">
        <v>496506.0</v>
      </c>
      <c r="H228" s="95">
        <v>476909.0</v>
      </c>
      <c r="I228" s="95">
        <v>351105.0</v>
      </c>
      <c r="J228" s="95">
        <v>95668.0</v>
      </c>
      <c r="K228" s="95">
        <v>4224856.0</v>
      </c>
      <c r="L228" s="95">
        <v>624878.0</v>
      </c>
      <c r="M228" s="95">
        <v>590479.0</v>
      </c>
      <c r="N228" s="95">
        <v>784424.0</v>
      </c>
      <c r="O228" s="95">
        <v>733550.0</v>
      </c>
      <c r="P228" s="95">
        <v>807699.0</v>
      </c>
      <c r="Q228" s="95">
        <v>995094.0</v>
      </c>
      <c r="R228" s="95">
        <v>1152924.0</v>
      </c>
      <c r="S228" s="95">
        <v>230882.0</v>
      </c>
    </row>
    <row r="229">
      <c r="A229" s="8">
        <v>44404.0</v>
      </c>
      <c r="B229" s="95">
        <v>1.7516422E7</v>
      </c>
      <c r="C229" s="95">
        <v>3297521.0</v>
      </c>
      <c r="D229" s="95">
        <v>1229899.0</v>
      </c>
      <c r="E229" s="95">
        <v>754610.0</v>
      </c>
      <c r="F229" s="95">
        <v>917748.0</v>
      </c>
      <c r="G229" s="95">
        <v>486796.0</v>
      </c>
      <c r="H229" s="95">
        <v>466299.0</v>
      </c>
      <c r="I229" s="95">
        <v>338647.0</v>
      </c>
      <c r="J229" s="95">
        <v>93109.0</v>
      </c>
      <c r="K229" s="95">
        <v>4118191.0</v>
      </c>
      <c r="L229" s="95">
        <v>614632.0</v>
      </c>
      <c r="M229" s="95">
        <v>579702.0</v>
      </c>
      <c r="N229" s="95">
        <v>768662.0</v>
      </c>
      <c r="O229" s="95">
        <v>721104.0</v>
      </c>
      <c r="P229" s="95">
        <v>795110.0</v>
      </c>
      <c r="Q229" s="95">
        <v>977575.0</v>
      </c>
      <c r="R229" s="95">
        <v>1130998.0</v>
      </c>
      <c r="S229" s="95">
        <v>225819.0</v>
      </c>
    </row>
    <row r="230">
      <c r="A230" s="8">
        <v>44403.0</v>
      </c>
      <c r="B230" s="95">
        <v>1.6893124E7</v>
      </c>
      <c r="C230" s="95">
        <v>3168908.0</v>
      </c>
      <c r="D230" s="95">
        <v>1189841.0</v>
      </c>
      <c r="E230" s="95">
        <v>728316.0</v>
      </c>
      <c r="F230" s="95">
        <v>880816.0</v>
      </c>
      <c r="G230" s="95">
        <v>470775.0</v>
      </c>
      <c r="H230" s="95">
        <v>450303.0</v>
      </c>
      <c r="I230" s="95">
        <v>324854.0</v>
      </c>
      <c r="J230" s="95">
        <v>89128.0</v>
      </c>
      <c r="K230" s="95">
        <v>3949801.0</v>
      </c>
      <c r="L230" s="95">
        <v>597236.0</v>
      </c>
      <c r="M230" s="95">
        <v>560762.0</v>
      </c>
      <c r="N230" s="95">
        <v>746048.0</v>
      </c>
      <c r="O230" s="95">
        <v>701639.0</v>
      </c>
      <c r="P230" s="95">
        <v>773860.0</v>
      </c>
      <c r="Q230" s="95">
        <v>950396.0</v>
      </c>
      <c r="R230" s="95">
        <v>1093056.0</v>
      </c>
      <c r="S230" s="95">
        <v>217385.0</v>
      </c>
    </row>
    <row r="231">
      <c r="A231" s="8">
        <v>44402.0</v>
      </c>
      <c r="B231" s="96">
        <v>1.6891553E7</v>
      </c>
      <c r="C231" s="96">
        <v>3168820.0</v>
      </c>
      <c r="D231" s="96">
        <v>1189841.0</v>
      </c>
      <c r="E231" s="96">
        <v>728297.0</v>
      </c>
      <c r="F231" s="96">
        <v>880778.0</v>
      </c>
      <c r="G231" s="96">
        <v>470762.0</v>
      </c>
      <c r="H231" s="96">
        <v>450289.0</v>
      </c>
      <c r="I231" s="96">
        <v>324854.0</v>
      </c>
      <c r="J231" s="96">
        <v>89122.0</v>
      </c>
      <c r="K231" s="96">
        <v>3948503.0</v>
      </c>
      <c r="L231" s="96">
        <v>597234.0</v>
      </c>
      <c r="M231" s="96">
        <v>560760.0</v>
      </c>
      <c r="N231" s="96">
        <v>746044.0</v>
      </c>
      <c r="O231" s="96">
        <v>701638.0</v>
      </c>
      <c r="P231" s="96">
        <v>773806.0</v>
      </c>
      <c r="Q231" s="96">
        <v>950374.0</v>
      </c>
      <c r="R231" s="96">
        <v>1093052.0</v>
      </c>
      <c r="S231" s="96">
        <v>217379.0</v>
      </c>
    </row>
    <row r="232">
      <c r="A232" s="8">
        <v>44401.0</v>
      </c>
      <c r="B232" s="95">
        <v>1.6864368E7</v>
      </c>
      <c r="C232" s="95">
        <v>3162205.0</v>
      </c>
      <c r="D232" s="95">
        <v>1189455.0</v>
      </c>
      <c r="E232" s="95">
        <v>727376.0</v>
      </c>
      <c r="F232" s="95">
        <v>879584.0</v>
      </c>
      <c r="G232" s="95">
        <v>470629.0</v>
      </c>
      <c r="H232" s="95">
        <v>450146.0</v>
      </c>
      <c r="I232" s="95">
        <v>324753.0</v>
      </c>
      <c r="J232" s="95">
        <v>89050.0</v>
      </c>
      <c r="K232" s="95">
        <v>3932446.0</v>
      </c>
      <c r="L232" s="95">
        <v>597063.0</v>
      </c>
      <c r="M232" s="95">
        <v>560555.0</v>
      </c>
      <c r="N232" s="95">
        <v>745848.0</v>
      </c>
      <c r="O232" s="95">
        <v>701451.0</v>
      </c>
      <c r="P232" s="95">
        <v>773589.0</v>
      </c>
      <c r="Q232" s="95">
        <v>950157.0</v>
      </c>
      <c r="R232" s="95">
        <v>1092801.0</v>
      </c>
      <c r="S232" s="95">
        <v>217260.0</v>
      </c>
    </row>
    <row r="233">
      <c r="A233" s="8">
        <v>44400.0</v>
      </c>
      <c r="B233" s="99">
        <v>1.6723537E7</v>
      </c>
      <c r="C233" s="99">
        <v>3134191.0</v>
      </c>
      <c r="D233" s="99">
        <v>1181346.0</v>
      </c>
      <c r="E233" s="99">
        <v>720681.0</v>
      </c>
      <c r="F233" s="99">
        <v>871647.0</v>
      </c>
      <c r="G233" s="99">
        <v>465713.0</v>
      </c>
      <c r="H233" s="99">
        <v>445612.0</v>
      </c>
      <c r="I233" s="99">
        <v>322454.0</v>
      </c>
      <c r="J233" s="99">
        <v>87961.0</v>
      </c>
      <c r="K233" s="99">
        <v>3895000.0</v>
      </c>
      <c r="L233" s="99">
        <v>593618.0</v>
      </c>
      <c r="M233" s="99">
        <v>557582.0</v>
      </c>
      <c r="N233" s="99">
        <v>741230.0</v>
      </c>
      <c r="O233" s="99">
        <v>697217.0</v>
      </c>
      <c r="P233" s="99">
        <v>766342.0</v>
      </c>
      <c r="Q233" s="99">
        <v>943277.0</v>
      </c>
      <c r="R233" s="99">
        <v>1084639.0</v>
      </c>
      <c r="S233" s="99">
        <v>215027.0</v>
      </c>
    </row>
    <row r="234">
      <c r="A234" s="8">
        <v>44399.0</v>
      </c>
      <c r="B234" s="95">
        <v>1.6583044E7</v>
      </c>
      <c r="C234" s="95">
        <v>3102494.0</v>
      </c>
      <c r="D234" s="95">
        <v>1173641.0</v>
      </c>
      <c r="E234" s="95">
        <v>713125.0</v>
      </c>
      <c r="F234" s="95">
        <v>863413.0</v>
      </c>
      <c r="G234" s="95">
        <v>461424.0</v>
      </c>
      <c r="H234" s="95">
        <v>441556.0</v>
      </c>
      <c r="I234" s="95">
        <v>319592.0</v>
      </c>
      <c r="J234" s="95">
        <v>86948.0</v>
      </c>
      <c r="K234" s="95">
        <v>3856471.0</v>
      </c>
      <c r="L234" s="95">
        <v>589448.0</v>
      </c>
      <c r="M234" s="95">
        <v>554062.0</v>
      </c>
      <c r="N234" s="95">
        <v>735873.0</v>
      </c>
      <c r="O234" s="95">
        <v>693552.0</v>
      </c>
      <c r="P234" s="95">
        <v>762875.0</v>
      </c>
      <c r="Q234" s="95">
        <v>937863.0</v>
      </c>
      <c r="R234" s="95">
        <v>1077646.0</v>
      </c>
      <c r="S234" s="95">
        <v>213061.0</v>
      </c>
    </row>
    <row r="235">
      <c r="A235" s="8">
        <v>44398.0</v>
      </c>
      <c r="B235" s="95">
        <v>1.6442892E7</v>
      </c>
      <c r="C235" s="95">
        <v>3071180.0</v>
      </c>
      <c r="D235" s="95">
        <v>1166074.0</v>
      </c>
      <c r="E235" s="95">
        <v>706649.0</v>
      </c>
      <c r="F235" s="95">
        <v>855980.0</v>
      </c>
      <c r="G235" s="95">
        <v>457122.0</v>
      </c>
      <c r="H235" s="95">
        <v>437362.0</v>
      </c>
      <c r="I235" s="95">
        <v>316823.0</v>
      </c>
      <c r="J235" s="95">
        <v>85957.0</v>
      </c>
      <c r="K235" s="95">
        <v>3816345.0</v>
      </c>
      <c r="L235" s="95">
        <v>585193.0</v>
      </c>
      <c r="M235" s="95">
        <v>549731.0</v>
      </c>
      <c r="N235" s="95">
        <v>731560.0</v>
      </c>
      <c r="O235" s="95">
        <v>689979.0</v>
      </c>
      <c r="P235" s="95">
        <v>759237.0</v>
      </c>
      <c r="Q235" s="95">
        <v>932301.0</v>
      </c>
      <c r="R235" s="95">
        <v>1070253.0</v>
      </c>
      <c r="S235" s="95">
        <v>211146.0</v>
      </c>
    </row>
    <row r="236">
      <c r="A236" s="8">
        <v>44397.0</v>
      </c>
      <c r="B236" s="95">
        <v>1.6291956E7</v>
      </c>
      <c r="C236" s="95">
        <v>3039867.0</v>
      </c>
      <c r="D236" s="95">
        <v>1157895.0</v>
      </c>
      <c r="E236" s="95">
        <v>700680.0</v>
      </c>
      <c r="F236" s="95">
        <v>848418.0</v>
      </c>
      <c r="G236" s="95">
        <v>452293.0</v>
      </c>
      <c r="H236" s="95">
        <v>433047.0</v>
      </c>
      <c r="I236" s="95">
        <v>313775.0</v>
      </c>
      <c r="J236" s="95">
        <v>84862.0</v>
      </c>
      <c r="K236" s="95">
        <v>3771334.0</v>
      </c>
      <c r="L236" s="95">
        <v>580514.0</v>
      </c>
      <c r="M236" s="95">
        <v>545180.0</v>
      </c>
      <c r="N236" s="95">
        <v>725458.0</v>
      </c>
      <c r="O236" s="95">
        <v>685825.0</v>
      </c>
      <c r="P236" s="95">
        <v>754077.0</v>
      </c>
      <c r="Q236" s="95">
        <v>927114.0</v>
      </c>
      <c r="R236" s="95">
        <v>1062628.0</v>
      </c>
      <c r="S236" s="95">
        <v>208989.0</v>
      </c>
    </row>
    <row r="237">
      <c r="A237" s="8">
        <v>44396.0</v>
      </c>
      <c r="B237" s="95">
        <v>1.6133084E7</v>
      </c>
      <c r="C237" s="95">
        <v>3008122.0</v>
      </c>
      <c r="D237" s="95">
        <v>1149657.0</v>
      </c>
      <c r="E237" s="95">
        <v>693923.0</v>
      </c>
      <c r="F237" s="95">
        <v>841328.0</v>
      </c>
      <c r="G237" s="95">
        <v>447579.0</v>
      </c>
      <c r="H237" s="95">
        <v>428471.0</v>
      </c>
      <c r="I237" s="95">
        <v>310505.0</v>
      </c>
      <c r="J237" s="95">
        <v>83709.0</v>
      </c>
      <c r="K237" s="95">
        <v>3727273.0</v>
      </c>
      <c r="L237" s="95">
        <v>575509.0</v>
      </c>
      <c r="M237" s="95">
        <v>540276.0</v>
      </c>
      <c r="N237" s="95">
        <v>719022.0</v>
      </c>
      <c r="O237" s="95">
        <v>680565.0</v>
      </c>
      <c r="P237" s="95">
        <v>747977.0</v>
      </c>
      <c r="Q237" s="95">
        <v>918726.0</v>
      </c>
      <c r="R237" s="95">
        <v>1052976.0</v>
      </c>
      <c r="S237" s="95">
        <v>207466.0</v>
      </c>
    </row>
    <row r="238">
      <c r="A238" s="8">
        <v>44395.0</v>
      </c>
      <c r="B238" s="95">
        <v>1.6130678E7</v>
      </c>
      <c r="C238" s="95">
        <v>3007991.0</v>
      </c>
      <c r="D238" s="95">
        <v>1149651.0</v>
      </c>
      <c r="E238" s="95">
        <v>693898.0</v>
      </c>
      <c r="F238" s="95">
        <v>841264.0</v>
      </c>
      <c r="G238" s="95">
        <v>447581.0</v>
      </c>
      <c r="H238" s="95">
        <v>428452.0</v>
      </c>
      <c r="I238" s="95">
        <v>310500.0</v>
      </c>
      <c r="J238" s="95">
        <v>83697.0</v>
      </c>
      <c r="K238" s="95">
        <v>3725227.0</v>
      </c>
      <c r="L238" s="95">
        <v>575492.0</v>
      </c>
      <c r="M238" s="95">
        <v>540276.0</v>
      </c>
      <c r="N238" s="95">
        <v>719001.0</v>
      </c>
      <c r="O238" s="95">
        <v>680564.0</v>
      </c>
      <c r="P238" s="95">
        <v>747973.0</v>
      </c>
      <c r="Q238" s="95">
        <v>918701.0</v>
      </c>
      <c r="R238" s="95">
        <v>1052946.0</v>
      </c>
      <c r="S238" s="95">
        <v>207464.0</v>
      </c>
    </row>
    <row r="239">
      <c r="A239" s="8">
        <v>44394.0</v>
      </c>
      <c r="B239" s="99">
        <v>1.6096012E7</v>
      </c>
      <c r="C239" s="99">
        <v>2998997.0</v>
      </c>
      <c r="D239" s="99">
        <v>1149160.0</v>
      </c>
      <c r="E239" s="99">
        <v>693534.0</v>
      </c>
      <c r="F239" s="99">
        <v>839724.0</v>
      </c>
      <c r="G239" s="99">
        <v>447224.0</v>
      </c>
      <c r="H239" s="99">
        <v>428226.0</v>
      </c>
      <c r="I239" s="99">
        <v>310413.0</v>
      </c>
      <c r="J239" s="99">
        <v>83546.0</v>
      </c>
      <c r="K239" s="99">
        <v>3706694.0</v>
      </c>
      <c r="L239" s="99">
        <v>574710.0</v>
      </c>
      <c r="M239" s="99">
        <v>539772.0</v>
      </c>
      <c r="N239" s="99">
        <v>718474.0</v>
      </c>
      <c r="O239" s="99">
        <v>680260.0</v>
      </c>
      <c r="P239" s="99">
        <v>747644.0</v>
      </c>
      <c r="Q239" s="99">
        <v>918362.0</v>
      </c>
      <c r="R239" s="99">
        <v>1052034.0</v>
      </c>
      <c r="S239" s="99">
        <v>207238.0</v>
      </c>
    </row>
    <row r="240">
      <c r="A240" s="8">
        <v>44393.0</v>
      </c>
      <c r="B240" s="95">
        <v>1.5960609E7</v>
      </c>
      <c r="C240" s="95">
        <v>2972281.0</v>
      </c>
      <c r="D240" s="95">
        <v>1141871.0</v>
      </c>
      <c r="E240" s="95">
        <v>688231.0</v>
      </c>
      <c r="F240" s="95">
        <v>833836.0</v>
      </c>
      <c r="G240" s="95">
        <v>444374.0</v>
      </c>
      <c r="H240" s="95">
        <v>424821.0</v>
      </c>
      <c r="I240" s="95">
        <v>308280.0</v>
      </c>
      <c r="J240" s="95">
        <v>82474.0</v>
      </c>
      <c r="K240" s="95">
        <v>3670463.0</v>
      </c>
      <c r="L240" s="95">
        <v>570457.0</v>
      </c>
      <c r="M240" s="95">
        <v>535880.0</v>
      </c>
      <c r="N240" s="95">
        <v>711453.0</v>
      </c>
      <c r="O240" s="95">
        <v>675786.0</v>
      </c>
      <c r="P240" s="95">
        <v>741236.0</v>
      </c>
      <c r="Q240" s="95">
        <v>910280.0</v>
      </c>
      <c r="R240" s="95">
        <v>1043393.0</v>
      </c>
      <c r="S240" s="95">
        <v>205493.0</v>
      </c>
    </row>
    <row r="241">
      <c r="A241" s="8">
        <v>44392.0</v>
      </c>
      <c r="B241" s="97">
        <v>1.5836992E7</v>
      </c>
      <c r="C241" s="97">
        <v>2946540.0</v>
      </c>
      <c r="D241" s="97">
        <v>1135333.0</v>
      </c>
      <c r="E241" s="97">
        <v>682904.0</v>
      </c>
      <c r="F241" s="97">
        <v>827987.0</v>
      </c>
      <c r="G241" s="97">
        <v>442203.0</v>
      </c>
      <c r="H241" s="97">
        <v>421641.0</v>
      </c>
      <c r="I241" s="97">
        <v>306141.0</v>
      </c>
      <c r="J241" s="97">
        <v>81269.0</v>
      </c>
      <c r="K241" s="97">
        <v>3633773.0</v>
      </c>
      <c r="L241" s="97">
        <v>566559.0</v>
      </c>
      <c r="M241" s="97">
        <v>533296.0</v>
      </c>
      <c r="N241" s="97">
        <v>706552.0</v>
      </c>
      <c r="O241" s="97">
        <v>671930.0</v>
      </c>
      <c r="P241" s="97">
        <v>737250.0</v>
      </c>
      <c r="Q241" s="97">
        <v>903889.0</v>
      </c>
      <c r="R241" s="97">
        <v>1036015.0</v>
      </c>
      <c r="S241" s="97">
        <v>203710.0</v>
      </c>
    </row>
    <row r="242">
      <c r="A242" s="8">
        <v>44391.0</v>
      </c>
      <c r="B242" s="97">
        <v>1.5724463E7</v>
      </c>
      <c r="C242" s="97">
        <v>2922594.0</v>
      </c>
      <c r="D242" s="97">
        <v>1129423.0</v>
      </c>
      <c r="E242" s="97">
        <v>677678.0</v>
      </c>
      <c r="F242" s="97">
        <v>822332.0</v>
      </c>
      <c r="G242" s="97">
        <v>439012.0</v>
      </c>
      <c r="H242" s="97">
        <v>418707.0</v>
      </c>
      <c r="I242" s="97">
        <v>303939.0</v>
      </c>
      <c r="J242" s="97">
        <v>80299.0</v>
      </c>
      <c r="K242" s="97">
        <v>3599140.0</v>
      </c>
      <c r="L242" s="97">
        <v>563801.0</v>
      </c>
      <c r="M242" s="97">
        <v>530391.0</v>
      </c>
      <c r="N242" s="97">
        <v>702828.0</v>
      </c>
      <c r="O242" s="97">
        <v>668486.0</v>
      </c>
      <c r="P242" s="97">
        <v>733925.0</v>
      </c>
      <c r="Q242" s="97">
        <v>899395.0</v>
      </c>
      <c r="R242" s="97">
        <v>1030215.0</v>
      </c>
      <c r="S242" s="97">
        <v>202298.0</v>
      </c>
    </row>
    <row r="243">
      <c r="A243" s="8">
        <v>44390.0</v>
      </c>
      <c r="B243" s="95">
        <v>1.5618302E7</v>
      </c>
      <c r="C243" s="95">
        <v>2902429.0</v>
      </c>
      <c r="D243" s="95">
        <v>1123474.0</v>
      </c>
      <c r="E243" s="95">
        <v>672887.0</v>
      </c>
      <c r="F243" s="95">
        <v>817065.0</v>
      </c>
      <c r="G243" s="95">
        <v>435938.0</v>
      </c>
      <c r="H243" s="95">
        <v>415545.0</v>
      </c>
      <c r="I243" s="95">
        <v>301267.0</v>
      </c>
      <c r="J243" s="95">
        <v>79322.0</v>
      </c>
      <c r="K243" s="95">
        <v>3568428.0</v>
      </c>
      <c r="L243" s="95">
        <v>561232.0</v>
      </c>
      <c r="M243" s="95">
        <v>527653.0</v>
      </c>
      <c r="N243" s="95">
        <v>698767.0</v>
      </c>
      <c r="O243" s="95">
        <v>665118.0</v>
      </c>
      <c r="P243" s="95">
        <v>730442.0</v>
      </c>
      <c r="Q243" s="95">
        <v>894275.0</v>
      </c>
      <c r="R243" s="95">
        <v>1023841.0</v>
      </c>
      <c r="S243" s="95">
        <v>200619.0</v>
      </c>
    </row>
    <row r="244">
      <c r="A244" s="8">
        <v>44389.0</v>
      </c>
      <c r="B244" s="95">
        <v>1.5586937E7</v>
      </c>
      <c r="C244" s="95">
        <v>2896204.0</v>
      </c>
      <c r="D244" s="95">
        <v>1121027.0</v>
      </c>
      <c r="E244" s="95">
        <v>670411.0</v>
      </c>
      <c r="F244" s="95">
        <v>815459.0</v>
      </c>
      <c r="G244" s="95">
        <v>435318.0</v>
      </c>
      <c r="H244" s="95">
        <v>414683.0</v>
      </c>
      <c r="I244" s="95">
        <v>300813.0</v>
      </c>
      <c r="J244" s="95">
        <v>79142.0</v>
      </c>
      <c r="K244" s="95">
        <v>3561314.0</v>
      </c>
      <c r="L244" s="95">
        <v>560435.0</v>
      </c>
      <c r="M244" s="95">
        <v>526429.0</v>
      </c>
      <c r="N244" s="95">
        <v>697714.0</v>
      </c>
      <c r="O244" s="95">
        <v>663942.0</v>
      </c>
      <c r="P244" s="95">
        <v>729433.0</v>
      </c>
      <c r="Q244" s="95">
        <v>892248.0</v>
      </c>
      <c r="R244" s="95">
        <v>1022161.0</v>
      </c>
      <c r="S244" s="95">
        <v>200204.0</v>
      </c>
    </row>
    <row r="245">
      <c r="A245" s="8">
        <v>44388.0</v>
      </c>
      <c r="B245" s="95">
        <v>1.5586442E7</v>
      </c>
      <c r="C245" s="95">
        <v>2896137.0</v>
      </c>
      <c r="D245" s="95">
        <v>1121027.0</v>
      </c>
      <c r="E245" s="95">
        <v>670140.0</v>
      </c>
      <c r="F245" s="95">
        <v>815459.0</v>
      </c>
      <c r="G245" s="95">
        <v>435318.0</v>
      </c>
      <c r="H245" s="95">
        <v>414669.0</v>
      </c>
      <c r="I245" s="95">
        <v>300800.0</v>
      </c>
      <c r="J245" s="95">
        <v>79137.0</v>
      </c>
      <c r="K245" s="95">
        <v>3561256.0</v>
      </c>
      <c r="L245" s="95">
        <v>560430.0</v>
      </c>
      <c r="M245" s="95">
        <v>526428.0</v>
      </c>
      <c r="N245" s="95">
        <v>697703.0</v>
      </c>
      <c r="O245" s="95">
        <v>663922.0</v>
      </c>
      <c r="P245" s="95">
        <v>729433.0</v>
      </c>
      <c r="Q245" s="95">
        <v>892229.0</v>
      </c>
      <c r="R245" s="95">
        <v>1022155.0</v>
      </c>
      <c r="S245" s="95">
        <v>200199.0</v>
      </c>
    </row>
    <row r="246">
      <c r="A246" s="8">
        <v>44387.0</v>
      </c>
      <c r="B246" s="96">
        <v>1.5573316E7</v>
      </c>
      <c r="C246" s="96">
        <v>2892191.0</v>
      </c>
      <c r="D246" s="96">
        <v>1120668.0</v>
      </c>
      <c r="E246" s="96">
        <v>669896.0</v>
      </c>
      <c r="F246" s="96">
        <v>815064.0</v>
      </c>
      <c r="G246" s="96">
        <v>435190.0</v>
      </c>
      <c r="H246" s="96">
        <v>414533.0</v>
      </c>
      <c r="I246" s="96">
        <v>300738.0</v>
      </c>
      <c r="J246" s="96">
        <v>79069.0</v>
      </c>
      <c r="K246" s="96">
        <v>3555261.0</v>
      </c>
      <c r="L246" s="96">
        <v>560254.0</v>
      </c>
      <c r="M246" s="96">
        <v>526230.0</v>
      </c>
      <c r="N246" s="96">
        <v>697457.0</v>
      </c>
      <c r="O246" s="96">
        <v>663717.0</v>
      </c>
      <c r="P246" s="96">
        <v>729150.0</v>
      </c>
      <c r="Q246" s="96">
        <v>891991.0</v>
      </c>
      <c r="R246" s="96">
        <v>1021791.0</v>
      </c>
      <c r="S246" s="96">
        <v>200116.0</v>
      </c>
    </row>
    <row r="247">
      <c r="A247" s="8">
        <v>44386.0</v>
      </c>
      <c r="B247" s="95">
        <v>1.5514017E7</v>
      </c>
      <c r="C247" s="95">
        <v>2877851.0</v>
      </c>
      <c r="D247" s="95">
        <v>1115951.0</v>
      </c>
      <c r="E247" s="95">
        <v>665989.0</v>
      </c>
      <c r="F247" s="95">
        <v>811832.0</v>
      </c>
      <c r="G247" s="95">
        <v>434290.0</v>
      </c>
      <c r="H247" s="95">
        <v>412562.0</v>
      </c>
      <c r="I247" s="95">
        <v>299467.0</v>
      </c>
      <c r="J247" s="95">
        <v>78615.0</v>
      </c>
      <c r="K247" s="95">
        <v>3541089.0</v>
      </c>
      <c r="L247" s="95">
        <v>558351.0</v>
      </c>
      <c r="M247" s="95">
        <v>525216.0</v>
      </c>
      <c r="N247" s="95">
        <v>695789.0</v>
      </c>
      <c r="O247" s="95">
        <v>662204.0</v>
      </c>
      <c r="P247" s="95">
        <v>727255.0</v>
      </c>
      <c r="Q247" s="95">
        <v>889531.0</v>
      </c>
      <c r="R247" s="95">
        <v>1018521.0</v>
      </c>
      <c r="S247" s="95">
        <v>199504.0</v>
      </c>
    </row>
    <row r="248">
      <c r="A248" s="8">
        <v>44385.0</v>
      </c>
      <c r="B248" s="95">
        <v>1.5476019E7</v>
      </c>
      <c r="C248" s="95">
        <v>2869885.0</v>
      </c>
      <c r="D248" s="95">
        <v>1113164.0</v>
      </c>
      <c r="E248" s="95">
        <v>662508.0</v>
      </c>
      <c r="F248" s="95">
        <v>809719.0</v>
      </c>
      <c r="G248" s="95">
        <v>433381.0</v>
      </c>
      <c r="H248" s="95">
        <v>411600.0</v>
      </c>
      <c r="I248" s="95">
        <v>298560.0</v>
      </c>
      <c r="J248" s="95">
        <v>78491.0</v>
      </c>
      <c r="K248" s="95">
        <v>3532736.0</v>
      </c>
      <c r="L248" s="95">
        <v>557213.0</v>
      </c>
      <c r="M248" s="95">
        <v>524438.0</v>
      </c>
      <c r="N248" s="95">
        <v>694850.0</v>
      </c>
      <c r="O248" s="95">
        <v>660466.0</v>
      </c>
      <c r="P248" s="95">
        <v>726115.0</v>
      </c>
      <c r="Q248" s="95">
        <v>887074.0</v>
      </c>
      <c r="R248" s="95">
        <v>1016615.0</v>
      </c>
      <c r="S248" s="95">
        <v>199204.0</v>
      </c>
    </row>
    <row r="249">
      <c r="A249" s="8">
        <v>44384.0</v>
      </c>
      <c r="B249" s="99">
        <v>1.543991E7</v>
      </c>
      <c r="C249" s="95">
        <v>2862693.0</v>
      </c>
      <c r="D249" s="95">
        <v>1110251.0</v>
      </c>
      <c r="E249" s="95">
        <v>659840.0</v>
      </c>
      <c r="F249" s="95">
        <v>807878.0</v>
      </c>
      <c r="G249" s="95">
        <v>432472.0</v>
      </c>
      <c r="H249" s="95">
        <v>410763.0</v>
      </c>
      <c r="I249" s="95">
        <v>297998.0</v>
      </c>
      <c r="J249" s="95">
        <v>78374.0</v>
      </c>
      <c r="K249" s="95">
        <v>3524327.0</v>
      </c>
      <c r="L249" s="95">
        <v>556287.0</v>
      </c>
      <c r="M249" s="95">
        <v>523147.0</v>
      </c>
      <c r="N249" s="95">
        <v>693956.0</v>
      </c>
      <c r="O249" s="95">
        <v>659246.0</v>
      </c>
      <c r="P249" s="95">
        <v>724706.0</v>
      </c>
      <c r="Q249" s="95">
        <v>884339.0</v>
      </c>
      <c r="R249" s="95">
        <v>1014720.0</v>
      </c>
      <c r="S249" s="95">
        <v>198913.0</v>
      </c>
    </row>
    <row r="250">
      <c r="A250" s="8">
        <v>44383.0</v>
      </c>
      <c r="B250" s="95">
        <v>1.5401361E7</v>
      </c>
      <c r="C250" s="95">
        <v>2854873.0</v>
      </c>
      <c r="D250" s="95">
        <v>1107231.0</v>
      </c>
      <c r="E250" s="95">
        <v>656854.0</v>
      </c>
      <c r="F250" s="95">
        <v>806179.0</v>
      </c>
      <c r="G250" s="95">
        <v>431171.0</v>
      </c>
      <c r="H250" s="95">
        <v>409741.0</v>
      </c>
      <c r="I250" s="95">
        <v>297365.0</v>
      </c>
      <c r="J250" s="95">
        <v>78241.0</v>
      </c>
      <c r="K250" s="95">
        <v>3515795.0</v>
      </c>
      <c r="L250" s="95">
        <v>555255.0</v>
      </c>
      <c r="M250" s="95">
        <v>522098.0</v>
      </c>
      <c r="N250" s="95">
        <v>692668.0</v>
      </c>
      <c r="O250" s="95">
        <v>658186.0</v>
      </c>
      <c r="P250" s="95">
        <v>723343.0</v>
      </c>
      <c r="Q250" s="95">
        <v>881253.0</v>
      </c>
      <c r="R250" s="95">
        <v>1012532.0</v>
      </c>
      <c r="S250" s="95">
        <v>198576.0</v>
      </c>
    </row>
    <row r="251">
      <c r="A251" s="8">
        <v>44382.0</v>
      </c>
      <c r="B251" s="95">
        <v>1.5347214E7</v>
      </c>
      <c r="C251" s="95">
        <v>2841244.0</v>
      </c>
      <c r="D251" s="95">
        <v>1102757.0</v>
      </c>
      <c r="E251" s="95">
        <v>652441.0</v>
      </c>
      <c r="F251" s="95">
        <v>803951.0</v>
      </c>
      <c r="G251" s="95">
        <v>430333.0</v>
      </c>
      <c r="H251" s="95">
        <v>408318.0</v>
      </c>
      <c r="I251" s="95">
        <v>296607.0</v>
      </c>
      <c r="J251" s="95">
        <v>78051.0</v>
      </c>
      <c r="K251" s="95">
        <v>3502475.0</v>
      </c>
      <c r="L251" s="95">
        <v>553806.0</v>
      </c>
      <c r="M251" s="95">
        <v>520793.0</v>
      </c>
      <c r="N251" s="95">
        <v>690686.0</v>
      </c>
      <c r="O251" s="95">
        <v>656719.0</v>
      </c>
      <c r="P251" s="95">
        <v>721957.0</v>
      </c>
      <c r="Q251" s="95">
        <v>878842.0</v>
      </c>
      <c r="R251" s="95">
        <v>1010324.0</v>
      </c>
      <c r="S251" s="95">
        <v>197910.0</v>
      </c>
    </row>
    <row r="252">
      <c r="A252" s="8">
        <v>44381.0</v>
      </c>
      <c r="B252" s="95">
        <v>1.5347197E7</v>
      </c>
      <c r="C252" s="95">
        <v>2841238.0</v>
      </c>
      <c r="D252" s="95">
        <v>1102757.0</v>
      </c>
      <c r="E252" s="95">
        <v>652444.0</v>
      </c>
      <c r="F252" s="95">
        <v>803954.0</v>
      </c>
      <c r="G252" s="95">
        <v>430331.0</v>
      </c>
      <c r="H252" s="95">
        <v>408311.0</v>
      </c>
      <c r="I252" s="95">
        <v>296606.0</v>
      </c>
      <c r="J252" s="95">
        <v>78050.0</v>
      </c>
      <c r="K252" s="95">
        <v>3502476.0</v>
      </c>
      <c r="L252" s="95">
        <v>553810.0</v>
      </c>
      <c r="M252" s="95">
        <v>520791.0</v>
      </c>
      <c r="N252" s="95">
        <v>690687.0</v>
      </c>
      <c r="O252" s="95">
        <v>656719.0</v>
      </c>
      <c r="P252" s="95">
        <v>721958.0</v>
      </c>
      <c r="Q252" s="95">
        <v>878840.0</v>
      </c>
      <c r="R252" s="95">
        <v>1010324.0</v>
      </c>
      <c r="S252" s="95">
        <v>197901.0</v>
      </c>
    </row>
    <row r="253">
      <c r="A253" s="8">
        <v>44380.0</v>
      </c>
      <c r="B253" s="96">
        <v>1.5345293E7</v>
      </c>
      <c r="C253" s="96">
        <v>2840470.0</v>
      </c>
      <c r="D253" s="96">
        <v>1102591.0</v>
      </c>
      <c r="E253" s="96">
        <v>652375.0</v>
      </c>
      <c r="F253" s="96">
        <v>803892.0</v>
      </c>
      <c r="G253" s="96">
        <v>430228.0</v>
      </c>
      <c r="H253" s="96">
        <v>408279.0</v>
      </c>
      <c r="I253" s="96">
        <v>296583.0</v>
      </c>
      <c r="J253" s="96">
        <v>78042.0</v>
      </c>
      <c r="K253" s="96">
        <v>3502215.0</v>
      </c>
      <c r="L253" s="96">
        <v>553767.0</v>
      </c>
      <c r="M253" s="96">
        <v>520756.0</v>
      </c>
      <c r="N253" s="96">
        <v>690641.0</v>
      </c>
      <c r="O253" s="96">
        <v>656699.0</v>
      </c>
      <c r="P253" s="96">
        <v>721931.0</v>
      </c>
      <c r="Q253" s="96">
        <v>878801.0</v>
      </c>
      <c r="R253" s="96">
        <v>1010157.0</v>
      </c>
      <c r="S253" s="96">
        <v>197866.0</v>
      </c>
    </row>
    <row r="254">
      <c r="A254" s="8">
        <v>44379.0</v>
      </c>
      <c r="B254" s="95">
        <v>1.5340827E7</v>
      </c>
      <c r="C254" s="95">
        <v>2838855.0</v>
      </c>
      <c r="D254" s="95">
        <v>1102085.0</v>
      </c>
      <c r="E254" s="95">
        <v>652022.0</v>
      </c>
      <c r="F254" s="95">
        <v>803775.0</v>
      </c>
      <c r="G254" s="95">
        <v>430080.0</v>
      </c>
      <c r="H254" s="95">
        <v>408215.0</v>
      </c>
      <c r="I254" s="95">
        <v>296472.0</v>
      </c>
      <c r="J254" s="95">
        <v>78030.0</v>
      </c>
      <c r="K254" s="95">
        <v>3501733.0</v>
      </c>
      <c r="L254" s="95">
        <v>553672.0</v>
      </c>
      <c r="M254" s="95">
        <v>520689.0</v>
      </c>
      <c r="N254" s="95">
        <v>690514.0</v>
      </c>
      <c r="O254" s="95">
        <v>656455.0</v>
      </c>
      <c r="P254" s="95">
        <v>721691.0</v>
      </c>
      <c r="Q254" s="95">
        <v>878696.0</v>
      </c>
      <c r="R254" s="95">
        <v>1010027.0</v>
      </c>
      <c r="S254" s="95">
        <v>197816.0</v>
      </c>
    </row>
    <row r="255">
      <c r="A255" s="8">
        <v>44378.0</v>
      </c>
      <c r="B255" s="97">
        <v>1.5336361E7</v>
      </c>
      <c r="C255" s="97">
        <v>2837158.0</v>
      </c>
      <c r="D255" s="97">
        <v>1101614.0</v>
      </c>
      <c r="E255" s="97">
        <v>651937.0</v>
      </c>
      <c r="F255" s="97">
        <v>803661.0</v>
      </c>
      <c r="G255" s="97">
        <v>429932.0</v>
      </c>
      <c r="H255" s="97">
        <v>408167.0</v>
      </c>
      <c r="I255" s="97">
        <v>296439.0</v>
      </c>
      <c r="J255" s="97">
        <v>78008.0</v>
      </c>
      <c r="K255" s="97">
        <v>3501263.0</v>
      </c>
      <c r="L255" s="97">
        <v>553529.0</v>
      </c>
      <c r="M255" s="97">
        <v>520615.0</v>
      </c>
      <c r="N255" s="97">
        <v>690404.0</v>
      </c>
      <c r="O255" s="97">
        <v>656334.0</v>
      </c>
      <c r="P255" s="97">
        <v>721518.0</v>
      </c>
      <c r="Q255" s="97">
        <v>878534.0</v>
      </c>
      <c r="R255" s="97">
        <v>1009858.0</v>
      </c>
      <c r="S255" s="97">
        <v>197390.0</v>
      </c>
    </row>
    <row r="256">
      <c r="A256" s="8">
        <v>44377.0</v>
      </c>
      <c r="B256" s="95">
        <v>1.5321254E7</v>
      </c>
      <c r="C256" s="95">
        <v>2833050.0</v>
      </c>
      <c r="D256" s="95">
        <v>1100426.0</v>
      </c>
      <c r="E256" s="95">
        <v>651187.0</v>
      </c>
      <c r="F256" s="95">
        <v>803014.0</v>
      </c>
      <c r="G256" s="95">
        <v>429764.0</v>
      </c>
      <c r="H256" s="95">
        <v>407424.0</v>
      </c>
      <c r="I256" s="95">
        <v>296136.0</v>
      </c>
      <c r="J256" s="95">
        <v>77966.0</v>
      </c>
      <c r="K256" s="95">
        <v>3498587.0</v>
      </c>
      <c r="L256" s="95">
        <v>552872.0</v>
      </c>
      <c r="M256" s="95">
        <v>520156.0</v>
      </c>
      <c r="N256" s="95">
        <v>690046.0</v>
      </c>
      <c r="O256" s="95">
        <v>655883.0</v>
      </c>
      <c r="P256" s="95">
        <v>720805.0</v>
      </c>
      <c r="Q256" s="95">
        <v>878218.0</v>
      </c>
      <c r="R256" s="95">
        <v>1008932.0</v>
      </c>
      <c r="S256" s="95">
        <v>196788.0</v>
      </c>
    </row>
    <row r="257">
      <c r="A257" s="8">
        <v>44376.0</v>
      </c>
      <c r="B257" s="95">
        <v>1.530412E7</v>
      </c>
      <c r="C257" s="95">
        <v>2829341.0</v>
      </c>
      <c r="D257" s="95">
        <v>1098748.0</v>
      </c>
      <c r="E257" s="95">
        <v>650165.0</v>
      </c>
      <c r="F257" s="95">
        <v>802468.0</v>
      </c>
      <c r="G257" s="95">
        <v>429198.0</v>
      </c>
      <c r="H257" s="95">
        <v>406688.0</v>
      </c>
      <c r="I257" s="95">
        <v>295737.0</v>
      </c>
      <c r="J257" s="95">
        <v>77868.0</v>
      </c>
      <c r="K257" s="95">
        <v>3496012.0</v>
      </c>
      <c r="L257" s="95">
        <v>552191.0</v>
      </c>
      <c r="M257" s="95">
        <v>519698.0</v>
      </c>
      <c r="N257" s="95">
        <v>689481.0</v>
      </c>
      <c r="O257" s="95">
        <v>654568.0</v>
      </c>
      <c r="P257" s="95">
        <v>720276.0</v>
      </c>
      <c r="Q257" s="95">
        <v>877604.0</v>
      </c>
      <c r="R257" s="95">
        <v>1007430.0</v>
      </c>
      <c r="S257" s="95">
        <v>196647.0</v>
      </c>
    </row>
    <row r="258">
      <c r="A258" s="8">
        <v>44375.0</v>
      </c>
      <c r="B258" s="99">
        <v>1.5290302E7</v>
      </c>
      <c r="C258" s="95">
        <v>2825862.0</v>
      </c>
      <c r="D258" s="95">
        <v>1098001.0</v>
      </c>
      <c r="E258" s="95">
        <v>649515.0</v>
      </c>
      <c r="F258" s="95">
        <v>801294.0</v>
      </c>
      <c r="G258" s="95">
        <v>428623.0</v>
      </c>
      <c r="H258" s="95">
        <v>405803.0</v>
      </c>
      <c r="I258" s="95">
        <v>295592.0</v>
      </c>
      <c r="J258" s="95">
        <v>77818.0</v>
      </c>
      <c r="K258" s="95">
        <v>3493965.0</v>
      </c>
      <c r="L258" s="95">
        <v>551695.0</v>
      </c>
      <c r="M258" s="95">
        <v>519405.0</v>
      </c>
      <c r="N258" s="95">
        <v>689111.0</v>
      </c>
      <c r="O258" s="95">
        <v>653998.0</v>
      </c>
      <c r="P258" s="95">
        <v>720065.0</v>
      </c>
      <c r="Q258" s="95">
        <v>876789.0</v>
      </c>
      <c r="R258" s="95">
        <v>1006330.0</v>
      </c>
      <c r="S258" s="95">
        <v>196436.0</v>
      </c>
    </row>
    <row r="259">
      <c r="A259" s="8">
        <v>44374.0</v>
      </c>
      <c r="B259" s="96">
        <v>1.5290216E7</v>
      </c>
      <c r="C259" s="96">
        <v>2825885.0</v>
      </c>
      <c r="D259" s="96">
        <v>1098007.0</v>
      </c>
      <c r="E259" s="96">
        <v>649524.0</v>
      </c>
      <c r="F259" s="96">
        <v>801260.0</v>
      </c>
      <c r="G259" s="96">
        <v>428626.0</v>
      </c>
      <c r="H259" s="96">
        <v>405826.0</v>
      </c>
      <c r="I259" s="96">
        <v>295596.0</v>
      </c>
      <c r="J259" s="96">
        <v>77812.0</v>
      </c>
      <c r="K259" s="96">
        <v>3493903.0</v>
      </c>
      <c r="L259" s="96">
        <v>551669.0</v>
      </c>
      <c r="M259" s="96">
        <v>519398.0</v>
      </c>
      <c r="N259" s="96">
        <v>689132.0</v>
      </c>
      <c r="O259" s="96">
        <v>653999.0</v>
      </c>
      <c r="P259" s="96">
        <v>720029.0</v>
      </c>
      <c r="Q259" s="96">
        <v>876782.0</v>
      </c>
      <c r="R259" s="96">
        <v>1006332.0</v>
      </c>
      <c r="S259" s="96">
        <v>196436.0</v>
      </c>
    </row>
    <row r="260">
      <c r="A260" s="8">
        <v>44373.0</v>
      </c>
      <c r="B260" s="95">
        <v>1.5263225E7</v>
      </c>
      <c r="C260" s="95">
        <v>2821282.0</v>
      </c>
      <c r="D260" s="95">
        <v>1096862.0</v>
      </c>
      <c r="E260" s="95">
        <v>648172.0</v>
      </c>
      <c r="F260" s="95">
        <v>799874.0</v>
      </c>
      <c r="G260" s="95">
        <v>427658.0</v>
      </c>
      <c r="H260" s="95">
        <v>405321.0</v>
      </c>
      <c r="I260" s="95">
        <v>295159.0</v>
      </c>
      <c r="J260" s="95">
        <v>77637.0</v>
      </c>
      <c r="K260" s="95">
        <v>3485739.0</v>
      </c>
      <c r="L260" s="95">
        <v>550733.0</v>
      </c>
      <c r="M260" s="95">
        <v>518706.0</v>
      </c>
      <c r="N260" s="95">
        <v>688000.0</v>
      </c>
      <c r="O260" s="95">
        <v>653355.0</v>
      </c>
      <c r="P260" s="95">
        <v>719310.0</v>
      </c>
      <c r="Q260" s="95">
        <v>875053.0</v>
      </c>
      <c r="R260" s="95">
        <v>1004546.0</v>
      </c>
      <c r="S260" s="95">
        <v>195818.0</v>
      </c>
    </row>
    <row r="261">
      <c r="A261" s="8">
        <v>44372.0</v>
      </c>
      <c r="B261" s="95">
        <v>1.5199919E7</v>
      </c>
      <c r="C261" s="95">
        <v>2811191.0</v>
      </c>
      <c r="D261" s="95">
        <v>1092941.0</v>
      </c>
      <c r="E261" s="95">
        <v>644230.0</v>
      </c>
      <c r="F261" s="95">
        <v>796739.0</v>
      </c>
      <c r="G261" s="95">
        <v>425263.0</v>
      </c>
      <c r="H261" s="95">
        <v>403102.0</v>
      </c>
      <c r="I261" s="95">
        <v>293467.0</v>
      </c>
      <c r="J261" s="95">
        <v>77219.0</v>
      </c>
      <c r="K261" s="95">
        <v>3469297.0</v>
      </c>
      <c r="L261" s="95">
        <v>548462.0</v>
      </c>
      <c r="M261" s="95">
        <v>516715.0</v>
      </c>
      <c r="N261" s="95">
        <v>685279.0</v>
      </c>
      <c r="O261" s="95">
        <v>651441.0</v>
      </c>
      <c r="P261" s="95">
        <v>716955.0</v>
      </c>
      <c r="Q261" s="95">
        <v>872654.0</v>
      </c>
      <c r="R261" s="95">
        <v>1000010.0</v>
      </c>
      <c r="S261" s="95">
        <v>194954.0</v>
      </c>
    </row>
    <row r="262">
      <c r="A262" s="8">
        <v>44371.0</v>
      </c>
      <c r="B262" s="95">
        <v>1.5150121E7</v>
      </c>
      <c r="C262" s="95">
        <v>2802006.0</v>
      </c>
      <c r="D262" s="95">
        <v>1089840.0</v>
      </c>
      <c r="E262" s="95">
        <v>641113.0</v>
      </c>
      <c r="F262" s="95">
        <v>794375.0</v>
      </c>
      <c r="G262" s="95">
        <v>423642.0</v>
      </c>
      <c r="H262" s="95">
        <v>401398.0</v>
      </c>
      <c r="I262" s="95">
        <v>292273.0</v>
      </c>
      <c r="J262" s="95">
        <v>76911.0</v>
      </c>
      <c r="K262" s="95">
        <v>3456545.0</v>
      </c>
      <c r="L262" s="95">
        <v>546625.0</v>
      </c>
      <c r="M262" s="95">
        <v>514729.0</v>
      </c>
      <c r="N262" s="95">
        <v>682928.0</v>
      </c>
      <c r="O262" s="95">
        <v>649954.0</v>
      </c>
      <c r="P262" s="95">
        <v>715145.0</v>
      </c>
      <c r="Q262" s="95">
        <v>870948.0</v>
      </c>
      <c r="R262" s="95">
        <v>997365.0</v>
      </c>
      <c r="S262" s="95">
        <v>194324.0</v>
      </c>
    </row>
    <row r="263">
      <c r="A263" s="8">
        <v>44370.0</v>
      </c>
      <c r="B263" s="95">
        <v>1.5098865E7</v>
      </c>
      <c r="C263" s="95">
        <v>2792660.0</v>
      </c>
      <c r="D263" s="95">
        <v>1086907.0</v>
      </c>
      <c r="E263" s="95">
        <v>638421.0</v>
      </c>
      <c r="F263" s="95">
        <v>791668.0</v>
      </c>
      <c r="G263" s="95">
        <v>422417.0</v>
      </c>
      <c r="H263" s="95">
        <v>399741.0</v>
      </c>
      <c r="I263" s="95">
        <v>291283.0</v>
      </c>
      <c r="J263" s="95">
        <v>76590.0</v>
      </c>
      <c r="K263" s="95">
        <v>3443655.0</v>
      </c>
      <c r="L263" s="95">
        <v>544767.0</v>
      </c>
      <c r="M263" s="95">
        <v>513120.0</v>
      </c>
      <c r="N263" s="95">
        <v>680388.0</v>
      </c>
      <c r="O263" s="95">
        <v>648246.0</v>
      </c>
      <c r="P263" s="95">
        <v>712858.0</v>
      </c>
      <c r="Q263" s="95">
        <v>868720.0</v>
      </c>
      <c r="R263" s="95">
        <v>993713.0</v>
      </c>
      <c r="S263" s="95">
        <v>193711.0</v>
      </c>
    </row>
    <row r="264">
      <c r="A264" s="8">
        <v>44369.0</v>
      </c>
      <c r="B264" s="95">
        <v>1.5039998E7</v>
      </c>
      <c r="C264" s="95">
        <v>2781608.0</v>
      </c>
      <c r="D264" s="95">
        <v>1083070.0</v>
      </c>
      <c r="E264" s="95">
        <v>635802.0</v>
      </c>
      <c r="F264" s="95">
        <v>788393.0</v>
      </c>
      <c r="G264" s="95">
        <v>420755.0</v>
      </c>
      <c r="H264" s="95">
        <v>397948.0</v>
      </c>
      <c r="I264" s="95">
        <v>290029.0</v>
      </c>
      <c r="J264" s="95">
        <v>76213.0</v>
      </c>
      <c r="K264" s="95">
        <v>3430158.0</v>
      </c>
      <c r="L264" s="95">
        <v>542365.0</v>
      </c>
      <c r="M264" s="95">
        <v>511314.0</v>
      </c>
      <c r="N264" s="95">
        <v>677925.0</v>
      </c>
      <c r="O264" s="95">
        <v>646250.0</v>
      </c>
      <c r="P264" s="95">
        <v>710643.0</v>
      </c>
      <c r="Q264" s="95">
        <v>865135.0</v>
      </c>
      <c r="R264" s="95">
        <v>989446.0</v>
      </c>
      <c r="S264" s="95">
        <v>192944.0</v>
      </c>
    </row>
    <row r="265">
      <c r="A265" s="8">
        <v>44368.0</v>
      </c>
      <c r="B265" s="95">
        <v>1.5014819E7</v>
      </c>
      <c r="C265" s="95">
        <v>2774797.0</v>
      </c>
      <c r="D265" s="95">
        <v>1081657.0</v>
      </c>
      <c r="E265" s="95">
        <v>634742.0</v>
      </c>
      <c r="F265" s="95">
        <v>786702.0</v>
      </c>
      <c r="G265" s="95">
        <v>420126.0</v>
      </c>
      <c r="H265" s="95">
        <v>397285.0</v>
      </c>
      <c r="I265" s="95">
        <v>289576.0</v>
      </c>
      <c r="J265" s="95">
        <v>76039.0</v>
      </c>
      <c r="K265" s="95">
        <v>3424420.0</v>
      </c>
      <c r="L265" s="95">
        <v>541575.0</v>
      </c>
      <c r="M265" s="95">
        <v>510453.0</v>
      </c>
      <c r="N265" s="95">
        <v>677181.0</v>
      </c>
      <c r="O265" s="95">
        <v>645571.0</v>
      </c>
      <c r="P265" s="95">
        <v>710004.0</v>
      </c>
      <c r="Q265" s="95">
        <v>864097.0</v>
      </c>
      <c r="R265" s="95">
        <v>988146.0</v>
      </c>
      <c r="S265" s="95">
        <v>192448.0</v>
      </c>
    </row>
    <row r="266">
      <c r="A266" s="8">
        <v>44367.0</v>
      </c>
      <c r="B266" s="95">
        <v>1.5012455E7</v>
      </c>
      <c r="C266" s="95">
        <v>2774543.0</v>
      </c>
      <c r="D266" s="95">
        <v>1081500.0</v>
      </c>
      <c r="E266" s="95">
        <v>634582.0</v>
      </c>
      <c r="F266" s="95">
        <v>786584.0</v>
      </c>
      <c r="G266" s="95">
        <v>420119.0</v>
      </c>
      <c r="H266" s="95">
        <v>397298.0</v>
      </c>
      <c r="I266" s="95">
        <v>289516.0</v>
      </c>
      <c r="J266" s="95">
        <v>75986.0</v>
      </c>
      <c r="K266" s="95">
        <v>3423879.0</v>
      </c>
      <c r="L266" s="95">
        <v>541359.0</v>
      </c>
      <c r="M266" s="95">
        <v>510357.0</v>
      </c>
      <c r="N266" s="95">
        <v>677161.0</v>
      </c>
      <c r="O266" s="95">
        <v>645534.0</v>
      </c>
      <c r="P266" s="95">
        <v>709928.0</v>
      </c>
      <c r="Q266" s="95">
        <v>863920.0</v>
      </c>
      <c r="R266" s="95">
        <v>987825.0</v>
      </c>
      <c r="S266" s="95">
        <v>192364.0</v>
      </c>
    </row>
    <row r="267">
      <c r="A267" s="8">
        <v>44366.0</v>
      </c>
      <c r="B267" s="95">
        <v>1.4768365E7</v>
      </c>
      <c r="C267" s="95">
        <v>2732982.0</v>
      </c>
      <c r="D267" s="95">
        <v>1063563.0</v>
      </c>
      <c r="E267" s="95">
        <v>627693.0</v>
      </c>
      <c r="F267" s="95">
        <v>771037.0</v>
      </c>
      <c r="G267" s="95">
        <v>412532.0</v>
      </c>
      <c r="H267" s="95">
        <v>391469.0</v>
      </c>
      <c r="I267" s="95">
        <v>284560.0</v>
      </c>
      <c r="J267" s="95">
        <v>74201.0</v>
      </c>
      <c r="K267" s="95">
        <v>3357765.0</v>
      </c>
      <c r="L267" s="95">
        <v>534220.0</v>
      </c>
      <c r="M267" s="95">
        <v>502030.0</v>
      </c>
      <c r="N267" s="95">
        <v>667133.0</v>
      </c>
      <c r="O267" s="95">
        <v>636122.0</v>
      </c>
      <c r="P267" s="95">
        <v>700408.0</v>
      </c>
      <c r="Q267" s="95">
        <v>851873.0</v>
      </c>
      <c r="R267" s="95">
        <v>971376.0</v>
      </c>
      <c r="S267" s="95">
        <v>189401.0</v>
      </c>
    </row>
    <row r="268">
      <c r="A268" s="8">
        <v>44365.0</v>
      </c>
      <c r="B268" s="95">
        <v>1.4233045E7</v>
      </c>
      <c r="C268" s="95">
        <v>2637993.0</v>
      </c>
      <c r="D268" s="95">
        <v>1025118.0</v>
      </c>
      <c r="E268" s="95">
        <v>606047.0</v>
      </c>
      <c r="F268" s="95">
        <v>740940.0</v>
      </c>
      <c r="G268" s="95">
        <v>398333.0</v>
      </c>
      <c r="H268" s="95">
        <v>377895.0</v>
      </c>
      <c r="I268" s="95">
        <v>272640.0</v>
      </c>
      <c r="J268" s="95">
        <v>71193.0</v>
      </c>
      <c r="K268" s="95">
        <v>3230014.0</v>
      </c>
      <c r="L268" s="95">
        <v>515008.0</v>
      </c>
      <c r="M268" s="95">
        <v>484876.0</v>
      </c>
      <c r="N268" s="95">
        <v>643460.0</v>
      </c>
      <c r="O268" s="95">
        <v>617338.0</v>
      </c>
      <c r="P268" s="95">
        <v>678178.0</v>
      </c>
      <c r="Q268" s="95">
        <v>817465.0</v>
      </c>
      <c r="R268" s="95">
        <v>933371.0</v>
      </c>
      <c r="S268" s="95">
        <v>183176.0</v>
      </c>
    </row>
    <row r="269">
      <c r="A269" s="8">
        <v>44364.0</v>
      </c>
      <c r="B269" s="95">
        <v>1.3790841E7</v>
      </c>
      <c r="C269" s="95">
        <v>2554809.0</v>
      </c>
      <c r="D269" s="95">
        <v>996171.0</v>
      </c>
      <c r="E269" s="95">
        <v>582909.0</v>
      </c>
      <c r="F269" s="95">
        <v>717134.0</v>
      </c>
      <c r="G269" s="95">
        <v>388129.0</v>
      </c>
      <c r="H269" s="95">
        <v>365633.0</v>
      </c>
      <c r="I269" s="95">
        <v>262204.0</v>
      </c>
      <c r="J269" s="95">
        <v>68771.0</v>
      </c>
      <c r="K269" s="95">
        <v>3129241.0</v>
      </c>
      <c r="L269" s="95">
        <v>496905.0</v>
      </c>
      <c r="M269" s="95">
        <v>471509.0</v>
      </c>
      <c r="N269" s="95">
        <v>624986.0</v>
      </c>
      <c r="O269" s="95">
        <v>603102.0</v>
      </c>
      <c r="P269" s="95">
        <v>662411.0</v>
      </c>
      <c r="Q269" s="95">
        <v>785716.0</v>
      </c>
      <c r="R269" s="95">
        <v>904217.0</v>
      </c>
      <c r="S269" s="95">
        <v>176994.0</v>
      </c>
    </row>
    <row r="270">
      <c r="A270" s="8">
        <v>44363.0</v>
      </c>
      <c r="B270" s="96">
        <v>1.3219207E7</v>
      </c>
      <c r="C270" s="96">
        <v>2437955.0</v>
      </c>
      <c r="D270" s="96">
        <v>958173.0</v>
      </c>
      <c r="E270" s="96">
        <v>555381.0</v>
      </c>
      <c r="F270" s="96">
        <v>686917.0</v>
      </c>
      <c r="G270" s="96">
        <v>375221.0</v>
      </c>
      <c r="H270" s="96">
        <v>349447.0</v>
      </c>
      <c r="I270" s="96">
        <v>248582.0</v>
      </c>
      <c r="J270" s="96">
        <v>65475.0</v>
      </c>
      <c r="K270" s="96">
        <v>2991406.0</v>
      </c>
      <c r="L270" s="96">
        <v>476476.0</v>
      </c>
      <c r="M270" s="96">
        <v>454738.0</v>
      </c>
      <c r="N270" s="96">
        <v>601549.0</v>
      </c>
      <c r="O270" s="96">
        <v>585586.0</v>
      </c>
      <c r="P270" s="96">
        <v>644208.0</v>
      </c>
      <c r="Q270" s="96">
        <v>750907.0</v>
      </c>
      <c r="R270" s="96">
        <v>867913.0</v>
      </c>
      <c r="S270" s="96">
        <v>169273.0</v>
      </c>
    </row>
    <row r="271">
      <c r="A271" s="8">
        <v>44362.0</v>
      </c>
      <c r="B271" s="99">
        <v>1.2565269E7</v>
      </c>
      <c r="C271" s="99">
        <v>2309534.0</v>
      </c>
      <c r="D271" s="99">
        <v>913574.0</v>
      </c>
      <c r="E271" s="99">
        <v>523178.0</v>
      </c>
      <c r="F271" s="99">
        <v>651440.0</v>
      </c>
      <c r="G271" s="99">
        <v>358816.0</v>
      </c>
      <c r="H271" s="99">
        <v>331384.0</v>
      </c>
      <c r="I271" s="99">
        <v>233635.0</v>
      </c>
      <c r="J271" s="99">
        <v>62091.0</v>
      </c>
      <c r="K271" s="99">
        <v>2836820.0</v>
      </c>
      <c r="L271" s="99">
        <v>453062.0</v>
      </c>
      <c r="M271" s="99">
        <v>434680.0</v>
      </c>
      <c r="N271" s="99">
        <v>574080.0</v>
      </c>
      <c r="O271" s="99">
        <v>564612.0</v>
      </c>
      <c r="P271" s="99">
        <v>621126.0</v>
      </c>
      <c r="Q271" s="99">
        <v>710827.0</v>
      </c>
      <c r="R271" s="99">
        <v>825874.0</v>
      </c>
      <c r="S271" s="99">
        <v>160536.0</v>
      </c>
    </row>
    <row r="272">
      <c r="A272" s="8">
        <v>44361.0</v>
      </c>
      <c r="B272" s="99">
        <v>1.1830381E7</v>
      </c>
      <c r="C272" s="99">
        <v>2163259.0</v>
      </c>
      <c r="D272" s="99">
        <v>860865.0</v>
      </c>
      <c r="E272" s="99">
        <v>489264.0</v>
      </c>
      <c r="F272" s="99">
        <v>611045.0</v>
      </c>
      <c r="G272" s="99">
        <v>340384.0</v>
      </c>
      <c r="H272" s="99">
        <v>311689.0</v>
      </c>
      <c r="I272" s="99">
        <v>217165.0</v>
      </c>
      <c r="J272" s="99">
        <v>57967.0</v>
      </c>
      <c r="K272" s="99">
        <v>2659545.0</v>
      </c>
      <c r="L272" s="99">
        <v>429330.0</v>
      </c>
      <c r="M272" s="99">
        <v>412601.0</v>
      </c>
      <c r="N272" s="99">
        <v>543689.0</v>
      </c>
      <c r="O272" s="99">
        <v>539635.0</v>
      </c>
      <c r="P272" s="99">
        <v>594610.0</v>
      </c>
      <c r="Q272" s="99">
        <v>669398.0</v>
      </c>
      <c r="R272" s="99">
        <v>778645.0</v>
      </c>
      <c r="S272" s="99">
        <v>151290.0</v>
      </c>
    </row>
    <row r="273">
      <c r="A273" s="8">
        <v>44360.0</v>
      </c>
      <c r="B273" s="99">
        <v>1.1802287E7</v>
      </c>
      <c r="C273" s="99">
        <v>2157609.0</v>
      </c>
      <c r="D273" s="99">
        <v>859581.0</v>
      </c>
      <c r="E273" s="99">
        <v>488196.0</v>
      </c>
      <c r="F273" s="99">
        <v>608971.0</v>
      </c>
      <c r="G273" s="99">
        <v>340178.0</v>
      </c>
      <c r="H273" s="99">
        <v>310728.0</v>
      </c>
      <c r="I273" s="99">
        <v>216599.0</v>
      </c>
      <c r="J273" s="99">
        <v>57719.0</v>
      </c>
      <c r="K273" s="99">
        <v>2649129.0</v>
      </c>
      <c r="L273" s="99">
        <v>428672.0</v>
      </c>
      <c r="M273" s="99">
        <v>411919.0</v>
      </c>
      <c r="N273" s="99">
        <v>542614.0</v>
      </c>
      <c r="O273" s="99">
        <v>538969.0</v>
      </c>
      <c r="P273" s="99">
        <v>594119.0</v>
      </c>
      <c r="Q273" s="99">
        <v>668806.0</v>
      </c>
      <c r="R273" s="99">
        <v>778004.0</v>
      </c>
      <c r="S273" s="99">
        <v>150474.0</v>
      </c>
    </row>
    <row r="274">
      <c r="A274" s="8">
        <v>44359.0</v>
      </c>
      <c r="B274" s="95">
        <v>1.1387256E7</v>
      </c>
      <c r="C274" s="95">
        <v>2070561.0</v>
      </c>
      <c r="D274" s="95">
        <v>829765.0</v>
      </c>
      <c r="E274" s="95">
        <v>469662.0</v>
      </c>
      <c r="F274" s="95">
        <v>583240.0</v>
      </c>
      <c r="G274" s="95">
        <v>328834.0</v>
      </c>
      <c r="H274" s="95">
        <v>301431.0</v>
      </c>
      <c r="I274" s="95">
        <v>208885.0</v>
      </c>
      <c r="J274" s="95">
        <v>55067.0</v>
      </c>
      <c r="K274" s="95">
        <v>2532280.0</v>
      </c>
      <c r="L274" s="95">
        <v>418037.0</v>
      </c>
      <c r="M274" s="95">
        <v>400026.0</v>
      </c>
      <c r="N274" s="95">
        <v>527880.0</v>
      </c>
      <c r="O274" s="95">
        <v>525572.0</v>
      </c>
      <c r="P274" s="95">
        <v>581355.0</v>
      </c>
      <c r="Q274" s="95">
        <v>653233.0</v>
      </c>
      <c r="R274" s="95">
        <v>755268.0</v>
      </c>
      <c r="S274" s="95">
        <v>146160.0</v>
      </c>
    </row>
    <row r="275">
      <c r="A275" s="8">
        <v>44358.0</v>
      </c>
      <c r="B275" s="95">
        <v>1.0565404E7</v>
      </c>
      <c r="C275" s="95">
        <v>1900981.0</v>
      </c>
      <c r="D275" s="95">
        <v>768384.0</v>
      </c>
      <c r="E275" s="95">
        <v>434498.0</v>
      </c>
      <c r="F275" s="95">
        <v>536017.0</v>
      </c>
      <c r="G275" s="95">
        <v>307916.0</v>
      </c>
      <c r="H275" s="95">
        <v>281034.0</v>
      </c>
      <c r="I275" s="95">
        <v>192367.0</v>
      </c>
      <c r="J275" s="95">
        <v>50539.0</v>
      </c>
      <c r="K275" s="95">
        <v>2329844.0</v>
      </c>
      <c r="L275" s="95">
        <v>390726.0</v>
      </c>
      <c r="M275" s="95">
        <v>376107.0</v>
      </c>
      <c r="N275" s="95">
        <v>492624.0</v>
      </c>
      <c r="O275" s="95">
        <v>496333.0</v>
      </c>
      <c r="P275" s="95">
        <v>551126.0</v>
      </c>
      <c r="Q275" s="95">
        <v>613598.0</v>
      </c>
      <c r="R275" s="95">
        <v>706649.0</v>
      </c>
      <c r="S275" s="95">
        <v>136661.0</v>
      </c>
    </row>
    <row r="276">
      <c r="A276" s="8">
        <v>44357.0</v>
      </c>
      <c r="B276" s="95">
        <v>9794163.0</v>
      </c>
      <c r="C276" s="95">
        <v>1746392.0</v>
      </c>
      <c r="D276" s="95">
        <v>713446.0</v>
      </c>
      <c r="E276" s="95">
        <v>402177.0</v>
      </c>
      <c r="F276" s="95">
        <v>493539.0</v>
      </c>
      <c r="G276" s="95">
        <v>288018.0</v>
      </c>
      <c r="H276" s="95">
        <v>261556.0</v>
      </c>
      <c r="I276" s="95">
        <v>175505.0</v>
      </c>
      <c r="J276" s="95">
        <v>46134.0</v>
      </c>
      <c r="K276" s="95">
        <v>2148268.0</v>
      </c>
      <c r="L276" s="95">
        <v>363544.0</v>
      </c>
      <c r="M276" s="95">
        <v>352970.0</v>
      </c>
      <c r="N276" s="95">
        <v>457286.0</v>
      </c>
      <c r="O276" s="95">
        <v>466611.0</v>
      </c>
      <c r="P276" s="95">
        <v>519323.0</v>
      </c>
      <c r="Q276" s="95">
        <v>574037.0</v>
      </c>
      <c r="R276" s="95">
        <v>659141.0</v>
      </c>
      <c r="S276" s="95">
        <v>126216.0</v>
      </c>
    </row>
    <row r="277">
      <c r="A277" s="8">
        <v>44356.0</v>
      </c>
      <c r="B277" s="96">
        <v>9202346.0</v>
      </c>
      <c r="C277" s="96">
        <v>1636992.0</v>
      </c>
      <c r="D277" s="96">
        <v>667015.0</v>
      </c>
      <c r="E277" s="96">
        <v>376501.0</v>
      </c>
      <c r="F277" s="96">
        <v>463130.0</v>
      </c>
      <c r="G277" s="96">
        <v>272138.0</v>
      </c>
      <c r="H277" s="96">
        <v>246361.0</v>
      </c>
      <c r="I277" s="96">
        <v>162906.0</v>
      </c>
      <c r="J277" s="96">
        <v>43800.0</v>
      </c>
      <c r="K277" s="96">
        <v>2017913.0</v>
      </c>
      <c r="L277" s="96">
        <v>341883.0</v>
      </c>
      <c r="M277" s="96">
        <v>332421.0</v>
      </c>
      <c r="N277" s="96">
        <v>429923.0</v>
      </c>
      <c r="O277" s="96">
        <v>442478.0</v>
      </c>
      <c r="P277" s="96">
        <v>493373.0</v>
      </c>
      <c r="Q277" s="96">
        <v>539247.0</v>
      </c>
      <c r="R277" s="96">
        <v>618561.0</v>
      </c>
      <c r="S277" s="96">
        <v>117704.0</v>
      </c>
    </row>
    <row r="278">
      <c r="A278" s="8">
        <v>44355.0</v>
      </c>
      <c r="B278" s="95">
        <v>8455799.0</v>
      </c>
      <c r="C278" s="95">
        <v>1500832.0</v>
      </c>
      <c r="D278" s="95">
        <v>610662.0</v>
      </c>
      <c r="E278" s="95">
        <v>345733.0</v>
      </c>
      <c r="F278" s="95">
        <v>424475.0</v>
      </c>
      <c r="G278" s="95">
        <v>250298.0</v>
      </c>
      <c r="H278" s="95">
        <v>227476.0</v>
      </c>
      <c r="I278" s="95">
        <v>147905.0</v>
      </c>
      <c r="J278" s="95">
        <v>40585.0</v>
      </c>
      <c r="K278" s="95">
        <v>1851482.0</v>
      </c>
      <c r="L278" s="95">
        <v>315623.0</v>
      </c>
      <c r="M278" s="95">
        <v>305420.0</v>
      </c>
      <c r="N278" s="95">
        <v>395362.0</v>
      </c>
      <c r="O278" s="95">
        <v>409463.0</v>
      </c>
      <c r="P278" s="95">
        <v>458530.0</v>
      </c>
      <c r="Q278" s="95">
        <v>496111.0</v>
      </c>
      <c r="R278" s="95">
        <v>568067.0</v>
      </c>
      <c r="S278" s="95">
        <v>107775.0</v>
      </c>
    </row>
    <row r="279">
      <c r="A279" s="8">
        <v>44354.0</v>
      </c>
      <c r="B279" s="95">
        <v>7598787.0</v>
      </c>
      <c r="C279" s="95">
        <v>1341990.0</v>
      </c>
      <c r="D279" s="95">
        <v>544617.0</v>
      </c>
      <c r="E279" s="95">
        <v>310974.0</v>
      </c>
      <c r="F279" s="95">
        <v>379184.0</v>
      </c>
      <c r="G279" s="95">
        <v>225811.0</v>
      </c>
      <c r="H279" s="95">
        <v>205823.0</v>
      </c>
      <c r="I279" s="95">
        <v>131107.0</v>
      </c>
      <c r="J279" s="95">
        <v>36266.0</v>
      </c>
      <c r="K279" s="95">
        <v>1656515.0</v>
      </c>
      <c r="L279" s="95">
        <v>288346.0</v>
      </c>
      <c r="M279" s="95">
        <v>275426.0</v>
      </c>
      <c r="N279" s="95">
        <v>357685.0</v>
      </c>
      <c r="O279" s="95">
        <v>371759.0</v>
      </c>
      <c r="P279" s="95">
        <v>417914.0</v>
      </c>
      <c r="Q279" s="95">
        <v>448207.0</v>
      </c>
      <c r="R279" s="95">
        <v>509910.0</v>
      </c>
      <c r="S279" s="95">
        <v>97253.0</v>
      </c>
    </row>
    <row r="280">
      <c r="A280" s="8">
        <v>44353.0</v>
      </c>
      <c r="B280" s="96">
        <v>7595072.0</v>
      </c>
      <c r="C280" s="96">
        <v>1341398.0</v>
      </c>
      <c r="D280" s="96">
        <v>544307.0</v>
      </c>
      <c r="E280" s="96">
        <v>310893.0</v>
      </c>
      <c r="F280" s="96">
        <v>378987.0</v>
      </c>
      <c r="G280" s="96">
        <v>225773.0</v>
      </c>
      <c r="H280" s="96">
        <v>205751.0</v>
      </c>
      <c r="I280" s="96">
        <v>131003.0</v>
      </c>
      <c r="J280" s="96">
        <v>36260.0</v>
      </c>
      <c r="K280" s="96">
        <v>1654769.0</v>
      </c>
      <c r="L280" s="96">
        <v>288276.0</v>
      </c>
      <c r="M280" s="96">
        <v>275351.0</v>
      </c>
      <c r="N280" s="96">
        <v>357609.0</v>
      </c>
      <c r="O280" s="96">
        <v>371709.0</v>
      </c>
      <c r="P280" s="96">
        <v>417871.0</v>
      </c>
      <c r="Q280" s="96">
        <v>448141.0</v>
      </c>
      <c r="R280" s="96">
        <v>509771.0</v>
      </c>
      <c r="S280" s="96">
        <v>97203.0</v>
      </c>
    </row>
    <row r="281">
      <c r="A281" s="8">
        <v>44352.0</v>
      </c>
      <c r="B281" s="96">
        <v>7455726.0</v>
      </c>
      <c r="C281" s="96">
        <v>1309610.0</v>
      </c>
      <c r="D281" s="96">
        <v>532754.0</v>
      </c>
      <c r="E281" s="96">
        <v>305478.0</v>
      </c>
      <c r="F281" s="96">
        <v>370966.0</v>
      </c>
      <c r="G281" s="96">
        <v>222261.0</v>
      </c>
      <c r="H281" s="96">
        <v>203040.0</v>
      </c>
      <c r="I281" s="96">
        <v>128815.0</v>
      </c>
      <c r="J281" s="96">
        <v>35614.0</v>
      </c>
      <c r="K281" s="96">
        <v>1614777.0</v>
      </c>
      <c r="L281" s="96">
        <v>285272.0</v>
      </c>
      <c r="M281" s="96">
        <v>270747.0</v>
      </c>
      <c r="N281" s="96">
        <v>353540.0</v>
      </c>
      <c r="O281" s="96">
        <v>367620.0</v>
      </c>
      <c r="P281" s="96">
        <v>413229.0</v>
      </c>
      <c r="Q281" s="96">
        <v>442928.0</v>
      </c>
      <c r="R281" s="96">
        <v>503132.0</v>
      </c>
      <c r="S281" s="96">
        <v>95943.0</v>
      </c>
    </row>
    <row r="282">
      <c r="A282" s="8">
        <v>44351.0</v>
      </c>
      <c r="B282" s="96">
        <v>7086292.0</v>
      </c>
      <c r="C282" s="96">
        <v>1232478.0</v>
      </c>
      <c r="D282" s="96">
        <v>500110.0</v>
      </c>
      <c r="E282" s="96">
        <v>289155.0</v>
      </c>
      <c r="F282" s="96">
        <v>351216.0</v>
      </c>
      <c r="G282" s="96">
        <v>213592.0</v>
      </c>
      <c r="H282" s="96">
        <v>192764.0</v>
      </c>
      <c r="I282" s="96">
        <v>122394.0</v>
      </c>
      <c r="J282" s="96">
        <v>34259.0</v>
      </c>
      <c r="K282" s="96">
        <v>1536145.0</v>
      </c>
      <c r="L282" s="96">
        <v>272364.0</v>
      </c>
      <c r="M282" s="96">
        <v>260714.0</v>
      </c>
      <c r="N282" s="96">
        <v>339202.0</v>
      </c>
      <c r="O282" s="96">
        <v>351780.0</v>
      </c>
      <c r="P282" s="96">
        <v>397805.0</v>
      </c>
      <c r="Q282" s="96">
        <v>420526.0</v>
      </c>
      <c r="R282" s="96">
        <v>480516.0</v>
      </c>
      <c r="S282" s="96">
        <v>91272.0</v>
      </c>
    </row>
    <row r="283">
      <c r="A283" s="8">
        <v>44350.0</v>
      </c>
      <c r="B283" s="96">
        <v>6741993.0</v>
      </c>
      <c r="C283" s="96">
        <v>1165736.0</v>
      </c>
      <c r="D283" s="96">
        <v>470503.0</v>
      </c>
      <c r="E283" s="96">
        <v>274006.0</v>
      </c>
      <c r="F283" s="96">
        <v>333493.0</v>
      </c>
      <c r="G283" s="96">
        <v>204788.0</v>
      </c>
      <c r="H283" s="96">
        <v>183718.0</v>
      </c>
      <c r="I283" s="96">
        <v>116548.0</v>
      </c>
      <c r="J283" s="96">
        <v>32896.0</v>
      </c>
      <c r="K283" s="96">
        <v>1467476.0</v>
      </c>
      <c r="L283" s="96">
        <v>259701.0</v>
      </c>
      <c r="M283" s="96">
        <v>249654.0</v>
      </c>
      <c r="N283" s="96">
        <v>323944.0</v>
      </c>
      <c r="O283" s="96">
        <v>335090.0</v>
      </c>
      <c r="P283" s="96">
        <v>381029.0</v>
      </c>
      <c r="Q283" s="96">
        <v>397563.0</v>
      </c>
      <c r="R283" s="96">
        <v>459795.0</v>
      </c>
      <c r="S283" s="96">
        <v>86053.0</v>
      </c>
    </row>
    <row r="284">
      <c r="A284" s="8">
        <v>44349.0</v>
      </c>
      <c r="B284" s="87">
        <v>6358512.0</v>
      </c>
      <c r="C284" s="87">
        <v>1092306.0</v>
      </c>
      <c r="D284" s="87">
        <v>439138.0</v>
      </c>
      <c r="E284" s="87">
        <v>258241.0</v>
      </c>
      <c r="F284" s="87">
        <v>314522.0</v>
      </c>
      <c r="G284" s="87">
        <v>194653.0</v>
      </c>
      <c r="H284" s="87">
        <v>173394.0</v>
      </c>
      <c r="I284" s="87">
        <v>109906.0</v>
      </c>
      <c r="J284" s="87">
        <v>31476.0</v>
      </c>
      <c r="K284" s="87">
        <v>1392343.0</v>
      </c>
      <c r="L284" s="87">
        <v>245683.0</v>
      </c>
      <c r="M284" s="87">
        <v>235606.0</v>
      </c>
      <c r="N284" s="87">
        <v>306359.0</v>
      </c>
      <c r="O284" s="87">
        <v>316587.0</v>
      </c>
      <c r="P284" s="87">
        <v>360695.0</v>
      </c>
      <c r="Q284" s="87">
        <v>371530.0</v>
      </c>
      <c r="R284" s="87">
        <v>435380.0</v>
      </c>
      <c r="S284" s="87">
        <v>80693.0</v>
      </c>
    </row>
    <row r="285">
      <c r="A285" s="8">
        <v>44348.0</v>
      </c>
      <c r="B285" s="95">
        <v>5791503.0</v>
      </c>
      <c r="C285" s="95">
        <v>988327.0</v>
      </c>
      <c r="D285" s="95">
        <v>394156.0</v>
      </c>
      <c r="E285" s="95">
        <v>235323.0</v>
      </c>
      <c r="F285" s="95">
        <v>285770.0</v>
      </c>
      <c r="G285" s="95">
        <v>177823.0</v>
      </c>
      <c r="H285" s="95">
        <v>158894.0</v>
      </c>
      <c r="I285" s="95">
        <v>99191.0</v>
      </c>
      <c r="J285" s="95">
        <v>29219.0</v>
      </c>
      <c r="K285" s="95">
        <v>1277199.0</v>
      </c>
      <c r="L285" s="95">
        <v>226032.0</v>
      </c>
      <c r="M285" s="95">
        <v>213565.0</v>
      </c>
      <c r="N285" s="95">
        <v>278359.0</v>
      </c>
      <c r="O285" s="95">
        <v>288914.0</v>
      </c>
      <c r="P285" s="95">
        <v>330123.0</v>
      </c>
      <c r="Q285" s="95">
        <v>337677.0</v>
      </c>
      <c r="R285" s="95">
        <v>397767.0</v>
      </c>
      <c r="S285" s="95">
        <v>73164.0</v>
      </c>
    </row>
    <row r="286">
      <c r="A286" s="8">
        <v>44347.0</v>
      </c>
      <c r="B286" s="95">
        <v>5403854.0</v>
      </c>
      <c r="C286" s="95">
        <v>912517.0</v>
      </c>
      <c r="D286" s="95">
        <v>363105.0</v>
      </c>
      <c r="E286" s="95">
        <v>221306.0</v>
      </c>
      <c r="F286" s="95">
        <v>267102.0</v>
      </c>
      <c r="G286" s="95">
        <v>167098.0</v>
      </c>
      <c r="H286" s="95">
        <v>147785.0</v>
      </c>
      <c r="I286" s="95">
        <v>92057.0</v>
      </c>
      <c r="J286" s="95">
        <v>27719.0</v>
      </c>
      <c r="K286" s="95">
        <v>1196244.0</v>
      </c>
      <c r="L286" s="95">
        <v>213145.0</v>
      </c>
      <c r="M286" s="95">
        <v>199092.0</v>
      </c>
      <c r="N286" s="95">
        <v>259507.0</v>
      </c>
      <c r="O286" s="95">
        <v>268955.0</v>
      </c>
      <c r="P286" s="95">
        <v>311052.0</v>
      </c>
      <c r="Q286" s="95">
        <v>315193.0</v>
      </c>
      <c r="R286" s="95">
        <v>374092.0</v>
      </c>
      <c r="S286" s="95">
        <v>67885.0</v>
      </c>
    </row>
    <row r="287">
      <c r="A287" s="8">
        <v>44346.0</v>
      </c>
      <c r="B287" s="87">
        <v>5399015.0</v>
      </c>
      <c r="C287" s="87">
        <v>911559.0</v>
      </c>
      <c r="D287" s="87">
        <v>362847.0</v>
      </c>
      <c r="E287" s="87">
        <v>221219.0</v>
      </c>
      <c r="F287" s="87">
        <v>266803.0</v>
      </c>
      <c r="G287" s="87">
        <v>167051.0</v>
      </c>
      <c r="H287" s="87">
        <v>147704.0</v>
      </c>
      <c r="I287" s="87">
        <v>91987.0</v>
      </c>
      <c r="J287" s="87">
        <v>27712.0</v>
      </c>
      <c r="K287" s="87">
        <v>1193976.0</v>
      </c>
      <c r="L287" s="87">
        <v>213040.0</v>
      </c>
      <c r="M287" s="87">
        <v>198932.0</v>
      </c>
      <c r="N287" s="87">
        <v>259386.0</v>
      </c>
      <c r="O287" s="87">
        <v>268851.0</v>
      </c>
      <c r="P287" s="87">
        <v>311011.0</v>
      </c>
      <c r="Q287" s="87">
        <v>315123.0</v>
      </c>
      <c r="R287" s="87">
        <v>373989.0</v>
      </c>
      <c r="S287" s="87">
        <v>67825.0</v>
      </c>
    </row>
    <row r="288">
      <c r="A288" s="8">
        <v>44345.0</v>
      </c>
      <c r="B288" s="96">
        <v>5233963.0</v>
      </c>
      <c r="C288" s="96">
        <v>877710.0</v>
      </c>
      <c r="D288" s="96">
        <v>349572.0</v>
      </c>
      <c r="E288" s="96">
        <v>214371.0</v>
      </c>
      <c r="F288" s="96">
        <v>257441.0</v>
      </c>
      <c r="G288" s="96">
        <v>161891.0</v>
      </c>
      <c r="H288" s="96">
        <v>144209.0</v>
      </c>
      <c r="I288" s="96">
        <v>89273.0</v>
      </c>
      <c r="J288" s="96">
        <v>26647.0</v>
      </c>
      <c r="K288" s="96">
        <v>1148933.0</v>
      </c>
      <c r="L288" s="96">
        <v>209099.0</v>
      </c>
      <c r="M288" s="96">
        <v>193449.0</v>
      </c>
      <c r="N288" s="96">
        <v>253625.0</v>
      </c>
      <c r="O288" s="96">
        <v>262500.0</v>
      </c>
      <c r="P288" s="96">
        <v>304107.0</v>
      </c>
      <c r="Q288" s="96">
        <v>309315.0</v>
      </c>
      <c r="R288" s="96">
        <v>365688.0</v>
      </c>
      <c r="S288" s="96">
        <v>66133.0</v>
      </c>
    </row>
    <row r="289">
      <c r="A289" s="8">
        <v>44344.0</v>
      </c>
      <c r="B289" s="95">
        <v>4688520.0</v>
      </c>
      <c r="C289" s="95">
        <v>772541.0</v>
      </c>
      <c r="D289" s="95">
        <v>306084.0</v>
      </c>
      <c r="E289" s="95">
        <v>193468.0</v>
      </c>
      <c r="F289" s="95">
        <v>229923.0</v>
      </c>
      <c r="G289" s="95">
        <v>145517.0</v>
      </c>
      <c r="H289" s="95">
        <v>128835.0</v>
      </c>
      <c r="I289" s="95">
        <v>79170.0</v>
      </c>
      <c r="J289" s="95">
        <v>23905.0</v>
      </c>
      <c r="K289" s="95">
        <v>1025673.0</v>
      </c>
      <c r="L289" s="95">
        <v>188668.0</v>
      </c>
      <c r="M289" s="95">
        <v>175300.0</v>
      </c>
      <c r="N289" s="95">
        <v>230722.0</v>
      </c>
      <c r="O289" s="95">
        <v>236632.0</v>
      </c>
      <c r="P289" s="95">
        <v>276268.0</v>
      </c>
      <c r="Q289" s="95">
        <v>282438.0</v>
      </c>
      <c r="R289" s="95">
        <v>334186.0</v>
      </c>
      <c r="S289" s="95">
        <v>59190.0</v>
      </c>
    </row>
    <row r="290">
      <c r="A290" s="8">
        <v>44343.0</v>
      </c>
      <c r="B290" s="99">
        <v>4030744.0</v>
      </c>
      <c r="C290" s="99">
        <v>650432.0</v>
      </c>
      <c r="D290" s="99">
        <v>254350.0</v>
      </c>
      <c r="E290" s="99">
        <v>167685.0</v>
      </c>
      <c r="F290" s="99">
        <v>196151.0</v>
      </c>
      <c r="G290" s="99">
        <v>126072.0</v>
      </c>
      <c r="H290" s="99">
        <v>111816.0</v>
      </c>
      <c r="I290" s="99">
        <v>67260.0</v>
      </c>
      <c r="J290" s="99">
        <v>20344.0</v>
      </c>
      <c r="K290" s="99">
        <v>875851.0</v>
      </c>
      <c r="L290" s="99">
        <v>165374.0</v>
      </c>
      <c r="M290" s="99">
        <v>152474.0</v>
      </c>
      <c r="N290" s="99">
        <v>201709.0</v>
      </c>
      <c r="O290" s="99">
        <v>205363.0</v>
      </c>
      <c r="P290" s="99">
        <v>241649.0</v>
      </c>
      <c r="Q290" s="99">
        <v>249588.0</v>
      </c>
      <c r="R290" s="99">
        <v>293318.0</v>
      </c>
      <c r="S290" s="99">
        <v>51308.0</v>
      </c>
    </row>
    <row r="291">
      <c r="A291" s="8">
        <v>44342.0</v>
      </c>
      <c r="B291" s="99">
        <v>3942775.0</v>
      </c>
      <c r="C291" s="99">
        <v>639483.0</v>
      </c>
      <c r="D291" s="99">
        <v>246466.0</v>
      </c>
      <c r="E291" s="99">
        <v>163702.0</v>
      </c>
      <c r="F291" s="99">
        <v>191337.0</v>
      </c>
      <c r="G291" s="99">
        <v>123778.0</v>
      </c>
      <c r="H291" s="99">
        <v>109748.0</v>
      </c>
      <c r="I291" s="99">
        <v>66330.0</v>
      </c>
      <c r="J291" s="99">
        <v>20307.0</v>
      </c>
      <c r="K291" s="99">
        <v>855945.0</v>
      </c>
      <c r="L291" s="99">
        <v>161490.0</v>
      </c>
      <c r="M291" s="99">
        <v>148719.0</v>
      </c>
      <c r="N291" s="99">
        <v>197383.0</v>
      </c>
      <c r="O291" s="99">
        <v>199761.0</v>
      </c>
      <c r="P291" s="99">
        <v>236511.0</v>
      </c>
      <c r="Q291" s="99">
        <v>246036.0</v>
      </c>
      <c r="R291" s="99">
        <v>285557.0</v>
      </c>
      <c r="S291" s="99">
        <v>50222.0</v>
      </c>
    </row>
    <row r="292">
      <c r="A292" s="8">
        <v>44341.0</v>
      </c>
      <c r="B292" s="95">
        <v>3864784.0</v>
      </c>
      <c r="C292" s="95">
        <v>631695.0</v>
      </c>
      <c r="D292" s="95">
        <v>239456.0</v>
      </c>
      <c r="E292" s="95">
        <v>161066.0</v>
      </c>
      <c r="F292" s="95">
        <v>187323.0</v>
      </c>
      <c r="G292" s="95">
        <v>122904.0</v>
      </c>
      <c r="H292" s="95">
        <v>109069.0</v>
      </c>
      <c r="I292" s="95">
        <v>64809.0</v>
      </c>
      <c r="J292" s="95">
        <v>20253.0</v>
      </c>
      <c r="K292" s="95">
        <v>837772.0</v>
      </c>
      <c r="L292" s="95">
        <v>157535.0</v>
      </c>
      <c r="M292" s="95">
        <v>144405.0</v>
      </c>
      <c r="N292" s="95">
        <v>191880.0</v>
      </c>
      <c r="O292" s="95">
        <v>194186.0</v>
      </c>
      <c r="P292" s="95">
        <v>233622.0</v>
      </c>
      <c r="Q292" s="95">
        <v>242921.0</v>
      </c>
      <c r="R292" s="95">
        <v>277185.0</v>
      </c>
      <c r="S292" s="95">
        <v>48703.0</v>
      </c>
    </row>
    <row r="293">
      <c r="A293" s="8">
        <v>44340.0</v>
      </c>
      <c r="B293" s="95">
        <v>3792906.0</v>
      </c>
      <c r="C293" s="95">
        <v>623942.0</v>
      </c>
      <c r="D293" s="95">
        <v>234564.0</v>
      </c>
      <c r="E293" s="95">
        <v>158933.0</v>
      </c>
      <c r="F293" s="95">
        <v>184078.0</v>
      </c>
      <c r="G293" s="95">
        <v>120742.0</v>
      </c>
      <c r="H293" s="95">
        <v>108630.0</v>
      </c>
      <c r="I293" s="95">
        <v>64110.0</v>
      </c>
      <c r="J293" s="95">
        <v>20218.0</v>
      </c>
      <c r="K293" s="95">
        <v>820213.0</v>
      </c>
      <c r="L293" s="95">
        <v>153821.0</v>
      </c>
      <c r="M293" s="95">
        <v>140570.0</v>
      </c>
      <c r="N293" s="95">
        <v>185433.0</v>
      </c>
      <c r="O293" s="95">
        <v>189794.0</v>
      </c>
      <c r="P293" s="95">
        <v>230146.0</v>
      </c>
      <c r="Q293" s="95">
        <v>240023.0</v>
      </c>
      <c r="R293" s="95">
        <v>269772.0</v>
      </c>
      <c r="S293" s="95">
        <v>47917.0</v>
      </c>
    </row>
    <row r="294">
      <c r="A294" s="8">
        <v>44339.0</v>
      </c>
      <c r="B294" s="95">
        <v>3792660.0</v>
      </c>
      <c r="C294" s="95">
        <v>623941.0</v>
      </c>
      <c r="D294" s="95">
        <v>234562.0</v>
      </c>
      <c r="E294" s="95">
        <v>158927.0</v>
      </c>
      <c r="F294" s="95">
        <v>184074.0</v>
      </c>
      <c r="G294" s="95">
        <v>120735.0</v>
      </c>
      <c r="H294" s="95">
        <v>108606.0</v>
      </c>
      <c r="I294" s="95">
        <v>64110.0</v>
      </c>
      <c r="J294" s="95">
        <v>20217.0</v>
      </c>
      <c r="K294" s="95">
        <v>820018.0</v>
      </c>
      <c r="L294" s="95">
        <v>153823.0</v>
      </c>
      <c r="M294" s="95">
        <v>140567.0</v>
      </c>
      <c r="N294" s="95">
        <v>185433.0</v>
      </c>
      <c r="O294" s="95">
        <v>189794.0</v>
      </c>
      <c r="P294" s="95">
        <v>230145.0</v>
      </c>
      <c r="Q294" s="95">
        <v>240020.0</v>
      </c>
      <c r="R294" s="95">
        <v>269771.0</v>
      </c>
      <c r="S294" s="95">
        <v>47917.0</v>
      </c>
      <c r="T294" s="21"/>
    </row>
    <row r="295">
      <c r="A295" s="8">
        <v>44338.0</v>
      </c>
      <c r="B295" s="99">
        <v>3787570.0</v>
      </c>
      <c r="C295" s="99">
        <v>621463.0</v>
      </c>
      <c r="D295" s="99">
        <v>234522.0</v>
      </c>
      <c r="E295" s="99">
        <v>158893.0</v>
      </c>
      <c r="F295" s="99">
        <v>184040.0</v>
      </c>
      <c r="G295" s="99">
        <v>120683.0</v>
      </c>
      <c r="H295" s="99">
        <v>108588.0</v>
      </c>
      <c r="I295" s="99">
        <v>64092.0</v>
      </c>
      <c r="J295" s="99">
        <v>20145.0</v>
      </c>
      <c r="K295" s="99">
        <v>818351.0</v>
      </c>
      <c r="L295" s="99">
        <v>153521.0</v>
      </c>
      <c r="M295" s="99">
        <v>140535.0</v>
      </c>
      <c r="N295" s="99">
        <v>185403.0</v>
      </c>
      <c r="O295" s="99">
        <v>189768.0</v>
      </c>
      <c r="P295" s="99">
        <v>230022.0</v>
      </c>
      <c r="Q295" s="99">
        <v>239991.0</v>
      </c>
      <c r="R295" s="99">
        <v>269687.0</v>
      </c>
      <c r="S295" s="99">
        <v>47866.0</v>
      </c>
      <c r="T295" s="21"/>
    </row>
    <row r="296">
      <c r="A296" s="8">
        <v>44337.0</v>
      </c>
      <c r="B296" s="96">
        <v>3772599.0</v>
      </c>
      <c r="C296" s="96">
        <v>619017.0</v>
      </c>
      <c r="D296" s="96">
        <v>233978.0</v>
      </c>
      <c r="E296" s="96">
        <v>158493.0</v>
      </c>
      <c r="F296" s="96">
        <v>183720.0</v>
      </c>
      <c r="G296" s="96">
        <v>120228.0</v>
      </c>
      <c r="H296" s="96">
        <v>108464.0</v>
      </c>
      <c r="I296" s="96">
        <v>63547.0</v>
      </c>
      <c r="J296" s="96">
        <v>19935.0</v>
      </c>
      <c r="K296" s="96">
        <v>815715.0</v>
      </c>
      <c r="L296" s="96">
        <v>153058.0</v>
      </c>
      <c r="M296" s="96">
        <v>139329.0</v>
      </c>
      <c r="N296" s="96">
        <v>185233.0</v>
      </c>
      <c r="O296" s="96">
        <v>188356.0</v>
      </c>
      <c r="P296" s="96">
        <v>229263.0</v>
      </c>
      <c r="Q296" s="96">
        <v>237767.0</v>
      </c>
      <c r="R296" s="96">
        <v>268780.0</v>
      </c>
      <c r="S296" s="96">
        <v>47716.0</v>
      </c>
      <c r="T296" s="21"/>
    </row>
    <row r="297">
      <c r="A297" s="8">
        <v>44336.0</v>
      </c>
      <c r="B297" s="95">
        <v>3760940.0</v>
      </c>
      <c r="C297" s="95">
        <v>616705.0</v>
      </c>
      <c r="D297" s="95">
        <v>233540.0</v>
      </c>
      <c r="E297" s="95">
        <v>158351.0</v>
      </c>
      <c r="F297" s="95">
        <v>183480.0</v>
      </c>
      <c r="G297" s="95">
        <v>119720.0</v>
      </c>
      <c r="H297" s="95">
        <v>108360.0</v>
      </c>
      <c r="I297" s="95">
        <v>63150.0</v>
      </c>
      <c r="J297" s="95">
        <v>19852.0</v>
      </c>
      <c r="K297" s="95">
        <v>813678.0</v>
      </c>
      <c r="L297" s="95">
        <v>152675.0</v>
      </c>
      <c r="M297" s="95">
        <v>138682.0</v>
      </c>
      <c r="N297" s="95">
        <v>185038.0</v>
      </c>
      <c r="O297" s="95">
        <v>187755.0</v>
      </c>
      <c r="P297" s="95">
        <v>228459.0</v>
      </c>
      <c r="Q297" s="95">
        <v>236546.0</v>
      </c>
      <c r="R297" s="95">
        <v>267821.0</v>
      </c>
      <c r="S297" s="95">
        <v>47128.0</v>
      </c>
      <c r="T297" s="21"/>
    </row>
    <row r="298">
      <c r="A298" s="8">
        <v>44335.0</v>
      </c>
      <c r="B298" s="95">
        <v>3759058.0</v>
      </c>
      <c r="C298" s="95">
        <v>616699.0</v>
      </c>
      <c r="D298" s="95">
        <v>233484.0</v>
      </c>
      <c r="E298" s="95">
        <v>158342.0</v>
      </c>
      <c r="F298" s="95">
        <v>183462.0</v>
      </c>
      <c r="G298" s="95">
        <v>119447.0</v>
      </c>
      <c r="H298" s="95">
        <v>108238.0</v>
      </c>
      <c r="I298" s="95">
        <v>63140.0</v>
      </c>
      <c r="J298" s="95">
        <v>19741.0</v>
      </c>
      <c r="K298" s="95">
        <v>813074.0</v>
      </c>
      <c r="L298" s="95">
        <v>152682.0</v>
      </c>
      <c r="M298" s="95">
        <v>138657.0</v>
      </c>
      <c r="N298" s="95">
        <v>185025.0</v>
      </c>
      <c r="O298" s="95">
        <v>187713.0</v>
      </c>
      <c r="P298" s="95">
        <v>227901.0</v>
      </c>
      <c r="Q298" s="95">
        <v>236544.0</v>
      </c>
      <c r="R298" s="95">
        <v>267784.0</v>
      </c>
      <c r="S298" s="95">
        <v>47125.0</v>
      </c>
      <c r="T298" s="21"/>
    </row>
    <row r="299">
      <c r="A299" s="8">
        <v>44334.0</v>
      </c>
      <c r="B299" s="99">
        <v>3745934.0</v>
      </c>
      <c r="C299" s="99">
        <v>613630.0</v>
      </c>
      <c r="D299" s="99">
        <v>232585.0</v>
      </c>
      <c r="E299" s="99">
        <v>158196.0</v>
      </c>
      <c r="F299" s="99">
        <v>183125.0</v>
      </c>
      <c r="G299" s="99">
        <v>118990.0</v>
      </c>
      <c r="H299" s="99">
        <v>107857.0</v>
      </c>
      <c r="I299" s="99">
        <v>62839.0</v>
      </c>
      <c r="J299" s="99">
        <v>19600.0</v>
      </c>
      <c r="K299" s="99">
        <v>811351.0</v>
      </c>
      <c r="L299" s="99">
        <v>152253.0</v>
      </c>
      <c r="M299" s="99">
        <v>138317.0</v>
      </c>
      <c r="N299" s="99">
        <v>183214.0</v>
      </c>
      <c r="O299" s="99">
        <v>187522.0</v>
      </c>
      <c r="P299" s="99">
        <v>226397.0</v>
      </c>
      <c r="Q299" s="99">
        <v>236441.0</v>
      </c>
      <c r="R299" s="99">
        <v>266769.0</v>
      </c>
      <c r="S299" s="99">
        <v>46848.0</v>
      </c>
      <c r="T299" s="21"/>
    </row>
    <row r="300">
      <c r="A300" s="8">
        <v>44333.0</v>
      </c>
      <c r="B300" s="96">
        <v>3733806.0</v>
      </c>
      <c r="C300" s="96">
        <v>610403.0</v>
      </c>
      <c r="D300" s="96">
        <v>231998.0</v>
      </c>
      <c r="E300" s="96">
        <v>158119.0</v>
      </c>
      <c r="F300" s="96">
        <v>182959.0</v>
      </c>
      <c r="G300" s="96">
        <v>118327.0</v>
      </c>
      <c r="H300" s="96">
        <v>107377.0</v>
      </c>
      <c r="I300" s="96">
        <v>62150.0</v>
      </c>
      <c r="J300" s="96">
        <v>19459.0</v>
      </c>
      <c r="K300" s="96">
        <v>810179.0</v>
      </c>
      <c r="L300" s="96">
        <v>151552.0</v>
      </c>
      <c r="M300" s="96">
        <v>138072.0</v>
      </c>
      <c r="N300" s="96">
        <v>181562.0</v>
      </c>
      <c r="O300" s="96">
        <v>187431.0</v>
      </c>
      <c r="P300" s="96">
        <v>225221.0</v>
      </c>
      <c r="Q300" s="96">
        <v>236389.0</v>
      </c>
      <c r="R300" s="96">
        <v>265967.0</v>
      </c>
      <c r="S300" s="96">
        <v>46641.0</v>
      </c>
      <c r="T300" s="21"/>
    </row>
    <row r="301">
      <c r="A301" s="8">
        <v>44332.0</v>
      </c>
      <c r="B301" s="96">
        <v>3733796.0</v>
      </c>
      <c r="C301" s="96">
        <v>610338.0</v>
      </c>
      <c r="D301" s="96">
        <v>231998.0</v>
      </c>
      <c r="E301" s="96">
        <v>158121.0</v>
      </c>
      <c r="F301" s="96">
        <v>182951.0</v>
      </c>
      <c r="G301" s="96">
        <v>118317.0</v>
      </c>
      <c r="H301" s="96">
        <v>107385.0</v>
      </c>
      <c r="I301" s="96">
        <v>62147.0</v>
      </c>
      <c r="J301" s="96">
        <v>19459.0</v>
      </c>
      <c r="K301" s="96">
        <v>810332.0</v>
      </c>
      <c r="L301" s="96">
        <v>151558.0</v>
      </c>
      <c r="M301" s="96">
        <v>138073.0</v>
      </c>
      <c r="N301" s="96">
        <v>181540.0</v>
      </c>
      <c r="O301" s="96">
        <v>187435.0</v>
      </c>
      <c r="P301" s="96">
        <v>225203.0</v>
      </c>
      <c r="Q301" s="96">
        <v>236383.0</v>
      </c>
      <c r="R301" s="96">
        <v>265909.0</v>
      </c>
      <c r="S301" s="96">
        <v>46647.0</v>
      </c>
      <c r="T301" s="21"/>
    </row>
    <row r="302">
      <c r="A302" s="8">
        <v>44331.0</v>
      </c>
      <c r="B302" s="99">
        <v>3731221.0</v>
      </c>
      <c r="C302" s="99">
        <v>609382.0</v>
      </c>
      <c r="D302" s="99">
        <v>231936.0</v>
      </c>
      <c r="E302" s="99">
        <v>158084.0</v>
      </c>
      <c r="F302" s="99">
        <v>182848.0</v>
      </c>
      <c r="G302" s="99">
        <v>118265.0</v>
      </c>
      <c r="H302" s="99">
        <v>107360.0</v>
      </c>
      <c r="I302" s="99">
        <v>62143.0</v>
      </c>
      <c r="J302" s="99">
        <v>19407.0</v>
      </c>
      <c r="K302" s="99">
        <v>809938.0</v>
      </c>
      <c r="L302" s="99">
        <v>151512.0</v>
      </c>
      <c r="M302" s="99">
        <v>138068.0</v>
      </c>
      <c r="N302" s="99">
        <v>181488.0</v>
      </c>
      <c r="O302" s="99">
        <v>187422.0</v>
      </c>
      <c r="P302" s="99">
        <v>225116.0</v>
      </c>
      <c r="Q302" s="99">
        <v>236324.0</v>
      </c>
      <c r="R302" s="99">
        <v>265431.0</v>
      </c>
      <c r="S302" s="99">
        <v>46497.0</v>
      </c>
      <c r="T302" s="21"/>
    </row>
    <row r="303">
      <c r="A303" s="8">
        <v>44330.0</v>
      </c>
      <c r="B303" s="95">
        <v>3719983.0</v>
      </c>
      <c r="C303" s="95">
        <v>604185.0</v>
      </c>
      <c r="D303" s="95">
        <v>231702.0</v>
      </c>
      <c r="E303" s="95">
        <v>157971.0</v>
      </c>
      <c r="F303" s="95">
        <v>182599.0</v>
      </c>
      <c r="G303" s="95">
        <v>117594.0</v>
      </c>
      <c r="H303" s="95">
        <v>106662.0</v>
      </c>
      <c r="I303" s="95">
        <v>62007.0</v>
      </c>
      <c r="J303" s="95">
        <v>19087.0</v>
      </c>
      <c r="K303" s="95">
        <v>811162.0</v>
      </c>
      <c r="L303" s="95">
        <v>150622.0</v>
      </c>
      <c r="M303" s="95">
        <v>137701.0</v>
      </c>
      <c r="N303" s="95">
        <v>180963.0</v>
      </c>
      <c r="O303" s="95">
        <v>187306.0</v>
      </c>
      <c r="P303" s="95">
        <v>224073.0</v>
      </c>
      <c r="Q303" s="95">
        <v>236193.0</v>
      </c>
      <c r="R303" s="95">
        <v>264181.0</v>
      </c>
      <c r="S303" s="95">
        <v>45975.0</v>
      </c>
      <c r="T303" s="21"/>
    </row>
    <row r="304">
      <c r="A304" s="8">
        <v>44329.0</v>
      </c>
      <c r="B304" s="21">
        <v>3711023.0</v>
      </c>
      <c r="C304" s="21">
        <v>600548.0</v>
      </c>
      <c r="D304" s="21">
        <v>231495.0</v>
      </c>
      <c r="E304" s="21">
        <v>157874.0</v>
      </c>
      <c r="F304" s="99">
        <v>182489.0</v>
      </c>
      <c r="G304" s="99">
        <v>117572.0</v>
      </c>
      <c r="H304" s="99">
        <v>106187.0</v>
      </c>
      <c r="I304" s="99">
        <v>61860.0</v>
      </c>
      <c r="J304" s="99">
        <v>18949.0</v>
      </c>
      <c r="K304" s="99">
        <v>809620.0</v>
      </c>
      <c r="L304" s="99">
        <v>150244.0</v>
      </c>
      <c r="M304" s="99">
        <v>137274.0</v>
      </c>
      <c r="N304" s="99">
        <v>180573.0</v>
      </c>
      <c r="O304" s="99">
        <v>187153.0</v>
      </c>
      <c r="P304" s="99">
        <v>223245.0</v>
      </c>
      <c r="Q304" s="99">
        <v>236060.0</v>
      </c>
      <c r="R304" s="99">
        <v>263991.0</v>
      </c>
      <c r="S304" s="99">
        <v>45889.0</v>
      </c>
      <c r="T304" s="21"/>
    </row>
    <row r="305">
      <c r="A305" s="8">
        <v>44328.0</v>
      </c>
      <c r="B305" s="21">
        <v>3698657.0</v>
      </c>
      <c r="C305" s="21">
        <v>598266.0</v>
      </c>
      <c r="D305" s="21">
        <v>231031.0</v>
      </c>
      <c r="E305" s="21">
        <v>157692.0</v>
      </c>
      <c r="F305" s="99">
        <v>182113.0</v>
      </c>
      <c r="G305" s="99">
        <v>117369.0</v>
      </c>
      <c r="H305" s="99">
        <v>105360.0</v>
      </c>
      <c r="I305" s="99">
        <v>61800.0</v>
      </c>
      <c r="J305" s="99">
        <v>18777.0</v>
      </c>
      <c r="K305" s="99">
        <v>805433.0</v>
      </c>
      <c r="L305" s="99">
        <v>149690.0</v>
      </c>
      <c r="M305" s="99">
        <v>136647.0</v>
      </c>
      <c r="N305" s="99">
        <v>180177.0</v>
      </c>
      <c r="O305" s="99">
        <v>186864.0</v>
      </c>
      <c r="P305" s="99">
        <v>222547.0</v>
      </c>
      <c r="Q305" s="99">
        <v>235884.0</v>
      </c>
      <c r="R305" s="99">
        <v>263197.0</v>
      </c>
      <c r="S305" s="99">
        <v>45810.0</v>
      </c>
      <c r="T305" s="21"/>
    </row>
    <row r="306">
      <c r="A306" s="8">
        <v>44327.0</v>
      </c>
      <c r="B306" s="21">
        <v>3692566.0</v>
      </c>
      <c r="C306" s="21">
        <v>594975.0</v>
      </c>
      <c r="D306" s="21">
        <v>230911.0</v>
      </c>
      <c r="E306" s="21">
        <v>157411.0</v>
      </c>
      <c r="F306" s="99">
        <v>181964.0</v>
      </c>
      <c r="G306" s="99">
        <v>117345.0</v>
      </c>
      <c r="H306" s="99">
        <v>104950.0</v>
      </c>
      <c r="I306" s="99">
        <v>61786.0</v>
      </c>
      <c r="J306" s="99">
        <v>18622.0</v>
      </c>
      <c r="K306" s="99">
        <v>807644.0</v>
      </c>
      <c r="L306" s="99">
        <v>149237.0</v>
      </c>
      <c r="M306" s="99">
        <v>136256.0</v>
      </c>
      <c r="N306" s="99">
        <v>179597.0</v>
      </c>
      <c r="O306" s="99">
        <v>186711.0</v>
      </c>
      <c r="P306" s="99">
        <v>221178.0</v>
      </c>
      <c r="Q306" s="99">
        <v>235710.0</v>
      </c>
      <c r="R306" s="99">
        <v>262399.0</v>
      </c>
      <c r="S306" s="99">
        <v>45870.0</v>
      </c>
      <c r="T306" s="21"/>
    </row>
    <row r="307">
      <c r="A307" s="8">
        <v>44326.0</v>
      </c>
      <c r="B307" s="21">
        <v>3674729.0</v>
      </c>
      <c r="C307" s="21">
        <v>591041.0</v>
      </c>
      <c r="D307" s="21">
        <v>230607.0</v>
      </c>
      <c r="E307" s="21">
        <v>156962.0</v>
      </c>
      <c r="F307" s="21">
        <v>181511.0</v>
      </c>
      <c r="G307" s="21">
        <v>116508.0</v>
      </c>
      <c r="H307" s="21">
        <v>104444.0</v>
      </c>
      <c r="I307" s="21">
        <v>61752.0</v>
      </c>
      <c r="J307" s="21">
        <v>18448.0</v>
      </c>
      <c r="K307" s="21">
        <v>803371.0</v>
      </c>
      <c r="L307" s="21">
        <v>147692.0</v>
      </c>
      <c r="M307" s="21">
        <v>135758.0</v>
      </c>
      <c r="N307" s="21">
        <v>178965.0</v>
      </c>
      <c r="O307" s="21">
        <v>186313.0</v>
      </c>
      <c r="P307" s="21">
        <v>218748.0</v>
      </c>
      <c r="Q307" s="21">
        <v>235192.0</v>
      </c>
      <c r="R307" s="21">
        <v>261678.0</v>
      </c>
      <c r="S307" s="21">
        <v>45739.0</v>
      </c>
      <c r="T307" s="21"/>
    </row>
    <row r="308">
      <c r="A308" s="8">
        <v>44325.0</v>
      </c>
      <c r="B308" s="21">
        <v>3674682.0</v>
      </c>
      <c r="C308" s="21">
        <v>591035.0</v>
      </c>
      <c r="D308" s="21">
        <v>230586.0</v>
      </c>
      <c r="E308" s="21">
        <v>156962.0</v>
      </c>
      <c r="F308" s="21">
        <v>181511.0</v>
      </c>
      <c r="G308" s="21">
        <v>116508.0</v>
      </c>
      <c r="H308" s="21">
        <v>104444.0</v>
      </c>
      <c r="I308" s="21">
        <v>61752.0</v>
      </c>
      <c r="J308" s="21">
        <v>18448.0</v>
      </c>
      <c r="K308" s="21">
        <v>803355.0</v>
      </c>
      <c r="L308" s="21">
        <v>147692.0</v>
      </c>
      <c r="M308" s="21">
        <v>135758.0</v>
      </c>
      <c r="N308" s="21">
        <v>178962.0</v>
      </c>
      <c r="O308" s="21">
        <v>186313.0</v>
      </c>
      <c r="P308" s="21">
        <v>218748.0</v>
      </c>
      <c r="Q308" s="21">
        <v>235192.0</v>
      </c>
      <c r="R308" s="21">
        <v>261677.0</v>
      </c>
      <c r="S308" s="21">
        <v>45739.0</v>
      </c>
      <c r="T308" s="21"/>
    </row>
    <row r="309">
      <c r="A309" s="8">
        <v>44324.0</v>
      </c>
      <c r="B309" s="21">
        <v>3662587.0</v>
      </c>
      <c r="C309" s="21">
        <v>586943.0</v>
      </c>
      <c r="D309" s="21">
        <v>229755.0</v>
      </c>
      <c r="E309" s="21">
        <v>156387.0</v>
      </c>
      <c r="F309" s="21">
        <v>180874.0</v>
      </c>
      <c r="G309" s="21">
        <v>115938.0</v>
      </c>
      <c r="H309" s="21">
        <v>104185.0</v>
      </c>
      <c r="I309" s="21">
        <v>61565.0</v>
      </c>
      <c r="J309" s="21">
        <v>18328.0</v>
      </c>
      <c r="K309" s="21">
        <v>800759.0</v>
      </c>
      <c r="L309" s="21">
        <v>147540.0</v>
      </c>
      <c r="M309" s="21">
        <v>135568.0</v>
      </c>
      <c r="N309" s="21">
        <v>178630.0</v>
      </c>
      <c r="O309" s="21">
        <v>186062.0</v>
      </c>
      <c r="P309" s="21">
        <v>218426.0</v>
      </c>
      <c r="Q309" s="21">
        <v>234763.0</v>
      </c>
      <c r="R309" s="21">
        <v>261260.0</v>
      </c>
      <c r="S309" s="21">
        <v>45604.0</v>
      </c>
      <c r="T309" s="21"/>
    </row>
    <row r="310">
      <c r="A310" s="8">
        <v>44323.0</v>
      </c>
      <c r="B310" s="21">
        <v>3608616.0</v>
      </c>
      <c r="C310" s="21">
        <v>574583.0</v>
      </c>
      <c r="D310" s="21">
        <v>226761.0</v>
      </c>
      <c r="E310" s="21">
        <v>154034.0</v>
      </c>
      <c r="F310" s="21">
        <v>178383.0</v>
      </c>
      <c r="G310" s="21">
        <v>113910.0</v>
      </c>
      <c r="H310" s="21">
        <v>102937.0</v>
      </c>
      <c r="I310" s="21">
        <v>60585.0</v>
      </c>
      <c r="J310" s="21">
        <v>18042.0</v>
      </c>
      <c r="K310" s="21">
        <v>788945.0</v>
      </c>
      <c r="L310" s="21">
        <v>144469.0</v>
      </c>
      <c r="M310" s="21">
        <v>134011.0</v>
      </c>
      <c r="N310" s="21">
        <v>176661.0</v>
      </c>
      <c r="O310" s="21">
        <v>184469.0</v>
      </c>
      <c r="P310" s="21">
        <v>215260.0</v>
      </c>
      <c r="Q310" s="21">
        <v>232569.0</v>
      </c>
      <c r="R310" s="21">
        <v>258328.0</v>
      </c>
      <c r="S310" s="21">
        <v>44669.0</v>
      </c>
      <c r="T310" s="21"/>
    </row>
    <row r="311">
      <c r="A311" s="8">
        <v>44322.0</v>
      </c>
      <c r="B311" s="21">
        <v>3560324.0</v>
      </c>
      <c r="C311" s="21">
        <v>563043.0</v>
      </c>
      <c r="D311" s="21">
        <v>223997.0</v>
      </c>
      <c r="E311" s="21">
        <v>151913.0</v>
      </c>
      <c r="F311" s="21">
        <v>176052.0</v>
      </c>
      <c r="G311" s="21">
        <v>112072.0</v>
      </c>
      <c r="H311" s="21">
        <v>101630.0</v>
      </c>
      <c r="I311" s="21">
        <v>59780.0</v>
      </c>
      <c r="J311" s="21">
        <v>17679.0</v>
      </c>
      <c r="K311" s="21">
        <v>779301.0</v>
      </c>
      <c r="L311" s="21">
        <v>142378.0</v>
      </c>
      <c r="M311" s="21">
        <v>132515.0</v>
      </c>
      <c r="N311" s="21">
        <v>175184.0</v>
      </c>
      <c r="O311" s="21">
        <v>182700.0</v>
      </c>
      <c r="P311" s="21">
        <v>212655.0</v>
      </c>
      <c r="Q311" s="21">
        <v>230167.0</v>
      </c>
      <c r="R311" s="21">
        <v>255522.0</v>
      </c>
      <c r="S311" s="21">
        <v>43736.0</v>
      </c>
      <c r="T311" s="21"/>
    </row>
    <row r="312">
      <c r="A312" s="8">
        <v>44321.0</v>
      </c>
      <c r="B312" s="21">
        <v>3530014.0</v>
      </c>
      <c r="C312" s="21">
        <v>559605.0</v>
      </c>
      <c r="D312" s="21">
        <v>222957.0</v>
      </c>
      <c r="E312" s="21">
        <v>150241.0</v>
      </c>
      <c r="F312" s="21">
        <v>175128.0</v>
      </c>
      <c r="G312" s="21">
        <v>111725.0</v>
      </c>
      <c r="H312" s="21">
        <v>101009.0</v>
      </c>
      <c r="I312" s="21">
        <v>59684.0</v>
      </c>
      <c r="J312" s="21">
        <v>17216.0</v>
      </c>
      <c r="K312" s="21">
        <v>767965.0</v>
      </c>
      <c r="L312" s="21">
        <v>137758.0</v>
      </c>
      <c r="M312" s="21">
        <v>131581.0</v>
      </c>
      <c r="N312" s="21">
        <v>174217.0</v>
      </c>
      <c r="O312" s="21">
        <v>182202.0</v>
      </c>
      <c r="P312" s="21">
        <v>212182.0</v>
      </c>
      <c r="Q312" s="21">
        <v>229291.0</v>
      </c>
      <c r="R312" s="21">
        <v>253679.0</v>
      </c>
      <c r="S312" s="21">
        <v>43574.0</v>
      </c>
      <c r="T312" s="21"/>
    </row>
    <row r="313">
      <c r="A313" s="8">
        <v>44320.0</v>
      </c>
      <c r="B313" s="21">
        <v>3466908.0</v>
      </c>
      <c r="C313" s="21">
        <v>540404.0</v>
      </c>
      <c r="D313" s="21">
        <v>219891.0</v>
      </c>
      <c r="E313" s="21">
        <v>148181.0</v>
      </c>
      <c r="F313" s="21">
        <v>172001.0</v>
      </c>
      <c r="G313" s="21">
        <v>109390.0</v>
      </c>
      <c r="H313" s="21">
        <v>98124.0</v>
      </c>
      <c r="I313" s="21">
        <v>58988.0</v>
      </c>
      <c r="J313" s="21">
        <v>16863.0</v>
      </c>
      <c r="K313" s="21">
        <v>757351.0</v>
      </c>
      <c r="L313" s="21">
        <v>136429.0</v>
      </c>
      <c r="M313" s="21">
        <v>130317.0</v>
      </c>
      <c r="N313" s="21">
        <v>172549.0</v>
      </c>
      <c r="O313" s="21">
        <v>180631.0</v>
      </c>
      <c r="P313" s="21">
        <v>206238.0</v>
      </c>
      <c r="Q313" s="21">
        <v>225742.0</v>
      </c>
      <c r="R313" s="21">
        <v>251078.0</v>
      </c>
      <c r="S313" s="21">
        <v>42731.0</v>
      </c>
      <c r="T313" s="21"/>
    </row>
    <row r="314">
      <c r="A314" s="8">
        <v>44319.0</v>
      </c>
      <c r="B314" s="21">
        <v>3396864.0</v>
      </c>
      <c r="C314" s="21">
        <v>520200.0</v>
      </c>
      <c r="D314" s="21">
        <v>216352.0</v>
      </c>
      <c r="E314" s="21">
        <v>145347.0</v>
      </c>
      <c r="F314" s="21">
        <v>168436.0</v>
      </c>
      <c r="G314" s="21">
        <v>107397.0</v>
      </c>
      <c r="H314" s="21">
        <v>95301.0</v>
      </c>
      <c r="I314" s="21">
        <v>57469.0</v>
      </c>
      <c r="J314" s="21">
        <v>16458.0</v>
      </c>
      <c r="K314" s="21">
        <v>746425.0</v>
      </c>
      <c r="L314" s="21">
        <v>134627.0</v>
      </c>
      <c r="M314" s="21">
        <v>128942.0</v>
      </c>
      <c r="N314" s="21">
        <v>170535.0</v>
      </c>
      <c r="O314" s="21">
        <v>178791.0</v>
      </c>
      <c r="P314" s="21">
        <v>200486.0</v>
      </c>
      <c r="Q314" s="21">
        <v>220958.0</v>
      </c>
      <c r="R314" s="21">
        <v>247975.0</v>
      </c>
      <c r="S314" s="21">
        <v>41165.0</v>
      </c>
      <c r="T314" s="21"/>
    </row>
    <row r="315">
      <c r="A315" s="8">
        <v>44318.0</v>
      </c>
      <c r="B315" s="21">
        <v>3395104.0</v>
      </c>
      <c r="C315" s="21">
        <v>519845.0</v>
      </c>
      <c r="D315" s="21">
        <v>216297.0</v>
      </c>
      <c r="E315" s="21">
        <v>144493.0</v>
      </c>
      <c r="F315" s="21">
        <v>168439.0</v>
      </c>
      <c r="G315" s="21">
        <v>106699.0</v>
      </c>
      <c r="H315" s="21">
        <v>95261.0</v>
      </c>
      <c r="I315" s="21">
        <v>57430.0</v>
      </c>
      <c r="J315" s="21">
        <v>16276.0</v>
      </c>
      <c r="K315" s="21">
        <v>749087.0</v>
      </c>
      <c r="L315" s="21">
        <v>133957.0</v>
      </c>
      <c r="M315" s="21">
        <v>128784.0</v>
      </c>
      <c r="N315" s="21">
        <v>169778.0</v>
      </c>
      <c r="O315" s="21">
        <v>178729.0</v>
      </c>
      <c r="P315" s="21">
        <v>200358.0</v>
      </c>
      <c r="Q315" s="21">
        <v>220834.0</v>
      </c>
      <c r="R315" s="21">
        <v>247589.0</v>
      </c>
      <c r="S315" s="21">
        <v>41248.0</v>
      </c>
      <c r="T315" s="21"/>
    </row>
    <row r="316">
      <c r="A316" s="8">
        <v>44317.0</v>
      </c>
      <c r="B316" s="21">
        <v>3326003.0</v>
      </c>
      <c r="C316" s="21">
        <v>511162.0</v>
      </c>
      <c r="D316" s="21">
        <v>213380.0</v>
      </c>
      <c r="E316" s="21">
        <v>141467.0</v>
      </c>
      <c r="F316" s="21">
        <v>166091.0</v>
      </c>
      <c r="G316" s="21">
        <v>104825.0</v>
      </c>
      <c r="H316" s="21">
        <v>93329.0</v>
      </c>
      <c r="I316" s="21">
        <v>56866.0</v>
      </c>
      <c r="J316" s="21">
        <v>15775.0</v>
      </c>
      <c r="K316" s="21">
        <v>725162.0</v>
      </c>
      <c r="L316" s="21">
        <v>127424.0</v>
      </c>
      <c r="M316" s="21">
        <v>126620.0</v>
      </c>
      <c r="N316" s="21">
        <v>166399.0</v>
      </c>
      <c r="O316" s="21">
        <v>176641.0</v>
      </c>
      <c r="P316" s="21">
        <v>198147.0</v>
      </c>
      <c r="Q316" s="21">
        <v>218873.0</v>
      </c>
      <c r="R316" s="21">
        <v>243206.0</v>
      </c>
      <c r="S316" s="21">
        <v>40636.0</v>
      </c>
      <c r="T316" s="21"/>
    </row>
    <row r="317">
      <c r="A317" s="8">
        <v>44316.0</v>
      </c>
      <c r="B317" s="21">
        <v>3056004.0</v>
      </c>
      <c r="C317" s="21">
        <v>472376.0</v>
      </c>
      <c r="D317" s="21">
        <v>192612.0</v>
      </c>
      <c r="E317" s="21">
        <v>129103.0</v>
      </c>
      <c r="F317" s="21">
        <v>151132.0</v>
      </c>
      <c r="G317" s="21">
        <v>97804.0</v>
      </c>
      <c r="H317" s="21">
        <v>85809.0</v>
      </c>
      <c r="I317" s="21">
        <v>53032.0</v>
      </c>
      <c r="J317" s="21">
        <v>14683.0</v>
      </c>
      <c r="K317" s="21">
        <v>660097.0</v>
      </c>
      <c r="L317" s="21">
        <v>114603.0</v>
      </c>
      <c r="M317" s="21">
        <v>116946.0</v>
      </c>
      <c r="N317" s="21">
        <v>152555.0</v>
      </c>
      <c r="O317" s="21">
        <v>165156.0</v>
      </c>
      <c r="P317" s="21">
        <v>182443.0</v>
      </c>
      <c r="Q317" s="21">
        <v>201163.0</v>
      </c>
      <c r="R317" s="21">
        <v>228966.0</v>
      </c>
      <c r="S317" s="21">
        <v>37524.0</v>
      </c>
      <c r="T317" s="21"/>
    </row>
    <row r="318">
      <c r="A318" s="8">
        <v>44315.0</v>
      </c>
      <c r="B318" s="21">
        <v>2808794.0</v>
      </c>
      <c r="C318" s="21">
        <v>438269.0</v>
      </c>
      <c r="D318" s="21">
        <v>174943.0</v>
      </c>
      <c r="E318" s="21">
        <v>117794.0</v>
      </c>
      <c r="F318" s="21">
        <v>138046.0</v>
      </c>
      <c r="G318" s="21">
        <v>91417.0</v>
      </c>
      <c r="H318" s="21">
        <v>78283.0</v>
      </c>
      <c r="I318" s="21">
        <v>49313.0</v>
      </c>
      <c r="J318" s="21">
        <v>13790.0</v>
      </c>
      <c r="K318" s="21">
        <v>601798.0</v>
      </c>
      <c r="L318" s="21">
        <v>103000.0</v>
      </c>
      <c r="M318" s="21">
        <v>107145.0</v>
      </c>
      <c r="N318" s="21">
        <v>140618.0</v>
      </c>
      <c r="O318" s="21">
        <v>151563.0</v>
      </c>
      <c r="P318" s="21">
        <v>167023.0</v>
      </c>
      <c r="Q318" s="21">
        <v>185093.0</v>
      </c>
      <c r="R318" s="21">
        <v>215658.0</v>
      </c>
      <c r="S318" s="21">
        <v>35041.0</v>
      </c>
      <c r="T318" s="21"/>
    </row>
    <row r="319">
      <c r="A319" s="8">
        <v>44314.0</v>
      </c>
      <c r="B319" s="21">
        <v>2586769.0</v>
      </c>
      <c r="C319" s="21">
        <v>406009.0</v>
      </c>
      <c r="D319" s="21">
        <v>157866.0</v>
      </c>
      <c r="E319" s="21">
        <v>108655.0</v>
      </c>
      <c r="F319" s="21">
        <v>126965.0</v>
      </c>
      <c r="G319" s="21">
        <v>85729.0</v>
      </c>
      <c r="H319" s="21">
        <v>71662.0</v>
      </c>
      <c r="I319" s="21">
        <v>46370.0</v>
      </c>
      <c r="J319" s="21">
        <v>12764.0</v>
      </c>
      <c r="K319" s="21">
        <v>552818.0</v>
      </c>
      <c r="L319" s="21">
        <v>95051.0</v>
      </c>
      <c r="M319" s="21">
        <v>97802.0</v>
      </c>
      <c r="N319" s="21">
        <v>129342.0</v>
      </c>
      <c r="O319" s="21">
        <v>136081.0</v>
      </c>
      <c r="P319" s="21">
        <v>154706.0</v>
      </c>
      <c r="Q319" s="21">
        <v>171838.0</v>
      </c>
      <c r="R319" s="21">
        <v>200453.0</v>
      </c>
      <c r="S319" s="21">
        <v>32658.0</v>
      </c>
      <c r="T319" s="21"/>
    </row>
    <row r="320">
      <c r="A320" s="8">
        <v>44313.0</v>
      </c>
      <c r="B320" s="21">
        <v>2409975.0</v>
      </c>
      <c r="C320" s="21">
        <v>379120.0</v>
      </c>
      <c r="D320" s="21">
        <v>146543.0</v>
      </c>
      <c r="E320" s="21">
        <v>101271.0</v>
      </c>
      <c r="F320" s="21">
        <v>119664.0</v>
      </c>
      <c r="G320" s="21">
        <v>80793.0</v>
      </c>
      <c r="H320" s="21">
        <v>66001.0</v>
      </c>
      <c r="I320" s="21">
        <v>43623.0</v>
      </c>
      <c r="J320" s="21">
        <v>12007.0</v>
      </c>
      <c r="K320" s="21">
        <v>515292.0</v>
      </c>
      <c r="L320" s="21">
        <v>88018.0</v>
      </c>
      <c r="M320" s="21">
        <v>90938.0</v>
      </c>
      <c r="N320" s="21">
        <v>122644.0</v>
      </c>
      <c r="O320" s="21">
        <v>122725.0</v>
      </c>
      <c r="P320" s="21">
        <v>142507.0</v>
      </c>
      <c r="Q320" s="21">
        <v>162083.0</v>
      </c>
      <c r="R320" s="21">
        <v>186127.0</v>
      </c>
      <c r="S320" s="21">
        <v>30619.0</v>
      </c>
      <c r="T320" s="21"/>
    </row>
    <row r="321">
      <c r="A321" s="8">
        <v>44312.0</v>
      </c>
      <c r="B321" s="21">
        <v>2266888.0</v>
      </c>
      <c r="C321" s="21">
        <v>355553.0</v>
      </c>
      <c r="D321" s="21">
        <v>138742.0</v>
      </c>
      <c r="E321" s="21">
        <v>95333.0</v>
      </c>
      <c r="F321" s="21">
        <v>113355.0</v>
      </c>
      <c r="G321" s="21">
        <v>76857.0</v>
      </c>
      <c r="H321" s="21">
        <v>61753.0</v>
      </c>
      <c r="I321" s="21">
        <v>41537.0</v>
      </c>
      <c r="J321" s="21">
        <v>11300.0</v>
      </c>
      <c r="K321" s="21">
        <v>484238.0</v>
      </c>
      <c r="L321" s="21">
        <v>83598.0</v>
      </c>
      <c r="M321" s="21">
        <v>85612.0</v>
      </c>
      <c r="N321" s="21">
        <v>117300.0</v>
      </c>
      <c r="O321" s="21">
        <v>111263.0</v>
      </c>
      <c r="P321" s="21">
        <v>133273.0</v>
      </c>
      <c r="Q321" s="21">
        <v>151922.0</v>
      </c>
      <c r="R321" s="21">
        <v>176433.0</v>
      </c>
      <c r="S321" s="21">
        <v>28819.0</v>
      </c>
      <c r="T321" s="21"/>
    </row>
    <row r="322">
      <c r="A322" s="8">
        <v>44311.0</v>
      </c>
      <c r="B322" s="21">
        <v>2260639.0</v>
      </c>
      <c r="C322" s="21">
        <v>355353.0</v>
      </c>
      <c r="D322" s="21">
        <v>138739.0</v>
      </c>
      <c r="E322" s="21">
        <v>94598.0</v>
      </c>
      <c r="F322" s="21">
        <v>113322.0</v>
      </c>
      <c r="G322" s="21">
        <v>76857.0</v>
      </c>
      <c r="H322" s="21">
        <v>61710.0</v>
      </c>
      <c r="I322" s="21">
        <v>41424.0</v>
      </c>
      <c r="J322" s="21">
        <v>11284.0</v>
      </c>
      <c r="K322" s="21">
        <v>481856.0</v>
      </c>
      <c r="L322" s="21">
        <v>83585.0</v>
      </c>
      <c r="M322" s="21">
        <v>85561.0</v>
      </c>
      <c r="N322" s="21">
        <v>116837.0</v>
      </c>
      <c r="O322" s="21">
        <v>110428.0</v>
      </c>
      <c r="P322" s="21">
        <v>133272.0</v>
      </c>
      <c r="Q322" s="21">
        <v>150620.0</v>
      </c>
      <c r="R322" s="21">
        <v>176407.0</v>
      </c>
      <c r="S322" s="21">
        <v>28786.0</v>
      </c>
      <c r="T322" s="21"/>
    </row>
    <row r="323">
      <c r="A323" s="8">
        <v>44310.0</v>
      </c>
      <c r="B323" s="21">
        <v>2195492.0</v>
      </c>
      <c r="C323" s="21">
        <v>344869.0</v>
      </c>
      <c r="D323" s="21">
        <v>135113.0</v>
      </c>
      <c r="E323" s="21">
        <v>90987.0</v>
      </c>
      <c r="F323" s="21">
        <v>110681.0</v>
      </c>
      <c r="G323" s="21">
        <v>75480.0</v>
      </c>
      <c r="H323" s="21">
        <v>60628.0</v>
      </c>
      <c r="I323" s="21">
        <v>40941.0</v>
      </c>
      <c r="J323" s="21">
        <v>10976.0</v>
      </c>
      <c r="K323" s="21">
        <v>461883.0</v>
      </c>
      <c r="L323" s="21">
        <v>82511.0</v>
      </c>
      <c r="M323" s="21">
        <v>83449.0</v>
      </c>
      <c r="N323" s="21">
        <v>113193.0</v>
      </c>
      <c r="O323" s="21">
        <v>107815.0</v>
      </c>
      <c r="P323" s="21">
        <v>130782.0</v>
      </c>
      <c r="Q323" s="21">
        <v>146456.0</v>
      </c>
      <c r="R323" s="21">
        <v>171390.0</v>
      </c>
      <c r="S323" s="21">
        <v>28338.0</v>
      </c>
      <c r="T323" s="21"/>
    </row>
    <row r="324">
      <c r="A324" s="8">
        <v>44309.0</v>
      </c>
      <c r="B324" s="21">
        <v>2035549.0</v>
      </c>
      <c r="C324" s="21">
        <v>317386.0</v>
      </c>
      <c r="D324" s="21">
        <v>127266.0</v>
      </c>
      <c r="E324" s="21">
        <v>84132.0</v>
      </c>
      <c r="F324" s="21">
        <v>104056.0</v>
      </c>
      <c r="G324" s="21">
        <v>70624.0</v>
      </c>
      <c r="H324" s="21">
        <v>55932.0</v>
      </c>
      <c r="I324" s="21">
        <v>38748.0</v>
      </c>
      <c r="J324" s="21">
        <v>10222.0</v>
      </c>
      <c r="K324" s="21">
        <v>427719.0</v>
      </c>
      <c r="L324" s="21">
        <v>77579.0</v>
      </c>
      <c r="M324" s="21">
        <v>78114.0</v>
      </c>
      <c r="N324" s="21">
        <v>106167.0</v>
      </c>
      <c r="O324" s="21">
        <v>99607.0</v>
      </c>
      <c r="P324" s="21">
        <v>120225.0</v>
      </c>
      <c r="Q324" s="21">
        <v>134663.0</v>
      </c>
      <c r="R324" s="21">
        <v>156491.0</v>
      </c>
      <c r="S324" s="21">
        <v>26618.0</v>
      </c>
      <c r="T324" s="21"/>
    </row>
    <row r="325">
      <c r="A325" s="8">
        <v>44308.0</v>
      </c>
      <c r="B325" s="21">
        <v>1903767.0</v>
      </c>
      <c r="C325" s="21">
        <v>294555.0</v>
      </c>
      <c r="D325" s="21">
        <v>121702.0</v>
      </c>
      <c r="E325" s="21">
        <v>78721.0</v>
      </c>
      <c r="F325" s="21">
        <v>99043.0</v>
      </c>
      <c r="G325" s="21">
        <v>66939.0</v>
      </c>
      <c r="H325" s="21">
        <v>52263.0</v>
      </c>
      <c r="I325" s="21">
        <v>36727.0</v>
      </c>
      <c r="J325" s="21">
        <v>9743.0</v>
      </c>
      <c r="K325" s="21">
        <v>399683.0</v>
      </c>
      <c r="L325" s="21">
        <v>73446.0</v>
      </c>
      <c r="M325" s="21">
        <v>73969.0</v>
      </c>
      <c r="N325" s="21">
        <v>98650.0</v>
      </c>
      <c r="O325" s="21">
        <v>92120.0</v>
      </c>
      <c r="P325" s="21">
        <v>110594.0</v>
      </c>
      <c r="Q325" s="21">
        <v>125872.0</v>
      </c>
      <c r="R325" s="21">
        <v>144722.0</v>
      </c>
      <c r="S325" s="21">
        <v>25018.0</v>
      </c>
      <c r="T325" s="21"/>
    </row>
    <row r="326">
      <c r="A326" s="8">
        <v>44307.0</v>
      </c>
      <c r="B326" s="21">
        <v>1771407.0</v>
      </c>
      <c r="C326" s="21">
        <v>271027.0</v>
      </c>
      <c r="D326" s="21">
        <v>115622.0</v>
      </c>
      <c r="E326" s="21">
        <v>74674.0</v>
      </c>
      <c r="F326" s="21">
        <v>93804.0</v>
      </c>
      <c r="G326" s="21">
        <v>62721.0</v>
      </c>
      <c r="H326" s="21">
        <v>48957.0</v>
      </c>
      <c r="I326" s="21">
        <v>34631.0</v>
      </c>
      <c r="J326" s="21">
        <v>8995.0</v>
      </c>
      <c r="K326" s="21">
        <v>373128.0</v>
      </c>
      <c r="L326" s="21">
        <v>68622.0</v>
      </c>
      <c r="M326" s="21">
        <v>68844.0</v>
      </c>
      <c r="N326" s="21">
        <v>89248.0</v>
      </c>
      <c r="O326" s="21">
        <v>86536.0</v>
      </c>
      <c r="P326" s="21">
        <v>101848.0</v>
      </c>
      <c r="Q326" s="21">
        <v>115165.0</v>
      </c>
      <c r="R326" s="21">
        <v>134214.0</v>
      </c>
      <c r="S326" s="21">
        <v>23371.0</v>
      </c>
      <c r="T326" s="21"/>
    </row>
    <row r="327">
      <c r="A327" s="8">
        <v>44306.0</v>
      </c>
      <c r="B327" s="21">
        <v>1639490.0</v>
      </c>
      <c r="C327" s="21">
        <v>248485.0</v>
      </c>
      <c r="D327" s="21">
        <v>109972.0</v>
      </c>
      <c r="E327" s="21">
        <v>70005.0</v>
      </c>
      <c r="F327" s="21">
        <v>88589.0</v>
      </c>
      <c r="G327" s="21">
        <v>58221.0</v>
      </c>
      <c r="H327" s="21">
        <v>45188.0</v>
      </c>
      <c r="I327" s="21">
        <v>33081.0</v>
      </c>
      <c r="J327" s="21">
        <v>8274.0</v>
      </c>
      <c r="K327" s="21">
        <v>346190.0</v>
      </c>
      <c r="L327" s="21">
        <v>63338.0</v>
      </c>
      <c r="M327" s="21">
        <v>63800.0</v>
      </c>
      <c r="N327" s="21">
        <v>80681.0</v>
      </c>
      <c r="O327" s="21">
        <v>80914.0</v>
      </c>
      <c r="P327" s="21">
        <v>93724.0</v>
      </c>
      <c r="Q327" s="21">
        <v>103934.0</v>
      </c>
      <c r="R327" s="21">
        <v>123171.0</v>
      </c>
      <c r="S327" s="21">
        <v>21923.0</v>
      </c>
      <c r="T327" s="21"/>
    </row>
    <row r="328">
      <c r="A328" s="8">
        <v>44305.0</v>
      </c>
      <c r="B328" s="21">
        <v>1517390.0</v>
      </c>
      <c r="C328" s="21">
        <v>226902.0</v>
      </c>
      <c r="D328" s="21">
        <v>104564.0</v>
      </c>
      <c r="E328" s="21">
        <v>65630.0</v>
      </c>
      <c r="F328" s="21">
        <v>83627.0</v>
      </c>
      <c r="G328" s="21">
        <v>55605.0</v>
      </c>
      <c r="H328" s="21">
        <v>41348.0</v>
      </c>
      <c r="I328" s="21">
        <v>31397.0</v>
      </c>
      <c r="J328" s="21">
        <v>7572.0</v>
      </c>
      <c r="K328" s="21">
        <v>322414.0</v>
      </c>
      <c r="L328" s="21">
        <v>58248.0</v>
      </c>
      <c r="M328" s="21">
        <v>59733.0</v>
      </c>
      <c r="N328" s="21">
        <v>72412.0</v>
      </c>
      <c r="O328" s="21">
        <v>75864.0</v>
      </c>
      <c r="P328" s="21">
        <v>85503.0</v>
      </c>
      <c r="Q328" s="21">
        <v>93350.0</v>
      </c>
      <c r="R328" s="21">
        <v>112453.0</v>
      </c>
      <c r="S328" s="21">
        <v>20768.0</v>
      </c>
      <c r="T328" s="21"/>
    </row>
    <row r="329">
      <c r="A329" s="8">
        <v>44304.0</v>
      </c>
      <c r="B329" s="21">
        <v>1512503.0</v>
      </c>
      <c r="C329" s="21">
        <v>226902.0</v>
      </c>
      <c r="D329" s="21">
        <v>104564.0</v>
      </c>
      <c r="E329" s="21">
        <v>64590.0</v>
      </c>
      <c r="F329" s="21">
        <v>83627.0</v>
      </c>
      <c r="G329" s="21">
        <v>55605.0</v>
      </c>
      <c r="H329" s="21">
        <v>41348.0</v>
      </c>
      <c r="I329" s="21">
        <v>31397.0</v>
      </c>
      <c r="J329" s="21">
        <v>7572.0</v>
      </c>
      <c r="K329" s="21">
        <v>321106.0</v>
      </c>
      <c r="L329" s="21">
        <v>58248.0</v>
      </c>
      <c r="M329" s="21">
        <v>59733.0</v>
      </c>
      <c r="N329" s="21">
        <v>71625.0</v>
      </c>
      <c r="O329" s="21">
        <v>75864.0</v>
      </c>
      <c r="P329" s="21">
        <v>85501.0</v>
      </c>
      <c r="Q329" s="21">
        <v>91600.0</v>
      </c>
      <c r="R329" s="21">
        <v>112453.0</v>
      </c>
      <c r="S329" s="21">
        <v>20768.0</v>
      </c>
      <c r="T329" s="21"/>
    </row>
    <row r="330">
      <c r="A330" s="8">
        <v>44303.0</v>
      </c>
      <c r="B330" s="21">
        <v>1482969.0</v>
      </c>
      <c r="C330" s="21">
        <v>224547.0</v>
      </c>
      <c r="D330" s="21">
        <v>104073.0</v>
      </c>
      <c r="E330" s="21">
        <v>63415.0</v>
      </c>
      <c r="F330" s="21">
        <v>82267.0</v>
      </c>
      <c r="G330" s="21">
        <v>55292.0</v>
      </c>
      <c r="H330" s="21">
        <v>41074.0</v>
      </c>
      <c r="I330" s="21">
        <v>31297.0</v>
      </c>
      <c r="J330" s="21">
        <v>7316.0</v>
      </c>
      <c r="K330" s="21">
        <v>309281.0</v>
      </c>
      <c r="L330" s="21">
        <v>57927.0</v>
      </c>
      <c r="M330" s="21">
        <v>59141.0</v>
      </c>
      <c r="N330" s="21">
        <v>69369.0</v>
      </c>
      <c r="O330" s="21">
        <v>75406.0</v>
      </c>
      <c r="P330" s="21">
        <v>84571.0</v>
      </c>
      <c r="Q330" s="21">
        <v>86978.0</v>
      </c>
      <c r="R330" s="21">
        <v>110368.0</v>
      </c>
      <c r="S330" s="21">
        <v>20647.0</v>
      </c>
      <c r="T330" s="21"/>
    </row>
    <row r="331">
      <c r="A331" s="8">
        <v>44302.0</v>
      </c>
      <c r="B331" s="21">
        <v>1379653.0</v>
      </c>
      <c r="C331" s="21">
        <v>208744.0</v>
      </c>
      <c r="D331" s="21">
        <v>99596.0</v>
      </c>
      <c r="E331" s="21">
        <v>59668.0</v>
      </c>
      <c r="F331" s="21">
        <v>77349.0</v>
      </c>
      <c r="G331" s="21">
        <v>53447.0</v>
      </c>
      <c r="H331" s="21">
        <v>38171.0</v>
      </c>
      <c r="I331" s="21">
        <v>30055.0</v>
      </c>
      <c r="J331" s="21">
        <v>6405.0</v>
      </c>
      <c r="K331" s="21">
        <v>288722.0</v>
      </c>
      <c r="L331" s="21">
        <v>53252.0</v>
      </c>
      <c r="M331" s="21">
        <v>54788.0</v>
      </c>
      <c r="N331" s="21">
        <v>63966.0</v>
      </c>
      <c r="O331" s="21">
        <v>71035.0</v>
      </c>
      <c r="P331" s="21">
        <v>76541.0</v>
      </c>
      <c r="Q331" s="21">
        <v>77489.0</v>
      </c>
      <c r="R331" s="21">
        <v>101115.0</v>
      </c>
      <c r="S331" s="21">
        <v>19310.0</v>
      </c>
      <c r="T331" s="21"/>
    </row>
    <row r="332">
      <c r="A332" s="8">
        <v>44301.0</v>
      </c>
      <c r="B332" s="21">
        <v>1285909.0</v>
      </c>
      <c r="C332" s="21">
        <v>195071.0</v>
      </c>
      <c r="D332" s="21">
        <v>96082.0</v>
      </c>
      <c r="E332" s="21">
        <v>56430.0</v>
      </c>
      <c r="F332" s="21">
        <v>73158.0</v>
      </c>
      <c r="G332" s="21">
        <v>51029.0</v>
      </c>
      <c r="H332" s="21">
        <v>35712.0</v>
      </c>
      <c r="I332" s="21">
        <v>29003.0</v>
      </c>
      <c r="J332" s="21">
        <v>5818.0</v>
      </c>
      <c r="K332" s="21">
        <v>270629.0</v>
      </c>
      <c r="L332" s="21">
        <v>48239.0</v>
      </c>
      <c r="M332" s="21">
        <v>50235.0</v>
      </c>
      <c r="N332" s="21">
        <v>58614.0</v>
      </c>
      <c r="O332" s="21">
        <v>66747.0</v>
      </c>
      <c r="P332" s="21">
        <v>69258.0</v>
      </c>
      <c r="Q332" s="21">
        <v>69722.0</v>
      </c>
      <c r="R332" s="21">
        <v>91901.0</v>
      </c>
      <c r="S332" s="21">
        <v>18261.0</v>
      </c>
      <c r="T332" s="21"/>
    </row>
    <row r="333">
      <c r="A333" s="8">
        <v>44300.0</v>
      </c>
      <c r="B333" s="21">
        <v>1239065.0</v>
      </c>
      <c r="C333" s="21">
        <v>188646.0</v>
      </c>
      <c r="D333" s="21">
        <v>93110.0</v>
      </c>
      <c r="E333" s="21">
        <v>54863.0</v>
      </c>
      <c r="F333" s="21">
        <v>70389.0</v>
      </c>
      <c r="G333" s="21">
        <v>50002.0</v>
      </c>
      <c r="H333" s="21">
        <v>34943.0</v>
      </c>
      <c r="I333" s="21">
        <v>28343.0</v>
      </c>
      <c r="J333" s="21">
        <v>5477.0</v>
      </c>
      <c r="K333" s="21">
        <v>259934.0</v>
      </c>
      <c r="L333" s="21">
        <v>46185.0</v>
      </c>
      <c r="M333" s="21">
        <v>47347.0</v>
      </c>
      <c r="N333" s="21">
        <v>57194.0</v>
      </c>
      <c r="O333" s="21">
        <v>64016.0</v>
      </c>
      <c r="P333" s="21">
        <v>65802.0</v>
      </c>
      <c r="Q333" s="21">
        <v>66255.0</v>
      </c>
      <c r="R333" s="21">
        <v>89252.0</v>
      </c>
      <c r="S333" s="21">
        <v>17307.0</v>
      </c>
      <c r="T333" s="21"/>
    </row>
    <row r="334">
      <c r="A334" s="8">
        <v>44299.0</v>
      </c>
      <c r="B334" s="21">
        <v>1195342.0</v>
      </c>
      <c r="C334" s="21">
        <v>182809.0</v>
      </c>
      <c r="D334" s="21">
        <v>90218.0</v>
      </c>
      <c r="E334" s="21">
        <v>52762.0</v>
      </c>
      <c r="F334" s="21">
        <v>67912.0</v>
      </c>
      <c r="G334" s="21">
        <v>48261.0</v>
      </c>
      <c r="H334" s="21">
        <v>34100.0</v>
      </c>
      <c r="I334" s="21">
        <v>27848.0</v>
      </c>
      <c r="J334" s="21">
        <v>5125.0</v>
      </c>
      <c r="K334" s="21">
        <v>250825.0</v>
      </c>
      <c r="L334" s="21">
        <v>43909.0</v>
      </c>
      <c r="M334" s="21">
        <v>44691.0</v>
      </c>
      <c r="N334" s="21">
        <v>55875.0</v>
      </c>
      <c r="O334" s="21">
        <v>61441.0</v>
      </c>
      <c r="P334" s="21">
        <v>63230.0</v>
      </c>
      <c r="Q334" s="21">
        <v>63177.0</v>
      </c>
      <c r="R334" s="21">
        <v>86832.0</v>
      </c>
      <c r="S334" s="21">
        <v>16327.0</v>
      </c>
    </row>
    <row r="335">
      <c r="A335" s="8">
        <v>44298.0</v>
      </c>
      <c r="B335" s="21">
        <v>1157255.0</v>
      </c>
      <c r="C335" s="21">
        <v>177326.0</v>
      </c>
      <c r="D335" s="21">
        <v>87897.0</v>
      </c>
      <c r="E335" s="21">
        <v>50728.0</v>
      </c>
      <c r="F335" s="21">
        <v>65640.0</v>
      </c>
      <c r="G335" s="21">
        <v>46713.0</v>
      </c>
      <c r="H335" s="21">
        <v>33413.0</v>
      </c>
      <c r="I335" s="21">
        <v>27263.0</v>
      </c>
      <c r="J335" s="21">
        <v>4855.0</v>
      </c>
      <c r="K335" s="21">
        <v>243309.0</v>
      </c>
      <c r="L335" s="21">
        <v>42343.0</v>
      </c>
      <c r="M335" s="21">
        <v>42523.0</v>
      </c>
      <c r="N335" s="21">
        <v>54694.0</v>
      </c>
      <c r="O335" s="21">
        <v>58975.0</v>
      </c>
      <c r="P335" s="21">
        <v>61176.0</v>
      </c>
      <c r="Q335" s="21">
        <v>60526.0</v>
      </c>
      <c r="R335" s="21">
        <v>84356.0</v>
      </c>
      <c r="S335" s="21">
        <v>15518.0</v>
      </c>
      <c r="T335" s="21"/>
    </row>
    <row r="336">
      <c r="A336" s="8">
        <v>44297.0</v>
      </c>
      <c r="B336" s="21">
        <v>1156950.0</v>
      </c>
      <c r="C336" s="21">
        <v>177326.0</v>
      </c>
      <c r="D336" s="21">
        <v>87897.0</v>
      </c>
      <c r="E336" s="21">
        <v>50728.0</v>
      </c>
      <c r="F336" s="21">
        <v>65640.0</v>
      </c>
      <c r="G336" s="21">
        <v>46713.0</v>
      </c>
      <c r="H336" s="21">
        <v>33413.0</v>
      </c>
      <c r="I336" s="21">
        <v>27263.0</v>
      </c>
      <c r="J336" s="21">
        <v>4855.0</v>
      </c>
      <c r="K336" s="21">
        <v>243106.0</v>
      </c>
      <c r="L336" s="21">
        <v>42343.0</v>
      </c>
      <c r="M336" s="21">
        <v>42523.0</v>
      </c>
      <c r="N336" s="21">
        <v>54694.0</v>
      </c>
      <c r="O336" s="21">
        <v>58873.0</v>
      </c>
      <c r="P336" s="21">
        <v>61176.0</v>
      </c>
      <c r="Q336" s="21">
        <v>60526.0</v>
      </c>
      <c r="R336" s="21">
        <v>84356.0</v>
      </c>
      <c r="S336" s="21">
        <v>15518.0</v>
      </c>
      <c r="T336" s="21"/>
    </row>
    <row r="337">
      <c r="A337" s="8">
        <v>44296.0</v>
      </c>
      <c r="B337" s="21">
        <v>1148060.0</v>
      </c>
      <c r="C337" s="21">
        <v>176146.0</v>
      </c>
      <c r="D337" s="21">
        <v>87893.0</v>
      </c>
      <c r="E337" s="21">
        <v>50728.0</v>
      </c>
      <c r="F337" s="21">
        <v>65063.0</v>
      </c>
      <c r="G337" s="21">
        <v>46234.0</v>
      </c>
      <c r="H337" s="21">
        <v>33253.0</v>
      </c>
      <c r="I337" s="21">
        <v>27087.0</v>
      </c>
      <c r="J337" s="21">
        <v>4720.0</v>
      </c>
      <c r="K337" s="21">
        <v>239673.0</v>
      </c>
      <c r="L337" s="21">
        <v>41895.0</v>
      </c>
      <c r="M337" s="21">
        <v>42001.0</v>
      </c>
      <c r="N337" s="21">
        <v>54525.0</v>
      </c>
      <c r="O337" s="21">
        <v>58471.0</v>
      </c>
      <c r="P337" s="21">
        <v>61176.0</v>
      </c>
      <c r="Q337" s="21">
        <v>60001.0</v>
      </c>
      <c r="R337" s="21">
        <v>83857.0</v>
      </c>
      <c r="S337" s="21">
        <v>15337.0</v>
      </c>
      <c r="T337" s="21"/>
    </row>
    <row r="338">
      <c r="A338" s="8">
        <v>44295.0</v>
      </c>
      <c r="B338" s="21">
        <v>1113666.0</v>
      </c>
      <c r="C338" s="21">
        <v>171379.0</v>
      </c>
      <c r="D338" s="21">
        <v>85933.0</v>
      </c>
      <c r="E338" s="21">
        <v>48823.0</v>
      </c>
      <c r="F338" s="21">
        <v>63326.0</v>
      </c>
      <c r="G338" s="21">
        <v>45042.0</v>
      </c>
      <c r="H338" s="21">
        <v>32523.0</v>
      </c>
      <c r="I338" s="21">
        <v>26351.0</v>
      </c>
      <c r="J338" s="21">
        <v>4371.0</v>
      </c>
      <c r="K338" s="21">
        <v>232463.0</v>
      </c>
      <c r="L338" s="21">
        <v>40396.0</v>
      </c>
      <c r="M338" s="21">
        <v>39878.0</v>
      </c>
      <c r="N338" s="21">
        <v>52923.0</v>
      </c>
      <c r="O338" s="21">
        <v>56816.0</v>
      </c>
      <c r="P338" s="21">
        <v>59053.0</v>
      </c>
      <c r="Q338" s="21">
        <v>57803.0</v>
      </c>
      <c r="R338" s="21">
        <v>82066.0</v>
      </c>
      <c r="S338" s="21">
        <v>14520.0</v>
      </c>
      <c r="T338" s="21"/>
    </row>
    <row r="339">
      <c r="A339" s="8">
        <v>44294.0</v>
      </c>
      <c r="B339" s="21">
        <v>1075574.0</v>
      </c>
      <c r="C339" s="21">
        <v>166563.0</v>
      </c>
      <c r="D339" s="21">
        <v>83895.0</v>
      </c>
      <c r="E339" s="21">
        <v>46922.0</v>
      </c>
      <c r="F339" s="21">
        <v>61414.0</v>
      </c>
      <c r="G339" s="21">
        <v>43947.0</v>
      </c>
      <c r="H339" s="21">
        <v>31834.0</v>
      </c>
      <c r="I339" s="21">
        <v>25597.0</v>
      </c>
      <c r="J339" s="21">
        <v>4161.0</v>
      </c>
      <c r="K339" s="21">
        <v>224111.0</v>
      </c>
      <c r="L339" s="21">
        <v>38286.0</v>
      </c>
      <c r="M339" s="21">
        <v>37942.0</v>
      </c>
      <c r="N339" s="21">
        <v>50473.0</v>
      </c>
      <c r="O339" s="21">
        <v>54968.0</v>
      </c>
      <c r="P339" s="21">
        <v>56527.0</v>
      </c>
      <c r="Q339" s="21">
        <v>55063.0</v>
      </c>
      <c r="R339" s="21">
        <v>80161.0</v>
      </c>
      <c r="S339" s="21">
        <v>13710.0</v>
      </c>
      <c r="T339" s="21"/>
    </row>
    <row r="340">
      <c r="A340" s="8">
        <v>44293.0</v>
      </c>
      <c r="B340" s="21">
        <v>1039066.0</v>
      </c>
      <c r="C340" s="21">
        <v>162436.0</v>
      </c>
      <c r="D340" s="21">
        <v>82246.0</v>
      </c>
      <c r="E340" s="21">
        <v>45690.0</v>
      </c>
      <c r="F340" s="21">
        <v>59327.0</v>
      </c>
      <c r="G340" s="21">
        <v>42854.0</v>
      </c>
      <c r="H340" s="21">
        <v>31022.0</v>
      </c>
      <c r="I340" s="21">
        <v>23781.0</v>
      </c>
      <c r="J340" s="21">
        <v>3941.0</v>
      </c>
      <c r="K340" s="21">
        <v>216509.0</v>
      </c>
      <c r="L340" s="21">
        <v>35923.0</v>
      </c>
      <c r="M340" s="21">
        <v>36457.0</v>
      </c>
      <c r="N340" s="21">
        <v>48113.0</v>
      </c>
      <c r="O340" s="21">
        <v>52464.0</v>
      </c>
      <c r="P340" s="21">
        <v>54074.0</v>
      </c>
      <c r="Q340" s="21">
        <v>53671.0</v>
      </c>
      <c r="R340" s="21">
        <v>77591.0</v>
      </c>
      <c r="S340" s="21">
        <v>12967.0</v>
      </c>
      <c r="T340" s="21"/>
    </row>
    <row r="341">
      <c r="A341" s="8">
        <v>44292.0</v>
      </c>
      <c r="B341" s="21">
        <v>999870.0</v>
      </c>
      <c r="C341" s="21">
        <v>156714.0</v>
      </c>
      <c r="D341" s="21">
        <v>80331.0</v>
      </c>
      <c r="E341" s="21">
        <v>44430.0</v>
      </c>
      <c r="F341" s="21">
        <v>57272.0</v>
      </c>
      <c r="G341" s="21">
        <v>41772.0</v>
      </c>
      <c r="H341" s="21">
        <v>30164.0</v>
      </c>
      <c r="I341" s="21">
        <v>21972.0</v>
      </c>
      <c r="J341" s="21">
        <v>3735.0</v>
      </c>
      <c r="K341" s="21">
        <v>208110.0</v>
      </c>
      <c r="L341" s="21">
        <v>33351.0</v>
      </c>
      <c r="M341" s="21">
        <v>34452.0</v>
      </c>
      <c r="N341" s="21">
        <v>46239.0</v>
      </c>
      <c r="O341" s="21">
        <v>50426.0</v>
      </c>
      <c r="P341" s="21">
        <v>51742.0</v>
      </c>
      <c r="Q341" s="21">
        <v>52050.0</v>
      </c>
      <c r="R341" s="21">
        <v>74965.0</v>
      </c>
      <c r="S341" s="21">
        <v>12145.0</v>
      </c>
      <c r="T341" s="21"/>
    </row>
    <row r="342">
      <c r="A342" s="8">
        <v>44291.0</v>
      </c>
      <c r="B342" s="21">
        <v>962730.0</v>
      </c>
      <c r="C342" s="21">
        <v>151683.0</v>
      </c>
      <c r="D342" s="21">
        <v>78611.0</v>
      </c>
      <c r="E342" s="21">
        <v>43125.0</v>
      </c>
      <c r="F342" s="21">
        <v>55275.0</v>
      </c>
      <c r="G342" s="21">
        <v>40482.0</v>
      </c>
      <c r="H342" s="21">
        <v>29322.0</v>
      </c>
      <c r="I342" s="21">
        <v>20311.0</v>
      </c>
      <c r="J342" s="21">
        <v>3481.0</v>
      </c>
      <c r="K342" s="21">
        <v>200800.0</v>
      </c>
      <c r="L342" s="21">
        <v>31247.0</v>
      </c>
      <c r="M342" s="21">
        <v>32579.0</v>
      </c>
      <c r="N342" s="21">
        <v>43892.0</v>
      </c>
      <c r="O342" s="21">
        <v>48107.0</v>
      </c>
      <c r="P342" s="21">
        <v>49635.0</v>
      </c>
      <c r="Q342" s="21">
        <v>50543.0</v>
      </c>
      <c r="R342" s="21">
        <v>72212.0</v>
      </c>
      <c r="S342" s="21">
        <v>11425.0</v>
      </c>
      <c r="T342" s="21"/>
    </row>
    <row r="343">
      <c r="A343" s="8">
        <v>44290.0</v>
      </c>
      <c r="B343" s="21">
        <v>962083.0</v>
      </c>
      <c r="C343" s="21">
        <v>151578.0</v>
      </c>
      <c r="D343" s="21">
        <v>78611.0</v>
      </c>
      <c r="E343" s="21">
        <v>43011.0</v>
      </c>
      <c r="F343" s="21">
        <v>55268.0</v>
      </c>
      <c r="G343" s="21">
        <v>40471.0</v>
      </c>
      <c r="H343" s="21">
        <v>29322.0</v>
      </c>
      <c r="I343" s="21">
        <v>20311.0</v>
      </c>
      <c r="J343" s="21">
        <v>3481.0</v>
      </c>
      <c r="K343" s="21">
        <v>200799.0</v>
      </c>
      <c r="L343" s="21">
        <v>31247.0</v>
      </c>
      <c r="M343" s="21">
        <v>32516.0</v>
      </c>
      <c r="N343" s="21">
        <v>43816.0</v>
      </c>
      <c r="O343" s="21">
        <v>47848.0</v>
      </c>
      <c r="P343" s="21">
        <v>49635.0</v>
      </c>
      <c r="Q343" s="21">
        <v>50543.0</v>
      </c>
      <c r="R343" s="21">
        <v>72201.0</v>
      </c>
      <c r="S343" s="21">
        <v>11425.0</v>
      </c>
      <c r="T343" s="21"/>
    </row>
    <row r="344">
      <c r="A344" s="8">
        <v>44289.0</v>
      </c>
      <c r="B344" s="21">
        <v>953556.0</v>
      </c>
      <c r="C344" s="21">
        <v>151391.0</v>
      </c>
      <c r="D344" s="21">
        <v>78522.0</v>
      </c>
      <c r="E344" s="21">
        <v>42922.0</v>
      </c>
      <c r="F344" s="21">
        <v>54686.0</v>
      </c>
      <c r="G344" s="21">
        <v>40221.0</v>
      </c>
      <c r="H344" s="21">
        <v>29156.0</v>
      </c>
      <c r="I344" s="21">
        <v>19886.0</v>
      </c>
      <c r="J344" s="21">
        <v>3408.0</v>
      </c>
      <c r="K344" s="21">
        <v>198280.0</v>
      </c>
      <c r="L344" s="21">
        <v>30629.0</v>
      </c>
      <c r="M344" s="21">
        <v>32015.0</v>
      </c>
      <c r="N344" s="21">
        <v>43126.0</v>
      </c>
      <c r="O344" s="21">
        <v>46560.0</v>
      </c>
      <c r="P344" s="21">
        <v>49372.0</v>
      </c>
      <c r="Q344" s="21">
        <v>50406.0</v>
      </c>
      <c r="R344" s="21">
        <v>71564.0</v>
      </c>
      <c r="S344" s="21">
        <v>11412.0</v>
      </c>
      <c r="T344" s="21"/>
    </row>
    <row r="345">
      <c r="A345" s="8">
        <v>44288.0</v>
      </c>
      <c r="B345" s="21">
        <v>914069.0</v>
      </c>
      <c r="C345" s="21">
        <v>146106.0</v>
      </c>
      <c r="D345" s="21">
        <v>76038.0</v>
      </c>
      <c r="E345" s="21">
        <v>41315.0</v>
      </c>
      <c r="F345" s="21">
        <v>52351.0</v>
      </c>
      <c r="G345" s="21">
        <v>38459.0</v>
      </c>
      <c r="H345" s="21">
        <v>28063.0</v>
      </c>
      <c r="I345" s="21">
        <v>18715.0</v>
      </c>
      <c r="J345" s="21">
        <v>3070.0</v>
      </c>
      <c r="K345" s="21">
        <v>191565.0</v>
      </c>
      <c r="L345" s="21">
        <v>28369.0</v>
      </c>
      <c r="M345" s="21">
        <v>30018.0</v>
      </c>
      <c r="N345" s="21">
        <v>40138.0</v>
      </c>
      <c r="O345" s="21">
        <v>44345.0</v>
      </c>
      <c r="P345" s="21">
        <v>46916.0</v>
      </c>
      <c r="Q345" s="21">
        <v>49057.0</v>
      </c>
      <c r="R345" s="21">
        <v>68708.0</v>
      </c>
      <c r="S345" s="21">
        <v>10836.0</v>
      </c>
      <c r="T345" s="21"/>
    </row>
    <row r="346">
      <c r="A346" s="8">
        <v>44287.0</v>
      </c>
      <c r="B346" s="21">
        <v>876573.0</v>
      </c>
      <c r="C346" s="21">
        <v>141584.0</v>
      </c>
      <c r="D346" s="21">
        <v>73571.0</v>
      </c>
      <c r="E346" s="21">
        <v>40298.0</v>
      </c>
      <c r="F346" s="21">
        <v>50090.0</v>
      </c>
      <c r="G346" s="21">
        <v>37005.0</v>
      </c>
      <c r="H346" s="21">
        <v>27291.0</v>
      </c>
      <c r="I346" s="21">
        <v>17888.0</v>
      </c>
      <c r="J346" s="21">
        <v>2664.0</v>
      </c>
      <c r="K346" s="21">
        <v>184813.0</v>
      </c>
      <c r="L346" s="21">
        <v>25972.0</v>
      </c>
      <c r="M346" s="21">
        <v>27670.0</v>
      </c>
      <c r="N346" s="21">
        <v>37679.0</v>
      </c>
      <c r="O346" s="21">
        <v>42259.0</v>
      </c>
      <c r="P346" s="21">
        <v>44766.0</v>
      </c>
      <c r="Q346" s="21">
        <v>47380.0</v>
      </c>
      <c r="R346" s="21">
        <v>65558.0</v>
      </c>
      <c r="S346" s="21">
        <v>10085.0</v>
      </c>
      <c r="T346" s="21"/>
    </row>
    <row r="347">
      <c r="A347" s="8">
        <v>44286.0</v>
      </c>
      <c r="B347" s="21">
        <v>852202.0</v>
      </c>
      <c r="C347" s="21">
        <v>139440.0</v>
      </c>
      <c r="D347" s="21">
        <v>71383.0</v>
      </c>
      <c r="E347" s="21">
        <v>39341.0</v>
      </c>
      <c r="F347" s="21">
        <v>48832.0</v>
      </c>
      <c r="G347" s="21">
        <v>36154.0</v>
      </c>
      <c r="H347" s="21">
        <v>26610.0</v>
      </c>
      <c r="I347" s="21">
        <v>17403.0</v>
      </c>
      <c r="J347" s="21">
        <v>2558.0</v>
      </c>
      <c r="K347" s="21">
        <v>179464.0</v>
      </c>
      <c r="L347" s="21">
        <v>25106.0</v>
      </c>
      <c r="M347" s="21">
        <v>26351.0</v>
      </c>
      <c r="N347" s="21">
        <v>36258.0</v>
      </c>
      <c r="O347" s="21">
        <v>40790.0</v>
      </c>
      <c r="P347" s="21">
        <v>43406.0</v>
      </c>
      <c r="Q347" s="21">
        <v>45395.0</v>
      </c>
      <c r="R347" s="21">
        <v>63824.0</v>
      </c>
      <c r="S347" s="21">
        <v>9887.0</v>
      </c>
      <c r="T347" s="21"/>
    </row>
    <row r="348">
      <c r="A348" s="8">
        <v>44285.0</v>
      </c>
      <c r="B348" s="21">
        <v>822448.0</v>
      </c>
      <c r="C348" s="21">
        <v>136711.0</v>
      </c>
      <c r="D348" s="21">
        <v>68918.0</v>
      </c>
      <c r="E348" s="21">
        <v>38294.0</v>
      </c>
      <c r="F348" s="21">
        <v>47162.0</v>
      </c>
      <c r="G348" s="21">
        <v>35014.0</v>
      </c>
      <c r="H348" s="21">
        <v>25710.0</v>
      </c>
      <c r="I348" s="21">
        <v>16699.0</v>
      </c>
      <c r="J348" s="21">
        <v>2538.0</v>
      </c>
      <c r="K348" s="21">
        <v>172539.0</v>
      </c>
      <c r="L348" s="21">
        <v>24586.0</v>
      </c>
      <c r="M348" s="21">
        <v>25357.0</v>
      </c>
      <c r="N348" s="21">
        <v>34520.0</v>
      </c>
      <c r="O348" s="21">
        <v>39123.0</v>
      </c>
      <c r="P348" s="21">
        <v>41758.0</v>
      </c>
      <c r="Q348" s="21">
        <v>42939.0</v>
      </c>
      <c r="R348" s="21">
        <v>61118.0</v>
      </c>
      <c r="S348" s="21">
        <v>9462.0</v>
      </c>
      <c r="T348" s="21"/>
    </row>
    <row r="349">
      <c r="A349" s="8">
        <v>44284.0</v>
      </c>
      <c r="B349" s="21">
        <v>793966.0</v>
      </c>
      <c r="C349" s="21">
        <v>132993.0</v>
      </c>
      <c r="D349" s="21">
        <v>66346.0</v>
      </c>
      <c r="E349" s="21">
        <v>37364.0</v>
      </c>
      <c r="F349" s="21">
        <v>45826.0</v>
      </c>
      <c r="G349" s="21">
        <v>33766.0</v>
      </c>
      <c r="H349" s="21">
        <v>24915.0</v>
      </c>
      <c r="I349" s="21">
        <v>16228.0</v>
      </c>
      <c r="J349" s="21">
        <v>2416.0</v>
      </c>
      <c r="K349" s="21">
        <v>166375.0</v>
      </c>
      <c r="L349" s="21">
        <v>24000.0</v>
      </c>
      <c r="M349" s="21">
        <v>24390.0</v>
      </c>
      <c r="N349" s="21">
        <v>33334.0</v>
      </c>
      <c r="O349" s="21">
        <v>37318.0</v>
      </c>
      <c r="P349" s="21">
        <v>40017.0</v>
      </c>
      <c r="Q349" s="21">
        <v>40902.0</v>
      </c>
      <c r="R349" s="21">
        <v>58646.0</v>
      </c>
      <c r="S349" s="21">
        <v>9130.0</v>
      </c>
      <c r="T349" s="21"/>
    </row>
    <row r="350">
      <c r="A350" s="8">
        <v>44283.0</v>
      </c>
      <c r="B350" s="21">
        <v>793858.0</v>
      </c>
      <c r="C350" s="21">
        <v>132993.0</v>
      </c>
      <c r="D350" s="21">
        <v>66346.0</v>
      </c>
      <c r="E350" s="21">
        <v>37364.0</v>
      </c>
      <c r="F350" s="21">
        <v>45826.0</v>
      </c>
      <c r="G350" s="21">
        <v>33766.0</v>
      </c>
      <c r="H350" s="21">
        <v>24831.0</v>
      </c>
      <c r="I350" s="21">
        <v>16228.0</v>
      </c>
      <c r="J350" s="21">
        <v>2416.0</v>
      </c>
      <c r="K350" s="21">
        <v>166362.0</v>
      </c>
      <c r="L350" s="21">
        <v>24000.0</v>
      </c>
      <c r="M350" s="21">
        <v>24390.0</v>
      </c>
      <c r="N350" s="21">
        <v>33334.0</v>
      </c>
      <c r="O350" s="21">
        <v>37318.0</v>
      </c>
      <c r="P350" s="21">
        <v>40017.0</v>
      </c>
      <c r="Q350" s="21">
        <v>40902.0</v>
      </c>
      <c r="R350" s="21">
        <v>58635.0</v>
      </c>
      <c r="S350" s="21">
        <v>9130.0</v>
      </c>
      <c r="T350" s="21"/>
    </row>
    <row r="351">
      <c r="A351" s="8">
        <v>44282.0</v>
      </c>
      <c r="B351" s="21">
        <v>792274.0</v>
      </c>
      <c r="C351" s="21">
        <v>132796.0</v>
      </c>
      <c r="D351" s="21">
        <v>66173.0</v>
      </c>
      <c r="E351" s="21">
        <v>37338.0</v>
      </c>
      <c r="F351" s="21">
        <v>45809.0</v>
      </c>
      <c r="G351" s="21">
        <v>33719.0</v>
      </c>
      <c r="H351" s="21">
        <v>24753.0</v>
      </c>
      <c r="I351" s="21">
        <v>16228.0</v>
      </c>
      <c r="J351" s="21">
        <v>2416.0</v>
      </c>
      <c r="K351" s="21">
        <v>165677.0</v>
      </c>
      <c r="L351" s="21">
        <v>23976.0</v>
      </c>
      <c r="M351" s="21">
        <v>24330.0</v>
      </c>
      <c r="N351" s="21">
        <v>33122.0</v>
      </c>
      <c r="O351" s="21">
        <v>37307.0</v>
      </c>
      <c r="P351" s="21">
        <v>40017.0</v>
      </c>
      <c r="Q351" s="21">
        <v>40895.0</v>
      </c>
      <c r="R351" s="21">
        <v>58588.0</v>
      </c>
      <c r="S351" s="21">
        <v>9130.0</v>
      </c>
      <c r="T351" s="21"/>
    </row>
    <row r="352">
      <c r="A352" s="8">
        <v>44281.0</v>
      </c>
      <c r="B352" s="21">
        <v>767451.0</v>
      </c>
      <c r="C352" s="21">
        <v>127379.0</v>
      </c>
      <c r="D352" s="21">
        <v>64072.0</v>
      </c>
      <c r="E352" s="21">
        <v>36531.0</v>
      </c>
      <c r="F352" s="21">
        <v>43983.0</v>
      </c>
      <c r="G352" s="21">
        <v>32801.0</v>
      </c>
      <c r="H352" s="21">
        <v>24076.0</v>
      </c>
      <c r="I352" s="21">
        <v>15721.0</v>
      </c>
      <c r="J352" s="21">
        <v>2376.0</v>
      </c>
      <c r="K352" s="21">
        <v>160618.0</v>
      </c>
      <c r="L352" s="21">
        <v>23222.0</v>
      </c>
      <c r="M352" s="21">
        <v>23425.0</v>
      </c>
      <c r="N352" s="21">
        <v>31441.0</v>
      </c>
      <c r="O352" s="21">
        <v>35865.0</v>
      </c>
      <c r="P352" s="21">
        <v>39333.0</v>
      </c>
      <c r="Q352" s="21">
        <v>40136.0</v>
      </c>
      <c r="R352" s="21">
        <v>57681.0</v>
      </c>
      <c r="S352" s="21">
        <v>8791.0</v>
      </c>
      <c r="T352" s="21"/>
    </row>
    <row r="353">
      <c r="A353" s="8">
        <v>44280.0</v>
      </c>
      <c r="B353" s="21">
        <v>733124.0</v>
      </c>
      <c r="C353" s="21">
        <v>122249.0</v>
      </c>
      <c r="D353" s="21">
        <v>60664.0</v>
      </c>
      <c r="E353" s="21">
        <v>35268.0</v>
      </c>
      <c r="F353" s="21">
        <v>42119.0</v>
      </c>
      <c r="G353" s="21">
        <v>30988.0</v>
      </c>
      <c r="H353" s="21">
        <v>23319.0</v>
      </c>
      <c r="I353" s="21">
        <v>15060.0</v>
      </c>
      <c r="J353" s="21">
        <v>2286.0</v>
      </c>
      <c r="K353" s="21">
        <v>153839.0</v>
      </c>
      <c r="L353" s="21">
        <v>22310.0</v>
      </c>
      <c r="M353" s="21">
        <v>22175.0</v>
      </c>
      <c r="N353" s="21">
        <v>29396.0</v>
      </c>
      <c r="O353" s="21">
        <v>33425.0</v>
      </c>
      <c r="P353" s="21">
        <v>37834.0</v>
      </c>
      <c r="Q353" s="21">
        <v>38578.0</v>
      </c>
      <c r="R353" s="21">
        <v>55003.0</v>
      </c>
      <c r="S353" s="21">
        <v>8611.0</v>
      </c>
      <c r="T353" s="21"/>
    </row>
    <row r="354">
      <c r="A354" s="8">
        <v>44279.0</v>
      </c>
      <c r="B354" s="21">
        <v>703612.0</v>
      </c>
      <c r="C354" s="21">
        <v>119118.0</v>
      </c>
      <c r="D354" s="21">
        <v>56813.0</v>
      </c>
      <c r="E354" s="21">
        <v>34085.0</v>
      </c>
      <c r="F354" s="21">
        <v>40018.0</v>
      </c>
      <c r="G354" s="21">
        <v>29080.0</v>
      </c>
      <c r="H354" s="21">
        <v>22439.0</v>
      </c>
      <c r="I354" s="21">
        <v>14240.0</v>
      </c>
      <c r="J354" s="21">
        <v>2127.0</v>
      </c>
      <c r="K354" s="21">
        <v>149225.0</v>
      </c>
      <c r="L354" s="21">
        <v>21669.0</v>
      </c>
      <c r="M354" s="21">
        <v>21027.0</v>
      </c>
      <c r="N354" s="21">
        <v>28586.0</v>
      </c>
      <c r="O354" s="21">
        <v>31304.0</v>
      </c>
      <c r="P354" s="21">
        <v>35514.0</v>
      </c>
      <c r="Q354" s="21">
        <v>37623.0</v>
      </c>
      <c r="R354" s="21">
        <v>52280.0</v>
      </c>
      <c r="S354" s="21">
        <v>8464.0</v>
      </c>
      <c r="T354" s="21"/>
    </row>
    <row r="355">
      <c r="A355" s="8">
        <v>44278.0</v>
      </c>
      <c r="B355" s="21">
        <v>680560.0</v>
      </c>
      <c r="C355" s="21">
        <v>117112.0</v>
      </c>
      <c r="D355" s="21">
        <v>53961.0</v>
      </c>
      <c r="E355" s="21">
        <v>33114.0</v>
      </c>
      <c r="F355" s="21">
        <v>38323.0</v>
      </c>
      <c r="G355" s="21">
        <v>27122.0</v>
      </c>
      <c r="H355" s="21">
        <v>21855.0</v>
      </c>
      <c r="I355" s="21">
        <v>13685.0</v>
      </c>
      <c r="J355" s="21">
        <v>1946.0</v>
      </c>
      <c r="K355" s="92">
        <v>146149.0</v>
      </c>
      <c r="L355" s="21">
        <v>21472.0</v>
      </c>
      <c r="M355" s="21">
        <v>20599.0</v>
      </c>
      <c r="N355" s="21">
        <v>27578.0</v>
      </c>
      <c r="O355" s="21">
        <v>29058.0</v>
      </c>
      <c r="P355" s="21">
        <v>33436.0</v>
      </c>
      <c r="Q355" s="21">
        <v>36820.0</v>
      </c>
      <c r="R355" s="21">
        <v>49970.0</v>
      </c>
      <c r="S355" s="21">
        <v>8360.0</v>
      </c>
    </row>
    <row r="356">
      <c r="A356" s="8">
        <v>44277.0</v>
      </c>
      <c r="B356" s="21">
        <v>676607.0</v>
      </c>
      <c r="C356" s="21">
        <v>115654.0</v>
      </c>
      <c r="D356" s="21">
        <v>53659.0</v>
      </c>
      <c r="E356" s="21">
        <v>32783.0</v>
      </c>
      <c r="F356" s="21">
        <v>38172.0</v>
      </c>
      <c r="G356" s="21">
        <v>27089.0</v>
      </c>
      <c r="H356" s="21">
        <v>21753.0</v>
      </c>
      <c r="I356" s="21">
        <v>13656.0</v>
      </c>
      <c r="J356" s="21">
        <v>1944.0</v>
      </c>
      <c r="K356" s="92">
        <v>145374.0</v>
      </c>
      <c r="L356" s="21">
        <v>21374.0</v>
      </c>
      <c r="M356" s="21">
        <v>20439.0</v>
      </c>
      <c r="N356" s="21">
        <v>27520.0</v>
      </c>
      <c r="O356" s="21">
        <v>28974.0</v>
      </c>
      <c r="P356" s="21">
        <v>33393.0</v>
      </c>
      <c r="Q356" s="21">
        <v>36667.0</v>
      </c>
      <c r="R356" s="21">
        <v>49925.0</v>
      </c>
      <c r="S356" s="21">
        <v>8231.0</v>
      </c>
    </row>
    <row r="357">
      <c r="A357" s="8">
        <v>44276.0</v>
      </c>
      <c r="B357" s="21">
        <v>676587.0</v>
      </c>
      <c r="C357" s="21">
        <v>115654.0</v>
      </c>
      <c r="D357" s="21">
        <v>53659.0</v>
      </c>
      <c r="E357" s="21">
        <v>32783.0</v>
      </c>
      <c r="F357" s="21">
        <v>38153.0</v>
      </c>
      <c r="G357" s="21">
        <v>27089.0</v>
      </c>
      <c r="H357" s="21">
        <v>21753.0</v>
      </c>
      <c r="I357" s="21">
        <v>13656.0</v>
      </c>
      <c r="J357" s="21">
        <v>1944.0</v>
      </c>
      <c r="K357" s="92">
        <v>145374.0</v>
      </c>
      <c r="L357" s="21">
        <v>21374.0</v>
      </c>
      <c r="M357" s="21">
        <v>20439.0</v>
      </c>
      <c r="N357" s="21">
        <v>27520.0</v>
      </c>
      <c r="O357" s="21">
        <v>28974.0</v>
      </c>
      <c r="P357" s="21">
        <v>33393.0</v>
      </c>
      <c r="Q357" s="21">
        <v>36666.0</v>
      </c>
      <c r="R357" s="21">
        <v>49925.0</v>
      </c>
      <c r="S357" s="21">
        <v>8231.0</v>
      </c>
    </row>
    <row r="358">
      <c r="A358" s="8">
        <v>44275.0</v>
      </c>
      <c r="B358" s="21">
        <v>675426.0</v>
      </c>
      <c r="C358" s="21">
        <v>115616.0</v>
      </c>
      <c r="D358" s="21">
        <v>53607.0</v>
      </c>
      <c r="E358" s="21">
        <v>32511.0</v>
      </c>
      <c r="F358" s="21">
        <v>37762.0</v>
      </c>
      <c r="G358" s="21">
        <v>27089.0</v>
      </c>
      <c r="H358" s="21">
        <v>21559.0</v>
      </c>
      <c r="I358" s="21">
        <v>13656.0</v>
      </c>
      <c r="J358" s="21">
        <v>1944.0</v>
      </c>
      <c r="K358" s="92">
        <v>145254.0</v>
      </c>
      <c r="L358" s="21">
        <v>21374.0</v>
      </c>
      <c r="M358" s="21">
        <v>20439.0</v>
      </c>
      <c r="N358" s="21">
        <v>27507.0</v>
      </c>
      <c r="O358" s="21">
        <v>28964.0</v>
      </c>
      <c r="P358" s="21">
        <v>33393.0</v>
      </c>
      <c r="Q358" s="21">
        <v>36595.0</v>
      </c>
      <c r="R358" s="21">
        <v>49925.0</v>
      </c>
      <c r="S358" s="21">
        <v>8231.0</v>
      </c>
    </row>
    <row r="359">
      <c r="A359" s="8">
        <v>44274.0</v>
      </c>
      <c r="B359" s="21">
        <v>659475.0</v>
      </c>
      <c r="C359" s="21">
        <v>111569.0</v>
      </c>
      <c r="D359" s="21">
        <v>52395.0</v>
      </c>
      <c r="E359" s="21">
        <v>31840.0</v>
      </c>
      <c r="F359" s="21">
        <v>36088.0</v>
      </c>
      <c r="G359" s="21">
        <v>26691.0</v>
      </c>
      <c r="H359" s="21">
        <v>21033.0</v>
      </c>
      <c r="I359" s="21">
        <v>12845.0</v>
      </c>
      <c r="J359" s="21">
        <v>1838.0</v>
      </c>
      <c r="K359" s="21">
        <v>142426.0</v>
      </c>
      <c r="L359" s="21">
        <v>20876.0</v>
      </c>
      <c r="M359" s="21">
        <v>19564.0</v>
      </c>
      <c r="N359" s="21">
        <v>27403.0</v>
      </c>
      <c r="O359" s="21">
        <v>28622.0</v>
      </c>
      <c r="P359" s="21">
        <v>33009.0</v>
      </c>
      <c r="Q359" s="21">
        <v>36139.0</v>
      </c>
      <c r="R359" s="21">
        <v>49234.0</v>
      </c>
      <c r="S359" s="21">
        <v>7903.0</v>
      </c>
    </row>
    <row r="360">
      <c r="A360" s="8">
        <v>44273.0</v>
      </c>
      <c r="B360" s="21">
        <v>641331.0</v>
      </c>
      <c r="C360" s="21">
        <v>108173.0</v>
      </c>
      <c r="D360" s="21">
        <v>51017.0</v>
      </c>
      <c r="E360" s="21">
        <v>31069.0</v>
      </c>
      <c r="F360" s="21">
        <v>34322.0</v>
      </c>
      <c r="G360" s="21">
        <v>26309.0</v>
      </c>
      <c r="H360" s="21">
        <v>19951.0</v>
      </c>
      <c r="I360" s="21">
        <v>12121.0</v>
      </c>
      <c r="J360" s="21">
        <v>1640.0</v>
      </c>
      <c r="K360" s="21">
        <v>139213.0</v>
      </c>
      <c r="L360" s="21">
        <v>20327.0</v>
      </c>
      <c r="M360" s="21">
        <v>18419.0</v>
      </c>
      <c r="N360" s="21">
        <v>27008.0</v>
      </c>
      <c r="O360" s="21">
        <v>28151.0</v>
      </c>
      <c r="P360" s="21">
        <v>32457.0</v>
      </c>
      <c r="Q360" s="21">
        <v>35270.0</v>
      </c>
      <c r="R360" s="21">
        <v>48605.0</v>
      </c>
      <c r="S360" s="21">
        <v>7279.0</v>
      </c>
    </row>
    <row r="361">
      <c r="A361" s="8">
        <v>44272.0</v>
      </c>
      <c r="B361" s="21">
        <v>621734.0</v>
      </c>
      <c r="C361" s="21">
        <v>104601.0</v>
      </c>
      <c r="D361" s="21">
        <v>48909.0</v>
      </c>
      <c r="E361" s="21">
        <v>30012.0</v>
      </c>
      <c r="F361" s="21">
        <v>32664.0</v>
      </c>
      <c r="G361" s="21">
        <v>25983.0</v>
      </c>
      <c r="H361" s="21">
        <v>18608.0</v>
      </c>
      <c r="I361" s="21">
        <v>11268.0</v>
      </c>
      <c r="J361" s="21">
        <v>1405.0</v>
      </c>
      <c r="K361" s="21">
        <v>135760.0</v>
      </c>
      <c r="L361" s="21">
        <v>20002.0</v>
      </c>
      <c r="M361" s="21">
        <v>17416.0</v>
      </c>
      <c r="N361" s="21">
        <v>26881.0</v>
      </c>
      <c r="O361" s="21">
        <v>27649.0</v>
      </c>
      <c r="P361" s="21">
        <v>31712.0</v>
      </c>
      <c r="Q361" s="21">
        <v>34227.0</v>
      </c>
      <c r="R361" s="21">
        <v>47977.0</v>
      </c>
      <c r="S361" s="21">
        <v>6660.0</v>
      </c>
    </row>
    <row r="362">
      <c r="A362" s="8">
        <v>44271.0</v>
      </c>
      <c r="B362" s="21">
        <v>602150.0</v>
      </c>
      <c r="C362" s="21">
        <v>101090.0</v>
      </c>
      <c r="D362" s="21">
        <v>46843.0</v>
      </c>
      <c r="E362" s="21">
        <v>29421.0</v>
      </c>
      <c r="F362" s="21">
        <v>31562.0</v>
      </c>
      <c r="G362" s="21">
        <v>25489.0</v>
      </c>
      <c r="H362" s="21">
        <v>17786.0</v>
      </c>
      <c r="I362" s="21">
        <v>10320.0</v>
      </c>
      <c r="J362" s="21">
        <v>1186.0</v>
      </c>
      <c r="K362" s="21">
        <v>130984.0</v>
      </c>
      <c r="L362" s="21">
        <v>19438.0</v>
      </c>
      <c r="M362" s="21">
        <v>17096.0</v>
      </c>
      <c r="N362" s="21">
        <v>26531.0</v>
      </c>
      <c r="O362" s="21">
        <v>27217.0</v>
      </c>
      <c r="P362" s="21">
        <v>31026.0</v>
      </c>
      <c r="Q362" s="21">
        <v>33096.0</v>
      </c>
      <c r="R362" s="21">
        <v>47215.0</v>
      </c>
      <c r="S362" s="21">
        <v>5850.0</v>
      </c>
    </row>
    <row r="363">
      <c r="A363" s="8">
        <v>44270.0</v>
      </c>
      <c r="B363" s="21">
        <v>588958.0</v>
      </c>
      <c r="C363" s="21">
        <v>97457.0</v>
      </c>
      <c r="D363" s="21">
        <v>45897.0</v>
      </c>
      <c r="E363" s="21">
        <v>28957.0</v>
      </c>
      <c r="F363" s="21">
        <v>31036.0</v>
      </c>
      <c r="G363" s="21">
        <v>25150.0</v>
      </c>
      <c r="H363" s="21">
        <v>17310.0</v>
      </c>
      <c r="I363" s="21">
        <v>10150.0</v>
      </c>
      <c r="J363" s="21">
        <v>1166.0</v>
      </c>
      <c r="K363" s="21">
        <v>127601.0</v>
      </c>
      <c r="L363" s="21">
        <v>18782.0</v>
      </c>
      <c r="M363" s="21">
        <v>16861.0</v>
      </c>
      <c r="N363" s="21">
        <v>26272.0</v>
      </c>
      <c r="O363" s="21">
        <v>26971.0</v>
      </c>
      <c r="P363" s="21">
        <v>30432.0</v>
      </c>
      <c r="Q363" s="21">
        <v>32422.0</v>
      </c>
      <c r="R363" s="21">
        <v>46757.0</v>
      </c>
      <c r="S363" s="21">
        <v>5737.0</v>
      </c>
    </row>
    <row r="364">
      <c r="A364" s="8">
        <v>44269.0</v>
      </c>
      <c r="B364" s="21">
        <v>587884.0</v>
      </c>
      <c r="C364" s="21">
        <v>96557.0</v>
      </c>
      <c r="D364" s="21">
        <v>45897.0</v>
      </c>
      <c r="E364" s="21">
        <v>28947.0</v>
      </c>
      <c r="F364" s="21">
        <v>31028.0</v>
      </c>
      <c r="G364" s="21">
        <v>25139.0</v>
      </c>
      <c r="H364" s="21">
        <v>17310.0</v>
      </c>
      <c r="I364" s="21">
        <v>10150.0</v>
      </c>
      <c r="J364" s="21">
        <v>1166.0</v>
      </c>
      <c r="K364" s="21">
        <v>127509.0</v>
      </c>
      <c r="L364" s="21">
        <v>18782.0</v>
      </c>
      <c r="M364" s="21">
        <v>16861.0</v>
      </c>
      <c r="N364" s="21">
        <v>26250.0</v>
      </c>
      <c r="O364" s="21">
        <v>26971.0</v>
      </c>
      <c r="P364" s="21">
        <v>30432.0</v>
      </c>
      <c r="Q364" s="21">
        <v>32422.0</v>
      </c>
      <c r="R364" s="21">
        <v>46726.0</v>
      </c>
      <c r="S364" s="21">
        <v>5737.0</v>
      </c>
    </row>
    <row r="365">
      <c r="A365" s="8">
        <v>44268.0</v>
      </c>
      <c r="B365" s="21">
        <v>583658.0</v>
      </c>
      <c r="C365" s="21">
        <v>94777.0</v>
      </c>
      <c r="D365" s="21">
        <v>45640.0</v>
      </c>
      <c r="E365" s="21">
        <v>28813.0</v>
      </c>
      <c r="F365" s="21">
        <v>30903.0</v>
      </c>
      <c r="G365" s="21">
        <v>25026.0</v>
      </c>
      <c r="H365" s="21">
        <v>17244.0</v>
      </c>
      <c r="I365" s="21">
        <v>10150.0</v>
      </c>
      <c r="J365" s="21">
        <v>1166.0</v>
      </c>
      <c r="K365" s="21">
        <v>126404.0</v>
      </c>
      <c r="L365" s="21">
        <v>18710.0</v>
      </c>
      <c r="M365" s="21">
        <v>16826.0</v>
      </c>
      <c r="N365" s="21">
        <v>26238.0</v>
      </c>
      <c r="O365" s="21">
        <v>26914.0</v>
      </c>
      <c r="P365" s="21">
        <v>30224.0</v>
      </c>
      <c r="Q365" s="21">
        <v>32292.0</v>
      </c>
      <c r="R365" s="21">
        <v>46594.0</v>
      </c>
      <c r="S365" s="21">
        <v>5737.0</v>
      </c>
    </row>
    <row r="366">
      <c r="A366" s="8">
        <v>44267.0</v>
      </c>
      <c r="B366" s="21">
        <v>546277.0</v>
      </c>
      <c r="C366" s="21">
        <v>84663.0</v>
      </c>
      <c r="D366" s="21">
        <v>42808.0</v>
      </c>
      <c r="E366" s="21">
        <v>27263.0</v>
      </c>
      <c r="F366" s="21">
        <v>28841.0</v>
      </c>
      <c r="G366" s="21">
        <v>23953.0</v>
      </c>
      <c r="H366" s="21">
        <v>15971.0</v>
      </c>
      <c r="I366" s="21">
        <v>9678.0</v>
      </c>
      <c r="J366" s="21">
        <v>1081.0</v>
      </c>
      <c r="K366" s="21">
        <v>116720.0</v>
      </c>
      <c r="L366" s="21">
        <v>17373.0</v>
      </c>
      <c r="M366" s="21">
        <v>16248.0</v>
      </c>
      <c r="N366" s="21">
        <v>25467.0</v>
      </c>
      <c r="O366" s="21">
        <v>26278.0</v>
      </c>
      <c r="P366" s="21">
        <v>28530.0</v>
      </c>
      <c r="Q366" s="21">
        <v>30670.0</v>
      </c>
      <c r="R366" s="21">
        <v>45355.0</v>
      </c>
      <c r="S366" s="21">
        <v>5378.0</v>
      </c>
    </row>
    <row r="367">
      <c r="A367" s="8">
        <v>44266.0</v>
      </c>
      <c r="B367" s="21">
        <v>500635.0</v>
      </c>
      <c r="C367" s="21">
        <v>72660.0</v>
      </c>
      <c r="D367" s="21">
        <v>40074.0</v>
      </c>
      <c r="E367" s="21">
        <v>25379.0</v>
      </c>
      <c r="F367" s="21">
        <v>25954.0</v>
      </c>
      <c r="G367" s="21">
        <v>22393.0</v>
      </c>
      <c r="H367" s="21">
        <v>14486.0</v>
      </c>
      <c r="I367" s="21">
        <v>9249.0</v>
      </c>
      <c r="J367" s="21">
        <v>880.0</v>
      </c>
      <c r="K367" s="21">
        <v>106542.0</v>
      </c>
      <c r="L367" s="21">
        <v>15014.0</v>
      </c>
      <c r="M367" s="21">
        <v>15448.0</v>
      </c>
      <c r="N367" s="21">
        <v>24210.0</v>
      </c>
      <c r="O367" s="21">
        <v>25222.0</v>
      </c>
      <c r="P367" s="21">
        <v>25985.0</v>
      </c>
      <c r="Q367" s="21">
        <v>28469.0</v>
      </c>
      <c r="R367" s="21">
        <v>43840.0</v>
      </c>
      <c r="S367" s="21">
        <v>4830.0</v>
      </c>
    </row>
    <row r="368">
      <c r="A368" s="8">
        <v>44265.0</v>
      </c>
      <c r="B368" s="21">
        <v>446941.0</v>
      </c>
      <c r="C368" s="21">
        <v>59748.0</v>
      </c>
      <c r="D368" s="21">
        <v>36622.0</v>
      </c>
      <c r="E368" s="21">
        <v>22917.0</v>
      </c>
      <c r="F368" s="21">
        <v>23548.0</v>
      </c>
      <c r="G368" s="21">
        <v>19917.0</v>
      </c>
      <c r="H368" s="21">
        <v>12349.0</v>
      </c>
      <c r="I368" s="21">
        <v>8836.0</v>
      </c>
      <c r="J368" s="21">
        <v>794.0</v>
      </c>
      <c r="K368" s="21">
        <v>96302.0</v>
      </c>
      <c r="L368" s="21">
        <v>12130.0</v>
      </c>
      <c r="M368" s="21">
        <v>14173.0</v>
      </c>
      <c r="N368" s="21">
        <v>21760.0</v>
      </c>
      <c r="O368" s="21">
        <v>22736.0</v>
      </c>
      <c r="P368" s="21">
        <v>23072.0</v>
      </c>
      <c r="Q368" s="21">
        <v>26043.0</v>
      </c>
      <c r="R368" s="21">
        <v>41730.0</v>
      </c>
      <c r="S368" s="21">
        <v>4264.0</v>
      </c>
    </row>
    <row r="369">
      <c r="A369" s="8">
        <v>44264.0</v>
      </c>
      <c r="B369" s="21">
        <v>383346.0</v>
      </c>
      <c r="C369" s="21">
        <v>48715.0</v>
      </c>
      <c r="D369" s="21">
        <v>31226.0</v>
      </c>
      <c r="E369" s="21">
        <v>19531.0</v>
      </c>
      <c r="F369" s="21">
        <v>21197.0</v>
      </c>
      <c r="G369" s="21">
        <v>16722.0</v>
      </c>
      <c r="H369" s="21">
        <v>10108.0</v>
      </c>
      <c r="I369" s="21">
        <v>7756.0</v>
      </c>
      <c r="J369" s="21">
        <v>782.0</v>
      </c>
      <c r="K369" s="21">
        <v>85119.0</v>
      </c>
      <c r="L369" s="21">
        <v>8840.0</v>
      </c>
      <c r="M369" s="21">
        <v>12873.0</v>
      </c>
      <c r="N369" s="21">
        <v>18938.0</v>
      </c>
      <c r="O369" s="21">
        <v>19406.0</v>
      </c>
      <c r="P369" s="21">
        <v>19187.0</v>
      </c>
      <c r="Q369" s="21">
        <v>22316.0</v>
      </c>
      <c r="R369" s="21">
        <v>37103.0</v>
      </c>
      <c r="S369" s="21">
        <v>3527.0</v>
      </c>
    </row>
    <row r="370">
      <c r="A370" s="8">
        <v>44263.0</v>
      </c>
      <c r="B370" s="21">
        <v>316865.0</v>
      </c>
      <c r="C370" s="21">
        <v>36876.0</v>
      </c>
      <c r="D370" s="21">
        <v>26298.0</v>
      </c>
      <c r="E370" s="21">
        <v>15407.0</v>
      </c>
      <c r="F370" s="21">
        <v>18911.0</v>
      </c>
      <c r="G370" s="21">
        <v>13508.0</v>
      </c>
      <c r="H370" s="21">
        <v>7716.0</v>
      </c>
      <c r="I370" s="21">
        <v>6467.0</v>
      </c>
      <c r="J370" s="21">
        <v>587.0</v>
      </c>
      <c r="K370" s="21">
        <v>72439.0</v>
      </c>
      <c r="L370" s="21">
        <v>6636.0</v>
      </c>
      <c r="M370" s="21">
        <v>11207.0</v>
      </c>
      <c r="N370" s="21">
        <v>15914.0</v>
      </c>
      <c r="O370" s="21">
        <v>15674.0</v>
      </c>
      <c r="P370" s="21">
        <v>16039.0</v>
      </c>
      <c r="Q370" s="21">
        <v>18688.0</v>
      </c>
      <c r="R370" s="21">
        <v>31694.0</v>
      </c>
      <c r="S370" s="21">
        <v>2804.0</v>
      </c>
    </row>
    <row r="371">
      <c r="A371" s="8">
        <v>44262.0</v>
      </c>
      <c r="B371" s="21">
        <v>314656.0</v>
      </c>
      <c r="C371" s="21">
        <v>36452.0</v>
      </c>
      <c r="D371" s="21">
        <v>26165.0</v>
      </c>
      <c r="E371" s="21">
        <v>15320.0</v>
      </c>
      <c r="F371" s="21">
        <v>18906.0</v>
      </c>
      <c r="G371" s="21">
        <v>13421.0</v>
      </c>
      <c r="H371" s="21">
        <v>7639.0</v>
      </c>
      <c r="I371" s="21">
        <v>6467.0</v>
      </c>
      <c r="J371" s="21">
        <v>587.0</v>
      </c>
      <c r="K371" s="21">
        <v>72109.0</v>
      </c>
      <c r="L371" s="21">
        <v>6545.0</v>
      </c>
      <c r="M371" s="21">
        <v>11184.0</v>
      </c>
      <c r="N371" s="21">
        <v>15914.0</v>
      </c>
      <c r="O371" s="21">
        <v>15218.0</v>
      </c>
      <c r="P371" s="21">
        <v>16014.0</v>
      </c>
      <c r="Q371" s="21">
        <v>18688.0</v>
      </c>
      <c r="R371" s="21">
        <v>31385.0</v>
      </c>
      <c r="S371" s="21">
        <v>2642.0</v>
      </c>
    </row>
    <row r="372">
      <c r="A372" s="8">
        <v>44261.0</v>
      </c>
      <c r="B372" s="21">
        <v>296380.0</v>
      </c>
      <c r="C372" s="21">
        <v>34156.0</v>
      </c>
      <c r="D372" s="21">
        <v>24725.0</v>
      </c>
      <c r="E372" s="21">
        <v>14400.0</v>
      </c>
      <c r="F372" s="21">
        <v>18265.0</v>
      </c>
      <c r="G372" s="21">
        <v>11614.0</v>
      </c>
      <c r="H372" s="21">
        <v>7242.0</v>
      </c>
      <c r="I372" s="21">
        <v>5854.0</v>
      </c>
      <c r="J372" s="21">
        <v>555.0</v>
      </c>
      <c r="K372" s="21">
        <v>68928.0</v>
      </c>
      <c r="L372" s="21">
        <v>6253.0</v>
      </c>
      <c r="M372" s="21">
        <v>10847.0</v>
      </c>
      <c r="N372" s="21">
        <v>15401.0</v>
      </c>
      <c r="O372" s="21">
        <v>13366.0</v>
      </c>
      <c r="P372" s="21">
        <v>15395.0</v>
      </c>
      <c r="Q372" s="21">
        <v>17867.0</v>
      </c>
      <c r="R372" s="21">
        <v>29323.0</v>
      </c>
      <c r="S372" s="21">
        <v>2189.0</v>
      </c>
    </row>
    <row r="373">
      <c r="A373" s="8">
        <v>44260.0</v>
      </c>
      <c r="B373" s="21">
        <v>225853.0</v>
      </c>
      <c r="C373" s="21">
        <v>23015.0</v>
      </c>
      <c r="D373" s="21">
        <v>18684.0</v>
      </c>
      <c r="E373" s="21">
        <v>8994.0</v>
      </c>
      <c r="F373" s="21">
        <v>14055.0</v>
      </c>
      <c r="G373" s="21">
        <v>9626.0</v>
      </c>
      <c r="H373" s="21">
        <v>5993.0</v>
      </c>
      <c r="I373" s="21">
        <v>4069.0</v>
      </c>
      <c r="J373" s="21">
        <v>440.0</v>
      </c>
      <c r="K373" s="21">
        <v>51996.0</v>
      </c>
      <c r="L373" s="21">
        <v>5170.0</v>
      </c>
      <c r="M373" s="21">
        <v>8885.0</v>
      </c>
      <c r="N373" s="21">
        <v>12742.0</v>
      </c>
      <c r="O373" s="21">
        <v>11762.0</v>
      </c>
      <c r="P373" s="21">
        <v>13450.0</v>
      </c>
      <c r="Q373" s="21">
        <v>13339.0</v>
      </c>
      <c r="R373" s="21">
        <v>21946.0</v>
      </c>
      <c r="S373" s="21">
        <v>1687.0</v>
      </c>
    </row>
    <row r="374">
      <c r="A374" s="8">
        <v>44259.0</v>
      </c>
      <c r="B374" s="21">
        <v>154421.0</v>
      </c>
      <c r="C374" s="21">
        <v>13131.0</v>
      </c>
      <c r="D374" s="21">
        <v>13902.0</v>
      </c>
      <c r="E374" s="21">
        <v>6143.0</v>
      </c>
      <c r="F374" s="21">
        <v>8763.0</v>
      </c>
      <c r="G374" s="21">
        <v>8386.0</v>
      </c>
      <c r="H374" s="21">
        <v>4789.0</v>
      </c>
      <c r="I374" s="21">
        <v>2753.0</v>
      </c>
      <c r="J374" s="21">
        <v>319.0</v>
      </c>
      <c r="K374" s="21">
        <v>31593.0</v>
      </c>
      <c r="L374" s="21">
        <v>3815.0</v>
      </c>
      <c r="M374" s="21">
        <v>5990.0</v>
      </c>
      <c r="N374" s="21">
        <v>9152.0</v>
      </c>
      <c r="O374" s="21">
        <v>9718.0</v>
      </c>
      <c r="P374" s="21">
        <v>10176.0</v>
      </c>
      <c r="Q374" s="21">
        <v>9041.0</v>
      </c>
      <c r="R374" s="21">
        <v>15598.0</v>
      </c>
      <c r="S374" s="21">
        <v>1152.0</v>
      </c>
    </row>
    <row r="375">
      <c r="A375" s="8">
        <v>44258.0</v>
      </c>
      <c r="B375" s="21">
        <v>87428.0</v>
      </c>
      <c r="C375" s="21">
        <v>8345.0</v>
      </c>
      <c r="D375" s="21">
        <v>7270.0</v>
      </c>
      <c r="E375" s="21">
        <v>2762.0</v>
      </c>
      <c r="F375" s="21">
        <v>4931.0</v>
      </c>
      <c r="G375" s="21">
        <v>6410.0</v>
      </c>
      <c r="H375" s="21">
        <v>2697.0</v>
      </c>
      <c r="I375" s="21">
        <v>1385.0</v>
      </c>
      <c r="J375" s="21">
        <v>209.0</v>
      </c>
      <c r="K375" s="21">
        <v>16390.0</v>
      </c>
      <c r="L375" s="21">
        <v>1865.0</v>
      </c>
      <c r="M375" s="21">
        <v>3973.0</v>
      </c>
      <c r="N375" s="21">
        <v>5527.0</v>
      </c>
      <c r="O375" s="21">
        <v>6142.0</v>
      </c>
      <c r="P375" s="21">
        <v>6061.0</v>
      </c>
      <c r="Q375" s="21">
        <v>3942.0</v>
      </c>
      <c r="R375" s="21">
        <v>8778.0</v>
      </c>
      <c r="S375" s="21">
        <v>741.0</v>
      </c>
    </row>
    <row r="376">
      <c r="A376" s="8">
        <v>44257.0</v>
      </c>
      <c r="B376" s="21">
        <v>23086.0</v>
      </c>
      <c r="C376" s="21">
        <v>2929.0</v>
      </c>
      <c r="D376" s="21">
        <v>802.0</v>
      </c>
      <c r="E376" s="21">
        <v>458.0</v>
      </c>
      <c r="F376" s="21">
        <v>980.0</v>
      </c>
      <c r="G376" s="21">
        <v>3314.0</v>
      </c>
      <c r="H376" s="21">
        <v>641.0</v>
      </c>
      <c r="I376" s="21">
        <v>220.0</v>
      </c>
      <c r="J376" s="21">
        <v>40.0</v>
      </c>
      <c r="K376" s="21">
        <v>4210.0</v>
      </c>
      <c r="L376" s="21">
        <v>751.0</v>
      </c>
      <c r="M376" s="21">
        <v>1151.0</v>
      </c>
      <c r="N376" s="21">
        <v>1616.0</v>
      </c>
      <c r="O376" s="21">
        <v>1769.0</v>
      </c>
      <c r="P376" s="21">
        <v>2306.0</v>
      </c>
      <c r="Q376" s="21">
        <v>503.0</v>
      </c>
      <c r="R376" s="21">
        <v>1117.0</v>
      </c>
      <c r="S376" s="21">
        <v>279.0</v>
      </c>
    </row>
    <row r="377">
      <c r="A377" s="8">
        <v>44256.0</v>
      </c>
      <c r="B377" s="21">
        <v>21177.0</v>
      </c>
      <c r="C377" s="21">
        <v>2636.0</v>
      </c>
      <c r="D377" s="21">
        <v>751.0</v>
      </c>
      <c r="E377" s="21">
        <v>368.0</v>
      </c>
      <c r="F377" s="21">
        <v>948.0</v>
      </c>
      <c r="G377" s="21">
        <v>3274.0</v>
      </c>
      <c r="H377" s="21">
        <v>641.0</v>
      </c>
      <c r="I377" s="21">
        <v>210.0</v>
      </c>
      <c r="J377" s="21">
        <v>40.0</v>
      </c>
      <c r="K377" s="21">
        <v>4153.0</v>
      </c>
      <c r="L377" s="21">
        <v>750.0</v>
      </c>
      <c r="M377" s="21">
        <v>897.0</v>
      </c>
      <c r="N377" s="21">
        <v>1569.0</v>
      </c>
      <c r="O377" s="21">
        <v>1195.0</v>
      </c>
      <c r="P377" s="21">
        <v>1951.0</v>
      </c>
      <c r="Q377" s="21">
        <v>419.0</v>
      </c>
      <c r="R377" s="21">
        <v>1096.0</v>
      </c>
      <c r="S377" s="21">
        <v>279.0</v>
      </c>
    </row>
    <row r="378">
      <c r="A378" s="8">
        <v>44255.0</v>
      </c>
      <c r="B378" s="21">
        <v>20322.0</v>
      </c>
      <c r="C378" s="21">
        <v>2417.0</v>
      </c>
      <c r="D378" s="21">
        <v>631.0</v>
      </c>
      <c r="E378" s="21">
        <v>368.0</v>
      </c>
      <c r="F378" s="21">
        <v>915.0</v>
      </c>
      <c r="G378" s="21">
        <v>3274.0</v>
      </c>
      <c r="H378" s="21">
        <v>417.0</v>
      </c>
      <c r="I378" s="21">
        <v>200.0</v>
      </c>
      <c r="J378" s="21">
        <v>40.0</v>
      </c>
      <c r="K378" s="21">
        <v>4067.0</v>
      </c>
      <c r="L378" s="21">
        <v>750.0</v>
      </c>
      <c r="M378" s="21">
        <v>847.0</v>
      </c>
      <c r="N378" s="21">
        <v>1569.0</v>
      </c>
      <c r="O378" s="21">
        <v>1103.0</v>
      </c>
      <c r="P378" s="21">
        <v>1950.0</v>
      </c>
      <c r="Q378" s="21">
        <v>399.0</v>
      </c>
      <c r="R378" s="21">
        <v>1096.0</v>
      </c>
      <c r="S378" s="21">
        <v>279.0</v>
      </c>
    </row>
    <row r="379">
      <c r="A379" s="8">
        <v>44254.0</v>
      </c>
      <c r="B379" s="21">
        <v>18489.0</v>
      </c>
      <c r="C379" s="21">
        <v>1922.0</v>
      </c>
      <c r="D379" s="21">
        <v>485.0</v>
      </c>
      <c r="E379" s="21">
        <v>308.0</v>
      </c>
      <c r="F379" s="21">
        <v>881.0</v>
      </c>
      <c r="G379" s="21">
        <v>3072.0</v>
      </c>
      <c r="H379" s="21">
        <v>397.0</v>
      </c>
      <c r="I379" s="21">
        <v>160.0</v>
      </c>
      <c r="J379" s="21">
        <v>40.0</v>
      </c>
      <c r="K379" s="21">
        <v>3532.0</v>
      </c>
      <c r="L379" s="21">
        <v>750.0</v>
      </c>
      <c r="M379" s="21">
        <v>827.0</v>
      </c>
      <c r="N379" s="21">
        <v>1558.0</v>
      </c>
      <c r="O379" s="21">
        <v>1086.0</v>
      </c>
      <c r="P379" s="21">
        <v>1740.0</v>
      </c>
      <c r="Q379" s="21">
        <v>400.0</v>
      </c>
      <c r="R379" s="21">
        <v>1052.0</v>
      </c>
      <c r="S379" s="21">
        <v>279.0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0</v>
      </c>
      <c r="B1" s="21" t="s">
        <v>36</v>
      </c>
      <c r="C1" s="94" t="s">
        <v>17</v>
      </c>
      <c r="D1" s="94" t="s">
        <v>18</v>
      </c>
      <c r="E1" s="94" t="s">
        <v>19</v>
      </c>
      <c r="F1" s="94" t="s">
        <v>20</v>
      </c>
      <c r="G1" s="94" t="s">
        <v>21</v>
      </c>
      <c r="H1" s="94" t="s">
        <v>22</v>
      </c>
      <c r="I1" s="94" t="s">
        <v>23</v>
      </c>
      <c r="J1" s="94" t="s">
        <v>24</v>
      </c>
      <c r="K1" s="94" t="s">
        <v>25</v>
      </c>
      <c r="L1" s="94" t="s">
        <v>26</v>
      </c>
      <c r="M1" s="94" t="s">
        <v>27</v>
      </c>
      <c r="N1" s="94" t="s">
        <v>28</v>
      </c>
      <c r="O1" s="94" t="s">
        <v>29</v>
      </c>
      <c r="P1" s="94" t="s">
        <v>30</v>
      </c>
      <c r="Q1" s="94" t="s">
        <v>31</v>
      </c>
      <c r="R1" s="94" t="s">
        <v>32</v>
      </c>
      <c r="S1" s="94" t="s">
        <v>33</v>
      </c>
      <c r="T1" s="6"/>
    </row>
    <row r="2">
      <c r="A2" s="8">
        <v>44631.0</v>
      </c>
      <c r="B2" s="95">
        <v>4.4414213E7</v>
      </c>
      <c r="C2" s="95">
        <v>8222838.0</v>
      </c>
      <c r="D2" s="95">
        <v>2838001.0</v>
      </c>
      <c r="E2" s="95">
        <v>1987934.0</v>
      </c>
      <c r="F2" s="95">
        <v>2529552.0</v>
      </c>
      <c r="G2" s="95">
        <v>1244925.0</v>
      </c>
      <c r="H2" s="95">
        <v>1227821.0</v>
      </c>
      <c r="I2" s="95">
        <v>954647.0</v>
      </c>
      <c r="J2" s="95">
        <v>291512.0</v>
      </c>
      <c r="K2" s="95">
        <v>1.163818E7</v>
      </c>
      <c r="L2" s="95">
        <v>1330071.0</v>
      </c>
      <c r="M2" s="95">
        <v>1407053.0</v>
      </c>
      <c r="N2" s="95">
        <v>1868312.0</v>
      </c>
      <c r="O2" s="95">
        <v>1570730.0</v>
      </c>
      <c r="P2" s="95">
        <v>1628476.0</v>
      </c>
      <c r="Q2" s="95">
        <v>2255731.0</v>
      </c>
      <c r="R2" s="95">
        <v>2838371.0</v>
      </c>
      <c r="S2" s="95">
        <v>580059.0</v>
      </c>
    </row>
    <row r="3">
      <c r="A3" s="8">
        <v>44630.0</v>
      </c>
      <c r="B3" s="95">
        <v>4.440752E7</v>
      </c>
      <c r="C3" s="95">
        <v>8221622.0</v>
      </c>
      <c r="D3" s="95">
        <v>2837641.0</v>
      </c>
      <c r="E3" s="95">
        <v>1987589.0</v>
      </c>
      <c r="F3" s="95">
        <v>2529234.0</v>
      </c>
      <c r="G3" s="95">
        <v>1244798.0</v>
      </c>
      <c r="H3" s="95">
        <v>1227605.0</v>
      </c>
      <c r="I3" s="95">
        <v>954463.0</v>
      </c>
      <c r="J3" s="95">
        <v>291444.0</v>
      </c>
      <c r="K3" s="95">
        <v>1.1636607E7</v>
      </c>
      <c r="L3" s="95">
        <v>1329819.0</v>
      </c>
      <c r="M3" s="95">
        <v>1406805.0</v>
      </c>
      <c r="N3" s="95">
        <v>1868058.0</v>
      </c>
      <c r="O3" s="95">
        <v>1570499.0</v>
      </c>
      <c r="P3" s="95">
        <v>1628267.0</v>
      </c>
      <c r="Q3" s="95">
        <v>2255283.0</v>
      </c>
      <c r="R3" s="95">
        <v>2837930.0</v>
      </c>
      <c r="S3" s="95">
        <v>579856.0</v>
      </c>
    </row>
    <row r="4">
      <c r="A4" s="8">
        <v>44629.0</v>
      </c>
      <c r="B4" s="95">
        <v>4.4406146E7</v>
      </c>
      <c r="C4" s="95">
        <v>8221482.0</v>
      </c>
      <c r="D4" s="95">
        <v>2837508.0</v>
      </c>
      <c r="E4" s="95">
        <v>1987523.0</v>
      </c>
      <c r="F4" s="95">
        <v>2529129.0</v>
      </c>
      <c r="G4" s="95">
        <v>1244778.0</v>
      </c>
      <c r="H4" s="95">
        <v>1227583.0</v>
      </c>
      <c r="I4" s="95">
        <v>954432.0</v>
      </c>
      <c r="J4" s="95">
        <v>291405.0</v>
      </c>
      <c r="K4" s="95">
        <v>1.163627E7</v>
      </c>
      <c r="L4" s="95">
        <v>1329774.0</v>
      </c>
      <c r="M4" s="95">
        <v>1406778.0</v>
      </c>
      <c r="N4" s="95">
        <v>1867973.0</v>
      </c>
      <c r="O4" s="95">
        <v>1570438.0</v>
      </c>
      <c r="P4" s="95">
        <v>1628215.0</v>
      </c>
      <c r="Q4" s="95">
        <v>2255213.0</v>
      </c>
      <c r="R4" s="95">
        <v>2837836.0</v>
      </c>
      <c r="S4" s="95">
        <v>579809.0</v>
      </c>
    </row>
    <row r="5">
      <c r="A5" s="8">
        <v>44628.0</v>
      </c>
      <c r="B5" s="95">
        <v>4.4400545E7</v>
      </c>
      <c r="C5" s="95">
        <v>8220552.0</v>
      </c>
      <c r="D5" s="95">
        <v>2837195.0</v>
      </c>
      <c r="E5" s="95">
        <v>1987322.0</v>
      </c>
      <c r="F5" s="95">
        <v>2528827.0</v>
      </c>
      <c r="G5" s="95">
        <v>1244604.0</v>
      </c>
      <c r="H5" s="95">
        <v>1227437.0</v>
      </c>
      <c r="I5" s="95">
        <v>954293.0</v>
      </c>
      <c r="J5" s="95">
        <v>291297.0</v>
      </c>
      <c r="K5" s="95">
        <v>1.1634827E7</v>
      </c>
      <c r="L5" s="95">
        <v>1329548.0</v>
      </c>
      <c r="M5" s="95">
        <v>1406598.0</v>
      </c>
      <c r="N5" s="95">
        <v>1867700.0</v>
      </c>
      <c r="O5" s="95">
        <v>1570247.0</v>
      </c>
      <c r="P5" s="95">
        <v>1628048.0</v>
      </c>
      <c r="Q5" s="95">
        <v>2254888.0</v>
      </c>
      <c r="R5" s="95">
        <v>2837485.0</v>
      </c>
      <c r="S5" s="95">
        <v>579677.0</v>
      </c>
    </row>
    <row r="6">
      <c r="A6" s="8">
        <v>44627.0</v>
      </c>
      <c r="B6" s="95">
        <v>4.4394243E7</v>
      </c>
      <c r="C6" s="95">
        <v>8219297.0</v>
      </c>
      <c r="D6" s="95">
        <v>2836791.0</v>
      </c>
      <c r="E6" s="95">
        <v>1987076.0</v>
      </c>
      <c r="F6" s="95">
        <v>2528481.0</v>
      </c>
      <c r="G6" s="95">
        <v>1244426.0</v>
      </c>
      <c r="H6" s="95">
        <v>1227282.0</v>
      </c>
      <c r="I6" s="95">
        <v>954152.0</v>
      </c>
      <c r="J6" s="95">
        <v>291255.0</v>
      </c>
      <c r="K6" s="95">
        <v>1.1633112E7</v>
      </c>
      <c r="L6" s="95">
        <v>1329403.0</v>
      </c>
      <c r="M6" s="95">
        <v>1406379.0</v>
      </c>
      <c r="N6" s="95">
        <v>1867425.0</v>
      </c>
      <c r="O6" s="95">
        <v>1570083.0</v>
      </c>
      <c r="P6" s="95">
        <v>1627824.0</v>
      </c>
      <c r="Q6" s="95">
        <v>2254499.0</v>
      </c>
      <c r="R6" s="95">
        <v>2837163.0</v>
      </c>
      <c r="S6" s="95">
        <v>579595.0</v>
      </c>
    </row>
    <row r="7">
      <c r="A7" s="8">
        <v>44626.0</v>
      </c>
      <c r="B7" s="95">
        <v>4.4394032E7</v>
      </c>
      <c r="C7" s="95">
        <v>8219305.0</v>
      </c>
      <c r="D7" s="95">
        <v>2836792.0</v>
      </c>
      <c r="E7" s="95">
        <v>1987062.0</v>
      </c>
      <c r="F7" s="95">
        <v>2528467.0</v>
      </c>
      <c r="G7" s="95">
        <v>1244418.0</v>
      </c>
      <c r="H7" s="95">
        <v>1227276.0</v>
      </c>
      <c r="I7" s="95">
        <v>954152.0</v>
      </c>
      <c r="J7" s="95">
        <v>291229.0</v>
      </c>
      <c r="K7" s="95">
        <v>1.1632949E7</v>
      </c>
      <c r="L7" s="95">
        <v>1329401.0</v>
      </c>
      <c r="M7" s="95">
        <v>1406363.0</v>
      </c>
      <c r="N7" s="95">
        <v>1867407.0</v>
      </c>
      <c r="O7" s="95">
        <v>1570094.0</v>
      </c>
      <c r="P7" s="95">
        <v>1627832.0</v>
      </c>
      <c r="Q7" s="95">
        <v>2254526.0</v>
      </c>
      <c r="R7" s="95">
        <v>2837167.0</v>
      </c>
      <c r="S7" s="95">
        <v>579592.0</v>
      </c>
    </row>
    <row r="8">
      <c r="A8" s="8">
        <v>44625.0</v>
      </c>
      <c r="B8" s="95">
        <v>4.4388199E7</v>
      </c>
      <c r="C8" s="95">
        <v>8218519.0</v>
      </c>
      <c r="D8" s="95">
        <v>2836550.0</v>
      </c>
      <c r="E8" s="95">
        <v>1986791.0</v>
      </c>
      <c r="F8" s="95">
        <v>2528085.0</v>
      </c>
      <c r="G8" s="95">
        <v>1244263.0</v>
      </c>
      <c r="H8" s="95">
        <v>1227128.0</v>
      </c>
      <c r="I8" s="95">
        <v>954061.0</v>
      </c>
      <c r="J8" s="95">
        <v>291134.0</v>
      </c>
      <c r="K8" s="95">
        <v>1.1631066E7</v>
      </c>
      <c r="L8" s="95">
        <v>1329252.0</v>
      </c>
      <c r="M8" s="95">
        <v>1406170.0</v>
      </c>
      <c r="N8" s="95">
        <v>1867114.0</v>
      </c>
      <c r="O8" s="95">
        <v>1569968.0</v>
      </c>
      <c r="P8" s="95">
        <v>1627676.0</v>
      </c>
      <c r="Q8" s="95">
        <v>2254151.0</v>
      </c>
      <c r="R8" s="95">
        <v>2836783.0</v>
      </c>
      <c r="S8" s="95">
        <v>579488.0</v>
      </c>
    </row>
    <row r="9">
      <c r="A9" s="8">
        <v>44624.0</v>
      </c>
      <c r="B9" s="95">
        <v>4.4380062E7</v>
      </c>
      <c r="C9" s="95">
        <v>8217373.0</v>
      </c>
      <c r="D9" s="95">
        <v>2836113.0</v>
      </c>
      <c r="E9" s="95">
        <v>1986413.0</v>
      </c>
      <c r="F9" s="95">
        <v>2527624.0</v>
      </c>
      <c r="G9" s="95">
        <v>1244001.0</v>
      </c>
      <c r="H9" s="95">
        <v>1226932.0</v>
      </c>
      <c r="I9" s="95">
        <v>953888.0</v>
      </c>
      <c r="J9" s="95">
        <v>291031.0</v>
      </c>
      <c r="K9" s="95">
        <v>1.1628827E7</v>
      </c>
      <c r="L9" s="95">
        <v>1328949.0</v>
      </c>
      <c r="M9" s="95">
        <v>1405881.0</v>
      </c>
      <c r="N9" s="95">
        <v>1866676.0</v>
      </c>
      <c r="O9" s="95">
        <v>1569776.0</v>
      </c>
      <c r="P9" s="95">
        <v>1627342.0</v>
      </c>
      <c r="Q9" s="95">
        <v>2253682.0</v>
      </c>
      <c r="R9" s="95">
        <v>2836216.0</v>
      </c>
      <c r="S9" s="95">
        <v>579338.0</v>
      </c>
    </row>
    <row r="10">
      <c r="A10" s="8">
        <v>44623.0</v>
      </c>
      <c r="B10" s="95">
        <v>4.4375275E7</v>
      </c>
      <c r="C10" s="95">
        <v>8216720.0</v>
      </c>
      <c r="D10" s="95">
        <v>2835920.0</v>
      </c>
      <c r="E10" s="95">
        <v>1986217.0</v>
      </c>
      <c r="F10" s="95">
        <v>2527334.0</v>
      </c>
      <c r="G10" s="95">
        <v>1243869.0</v>
      </c>
      <c r="H10" s="95">
        <v>1226784.0</v>
      </c>
      <c r="I10" s="95">
        <v>953784.0</v>
      </c>
      <c r="J10" s="95">
        <v>290958.0</v>
      </c>
      <c r="K10" s="95">
        <v>1.1627523E7</v>
      </c>
      <c r="L10" s="95">
        <v>1328759.0</v>
      </c>
      <c r="M10" s="95">
        <v>1405693.0</v>
      </c>
      <c r="N10" s="95">
        <v>1866464.0</v>
      </c>
      <c r="O10" s="95">
        <v>1569613.0</v>
      </c>
      <c r="P10" s="95">
        <v>1627140.0</v>
      </c>
      <c r="Q10" s="95">
        <v>2253349.0</v>
      </c>
      <c r="R10" s="95">
        <v>2835917.0</v>
      </c>
      <c r="S10" s="95">
        <v>579231.0</v>
      </c>
    </row>
    <row r="11">
      <c r="A11" s="8">
        <v>44622.0</v>
      </c>
      <c r="B11" s="95">
        <v>4.4370169E7</v>
      </c>
      <c r="C11" s="95">
        <v>8215669.0</v>
      </c>
      <c r="D11" s="95">
        <v>2835614.0</v>
      </c>
      <c r="E11" s="95">
        <v>1985989.0</v>
      </c>
      <c r="F11" s="95">
        <v>2527041.0</v>
      </c>
      <c r="G11" s="95">
        <v>1243759.0</v>
      </c>
      <c r="H11" s="95">
        <v>1226632.0</v>
      </c>
      <c r="I11" s="95">
        <v>953679.0</v>
      </c>
      <c r="J11" s="95">
        <v>290914.0</v>
      </c>
      <c r="K11" s="95">
        <v>1.1626259E7</v>
      </c>
      <c r="L11" s="95">
        <v>1328608.0</v>
      </c>
      <c r="M11" s="95">
        <v>1405526.0</v>
      </c>
      <c r="N11" s="95">
        <v>1866227.0</v>
      </c>
      <c r="O11" s="95">
        <v>1569461.0</v>
      </c>
      <c r="P11" s="95">
        <v>1626960.0</v>
      </c>
      <c r="Q11" s="95">
        <v>2253073.0</v>
      </c>
      <c r="R11" s="95">
        <v>2835629.0</v>
      </c>
      <c r="S11" s="95">
        <v>579129.0</v>
      </c>
    </row>
    <row r="12">
      <c r="A12" s="8">
        <v>44621.0</v>
      </c>
      <c r="B12" s="95">
        <v>4.4369667E7</v>
      </c>
      <c r="C12" s="95">
        <v>8215764.0</v>
      </c>
      <c r="D12" s="95">
        <v>2835638.0</v>
      </c>
      <c r="E12" s="95">
        <v>1986031.0</v>
      </c>
      <c r="F12" s="95">
        <v>2526990.0</v>
      </c>
      <c r="G12" s="95">
        <v>1243785.0</v>
      </c>
      <c r="H12" s="95">
        <v>1226637.0</v>
      </c>
      <c r="I12" s="95">
        <v>953672.0</v>
      </c>
      <c r="J12" s="95">
        <v>290860.0</v>
      </c>
      <c r="K12" s="95">
        <v>1.162594E7</v>
      </c>
      <c r="L12" s="95">
        <v>1328550.0</v>
      </c>
      <c r="M12" s="95">
        <v>1405504.0</v>
      </c>
      <c r="N12" s="95">
        <v>1866162.0</v>
      </c>
      <c r="O12" s="95">
        <v>1569447.0</v>
      </c>
      <c r="P12" s="95">
        <v>1626940.0</v>
      </c>
      <c r="Q12" s="95">
        <v>2253040.0</v>
      </c>
      <c r="R12" s="95">
        <v>2835600.0</v>
      </c>
      <c r="S12" s="95">
        <v>579107.0</v>
      </c>
    </row>
    <row r="13">
      <c r="A13" s="8">
        <v>44620.0</v>
      </c>
      <c r="B13" s="95">
        <v>4.4358888E7</v>
      </c>
      <c r="C13" s="95">
        <v>8213179.0</v>
      </c>
      <c r="D13" s="95">
        <v>2835045.0</v>
      </c>
      <c r="E13" s="95">
        <v>1985585.0</v>
      </c>
      <c r="F13" s="95">
        <v>2526414.0</v>
      </c>
      <c r="G13" s="95">
        <v>1243532.0</v>
      </c>
      <c r="H13" s="95">
        <v>1226339.0</v>
      </c>
      <c r="I13" s="95">
        <v>953463.0</v>
      </c>
      <c r="J13" s="95">
        <v>290746.0</v>
      </c>
      <c r="K13" s="95">
        <v>1.1623095E7</v>
      </c>
      <c r="L13" s="95">
        <v>1328309.0</v>
      </c>
      <c r="M13" s="95">
        <v>1405175.0</v>
      </c>
      <c r="N13" s="95">
        <v>1865744.0</v>
      </c>
      <c r="O13" s="95">
        <v>1569154.0</v>
      </c>
      <c r="P13" s="95">
        <v>1626650.0</v>
      </c>
      <c r="Q13" s="95">
        <v>2252498.0</v>
      </c>
      <c r="R13" s="95">
        <v>2834979.0</v>
      </c>
      <c r="S13" s="95">
        <v>578981.0</v>
      </c>
    </row>
    <row r="14">
      <c r="A14" s="8">
        <v>44619.0</v>
      </c>
      <c r="B14" s="95">
        <v>4.4358392E7</v>
      </c>
      <c r="C14" s="95">
        <v>8213000.0</v>
      </c>
      <c r="D14" s="95">
        <v>2835051.0</v>
      </c>
      <c r="E14" s="95">
        <v>1985607.0</v>
      </c>
      <c r="F14" s="95">
        <v>2526338.0</v>
      </c>
      <c r="G14" s="95">
        <v>1243538.0</v>
      </c>
      <c r="H14" s="95">
        <v>1226345.0</v>
      </c>
      <c r="I14" s="95">
        <v>953462.0</v>
      </c>
      <c r="J14" s="95">
        <v>290719.0</v>
      </c>
      <c r="K14" s="95">
        <v>1.1622826E7</v>
      </c>
      <c r="L14" s="95">
        <v>1328316.0</v>
      </c>
      <c r="M14" s="95">
        <v>1405175.0</v>
      </c>
      <c r="N14" s="95">
        <v>1865721.0</v>
      </c>
      <c r="O14" s="95">
        <v>1569176.0</v>
      </c>
      <c r="P14" s="95">
        <v>1626640.0</v>
      </c>
      <c r="Q14" s="95">
        <v>2252516.0</v>
      </c>
      <c r="R14" s="95">
        <v>2834980.0</v>
      </c>
      <c r="S14" s="95">
        <v>578982.0</v>
      </c>
    </row>
    <row r="15">
      <c r="A15" s="8">
        <v>44618.0</v>
      </c>
      <c r="B15" s="95">
        <v>4.43496E7</v>
      </c>
      <c r="C15" s="95">
        <v>8211655.0</v>
      </c>
      <c r="D15" s="95">
        <v>2834588.0</v>
      </c>
      <c r="E15" s="95">
        <v>1985295.0</v>
      </c>
      <c r="F15" s="95">
        <v>2525888.0</v>
      </c>
      <c r="G15" s="95">
        <v>1243295.0</v>
      </c>
      <c r="H15" s="95">
        <v>1226109.0</v>
      </c>
      <c r="I15" s="95">
        <v>953310.0</v>
      </c>
      <c r="J15" s="95">
        <v>290549.0</v>
      </c>
      <c r="K15" s="95">
        <v>1.1619939E7</v>
      </c>
      <c r="L15" s="95">
        <v>1328161.0</v>
      </c>
      <c r="M15" s="95">
        <v>1404872.0</v>
      </c>
      <c r="N15" s="95">
        <v>1865266.0</v>
      </c>
      <c r="O15" s="95">
        <v>1568978.0</v>
      </c>
      <c r="P15" s="95">
        <v>1626408.0</v>
      </c>
      <c r="Q15" s="95">
        <v>2251948.0</v>
      </c>
      <c r="R15" s="95">
        <v>2834473.0</v>
      </c>
      <c r="S15" s="95">
        <v>578866.0</v>
      </c>
    </row>
    <row r="16">
      <c r="A16" s="8">
        <v>44617.0</v>
      </c>
      <c r="B16" s="95">
        <v>4.4333632E7</v>
      </c>
      <c r="C16" s="95">
        <v>8208694.0</v>
      </c>
      <c r="D16" s="95">
        <v>2833787.0</v>
      </c>
      <c r="E16" s="95">
        <v>1984639.0</v>
      </c>
      <c r="F16" s="95">
        <v>2524861.0</v>
      </c>
      <c r="G16" s="95">
        <v>1242870.0</v>
      </c>
      <c r="H16" s="95">
        <v>1225657.0</v>
      </c>
      <c r="I16" s="95">
        <v>952971.0</v>
      </c>
      <c r="J16" s="95">
        <v>290306.0</v>
      </c>
      <c r="K16" s="95">
        <v>1.1615763E7</v>
      </c>
      <c r="L16" s="95">
        <v>1327684.0</v>
      </c>
      <c r="M16" s="95">
        <v>1404366.0</v>
      </c>
      <c r="N16" s="95">
        <v>1864499.0</v>
      </c>
      <c r="O16" s="95">
        <v>1568510.0</v>
      </c>
      <c r="P16" s="95">
        <v>1625877.0</v>
      </c>
      <c r="Q16" s="95">
        <v>2251056.0</v>
      </c>
      <c r="R16" s="95">
        <v>2833432.0</v>
      </c>
      <c r="S16" s="95">
        <v>578660.0</v>
      </c>
    </row>
    <row r="17">
      <c r="A17" s="8">
        <v>44616.0</v>
      </c>
      <c r="B17" s="95">
        <v>4.4321423E7</v>
      </c>
      <c r="C17" s="95">
        <v>8206487.0</v>
      </c>
      <c r="D17" s="95">
        <v>2833085.0</v>
      </c>
      <c r="E17" s="95">
        <v>1984063.0</v>
      </c>
      <c r="F17" s="95">
        <v>2524162.0</v>
      </c>
      <c r="G17" s="95">
        <v>1242586.0</v>
      </c>
      <c r="H17" s="95">
        <v>1225292.0</v>
      </c>
      <c r="I17" s="95">
        <v>952710.0</v>
      </c>
      <c r="J17" s="95">
        <v>290169.0</v>
      </c>
      <c r="K17" s="95">
        <v>1.1612592E7</v>
      </c>
      <c r="L17" s="95">
        <v>1327259.0</v>
      </c>
      <c r="M17" s="95">
        <v>1403932.0</v>
      </c>
      <c r="N17" s="95">
        <v>1863973.0</v>
      </c>
      <c r="O17" s="95">
        <v>1568172.0</v>
      </c>
      <c r="P17" s="95">
        <v>1625502.0</v>
      </c>
      <c r="Q17" s="95">
        <v>2250343.0</v>
      </c>
      <c r="R17" s="95">
        <v>2832621.0</v>
      </c>
      <c r="S17" s="95">
        <v>578475.0</v>
      </c>
    </row>
    <row r="18">
      <c r="A18" s="8">
        <v>44615.0</v>
      </c>
      <c r="B18" s="95">
        <v>4.4315903E7</v>
      </c>
      <c r="C18" s="95">
        <v>8205164.0</v>
      </c>
      <c r="D18" s="95">
        <v>2832745.0</v>
      </c>
      <c r="E18" s="95">
        <v>1983844.0</v>
      </c>
      <c r="F18" s="95">
        <v>2523813.0</v>
      </c>
      <c r="G18" s="95">
        <v>1242458.0</v>
      </c>
      <c r="H18" s="95">
        <v>1225101.0</v>
      </c>
      <c r="I18" s="95">
        <v>952595.0</v>
      </c>
      <c r="J18" s="95">
        <v>290088.0</v>
      </c>
      <c r="K18" s="95">
        <v>1.1611246E7</v>
      </c>
      <c r="L18" s="95">
        <v>1327086.0</v>
      </c>
      <c r="M18" s="95">
        <v>1403796.0</v>
      </c>
      <c r="N18" s="95">
        <v>1863759.0</v>
      </c>
      <c r="O18" s="95">
        <v>1567973.0</v>
      </c>
      <c r="P18" s="95">
        <v>1625351.0</v>
      </c>
      <c r="Q18" s="95">
        <v>2250124.0</v>
      </c>
      <c r="R18" s="95">
        <v>2832373.0</v>
      </c>
      <c r="S18" s="95">
        <v>578387.0</v>
      </c>
    </row>
    <row r="19">
      <c r="A19" s="8">
        <v>44614.0</v>
      </c>
      <c r="B19" s="95">
        <v>4.4309867E7</v>
      </c>
      <c r="C19" s="95">
        <v>8203591.0</v>
      </c>
      <c r="D19" s="95">
        <v>2832402.0</v>
      </c>
      <c r="E19" s="95">
        <v>1983623.0</v>
      </c>
      <c r="F19" s="95">
        <v>2523557.0</v>
      </c>
      <c r="G19" s="95">
        <v>1242321.0</v>
      </c>
      <c r="H19" s="95">
        <v>1224942.0</v>
      </c>
      <c r="I19" s="95">
        <v>952486.0</v>
      </c>
      <c r="J19" s="95">
        <v>290020.0</v>
      </c>
      <c r="K19" s="95">
        <v>1.160973E7</v>
      </c>
      <c r="L19" s="95">
        <v>1326876.0</v>
      </c>
      <c r="M19" s="95">
        <v>1403615.0</v>
      </c>
      <c r="N19" s="95">
        <v>1863494.0</v>
      </c>
      <c r="O19" s="95">
        <v>1567820.0</v>
      </c>
      <c r="P19" s="95">
        <v>1625172.0</v>
      </c>
      <c r="Q19" s="95">
        <v>2249839.0</v>
      </c>
      <c r="R19" s="95">
        <v>2832075.0</v>
      </c>
      <c r="S19" s="95">
        <v>578304.0</v>
      </c>
    </row>
    <row r="20">
      <c r="A20" s="8">
        <v>44613.0</v>
      </c>
      <c r="B20" s="95">
        <v>4.4300971E7</v>
      </c>
      <c r="C20" s="95">
        <v>8201009.0</v>
      </c>
      <c r="D20" s="95">
        <v>2831875.0</v>
      </c>
      <c r="E20" s="95">
        <v>1983279.0</v>
      </c>
      <c r="F20" s="95">
        <v>2523055.0</v>
      </c>
      <c r="G20" s="95">
        <v>1242110.0</v>
      </c>
      <c r="H20" s="95">
        <v>1224688.0</v>
      </c>
      <c r="I20" s="95">
        <v>952311.0</v>
      </c>
      <c r="J20" s="95">
        <v>289935.0</v>
      </c>
      <c r="K20" s="95">
        <v>1.1607515E7</v>
      </c>
      <c r="L20" s="95">
        <v>1326683.0</v>
      </c>
      <c r="M20" s="95">
        <v>1403400.0</v>
      </c>
      <c r="N20" s="95">
        <v>1863221.0</v>
      </c>
      <c r="O20" s="95">
        <v>1567577.0</v>
      </c>
      <c r="P20" s="95">
        <v>1624995.0</v>
      </c>
      <c r="Q20" s="95">
        <v>2249490.0</v>
      </c>
      <c r="R20" s="95">
        <v>2831617.0</v>
      </c>
      <c r="S20" s="95">
        <v>578211.0</v>
      </c>
    </row>
    <row r="21">
      <c r="A21" s="8">
        <v>44612.0</v>
      </c>
      <c r="B21" s="95">
        <v>4.4300433E7</v>
      </c>
      <c r="C21" s="95">
        <v>8200926.0</v>
      </c>
      <c r="D21" s="95">
        <v>2831853.0</v>
      </c>
      <c r="E21" s="95">
        <v>1983292.0</v>
      </c>
      <c r="F21" s="95">
        <v>2522974.0</v>
      </c>
      <c r="G21" s="95">
        <v>1242093.0</v>
      </c>
      <c r="H21" s="95">
        <v>1224721.0</v>
      </c>
      <c r="I21" s="95">
        <v>952313.0</v>
      </c>
      <c r="J21" s="95">
        <v>289899.0</v>
      </c>
      <c r="K21" s="95">
        <v>1.1607238E7</v>
      </c>
      <c r="L21" s="95">
        <v>1326680.0</v>
      </c>
      <c r="M21" s="95">
        <v>1403381.0</v>
      </c>
      <c r="N21" s="95">
        <v>1863202.0</v>
      </c>
      <c r="O21" s="95">
        <v>1567567.0</v>
      </c>
      <c r="P21" s="95">
        <v>1624990.0</v>
      </c>
      <c r="Q21" s="95">
        <v>2249487.0</v>
      </c>
      <c r="R21" s="95">
        <v>2831609.0</v>
      </c>
      <c r="S21" s="95">
        <v>578208.0</v>
      </c>
    </row>
    <row r="22">
      <c r="A22" s="8">
        <v>44611.0</v>
      </c>
      <c r="B22" s="95">
        <v>4.4290485E7</v>
      </c>
      <c r="C22" s="95">
        <v>8199492.0</v>
      </c>
      <c r="D22" s="95">
        <v>2831343.0</v>
      </c>
      <c r="E22" s="95">
        <v>1982847.0</v>
      </c>
      <c r="F22" s="95">
        <v>2522280.0</v>
      </c>
      <c r="G22" s="95">
        <v>1241800.0</v>
      </c>
      <c r="H22" s="95">
        <v>1224473.0</v>
      </c>
      <c r="I22" s="95">
        <v>952097.0</v>
      </c>
      <c r="J22" s="95">
        <v>289741.0</v>
      </c>
      <c r="K22" s="95">
        <v>1.1604037E7</v>
      </c>
      <c r="L22" s="95">
        <v>1326491.0</v>
      </c>
      <c r="M22" s="95">
        <v>1403052.0</v>
      </c>
      <c r="N22" s="95">
        <v>1862750.0</v>
      </c>
      <c r="O22" s="95">
        <v>1567318.0</v>
      </c>
      <c r="P22" s="95">
        <v>1624743.0</v>
      </c>
      <c r="Q22" s="95">
        <v>2248936.0</v>
      </c>
      <c r="R22" s="95">
        <v>2831018.0</v>
      </c>
      <c r="S22" s="95">
        <v>578067.0</v>
      </c>
    </row>
    <row r="23">
      <c r="A23" s="8">
        <v>44610.0</v>
      </c>
      <c r="B23" s="95">
        <v>4.4272949E7</v>
      </c>
      <c r="C23" s="95">
        <v>8196392.0</v>
      </c>
      <c r="D23" s="95">
        <v>2830393.0</v>
      </c>
      <c r="E23" s="95">
        <v>1982096.0</v>
      </c>
      <c r="F23" s="95">
        <v>2521411.0</v>
      </c>
      <c r="G23" s="95">
        <v>1241298.0</v>
      </c>
      <c r="H23" s="95">
        <v>1223991.0</v>
      </c>
      <c r="I23" s="95">
        <v>951688.0</v>
      </c>
      <c r="J23" s="95">
        <v>289500.0</v>
      </c>
      <c r="K23" s="95">
        <v>1.1599197E7</v>
      </c>
      <c r="L23" s="95">
        <v>1326060.0</v>
      </c>
      <c r="M23" s="95">
        <v>1402403.0</v>
      </c>
      <c r="N23" s="95">
        <v>1861960.0</v>
      </c>
      <c r="O23" s="95">
        <v>1566851.0</v>
      </c>
      <c r="P23" s="95">
        <v>1624168.0</v>
      </c>
      <c r="Q23" s="95">
        <v>2247903.0</v>
      </c>
      <c r="R23" s="95">
        <v>2829791.0</v>
      </c>
      <c r="S23" s="95">
        <v>577847.0</v>
      </c>
    </row>
    <row r="24">
      <c r="A24" s="8">
        <v>44609.0</v>
      </c>
      <c r="B24" s="95">
        <v>4.4261075E7</v>
      </c>
      <c r="C24" s="95">
        <v>8194196.0</v>
      </c>
      <c r="D24" s="95">
        <v>2829758.0</v>
      </c>
      <c r="E24" s="95">
        <v>1981548.0</v>
      </c>
      <c r="F24" s="95">
        <v>2520711.0</v>
      </c>
      <c r="G24" s="95">
        <v>1241016.0</v>
      </c>
      <c r="H24" s="95">
        <v>1223633.0</v>
      </c>
      <c r="I24" s="95">
        <v>951413.0</v>
      </c>
      <c r="J24" s="95">
        <v>289365.0</v>
      </c>
      <c r="K24" s="95">
        <v>1.1596062E7</v>
      </c>
      <c r="L24" s="95">
        <v>1325729.0</v>
      </c>
      <c r="M24" s="95">
        <v>1402014.0</v>
      </c>
      <c r="N24" s="95">
        <v>1861478.0</v>
      </c>
      <c r="O24" s="95">
        <v>1566539.0</v>
      </c>
      <c r="P24" s="95">
        <v>1623764.0</v>
      </c>
      <c r="Q24" s="95">
        <v>2247164.0</v>
      </c>
      <c r="R24" s="95">
        <v>2829056.0</v>
      </c>
      <c r="S24" s="95">
        <v>577629.0</v>
      </c>
    </row>
    <row r="25">
      <c r="A25" s="8">
        <v>44608.0</v>
      </c>
      <c r="B25" s="95">
        <v>4.4249882E7</v>
      </c>
      <c r="C25" s="95">
        <v>8192213.0</v>
      </c>
      <c r="D25" s="95">
        <v>2829116.0</v>
      </c>
      <c r="E25" s="95">
        <v>1981019.0</v>
      </c>
      <c r="F25" s="95">
        <v>2519988.0</v>
      </c>
      <c r="G25" s="95">
        <v>1240780.0</v>
      </c>
      <c r="H25" s="95">
        <v>1223358.0</v>
      </c>
      <c r="I25" s="95">
        <v>951164.0</v>
      </c>
      <c r="J25" s="95">
        <v>289250.0</v>
      </c>
      <c r="K25" s="95">
        <v>1.1593116E7</v>
      </c>
      <c r="L25" s="95">
        <v>1325444.0</v>
      </c>
      <c r="M25" s="95">
        <v>1401629.0</v>
      </c>
      <c r="N25" s="95">
        <v>1860962.0</v>
      </c>
      <c r="O25" s="95">
        <v>1566271.0</v>
      </c>
      <c r="P25" s="95">
        <v>1623361.0</v>
      </c>
      <c r="Q25" s="95">
        <v>2246429.0</v>
      </c>
      <c r="R25" s="95">
        <v>2828335.0</v>
      </c>
      <c r="S25" s="95">
        <v>577447.0</v>
      </c>
    </row>
    <row r="26">
      <c r="A26" s="8">
        <v>44607.0</v>
      </c>
      <c r="B26" s="95">
        <v>4.423755E7</v>
      </c>
      <c r="C26" s="95">
        <v>8190187.0</v>
      </c>
      <c r="D26" s="95">
        <v>2828428.0</v>
      </c>
      <c r="E26" s="95">
        <v>1980342.0</v>
      </c>
      <c r="F26" s="95">
        <v>2519241.0</v>
      </c>
      <c r="G26" s="95">
        <v>1240414.0</v>
      </c>
      <c r="H26" s="95">
        <v>1223106.0</v>
      </c>
      <c r="I26" s="95">
        <v>950864.0</v>
      </c>
      <c r="J26" s="95">
        <v>289119.0</v>
      </c>
      <c r="K26" s="95">
        <v>1.1589778E7</v>
      </c>
      <c r="L26" s="95">
        <v>1325039.0</v>
      </c>
      <c r="M26" s="95">
        <v>1401229.0</v>
      </c>
      <c r="N26" s="95">
        <v>1860397.0</v>
      </c>
      <c r="O26" s="95">
        <v>1565933.0</v>
      </c>
      <c r="P26" s="95">
        <v>1622906.0</v>
      </c>
      <c r="Q26" s="95">
        <v>2245732.0</v>
      </c>
      <c r="R26" s="95">
        <v>2827621.0</v>
      </c>
      <c r="S26" s="95">
        <v>577214.0</v>
      </c>
    </row>
    <row r="27">
      <c r="A27" s="8">
        <v>44606.0</v>
      </c>
      <c r="B27" s="95">
        <v>4.4220327E7</v>
      </c>
      <c r="C27" s="95">
        <v>8186884.0</v>
      </c>
      <c r="D27" s="95">
        <v>2827361.0</v>
      </c>
      <c r="E27" s="95">
        <v>1979495.0</v>
      </c>
      <c r="F27" s="95">
        <v>2518309.0</v>
      </c>
      <c r="G27" s="95">
        <v>1239929.0</v>
      </c>
      <c r="H27" s="95">
        <v>1222700.0</v>
      </c>
      <c r="I27" s="95">
        <v>950465.0</v>
      </c>
      <c r="J27" s="95">
        <v>289015.0</v>
      </c>
      <c r="K27" s="95">
        <v>1.1585157E7</v>
      </c>
      <c r="L27" s="95">
        <v>1324562.0</v>
      </c>
      <c r="M27" s="95">
        <v>1400721.0</v>
      </c>
      <c r="N27" s="95">
        <v>1859689.0</v>
      </c>
      <c r="O27" s="95">
        <v>1565442.0</v>
      </c>
      <c r="P27" s="95">
        <v>1622365.0</v>
      </c>
      <c r="Q27" s="95">
        <v>2244723.0</v>
      </c>
      <c r="R27" s="95">
        <v>2826518.0</v>
      </c>
      <c r="S27" s="95">
        <v>576992.0</v>
      </c>
    </row>
    <row r="28">
      <c r="A28" s="8">
        <v>44605.0</v>
      </c>
      <c r="B28" s="95">
        <v>4.4219764E7</v>
      </c>
      <c r="C28" s="95">
        <v>8186815.0</v>
      </c>
      <c r="D28" s="95">
        <v>2827355.0</v>
      </c>
      <c r="E28" s="95">
        <v>1979515.0</v>
      </c>
      <c r="F28" s="95">
        <v>2518235.0</v>
      </c>
      <c r="G28" s="95">
        <v>1239921.0</v>
      </c>
      <c r="H28" s="95">
        <v>1222701.0</v>
      </c>
      <c r="I28" s="95">
        <v>950458.0</v>
      </c>
      <c r="J28" s="95">
        <v>288999.0</v>
      </c>
      <c r="K28" s="95">
        <v>1.1584829E7</v>
      </c>
      <c r="L28" s="95">
        <v>1324542.0</v>
      </c>
      <c r="M28" s="95">
        <v>1400692.0</v>
      </c>
      <c r="N28" s="95">
        <v>1859657.0</v>
      </c>
      <c r="O28" s="95">
        <v>1565467.0</v>
      </c>
      <c r="P28" s="95">
        <v>1622364.0</v>
      </c>
      <c r="Q28" s="95">
        <v>2244700.0</v>
      </c>
      <c r="R28" s="95">
        <v>2826536.0</v>
      </c>
      <c r="S28" s="95">
        <v>576978.0</v>
      </c>
    </row>
    <row r="29">
      <c r="A29" s="8">
        <v>44604.0</v>
      </c>
      <c r="B29" s="95">
        <v>4.4207093E7</v>
      </c>
      <c r="C29" s="95">
        <v>8185167.0</v>
      </c>
      <c r="D29" s="95">
        <v>2826641.0</v>
      </c>
      <c r="E29" s="95">
        <v>1978865.0</v>
      </c>
      <c r="F29" s="95">
        <v>2517403.0</v>
      </c>
      <c r="G29" s="95">
        <v>1239530.0</v>
      </c>
      <c r="H29" s="95">
        <v>1222425.0</v>
      </c>
      <c r="I29" s="95">
        <v>950167.0</v>
      </c>
      <c r="J29" s="95">
        <v>288848.0</v>
      </c>
      <c r="K29" s="95">
        <v>1.158075E7</v>
      </c>
      <c r="L29" s="95">
        <v>1324267.0</v>
      </c>
      <c r="M29" s="95">
        <v>1400301.0</v>
      </c>
      <c r="N29" s="95">
        <v>1859112.0</v>
      </c>
      <c r="O29" s="95">
        <v>1565146.0</v>
      </c>
      <c r="P29" s="95">
        <v>1622052.0</v>
      </c>
      <c r="Q29" s="95">
        <v>2243928.0</v>
      </c>
      <c r="R29" s="95">
        <v>2825697.0</v>
      </c>
      <c r="S29" s="95">
        <v>576794.0</v>
      </c>
    </row>
    <row r="30">
      <c r="A30" s="8">
        <v>44603.0</v>
      </c>
      <c r="B30" s="95">
        <v>4.4185714E7</v>
      </c>
      <c r="C30" s="95">
        <v>8181700.0</v>
      </c>
      <c r="D30" s="95">
        <v>2825435.0</v>
      </c>
      <c r="E30" s="95">
        <v>1977873.0</v>
      </c>
      <c r="F30" s="95">
        <v>2516229.0</v>
      </c>
      <c r="G30" s="95">
        <v>1238915.0</v>
      </c>
      <c r="H30" s="95">
        <v>1221838.0</v>
      </c>
      <c r="I30" s="95">
        <v>949637.0</v>
      </c>
      <c r="J30" s="95">
        <v>288584.0</v>
      </c>
      <c r="K30" s="95">
        <v>1.1574864E7</v>
      </c>
      <c r="L30" s="95">
        <v>1323698.0</v>
      </c>
      <c r="M30" s="95">
        <v>1399560.0</v>
      </c>
      <c r="N30" s="95">
        <v>1858043.0</v>
      </c>
      <c r="O30" s="95">
        <v>1564580.0</v>
      </c>
      <c r="P30" s="95">
        <v>1621304.0</v>
      </c>
      <c r="Q30" s="95">
        <v>2242704.0</v>
      </c>
      <c r="R30" s="95">
        <v>2824232.0</v>
      </c>
      <c r="S30" s="95">
        <v>576518.0</v>
      </c>
    </row>
    <row r="31">
      <c r="A31" s="8">
        <v>44602.0</v>
      </c>
      <c r="B31" s="95">
        <v>4.4170389E7</v>
      </c>
      <c r="C31" s="95">
        <v>8179500.0</v>
      </c>
      <c r="D31" s="95">
        <v>2824565.0</v>
      </c>
      <c r="E31" s="95">
        <v>1977150.0</v>
      </c>
      <c r="F31" s="95">
        <v>2515376.0</v>
      </c>
      <c r="G31" s="95">
        <v>1238456.0</v>
      </c>
      <c r="H31" s="95">
        <v>1221430.0</v>
      </c>
      <c r="I31" s="95">
        <v>949183.0</v>
      </c>
      <c r="J31" s="95">
        <v>288388.0</v>
      </c>
      <c r="K31" s="95">
        <v>1.1570543E7</v>
      </c>
      <c r="L31" s="95">
        <v>1323223.0</v>
      </c>
      <c r="M31" s="95">
        <v>1399059.0</v>
      </c>
      <c r="N31" s="95">
        <v>1857348.0</v>
      </c>
      <c r="O31" s="95">
        <v>1564187.0</v>
      </c>
      <c r="P31" s="95">
        <v>1620736.0</v>
      </c>
      <c r="Q31" s="95">
        <v>2241739.0</v>
      </c>
      <c r="R31" s="95">
        <v>2823272.0</v>
      </c>
      <c r="S31" s="95">
        <v>576234.0</v>
      </c>
    </row>
    <row r="32">
      <c r="A32" s="8">
        <v>44601.0</v>
      </c>
      <c r="B32" s="95">
        <v>4.4156016E7</v>
      </c>
      <c r="C32" s="95">
        <v>8177290.0</v>
      </c>
      <c r="D32" s="95">
        <v>2823698.0</v>
      </c>
      <c r="E32" s="95">
        <v>1976466.0</v>
      </c>
      <c r="F32" s="95">
        <v>2514532.0</v>
      </c>
      <c r="G32" s="95">
        <v>1238070.0</v>
      </c>
      <c r="H32" s="95">
        <v>1221018.0</v>
      </c>
      <c r="I32" s="95">
        <v>948820.0</v>
      </c>
      <c r="J32" s="95">
        <v>288257.0</v>
      </c>
      <c r="K32" s="95">
        <v>1.1566656E7</v>
      </c>
      <c r="L32" s="95">
        <v>1322816.0</v>
      </c>
      <c r="M32" s="95">
        <v>1398578.0</v>
      </c>
      <c r="N32" s="95">
        <v>1856618.0</v>
      </c>
      <c r="O32" s="95">
        <v>1563802.0</v>
      </c>
      <c r="P32" s="95">
        <v>1620272.0</v>
      </c>
      <c r="Q32" s="95">
        <v>2240879.0</v>
      </c>
      <c r="R32" s="95">
        <v>2822244.0</v>
      </c>
      <c r="S32" s="95">
        <v>576000.0</v>
      </c>
    </row>
    <row r="33">
      <c r="A33" s="8">
        <v>44600.0</v>
      </c>
      <c r="B33" s="95">
        <v>4.4138297E7</v>
      </c>
      <c r="C33" s="95">
        <v>8174675.0</v>
      </c>
      <c r="D33" s="95">
        <v>2822651.0</v>
      </c>
      <c r="E33" s="95">
        <v>1975668.0</v>
      </c>
      <c r="F33" s="95">
        <v>2513598.0</v>
      </c>
      <c r="G33" s="95">
        <v>1237560.0</v>
      </c>
      <c r="H33" s="95">
        <v>1220551.0</v>
      </c>
      <c r="I33" s="95">
        <v>948408.0</v>
      </c>
      <c r="J33" s="95">
        <v>288070.0</v>
      </c>
      <c r="K33" s="95">
        <v>1.1561639E7</v>
      </c>
      <c r="L33" s="95">
        <v>1322157.0</v>
      </c>
      <c r="M33" s="95">
        <v>1397998.0</v>
      </c>
      <c r="N33" s="95">
        <v>1855764.0</v>
      </c>
      <c r="O33" s="95">
        <v>1563319.0</v>
      </c>
      <c r="P33" s="95">
        <v>1619619.0</v>
      </c>
      <c r="Q33" s="95">
        <v>2239750.0</v>
      </c>
      <c r="R33" s="95">
        <v>2821117.0</v>
      </c>
      <c r="S33" s="95">
        <v>575753.0</v>
      </c>
    </row>
    <row r="34">
      <c r="A34" s="8">
        <v>44599.0</v>
      </c>
      <c r="B34" s="95">
        <v>4.4112713E7</v>
      </c>
      <c r="C34" s="95">
        <v>8170256.0</v>
      </c>
      <c r="D34" s="95">
        <v>2821055.0</v>
      </c>
      <c r="E34" s="95">
        <v>1974376.0</v>
      </c>
      <c r="F34" s="95">
        <v>2512126.0</v>
      </c>
      <c r="G34" s="95">
        <v>1236834.0</v>
      </c>
      <c r="H34" s="95">
        <v>1219871.0</v>
      </c>
      <c r="I34" s="95">
        <v>947838.0</v>
      </c>
      <c r="J34" s="95">
        <v>287884.0</v>
      </c>
      <c r="K34" s="95">
        <v>1.1554632E7</v>
      </c>
      <c r="L34" s="95">
        <v>1321459.0</v>
      </c>
      <c r="M34" s="95">
        <v>1397223.0</v>
      </c>
      <c r="N34" s="95">
        <v>1854574.0</v>
      </c>
      <c r="O34" s="95">
        <v>1562568.0</v>
      </c>
      <c r="P34" s="95">
        <v>1618873.0</v>
      </c>
      <c r="Q34" s="95">
        <v>2238197.0</v>
      </c>
      <c r="R34" s="95">
        <v>2819567.0</v>
      </c>
      <c r="S34" s="95">
        <v>575380.0</v>
      </c>
    </row>
    <row r="35">
      <c r="A35" s="8">
        <v>44598.0</v>
      </c>
      <c r="B35" s="95">
        <v>4.4111768E7</v>
      </c>
      <c r="C35" s="95">
        <v>8170148.0</v>
      </c>
      <c r="D35" s="95">
        <v>2821030.0</v>
      </c>
      <c r="E35" s="95">
        <v>1974415.0</v>
      </c>
      <c r="F35" s="95">
        <v>2512026.0</v>
      </c>
      <c r="G35" s="95">
        <v>1236845.0</v>
      </c>
      <c r="H35" s="95">
        <v>1219840.0</v>
      </c>
      <c r="I35" s="95">
        <v>947824.0</v>
      </c>
      <c r="J35" s="95">
        <v>287849.0</v>
      </c>
      <c r="K35" s="95">
        <v>1.1554125E7</v>
      </c>
      <c r="L35" s="95">
        <v>1321441.0</v>
      </c>
      <c r="M35" s="95">
        <v>1397183.0</v>
      </c>
      <c r="N35" s="95">
        <v>1854493.0</v>
      </c>
      <c r="O35" s="95">
        <v>1562561.0</v>
      </c>
      <c r="P35" s="95">
        <v>1618864.0</v>
      </c>
      <c r="Q35" s="95">
        <v>2238169.0</v>
      </c>
      <c r="R35" s="95">
        <v>2819593.0</v>
      </c>
      <c r="S35" s="95">
        <v>575362.0</v>
      </c>
    </row>
    <row r="36">
      <c r="A36" s="8">
        <v>44597.0</v>
      </c>
      <c r="B36" s="95">
        <v>4.4092874E7</v>
      </c>
      <c r="C36" s="95">
        <v>8167419.0</v>
      </c>
      <c r="D36" s="95">
        <v>2819824.0</v>
      </c>
      <c r="E36" s="95">
        <v>1973465.0</v>
      </c>
      <c r="F36" s="95">
        <v>2510763.0</v>
      </c>
      <c r="G36" s="95">
        <v>1236279.0</v>
      </c>
      <c r="H36" s="95">
        <v>1219338.0</v>
      </c>
      <c r="I36" s="95">
        <v>947390.0</v>
      </c>
      <c r="J36" s="95">
        <v>287606.0</v>
      </c>
      <c r="K36" s="95">
        <v>1.1548357E7</v>
      </c>
      <c r="L36" s="95">
        <v>1321020.0</v>
      </c>
      <c r="M36" s="95">
        <v>1396626.0</v>
      </c>
      <c r="N36" s="95">
        <v>1853571.0</v>
      </c>
      <c r="O36" s="95">
        <v>1562114.0</v>
      </c>
      <c r="P36" s="95">
        <v>1618393.0</v>
      </c>
      <c r="Q36" s="95">
        <v>2237174.0</v>
      </c>
      <c r="R36" s="95">
        <v>2818415.0</v>
      </c>
      <c r="S36" s="95">
        <v>575120.0</v>
      </c>
    </row>
    <row r="37">
      <c r="A37" s="8">
        <v>44596.0</v>
      </c>
      <c r="B37" s="95">
        <v>4.4053608E7</v>
      </c>
      <c r="C37" s="95">
        <v>8160859.0</v>
      </c>
      <c r="D37" s="95">
        <v>2817576.0</v>
      </c>
      <c r="E37" s="95">
        <v>1971603.0</v>
      </c>
      <c r="F37" s="95">
        <v>2508751.0</v>
      </c>
      <c r="G37" s="95">
        <v>1235205.0</v>
      </c>
      <c r="H37" s="95">
        <v>1218262.0</v>
      </c>
      <c r="I37" s="95">
        <v>946475.0</v>
      </c>
      <c r="J37" s="95">
        <v>287191.0</v>
      </c>
      <c r="K37" s="95">
        <v>1.1537621E7</v>
      </c>
      <c r="L37" s="95">
        <v>1319917.0</v>
      </c>
      <c r="M37" s="95">
        <v>1395307.0</v>
      </c>
      <c r="N37" s="95">
        <v>1851684.0</v>
      </c>
      <c r="O37" s="95">
        <v>1561126.0</v>
      </c>
      <c r="P37" s="95">
        <v>1616975.0</v>
      </c>
      <c r="Q37" s="95">
        <v>2234742.0</v>
      </c>
      <c r="R37" s="95">
        <v>2815805.0</v>
      </c>
      <c r="S37" s="95">
        <v>574509.0</v>
      </c>
    </row>
    <row r="38">
      <c r="A38" s="8">
        <v>44595.0</v>
      </c>
      <c r="B38" s="95">
        <v>4.3997129E7</v>
      </c>
      <c r="C38" s="95">
        <v>8152209.0</v>
      </c>
      <c r="D38" s="95">
        <v>2814030.0</v>
      </c>
      <c r="E38" s="95">
        <v>1968597.0</v>
      </c>
      <c r="F38" s="95">
        <v>2505809.0</v>
      </c>
      <c r="G38" s="95">
        <v>1233507.0</v>
      </c>
      <c r="H38" s="95">
        <v>1216492.0</v>
      </c>
      <c r="I38" s="95">
        <v>944956.0</v>
      </c>
      <c r="J38" s="95">
        <v>286765.0</v>
      </c>
      <c r="K38" s="95">
        <v>1.1523364E7</v>
      </c>
      <c r="L38" s="95">
        <v>1318070.0</v>
      </c>
      <c r="M38" s="95">
        <v>1393467.0</v>
      </c>
      <c r="N38" s="95">
        <v>1849110.0</v>
      </c>
      <c r="O38" s="95">
        <v>1559311.0</v>
      </c>
      <c r="P38" s="95">
        <v>1615064.0</v>
      </c>
      <c r="Q38" s="95">
        <v>2230700.0</v>
      </c>
      <c r="R38" s="95">
        <v>2812019.0</v>
      </c>
      <c r="S38" s="95">
        <v>573659.0</v>
      </c>
    </row>
    <row r="39">
      <c r="A39" s="8">
        <v>44594.0</v>
      </c>
      <c r="B39" s="95">
        <v>4.3996409E7</v>
      </c>
      <c r="C39" s="95">
        <v>8152051.0</v>
      </c>
      <c r="D39" s="95">
        <v>2814014.0</v>
      </c>
      <c r="E39" s="95">
        <v>1968584.0</v>
      </c>
      <c r="F39" s="95">
        <v>2505741.0</v>
      </c>
      <c r="G39" s="95">
        <v>1233498.0</v>
      </c>
      <c r="H39" s="95">
        <v>1216460.0</v>
      </c>
      <c r="I39" s="95">
        <v>944950.0</v>
      </c>
      <c r="J39" s="95">
        <v>286757.0</v>
      </c>
      <c r="K39" s="95">
        <v>1.1523122E7</v>
      </c>
      <c r="L39" s="95">
        <v>1318051.0</v>
      </c>
      <c r="M39" s="95">
        <v>1393447.0</v>
      </c>
      <c r="N39" s="95">
        <v>1849071.0</v>
      </c>
      <c r="O39" s="95">
        <v>1559290.0</v>
      </c>
      <c r="P39" s="95">
        <v>1615058.0</v>
      </c>
      <c r="Q39" s="95">
        <v>2230680.0</v>
      </c>
      <c r="R39" s="95">
        <v>2811995.0</v>
      </c>
      <c r="S39" s="95">
        <v>573640.0</v>
      </c>
    </row>
    <row r="40">
      <c r="A40" s="8">
        <v>44593.0</v>
      </c>
      <c r="B40" s="95">
        <v>4.3996241E7</v>
      </c>
      <c r="C40" s="95">
        <v>8151966.0</v>
      </c>
      <c r="D40" s="95">
        <v>2814004.0</v>
      </c>
      <c r="E40" s="95">
        <v>1968591.0</v>
      </c>
      <c r="F40" s="95">
        <v>2505725.0</v>
      </c>
      <c r="G40" s="95">
        <v>1233503.0</v>
      </c>
      <c r="H40" s="95">
        <v>1216468.0</v>
      </c>
      <c r="I40" s="95">
        <v>944954.0</v>
      </c>
      <c r="J40" s="95">
        <v>286750.0</v>
      </c>
      <c r="K40" s="95">
        <v>1.1523062E7</v>
      </c>
      <c r="L40" s="95">
        <v>1318056.0</v>
      </c>
      <c r="M40" s="95">
        <v>1393443.0</v>
      </c>
      <c r="N40" s="95">
        <v>1849070.0</v>
      </c>
      <c r="O40" s="95">
        <v>1559288.0</v>
      </c>
      <c r="P40" s="95">
        <v>1615055.0</v>
      </c>
      <c r="Q40" s="95">
        <v>2230684.0</v>
      </c>
      <c r="R40" s="95">
        <v>2811994.0</v>
      </c>
      <c r="S40" s="95">
        <v>573628.0</v>
      </c>
    </row>
    <row r="41">
      <c r="A41" s="8">
        <v>44592.0</v>
      </c>
      <c r="B41" s="95">
        <v>4.3995128E7</v>
      </c>
      <c r="C41" s="95">
        <v>8151708.0</v>
      </c>
      <c r="D41" s="95">
        <v>2813970.0</v>
      </c>
      <c r="E41" s="95">
        <v>1968549.0</v>
      </c>
      <c r="F41" s="95">
        <v>2505643.0</v>
      </c>
      <c r="G41" s="95">
        <v>1233484.0</v>
      </c>
      <c r="H41" s="95">
        <v>1216408.0</v>
      </c>
      <c r="I41" s="95">
        <v>944946.0</v>
      </c>
      <c r="J41" s="95">
        <v>286726.0</v>
      </c>
      <c r="K41" s="95">
        <v>1.1522684E7</v>
      </c>
      <c r="L41" s="95">
        <v>1318047.0</v>
      </c>
      <c r="M41" s="95">
        <v>1393436.0</v>
      </c>
      <c r="N41" s="95">
        <v>1849031.0</v>
      </c>
      <c r="O41" s="95">
        <v>1559249.0</v>
      </c>
      <c r="P41" s="95">
        <v>1615050.0</v>
      </c>
      <c r="Q41" s="95">
        <v>2230646.0</v>
      </c>
      <c r="R41" s="95">
        <v>2811950.0</v>
      </c>
      <c r="S41" s="95">
        <v>573601.0</v>
      </c>
    </row>
    <row r="42">
      <c r="A42" s="8">
        <v>44591.0</v>
      </c>
      <c r="B42" s="95">
        <v>4.3993794E7</v>
      </c>
      <c r="C42" s="95">
        <v>8151371.0</v>
      </c>
      <c r="D42" s="95">
        <v>2813918.0</v>
      </c>
      <c r="E42" s="95">
        <v>1968559.0</v>
      </c>
      <c r="F42" s="95">
        <v>2505499.0</v>
      </c>
      <c r="G42" s="95">
        <v>1233464.0</v>
      </c>
      <c r="H42" s="95">
        <v>1216400.0</v>
      </c>
      <c r="I42" s="95">
        <v>944967.0</v>
      </c>
      <c r="J42" s="95">
        <v>286693.0</v>
      </c>
      <c r="K42" s="95">
        <v>1.1521975E7</v>
      </c>
      <c r="L42" s="95">
        <v>1318003.0</v>
      </c>
      <c r="M42" s="95">
        <v>1393428.0</v>
      </c>
      <c r="N42" s="95">
        <v>1848979.0</v>
      </c>
      <c r="O42" s="95">
        <v>1559280.0</v>
      </c>
      <c r="P42" s="95">
        <v>1615041.0</v>
      </c>
      <c r="Q42" s="95">
        <v>2230639.0</v>
      </c>
      <c r="R42" s="95">
        <v>2811995.0</v>
      </c>
      <c r="S42" s="95">
        <v>573583.0</v>
      </c>
    </row>
    <row r="43">
      <c r="A43" s="8">
        <v>44590.0</v>
      </c>
      <c r="B43" s="95">
        <v>4.3970419E7</v>
      </c>
      <c r="C43" s="95">
        <v>8147564.0</v>
      </c>
      <c r="D43" s="95">
        <v>2812477.0</v>
      </c>
      <c r="E43" s="95">
        <v>1967365.0</v>
      </c>
      <c r="F43" s="95">
        <v>2504089.0</v>
      </c>
      <c r="G43" s="95">
        <v>1232861.0</v>
      </c>
      <c r="H43" s="95">
        <v>1215713.0</v>
      </c>
      <c r="I43" s="95">
        <v>944448.0</v>
      </c>
      <c r="J43" s="95">
        <v>286408.0</v>
      </c>
      <c r="K43" s="95">
        <v>1.151503E7</v>
      </c>
      <c r="L43" s="95">
        <v>1317604.0</v>
      </c>
      <c r="M43" s="95">
        <v>1392700.0</v>
      </c>
      <c r="N43" s="95">
        <v>1847916.0</v>
      </c>
      <c r="O43" s="95">
        <v>1558708.0</v>
      </c>
      <c r="P43" s="95">
        <v>1614429.0</v>
      </c>
      <c r="Q43" s="95">
        <v>2229324.0</v>
      </c>
      <c r="R43" s="95">
        <v>2810493.0</v>
      </c>
      <c r="S43" s="95">
        <v>573290.0</v>
      </c>
    </row>
    <row r="44">
      <c r="A44" s="8">
        <v>44589.0</v>
      </c>
      <c r="B44" s="95">
        <v>4.3931494E7</v>
      </c>
      <c r="C44" s="95">
        <v>8141573.0</v>
      </c>
      <c r="D44" s="95">
        <v>2810112.0</v>
      </c>
      <c r="E44" s="95">
        <v>1965425.0</v>
      </c>
      <c r="F44" s="95">
        <v>2502069.0</v>
      </c>
      <c r="G44" s="95">
        <v>1231714.0</v>
      </c>
      <c r="H44" s="95">
        <v>1214520.0</v>
      </c>
      <c r="I44" s="95">
        <v>943419.0</v>
      </c>
      <c r="J44" s="95">
        <v>285989.0</v>
      </c>
      <c r="K44" s="95">
        <v>1.1504339E7</v>
      </c>
      <c r="L44" s="95">
        <v>1316481.0</v>
      </c>
      <c r="M44" s="95">
        <v>1391547.0</v>
      </c>
      <c r="N44" s="95">
        <v>1846092.0</v>
      </c>
      <c r="O44" s="95">
        <v>1557716.0</v>
      </c>
      <c r="P44" s="95">
        <v>1613243.0</v>
      </c>
      <c r="Q44" s="95">
        <v>2226806.0</v>
      </c>
      <c r="R44" s="95">
        <v>2807785.0</v>
      </c>
      <c r="S44" s="95">
        <v>572664.0</v>
      </c>
    </row>
    <row r="45">
      <c r="A45" s="8">
        <v>44588.0</v>
      </c>
      <c r="B45" s="95">
        <v>4.3904632E7</v>
      </c>
      <c r="C45" s="95">
        <v>8137405.0</v>
      </c>
      <c r="D45" s="95">
        <v>2808516.0</v>
      </c>
      <c r="E45" s="95">
        <v>1964089.0</v>
      </c>
      <c r="F45" s="95">
        <v>2500659.0</v>
      </c>
      <c r="G45" s="95">
        <v>1230983.0</v>
      </c>
      <c r="H45" s="95">
        <v>1213700.0</v>
      </c>
      <c r="I45" s="95">
        <v>942638.0</v>
      </c>
      <c r="J45" s="95">
        <v>285706.0</v>
      </c>
      <c r="K45" s="95">
        <v>1.1497196E7</v>
      </c>
      <c r="L45" s="95">
        <v>1315680.0</v>
      </c>
      <c r="M45" s="95">
        <v>1390654.0</v>
      </c>
      <c r="N45" s="95">
        <v>1844906.0</v>
      </c>
      <c r="O45" s="95">
        <v>1556846.0</v>
      </c>
      <c r="P45" s="95">
        <v>1612394.0</v>
      </c>
      <c r="Q45" s="95">
        <v>2225050.0</v>
      </c>
      <c r="R45" s="95">
        <v>2805993.0</v>
      </c>
      <c r="S45" s="95">
        <v>572217.0</v>
      </c>
    </row>
    <row r="46">
      <c r="A46" s="8">
        <v>44587.0</v>
      </c>
      <c r="B46" s="95">
        <v>4.3878415E7</v>
      </c>
      <c r="C46" s="95">
        <v>8133400.0</v>
      </c>
      <c r="D46" s="95">
        <v>2806883.0</v>
      </c>
      <c r="E46" s="95">
        <v>1962589.0</v>
      </c>
      <c r="F46" s="95">
        <v>2499290.0</v>
      </c>
      <c r="G46" s="95">
        <v>1230323.0</v>
      </c>
      <c r="H46" s="95">
        <v>1212846.0</v>
      </c>
      <c r="I46" s="95">
        <v>941942.0</v>
      </c>
      <c r="J46" s="95">
        <v>285426.0</v>
      </c>
      <c r="K46" s="95">
        <v>1.1490561E7</v>
      </c>
      <c r="L46" s="95">
        <v>1314827.0</v>
      </c>
      <c r="M46" s="95">
        <v>1389787.0</v>
      </c>
      <c r="N46" s="95">
        <v>1843764.0</v>
      </c>
      <c r="O46" s="95">
        <v>1556064.0</v>
      </c>
      <c r="P46" s="95">
        <v>1611508.0</v>
      </c>
      <c r="Q46" s="95">
        <v>2223214.0</v>
      </c>
      <c r="R46" s="95">
        <v>2804268.0</v>
      </c>
      <c r="S46" s="95">
        <v>571723.0</v>
      </c>
    </row>
    <row r="47">
      <c r="A47" s="8">
        <v>44586.0</v>
      </c>
      <c r="B47" s="95">
        <v>4.3847168E7</v>
      </c>
      <c r="C47" s="95">
        <v>8128558.0</v>
      </c>
      <c r="D47" s="95">
        <v>2804917.0</v>
      </c>
      <c r="E47" s="95">
        <v>1960839.0</v>
      </c>
      <c r="F47" s="95">
        <v>2497616.0</v>
      </c>
      <c r="G47" s="95">
        <v>1229361.0</v>
      </c>
      <c r="H47" s="95">
        <v>1211907.0</v>
      </c>
      <c r="I47" s="95">
        <v>941172.0</v>
      </c>
      <c r="J47" s="95">
        <v>285121.0</v>
      </c>
      <c r="K47" s="95">
        <v>1.1482935E7</v>
      </c>
      <c r="L47" s="95">
        <v>1313859.0</v>
      </c>
      <c r="M47" s="95">
        <v>1388876.0</v>
      </c>
      <c r="N47" s="95">
        <v>1842280.0</v>
      </c>
      <c r="O47" s="95">
        <v>1555154.0</v>
      </c>
      <c r="P47" s="95">
        <v>1610354.0</v>
      </c>
      <c r="Q47" s="95">
        <v>2220892.0</v>
      </c>
      <c r="R47" s="95">
        <v>2802149.0</v>
      </c>
      <c r="S47" s="95">
        <v>571178.0</v>
      </c>
    </row>
    <row r="48">
      <c r="A48" s="8">
        <v>44585.0</v>
      </c>
      <c r="B48" s="95">
        <v>4.3803685E7</v>
      </c>
      <c r="C48" s="95">
        <v>8121284.0</v>
      </c>
      <c r="D48" s="95">
        <v>2801987.0</v>
      </c>
      <c r="E48" s="95">
        <v>1958332.0</v>
      </c>
      <c r="F48" s="95">
        <v>2495330.0</v>
      </c>
      <c r="G48" s="95">
        <v>1228123.0</v>
      </c>
      <c r="H48" s="95">
        <v>1210594.0</v>
      </c>
      <c r="I48" s="95">
        <v>939953.0</v>
      </c>
      <c r="J48" s="95">
        <v>284798.0</v>
      </c>
      <c r="K48" s="95">
        <v>1.1471969E7</v>
      </c>
      <c r="L48" s="95">
        <v>1312779.0</v>
      </c>
      <c r="M48" s="95">
        <v>1387465.0</v>
      </c>
      <c r="N48" s="95">
        <v>1840490.0</v>
      </c>
      <c r="O48" s="95">
        <v>1553906.0</v>
      </c>
      <c r="P48" s="95">
        <v>1609092.0</v>
      </c>
      <c r="Q48" s="95">
        <v>2217984.0</v>
      </c>
      <c r="R48" s="95">
        <v>2799115.0</v>
      </c>
      <c r="S48" s="95">
        <v>570484.0</v>
      </c>
    </row>
    <row r="49">
      <c r="A49" s="8">
        <v>44584.0</v>
      </c>
      <c r="B49" s="95">
        <v>4.3801851E7</v>
      </c>
      <c r="C49" s="95">
        <v>8121039.0</v>
      </c>
      <c r="D49" s="95">
        <v>2801954.0</v>
      </c>
      <c r="E49" s="95">
        <v>1958295.0</v>
      </c>
      <c r="F49" s="95">
        <v>2495197.0</v>
      </c>
      <c r="G49" s="95">
        <v>1228103.0</v>
      </c>
      <c r="H49" s="95">
        <v>1210565.0</v>
      </c>
      <c r="I49" s="95">
        <v>939933.0</v>
      </c>
      <c r="J49" s="95">
        <v>284760.0</v>
      </c>
      <c r="K49" s="95">
        <v>1.1471036E7</v>
      </c>
      <c r="L49" s="95">
        <v>1312724.0</v>
      </c>
      <c r="M49" s="95">
        <v>1387431.0</v>
      </c>
      <c r="N49" s="95">
        <v>1840386.0</v>
      </c>
      <c r="O49" s="95">
        <v>1553913.0</v>
      </c>
      <c r="P49" s="95">
        <v>1609063.0</v>
      </c>
      <c r="Q49" s="95">
        <v>2217920.0</v>
      </c>
      <c r="R49" s="95">
        <v>2799078.0</v>
      </c>
      <c r="S49" s="95">
        <v>570454.0</v>
      </c>
    </row>
    <row r="50">
      <c r="A50" s="8">
        <v>44583.0</v>
      </c>
      <c r="B50" s="95">
        <v>4.3782676E7</v>
      </c>
      <c r="C50" s="95">
        <v>8118261.0</v>
      </c>
      <c r="D50" s="95">
        <v>2800834.0</v>
      </c>
      <c r="E50" s="95">
        <v>1957339.0</v>
      </c>
      <c r="F50" s="95">
        <v>2493987.0</v>
      </c>
      <c r="G50" s="95">
        <v>1227540.0</v>
      </c>
      <c r="H50" s="95">
        <v>1210029.0</v>
      </c>
      <c r="I50" s="95">
        <v>939502.0</v>
      </c>
      <c r="J50" s="95">
        <v>284499.0</v>
      </c>
      <c r="K50" s="95">
        <v>1.1464868E7</v>
      </c>
      <c r="L50" s="95">
        <v>1312384.0</v>
      </c>
      <c r="M50" s="95">
        <v>1386876.0</v>
      </c>
      <c r="N50" s="95">
        <v>1839525.0</v>
      </c>
      <c r="O50" s="95">
        <v>1553474.0</v>
      </c>
      <c r="P50" s="95">
        <v>1608660.0</v>
      </c>
      <c r="Q50" s="95">
        <v>2216905.0</v>
      </c>
      <c r="R50" s="95">
        <v>2797850.0</v>
      </c>
      <c r="S50" s="95">
        <v>570143.0</v>
      </c>
    </row>
    <row r="51">
      <c r="A51" s="8">
        <v>44582.0</v>
      </c>
      <c r="B51" s="95">
        <v>4.3722568E7</v>
      </c>
      <c r="C51" s="95">
        <v>8109394.0</v>
      </c>
      <c r="D51" s="95">
        <v>2797142.0</v>
      </c>
      <c r="E51" s="95">
        <v>1954015.0</v>
      </c>
      <c r="F51" s="95">
        <v>2491039.0</v>
      </c>
      <c r="G51" s="95">
        <v>1225534.0</v>
      </c>
      <c r="H51" s="95">
        <v>1208110.0</v>
      </c>
      <c r="I51" s="95">
        <v>937685.0</v>
      </c>
      <c r="J51" s="95">
        <v>283883.0</v>
      </c>
      <c r="K51" s="95">
        <v>1.1449473E7</v>
      </c>
      <c r="L51" s="95">
        <v>1310806.0</v>
      </c>
      <c r="M51" s="95">
        <v>1384838.0</v>
      </c>
      <c r="N51" s="95">
        <v>1836719.0</v>
      </c>
      <c r="O51" s="95">
        <v>1551531.0</v>
      </c>
      <c r="P51" s="95">
        <v>1606771.0</v>
      </c>
      <c r="Q51" s="95">
        <v>2212954.0</v>
      </c>
      <c r="R51" s="95">
        <v>2793509.0</v>
      </c>
      <c r="S51" s="95">
        <v>569165.0</v>
      </c>
    </row>
    <row r="52">
      <c r="A52" s="8">
        <v>44581.0</v>
      </c>
      <c r="B52" s="95">
        <v>4.3676631E7</v>
      </c>
      <c r="C52" s="95">
        <v>8103195.0</v>
      </c>
      <c r="D52" s="95">
        <v>2794350.0</v>
      </c>
      <c r="E52" s="95">
        <v>1951458.0</v>
      </c>
      <c r="F52" s="95">
        <v>2488747.0</v>
      </c>
      <c r="G52" s="95">
        <v>1223870.0</v>
      </c>
      <c r="H52" s="95">
        <v>1206692.0</v>
      </c>
      <c r="I52" s="95">
        <v>936182.0</v>
      </c>
      <c r="J52" s="95">
        <v>283446.0</v>
      </c>
      <c r="K52" s="95">
        <v>1.1437631E7</v>
      </c>
      <c r="L52" s="95">
        <v>1309479.0</v>
      </c>
      <c r="M52" s="95">
        <v>1383043.0</v>
      </c>
      <c r="N52" s="95">
        <v>1834686.0</v>
      </c>
      <c r="O52" s="95">
        <v>1550095.0</v>
      </c>
      <c r="P52" s="95">
        <v>1605328.0</v>
      </c>
      <c r="Q52" s="95">
        <v>2209586.0</v>
      </c>
      <c r="R52" s="95">
        <v>2790427.0</v>
      </c>
      <c r="S52" s="95">
        <v>568416.0</v>
      </c>
    </row>
    <row r="53">
      <c r="A53" s="8">
        <v>44580.0</v>
      </c>
      <c r="B53" s="95">
        <v>4.363045E7</v>
      </c>
      <c r="C53" s="95">
        <v>8097109.0</v>
      </c>
      <c r="D53" s="95">
        <v>2791285.0</v>
      </c>
      <c r="E53" s="95">
        <v>1948628.0</v>
      </c>
      <c r="F53" s="95">
        <v>2486528.0</v>
      </c>
      <c r="G53" s="95">
        <v>1222377.0</v>
      </c>
      <c r="H53" s="95">
        <v>1205186.0</v>
      </c>
      <c r="I53" s="95">
        <v>934595.0</v>
      </c>
      <c r="J53" s="95">
        <v>282980.0</v>
      </c>
      <c r="K53" s="95">
        <v>1.142628E7</v>
      </c>
      <c r="L53" s="95">
        <v>1308054.0</v>
      </c>
      <c r="M53" s="95">
        <v>1381175.0</v>
      </c>
      <c r="N53" s="95">
        <v>1832524.0</v>
      </c>
      <c r="O53" s="95">
        <v>1548736.0</v>
      </c>
      <c r="P53" s="95">
        <v>1603942.0</v>
      </c>
      <c r="Q53" s="95">
        <v>2206225.0</v>
      </c>
      <c r="R53" s="95">
        <v>2787129.0</v>
      </c>
      <c r="S53" s="95">
        <v>567697.0</v>
      </c>
    </row>
    <row r="54">
      <c r="A54" s="8">
        <v>44579.0</v>
      </c>
      <c r="B54" s="95">
        <v>4.3582128E7</v>
      </c>
      <c r="C54" s="95">
        <v>8090244.0</v>
      </c>
      <c r="D54" s="95">
        <v>2788089.0</v>
      </c>
      <c r="E54" s="95">
        <v>1945813.0</v>
      </c>
      <c r="F54" s="95">
        <v>2484196.0</v>
      </c>
      <c r="G54" s="95">
        <v>1220758.0</v>
      </c>
      <c r="H54" s="95">
        <v>1203724.0</v>
      </c>
      <c r="I54" s="95">
        <v>933311.0</v>
      </c>
      <c r="J54" s="95">
        <v>282507.0</v>
      </c>
      <c r="K54" s="95">
        <v>1.1414202E7</v>
      </c>
      <c r="L54" s="95">
        <v>1306501.0</v>
      </c>
      <c r="M54" s="95">
        <v>1379378.0</v>
      </c>
      <c r="N54" s="95">
        <v>1830143.0</v>
      </c>
      <c r="O54" s="95">
        <v>1547262.0</v>
      </c>
      <c r="P54" s="95">
        <v>1602479.0</v>
      </c>
      <c r="Q54" s="95">
        <v>2202814.0</v>
      </c>
      <c r="R54" s="95">
        <v>2783896.0</v>
      </c>
      <c r="S54" s="95">
        <v>566811.0</v>
      </c>
    </row>
    <row r="55">
      <c r="A55" s="8">
        <v>44578.0</v>
      </c>
      <c r="B55" s="95">
        <v>4.3507434E7</v>
      </c>
      <c r="C55" s="95">
        <v>8078945.0</v>
      </c>
      <c r="D55" s="95">
        <v>2783354.0</v>
      </c>
      <c r="E55" s="95">
        <v>1941145.0</v>
      </c>
      <c r="F55" s="95">
        <v>2480340.0</v>
      </c>
      <c r="G55" s="95">
        <v>1218249.0</v>
      </c>
      <c r="H55" s="95">
        <v>1201442.0</v>
      </c>
      <c r="I55" s="95">
        <v>930969.0</v>
      </c>
      <c r="J55" s="95">
        <v>281703.0</v>
      </c>
      <c r="K55" s="95">
        <v>1.1395833E7</v>
      </c>
      <c r="L55" s="95">
        <v>1304498.0</v>
      </c>
      <c r="M55" s="95">
        <v>1376810.0</v>
      </c>
      <c r="N55" s="95">
        <v>1826751.0</v>
      </c>
      <c r="O55" s="95">
        <v>1544881.0</v>
      </c>
      <c r="P55" s="95">
        <v>1600290.0</v>
      </c>
      <c r="Q55" s="95">
        <v>2198127.0</v>
      </c>
      <c r="R55" s="95">
        <v>2778517.0</v>
      </c>
      <c r="S55" s="95">
        <v>565580.0</v>
      </c>
    </row>
    <row r="56">
      <c r="A56" s="8">
        <v>44577.0</v>
      </c>
      <c r="B56" s="95">
        <v>4.3504026E7</v>
      </c>
      <c r="C56" s="95">
        <v>8078465.0</v>
      </c>
      <c r="D56" s="95">
        <v>2783249.0</v>
      </c>
      <c r="E56" s="95">
        <v>1941088.0</v>
      </c>
      <c r="F56" s="95">
        <v>2480078.0</v>
      </c>
      <c r="G56" s="95">
        <v>1218225.0</v>
      </c>
      <c r="H56" s="95">
        <v>1201356.0</v>
      </c>
      <c r="I56" s="95">
        <v>930920.0</v>
      </c>
      <c r="J56" s="95">
        <v>281623.0</v>
      </c>
      <c r="K56" s="95">
        <v>1.1394192E7</v>
      </c>
      <c r="L56" s="95">
        <v>1304466.0</v>
      </c>
      <c r="M56" s="95">
        <v>1376714.0</v>
      </c>
      <c r="N56" s="95">
        <v>1826570.0</v>
      </c>
      <c r="O56" s="95">
        <v>1544854.0</v>
      </c>
      <c r="P56" s="95">
        <v>1600246.0</v>
      </c>
      <c r="Q56" s="95">
        <v>2198022.0</v>
      </c>
      <c r="R56" s="95">
        <v>2778447.0</v>
      </c>
      <c r="S56" s="95">
        <v>565511.0</v>
      </c>
    </row>
    <row r="57">
      <c r="A57" s="8">
        <v>44576.0</v>
      </c>
      <c r="B57" s="95">
        <v>4.3472288E7</v>
      </c>
      <c r="C57" s="95">
        <v>8073652.0</v>
      </c>
      <c r="D57" s="95">
        <v>2781230.0</v>
      </c>
      <c r="E57" s="95">
        <v>1939414.0</v>
      </c>
      <c r="F57" s="95">
        <v>2478165.0</v>
      </c>
      <c r="G57" s="95">
        <v>1217198.0</v>
      </c>
      <c r="H57" s="95">
        <v>1200346.0</v>
      </c>
      <c r="I57" s="95">
        <v>930201.0</v>
      </c>
      <c r="J57" s="95">
        <v>281209.0</v>
      </c>
      <c r="K57" s="95">
        <v>1.1384397E7</v>
      </c>
      <c r="L57" s="95">
        <v>1303832.0</v>
      </c>
      <c r="M57" s="95">
        <v>1375764.0</v>
      </c>
      <c r="N57" s="95">
        <v>1825332.0</v>
      </c>
      <c r="O57" s="95">
        <v>1543969.0</v>
      </c>
      <c r="P57" s="95">
        <v>1599517.0</v>
      </c>
      <c r="Q57" s="95">
        <v>2196640.0</v>
      </c>
      <c r="R57" s="95">
        <v>2776414.0</v>
      </c>
      <c r="S57" s="95">
        <v>565008.0</v>
      </c>
    </row>
    <row r="58">
      <c r="A58" s="8">
        <v>44575.0</v>
      </c>
      <c r="B58" s="95">
        <v>4.3381612E7</v>
      </c>
      <c r="C58" s="95">
        <v>8060382.0</v>
      </c>
      <c r="D58" s="95">
        <v>2774965.0</v>
      </c>
      <c r="E58" s="95">
        <v>1934070.0</v>
      </c>
      <c r="F58" s="95">
        <v>2473547.0</v>
      </c>
      <c r="G58" s="95">
        <v>1213744.0</v>
      </c>
      <c r="H58" s="95">
        <v>1197407.0</v>
      </c>
      <c r="I58" s="95">
        <v>927850.0</v>
      </c>
      <c r="J58" s="95">
        <v>280462.0</v>
      </c>
      <c r="K58" s="95">
        <v>1.1361626E7</v>
      </c>
      <c r="L58" s="95">
        <v>1301351.0</v>
      </c>
      <c r="M58" s="95">
        <v>1372898.0</v>
      </c>
      <c r="N58" s="95">
        <v>1821328.0</v>
      </c>
      <c r="O58" s="95">
        <v>1540820.0</v>
      </c>
      <c r="P58" s="95">
        <v>1596385.0</v>
      </c>
      <c r="Q58" s="95">
        <v>2191750.0</v>
      </c>
      <c r="R58" s="95">
        <v>2769699.0</v>
      </c>
      <c r="S58" s="95">
        <v>563328.0</v>
      </c>
    </row>
    <row r="59">
      <c r="A59" s="8">
        <v>44574.0</v>
      </c>
      <c r="B59" s="95">
        <v>4.3303358E7</v>
      </c>
      <c r="C59" s="95">
        <v>8049504.0</v>
      </c>
      <c r="D59" s="95">
        <v>2770042.0</v>
      </c>
      <c r="E59" s="95">
        <v>1929408.0</v>
      </c>
      <c r="F59" s="95">
        <v>2469722.0</v>
      </c>
      <c r="G59" s="95">
        <v>1210797.0</v>
      </c>
      <c r="H59" s="95">
        <v>1194853.0</v>
      </c>
      <c r="I59" s="95">
        <v>925527.0</v>
      </c>
      <c r="J59" s="95">
        <v>279762.0</v>
      </c>
      <c r="K59" s="95">
        <v>1.1342341E7</v>
      </c>
      <c r="L59" s="95">
        <v>1298927.0</v>
      </c>
      <c r="M59" s="95">
        <v>1370067.0</v>
      </c>
      <c r="N59" s="95">
        <v>1817963.0</v>
      </c>
      <c r="O59" s="95">
        <v>1537974.0</v>
      </c>
      <c r="P59" s="95">
        <v>1593531.0</v>
      </c>
      <c r="Q59" s="95">
        <v>2187682.0</v>
      </c>
      <c r="R59" s="95">
        <v>2763588.0</v>
      </c>
      <c r="S59" s="95">
        <v>561670.0</v>
      </c>
    </row>
    <row r="60">
      <c r="A60" s="8">
        <v>44573.0</v>
      </c>
      <c r="B60" s="95">
        <v>4.3219688E7</v>
      </c>
      <c r="C60" s="95">
        <v>8038001.0</v>
      </c>
      <c r="D60" s="95">
        <v>2764441.0</v>
      </c>
      <c r="E60" s="95">
        <v>1923508.0</v>
      </c>
      <c r="F60" s="95">
        <v>2465509.0</v>
      </c>
      <c r="G60" s="95">
        <v>1208086.0</v>
      </c>
      <c r="H60" s="95">
        <v>1191920.0</v>
      </c>
      <c r="I60" s="95">
        <v>922990.0</v>
      </c>
      <c r="J60" s="95">
        <v>278871.0</v>
      </c>
      <c r="K60" s="95">
        <v>1.1322902E7</v>
      </c>
      <c r="L60" s="95">
        <v>1296280.0</v>
      </c>
      <c r="M60" s="95">
        <v>1367301.0</v>
      </c>
      <c r="N60" s="95">
        <v>1813903.0</v>
      </c>
      <c r="O60" s="95">
        <v>1535053.0</v>
      </c>
      <c r="P60" s="95">
        <v>1590525.0</v>
      </c>
      <c r="Q60" s="95">
        <v>2183314.0</v>
      </c>
      <c r="R60" s="95">
        <v>2756905.0</v>
      </c>
      <c r="S60" s="95">
        <v>560179.0</v>
      </c>
    </row>
    <row r="61">
      <c r="A61" s="8">
        <v>44572.0</v>
      </c>
      <c r="B61" s="95">
        <v>4.3144641E7</v>
      </c>
      <c r="C61" s="95">
        <v>8026621.0</v>
      </c>
      <c r="D61" s="95">
        <v>2758870.0</v>
      </c>
      <c r="E61" s="95">
        <v>1918872.0</v>
      </c>
      <c r="F61" s="95">
        <v>2461696.0</v>
      </c>
      <c r="G61" s="95">
        <v>1205646.0</v>
      </c>
      <c r="H61" s="95">
        <v>1189449.0</v>
      </c>
      <c r="I61" s="95">
        <v>921109.0</v>
      </c>
      <c r="J61" s="95">
        <v>278181.0</v>
      </c>
      <c r="K61" s="95">
        <v>1.1304642E7</v>
      </c>
      <c r="L61" s="95">
        <v>1293863.0</v>
      </c>
      <c r="M61" s="95">
        <v>1365085.0</v>
      </c>
      <c r="N61" s="95">
        <v>1810639.0</v>
      </c>
      <c r="O61" s="95">
        <v>1532286.0</v>
      </c>
      <c r="P61" s="95">
        <v>1587944.0</v>
      </c>
      <c r="Q61" s="95">
        <v>2179317.0</v>
      </c>
      <c r="R61" s="95">
        <v>2751552.0</v>
      </c>
      <c r="S61" s="95">
        <v>558869.0</v>
      </c>
    </row>
    <row r="62">
      <c r="A62" s="8">
        <v>44571.0</v>
      </c>
      <c r="B62" s="95">
        <v>4.303045E7</v>
      </c>
      <c r="C62" s="95">
        <v>8008287.0</v>
      </c>
      <c r="D62" s="95">
        <v>2750525.0</v>
      </c>
      <c r="E62" s="95">
        <v>1911793.0</v>
      </c>
      <c r="F62" s="95">
        <v>2455852.0</v>
      </c>
      <c r="G62" s="95">
        <v>1202140.0</v>
      </c>
      <c r="H62" s="95">
        <v>1185791.0</v>
      </c>
      <c r="I62" s="95">
        <v>918305.0</v>
      </c>
      <c r="J62" s="95">
        <v>277177.0</v>
      </c>
      <c r="K62" s="95">
        <v>1.1276982E7</v>
      </c>
      <c r="L62" s="95">
        <v>1290624.0</v>
      </c>
      <c r="M62" s="95">
        <v>1361672.0</v>
      </c>
      <c r="N62" s="95">
        <v>1805639.0</v>
      </c>
      <c r="O62" s="95">
        <v>1528074.0</v>
      </c>
      <c r="P62" s="95">
        <v>1584114.0</v>
      </c>
      <c r="Q62" s="95">
        <v>2173546.0</v>
      </c>
      <c r="R62" s="95">
        <v>2742651.0</v>
      </c>
      <c r="S62" s="95">
        <v>557278.0</v>
      </c>
    </row>
    <row r="63">
      <c r="A63" s="8">
        <v>44570.0</v>
      </c>
      <c r="B63" s="95">
        <v>4.3025986E7</v>
      </c>
      <c r="C63" s="95">
        <v>8007678.0</v>
      </c>
      <c r="D63" s="95">
        <v>2750373.0</v>
      </c>
      <c r="E63" s="95">
        <v>1911742.0</v>
      </c>
      <c r="F63" s="95">
        <v>2455440.0</v>
      </c>
      <c r="G63" s="95">
        <v>1202108.0</v>
      </c>
      <c r="H63" s="95">
        <v>1185716.0</v>
      </c>
      <c r="I63" s="95">
        <v>918254.0</v>
      </c>
      <c r="J63" s="95">
        <v>277098.0</v>
      </c>
      <c r="K63" s="95">
        <v>1.1274803E7</v>
      </c>
      <c r="L63" s="95">
        <v>1290513.0</v>
      </c>
      <c r="M63" s="95">
        <v>1361560.0</v>
      </c>
      <c r="N63" s="95">
        <v>1805414.0</v>
      </c>
      <c r="O63" s="95">
        <v>1527984.0</v>
      </c>
      <c r="P63" s="95">
        <v>1584058.0</v>
      </c>
      <c r="Q63" s="95">
        <v>2173486.0</v>
      </c>
      <c r="R63" s="95">
        <v>2742556.0</v>
      </c>
      <c r="S63" s="95">
        <v>557203.0</v>
      </c>
    </row>
    <row r="64">
      <c r="A64" s="8">
        <v>44569.0</v>
      </c>
      <c r="B64" s="95">
        <v>4.2953371E7</v>
      </c>
      <c r="C64" s="95">
        <v>7995573.0</v>
      </c>
      <c r="D64" s="95">
        <v>2745302.0</v>
      </c>
      <c r="E64" s="95">
        <v>1908095.0</v>
      </c>
      <c r="F64" s="95">
        <v>2451148.0</v>
      </c>
      <c r="G64" s="95">
        <v>1199960.0</v>
      </c>
      <c r="H64" s="95">
        <v>1183648.0</v>
      </c>
      <c r="I64" s="95">
        <v>916927.0</v>
      </c>
      <c r="J64" s="95">
        <v>276409.0</v>
      </c>
      <c r="K64" s="95">
        <v>1.1252915E7</v>
      </c>
      <c r="L64" s="95">
        <v>1288944.0</v>
      </c>
      <c r="M64" s="95">
        <v>1359733.0</v>
      </c>
      <c r="N64" s="95">
        <v>1802514.0</v>
      </c>
      <c r="O64" s="95">
        <v>1525728.0</v>
      </c>
      <c r="P64" s="95">
        <v>1582084.0</v>
      </c>
      <c r="Q64" s="95">
        <v>2170352.0</v>
      </c>
      <c r="R64" s="95">
        <v>2737852.0</v>
      </c>
      <c r="S64" s="95">
        <v>556187.0</v>
      </c>
    </row>
    <row r="65">
      <c r="A65" s="8">
        <v>44568.0</v>
      </c>
      <c r="B65" s="95">
        <v>4.2844783E7</v>
      </c>
      <c r="C65" s="95">
        <v>7978639.0</v>
      </c>
      <c r="D65" s="95">
        <v>2737682.0</v>
      </c>
      <c r="E65" s="95">
        <v>1902567.0</v>
      </c>
      <c r="F65" s="95">
        <v>2445290.0</v>
      </c>
      <c r="G65" s="95">
        <v>1196544.0</v>
      </c>
      <c r="H65" s="95">
        <v>1180281.0</v>
      </c>
      <c r="I65" s="95">
        <v>914436.0</v>
      </c>
      <c r="J65" s="95">
        <v>275538.0</v>
      </c>
      <c r="K65" s="95">
        <v>1.1224648E7</v>
      </c>
      <c r="L65" s="95">
        <v>1285782.0</v>
      </c>
      <c r="M65" s="95">
        <v>1356719.0</v>
      </c>
      <c r="N65" s="95">
        <v>1797778.0</v>
      </c>
      <c r="O65" s="95">
        <v>1521829.0</v>
      </c>
      <c r="P65" s="95">
        <v>1578188.0</v>
      </c>
      <c r="Q65" s="95">
        <v>2165011.0</v>
      </c>
      <c r="R65" s="95">
        <v>2729364.0</v>
      </c>
      <c r="S65" s="95">
        <v>554487.0</v>
      </c>
    </row>
    <row r="66">
      <c r="A66" s="8">
        <v>44567.0</v>
      </c>
      <c r="B66" s="95">
        <v>4.2757523E7</v>
      </c>
      <c r="C66" s="95">
        <v>7966424.0</v>
      </c>
      <c r="D66" s="95">
        <v>2731213.0</v>
      </c>
      <c r="E66" s="95">
        <v>1898176.0</v>
      </c>
      <c r="F66" s="95">
        <v>2440568.0</v>
      </c>
      <c r="G66" s="95">
        <v>1193583.0</v>
      </c>
      <c r="H66" s="95">
        <v>1177538.0</v>
      </c>
      <c r="I66" s="95">
        <v>912074.0</v>
      </c>
      <c r="J66" s="95">
        <v>274871.0</v>
      </c>
      <c r="K66" s="95">
        <v>1.1203894E7</v>
      </c>
      <c r="L66" s="95">
        <v>1282910.0</v>
      </c>
      <c r="M66" s="95">
        <v>1353962.0</v>
      </c>
      <c r="N66" s="95">
        <v>1794019.0</v>
      </c>
      <c r="O66" s="95">
        <v>1518190.0</v>
      </c>
      <c r="P66" s="95">
        <v>1574831.0</v>
      </c>
      <c r="Q66" s="95">
        <v>2160525.0</v>
      </c>
      <c r="R66" s="95">
        <v>2721730.0</v>
      </c>
      <c r="S66" s="95">
        <v>553015.0</v>
      </c>
    </row>
    <row r="67">
      <c r="A67" s="8">
        <v>44566.0</v>
      </c>
      <c r="B67" s="95">
        <v>4.2679758E7</v>
      </c>
      <c r="C67" s="95">
        <v>7955403.0</v>
      </c>
      <c r="D67" s="95">
        <v>2725104.0</v>
      </c>
      <c r="E67" s="95">
        <v>1893934.0</v>
      </c>
      <c r="F67" s="95">
        <v>2436476.0</v>
      </c>
      <c r="G67" s="95">
        <v>1191279.0</v>
      </c>
      <c r="H67" s="95">
        <v>1174934.0</v>
      </c>
      <c r="I67" s="95">
        <v>909889.0</v>
      </c>
      <c r="J67" s="95">
        <v>274220.0</v>
      </c>
      <c r="K67" s="95">
        <v>1.1186157E7</v>
      </c>
      <c r="L67" s="95">
        <v>1280322.0</v>
      </c>
      <c r="M67" s="95">
        <v>1351420.0</v>
      </c>
      <c r="N67" s="95">
        <v>1790690.0</v>
      </c>
      <c r="O67" s="95">
        <v>1515176.0</v>
      </c>
      <c r="P67" s="95">
        <v>1572035.0</v>
      </c>
      <c r="Q67" s="95">
        <v>2156352.0</v>
      </c>
      <c r="R67" s="95">
        <v>2714516.0</v>
      </c>
      <c r="S67" s="95">
        <v>551851.0</v>
      </c>
    </row>
    <row r="68">
      <c r="A68" s="8">
        <v>44565.0</v>
      </c>
      <c r="B68" s="95">
        <v>4.2621496E7</v>
      </c>
      <c r="C68" s="95">
        <v>7945831.0</v>
      </c>
      <c r="D68" s="95">
        <v>2720720.0</v>
      </c>
      <c r="E68" s="95">
        <v>1891192.0</v>
      </c>
      <c r="F68" s="95">
        <v>2433198.0</v>
      </c>
      <c r="G68" s="95">
        <v>1189545.0</v>
      </c>
      <c r="H68" s="95">
        <v>1173111.0</v>
      </c>
      <c r="I68" s="95">
        <v>908509.0</v>
      </c>
      <c r="J68" s="95">
        <v>273735.0</v>
      </c>
      <c r="K68" s="95">
        <v>1.1171764E7</v>
      </c>
      <c r="L68" s="95">
        <v>1278510.0</v>
      </c>
      <c r="M68" s="95">
        <v>1349663.0</v>
      </c>
      <c r="N68" s="95">
        <v>1788237.0</v>
      </c>
      <c r="O68" s="95">
        <v>1513269.0</v>
      </c>
      <c r="P68" s="95">
        <v>1570135.0</v>
      </c>
      <c r="Q68" s="95">
        <v>2153081.0</v>
      </c>
      <c r="R68" s="95">
        <v>2710147.0</v>
      </c>
      <c r="S68" s="95">
        <v>550849.0</v>
      </c>
    </row>
    <row r="69">
      <c r="A69" s="8">
        <v>44564.0</v>
      </c>
      <c r="B69" s="95">
        <v>4.2603909E7</v>
      </c>
      <c r="C69" s="95">
        <v>7941336.0</v>
      </c>
      <c r="D69" s="95">
        <v>2718953.0</v>
      </c>
      <c r="E69" s="95">
        <v>1890086.0</v>
      </c>
      <c r="F69" s="95">
        <v>2431826.0</v>
      </c>
      <c r="G69" s="95">
        <v>1188762.0</v>
      </c>
      <c r="H69" s="95">
        <v>1172211.0</v>
      </c>
      <c r="I69" s="95">
        <v>907723.0</v>
      </c>
      <c r="J69" s="95">
        <v>273374.0</v>
      </c>
      <c r="K69" s="95">
        <v>1.1164837E7</v>
      </c>
      <c r="L69" s="95">
        <v>1278939.0</v>
      </c>
      <c r="M69" s="95">
        <v>1349942.0</v>
      </c>
      <c r="N69" s="95">
        <v>1788666.0</v>
      </c>
      <c r="O69" s="95">
        <v>1513753.0</v>
      </c>
      <c r="P69" s="95">
        <v>1571381.0</v>
      </c>
      <c r="Q69" s="95">
        <v>2153606.0</v>
      </c>
      <c r="R69" s="95">
        <v>2708065.0</v>
      </c>
      <c r="S69" s="95">
        <v>550449.0</v>
      </c>
    </row>
    <row r="70">
      <c r="A70" s="8">
        <v>44563.0</v>
      </c>
      <c r="B70" s="95">
        <v>4.2601615E7</v>
      </c>
      <c r="C70" s="95">
        <v>7941012.0</v>
      </c>
      <c r="D70" s="95">
        <v>2718842.0</v>
      </c>
      <c r="E70" s="95">
        <v>1890053.0</v>
      </c>
      <c r="F70" s="95">
        <v>2431648.0</v>
      </c>
      <c r="G70" s="95">
        <v>1188760.0</v>
      </c>
      <c r="H70" s="95">
        <v>1172159.0</v>
      </c>
      <c r="I70" s="95">
        <v>907694.0</v>
      </c>
      <c r="J70" s="95">
        <v>273339.0</v>
      </c>
      <c r="K70" s="95">
        <v>1.1163753E7</v>
      </c>
      <c r="L70" s="95">
        <v>1278855.0</v>
      </c>
      <c r="M70" s="95">
        <v>1349908.0</v>
      </c>
      <c r="N70" s="95">
        <v>1788595.0</v>
      </c>
      <c r="O70" s="95">
        <v>1513713.0</v>
      </c>
      <c r="P70" s="95">
        <v>1571348.0</v>
      </c>
      <c r="Q70" s="95">
        <v>2153583.0</v>
      </c>
      <c r="R70" s="95">
        <v>2707948.0</v>
      </c>
      <c r="S70" s="95">
        <v>550405.0</v>
      </c>
    </row>
    <row r="71">
      <c r="A71" s="8">
        <v>44562.0</v>
      </c>
      <c r="B71" s="95">
        <v>4.259494E7</v>
      </c>
      <c r="C71" s="95">
        <v>7940669.0</v>
      </c>
      <c r="D71" s="95">
        <v>2718531.0</v>
      </c>
      <c r="E71" s="95">
        <v>1889970.0</v>
      </c>
      <c r="F71" s="95">
        <v>2430984.0</v>
      </c>
      <c r="G71" s="95">
        <v>1188701.0</v>
      </c>
      <c r="H71" s="95">
        <v>1171991.0</v>
      </c>
      <c r="I71" s="95">
        <v>907622.0</v>
      </c>
      <c r="J71" s="95">
        <v>273177.0</v>
      </c>
      <c r="K71" s="95">
        <v>1.1160937E7</v>
      </c>
      <c r="L71" s="95">
        <v>1278621.0</v>
      </c>
      <c r="M71" s="95">
        <v>1349700.0</v>
      </c>
      <c r="N71" s="95">
        <v>1788171.0</v>
      </c>
      <c r="O71" s="95">
        <v>1513502.0</v>
      </c>
      <c r="P71" s="95">
        <v>1571220.0</v>
      </c>
      <c r="Q71" s="95">
        <v>2153261.0</v>
      </c>
      <c r="R71" s="95">
        <v>2707663.0</v>
      </c>
      <c r="S71" s="95">
        <v>550220.0</v>
      </c>
    </row>
    <row r="72">
      <c r="A72" s="8">
        <v>44561.0</v>
      </c>
      <c r="B72" s="95">
        <v>4.2533516E7</v>
      </c>
      <c r="C72" s="95">
        <v>7930253.0</v>
      </c>
      <c r="D72" s="95">
        <v>2714388.0</v>
      </c>
      <c r="E72" s="95">
        <v>1887321.0</v>
      </c>
      <c r="F72" s="95">
        <v>2427531.0</v>
      </c>
      <c r="G72" s="95">
        <v>1186768.0</v>
      </c>
      <c r="H72" s="95">
        <v>1170324.0</v>
      </c>
      <c r="I72" s="95">
        <v>906324.0</v>
      </c>
      <c r="J72" s="95">
        <v>272634.0</v>
      </c>
      <c r="K72" s="95">
        <v>1.1144147E7</v>
      </c>
      <c r="L72" s="95">
        <v>1276856.0</v>
      </c>
      <c r="M72" s="95">
        <v>1347994.0</v>
      </c>
      <c r="N72" s="95">
        <v>1785630.0</v>
      </c>
      <c r="O72" s="95">
        <v>1511461.0</v>
      </c>
      <c r="P72" s="95">
        <v>1569224.0</v>
      </c>
      <c r="Q72" s="95">
        <v>2150244.0</v>
      </c>
      <c r="R72" s="95">
        <v>2703196.0</v>
      </c>
      <c r="S72" s="95">
        <v>549221.0</v>
      </c>
    </row>
    <row r="73">
      <c r="A73" s="8">
        <v>44560.0</v>
      </c>
      <c r="B73" s="95">
        <v>4.2483736E7</v>
      </c>
      <c r="C73" s="95">
        <v>7922272.0</v>
      </c>
      <c r="D73" s="95">
        <v>2711151.0</v>
      </c>
      <c r="E73" s="95">
        <v>1885219.0</v>
      </c>
      <c r="F73" s="95">
        <v>2424694.0</v>
      </c>
      <c r="G73" s="95">
        <v>1185207.0</v>
      </c>
      <c r="H73" s="95">
        <v>1168973.0</v>
      </c>
      <c r="I73" s="95">
        <v>905156.0</v>
      </c>
      <c r="J73" s="95">
        <v>272223.0</v>
      </c>
      <c r="K73" s="95">
        <v>1.1130855E7</v>
      </c>
      <c r="L73" s="95">
        <v>1275348.0</v>
      </c>
      <c r="M73" s="95">
        <v>1346511.0</v>
      </c>
      <c r="N73" s="95">
        <v>1783671.0</v>
      </c>
      <c r="O73" s="95">
        <v>1509392.0</v>
      </c>
      <c r="P73" s="95">
        <v>1567397.0</v>
      </c>
      <c r="Q73" s="95">
        <v>2147628.0</v>
      </c>
      <c r="R73" s="95">
        <v>2699750.0</v>
      </c>
      <c r="S73" s="95">
        <v>548289.0</v>
      </c>
    </row>
    <row r="74">
      <c r="A74" s="8">
        <v>44559.0</v>
      </c>
      <c r="B74" s="95">
        <v>4.243299E7</v>
      </c>
      <c r="C74" s="95">
        <v>7914050.0</v>
      </c>
      <c r="D74" s="95">
        <v>2707948.0</v>
      </c>
      <c r="E74" s="95">
        <v>1882856.0</v>
      </c>
      <c r="F74" s="95">
        <v>2421880.0</v>
      </c>
      <c r="G74" s="95">
        <v>1183834.0</v>
      </c>
      <c r="H74" s="95">
        <v>1167485.0</v>
      </c>
      <c r="I74" s="95">
        <v>903784.0</v>
      </c>
      <c r="J74" s="95">
        <v>271765.0</v>
      </c>
      <c r="K74" s="95">
        <v>1.111718E7</v>
      </c>
      <c r="L74" s="95">
        <v>1273846.0</v>
      </c>
      <c r="M74" s="95">
        <v>1344870.0</v>
      </c>
      <c r="N74" s="95">
        <v>1781386.0</v>
      </c>
      <c r="O74" s="95">
        <v>1507666.0</v>
      </c>
      <c r="P74" s="95">
        <v>1565812.0</v>
      </c>
      <c r="Q74" s="95">
        <v>2144990.0</v>
      </c>
      <c r="R74" s="95">
        <v>2696160.0</v>
      </c>
      <c r="S74" s="95">
        <v>547478.0</v>
      </c>
    </row>
    <row r="75">
      <c r="A75" s="8">
        <v>44558.0</v>
      </c>
      <c r="B75" s="95">
        <v>4.2384425E7</v>
      </c>
      <c r="C75" s="95">
        <v>7905709.0</v>
      </c>
      <c r="D75" s="95">
        <v>2704973.0</v>
      </c>
      <c r="E75" s="95">
        <v>1880644.0</v>
      </c>
      <c r="F75" s="95">
        <v>2418949.0</v>
      </c>
      <c r="G75" s="95">
        <v>1182397.0</v>
      </c>
      <c r="H75" s="95">
        <v>1166041.0</v>
      </c>
      <c r="I75" s="95">
        <v>902817.0</v>
      </c>
      <c r="J75" s="95">
        <v>271316.0</v>
      </c>
      <c r="K75" s="95">
        <v>1.110362E7</v>
      </c>
      <c r="L75" s="95">
        <v>1272305.0</v>
      </c>
      <c r="M75" s="95">
        <v>1343494.0</v>
      </c>
      <c r="N75" s="95">
        <v>1779520.0</v>
      </c>
      <c r="O75" s="95">
        <v>1506151.0</v>
      </c>
      <c r="P75" s="95">
        <v>1564390.0</v>
      </c>
      <c r="Q75" s="95">
        <v>2142251.0</v>
      </c>
      <c r="R75" s="95">
        <v>2693159.0</v>
      </c>
      <c r="S75" s="95">
        <v>546689.0</v>
      </c>
    </row>
    <row r="76">
      <c r="A76" s="8">
        <v>44557.0</v>
      </c>
      <c r="B76" s="95">
        <v>4.2314421E7</v>
      </c>
      <c r="C76" s="95">
        <v>7891991.0</v>
      </c>
      <c r="D76" s="95">
        <v>2700842.0</v>
      </c>
      <c r="E76" s="95">
        <v>1877573.0</v>
      </c>
      <c r="F76" s="95">
        <v>2414645.0</v>
      </c>
      <c r="G76" s="95">
        <v>1180379.0</v>
      </c>
      <c r="H76" s="95">
        <v>1164123.0</v>
      </c>
      <c r="I76" s="95">
        <v>901366.0</v>
      </c>
      <c r="J76" s="95">
        <v>270732.0</v>
      </c>
      <c r="K76" s="95">
        <v>1.1083127E7</v>
      </c>
      <c r="L76" s="95">
        <v>1270761.0</v>
      </c>
      <c r="M76" s="95">
        <v>1341706.0</v>
      </c>
      <c r="N76" s="95">
        <v>1776903.0</v>
      </c>
      <c r="O76" s="95">
        <v>1504206.0</v>
      </c>
      <c r="P76" s="95">
        <v>1562574.0</v>
      </c>
      <c r="Q76" s="95">
        <v>2138988.0</v>
      </c>
      <c r="R76" s="95">
        <v>2688776.0</v>
      </c>
      <c r="S76" s="95">
        <v>545729.0</v>
      </c>
    </row>
    <row r="77">
      <c r="A77" s="8">
        <v>44556.0</v>
      </c>
      <c r="B77" s="95">
        <v>4.231256E7</v>
      </c>
      <c r="C77" s="95">
        <v>7891675.0</v>
      </c>
      <c r="D77" s="95">
        <v>2700812.0</v>
      </c>
      <c r="E77" s="95">
        <v>1877558.0</v>
      </c>
      <c r="F77" s="95">
        <v>2414472.0</v>
      </c>
      <c r="G77" s="95">
        <v>1180358.0</v>
      </c>
      <c r="H77" s="95">
        <v>1164077.0</v>
      </c>
      <c r="I77" s="95">
        <v>901362.0</v>
      </c>
      <c r="J77" s="95">
        <v>270683.0</v>
      </c>
      <c r="K77" s="95">
        <v>1.1082248E7</v>
      </c>
      <c r="L77" s="95">
        <v>1270715.0</v>
      </c>
      <c r="M77" s="95">
        <v>1341648.0</v>
      </c>
      <c r="N77" s="95">
        <v>1776834.0</v>
      </c>
      <c r="O77" s="95">
        <v>1504178.0</v>
      </c>
      <c r="P77" s="95">
        <v>1562576.0</v>
      </c>
      <c r="Q77" s="95">
        <v>2138982.0</v>
      </c>
      <c r="R77" s="95">
        <v>2688687.0</v>
      </c>
      <c r="S77" s="95">
        <v>545695.0</v>
      </c>
    </row>
    <row r="78">
      <c r="A78" s="8">
        <v>44555.0</v>
      </c>
      <c r="B78" s="95">
        <v>4.2307415E7</v>
      </c>
      <c r="C78" s="95">
        <v>7891397.0</v>
      </c>
      <c r="D78" s="95">
        <v>2700665.0</v>
      </c>
      <c r="E78" s="95">
        <v>1877448.0</v>
      </c>
      <c r="F78" s="95">
        <v>2414053.0</v>
      </c>
      <c r="G78" s="95">
        <v>1180308.0</v>
      </c>
      <c r="H78" s="95">
        <v>1163944.0</v>
      </c>
      <c r="I78" s="95">
        <v>901294.0</v>
      </c>
      <c r="J78" s="95">
        <v>270553.0</v>
      </c>
      <c r="K78" s="95">
        <v>1.1080149E7</v>
      </c>
      <c r="L78" s="95">
        <v>1270605.0</v>
      </c>
      <c r="M78" s="95">
        <v>1341485.0</v>
      </c>
      <c r="N78" s="95">
        <v>1776533.0</v>
      </c>
      <c r="O78" s="95">
        <v>1504057.0</v>
      </c>
      <c r="P78" s="95">
        <v>1562407.0</v>
      </c>
      <c r="Q78" s="95">
        <v>2138617.0</v>
      </c>
      <c r="R78" s="95">
        <v>2688319.0</v>
      </c>
      <c r="S78" s="95">
        <v>545581.0</v>
      </c>
    </row>
    <row r="79">
      <c r="A79" s="8">
        <v>44554.0</v>
      </c>
      <c r="B79" s="95">
        <v>4.2259139E7</v>
      </c>
      <c r="C79" s="95">
        <v>7882655.0</v>
      </c>
      <c r="D79" s="95">
        <v>2697820.0</v>
      </c>
      <c r="E79" s="95">
        <v>1875450.0</v>
      </c>
      <c r="F79" s="95">
        <v>2411198.0</v>
      </c>
      <c r="G79" s="95">
        <v>1178898.0</v>
      </c>
      <c r="H79" s="95">
        <v>1162634.0</v>
      </c>
      <c r="I79" s="95">
        <v>900440.0</v>
      </c>
      <c r="J79" s="95">
        <v>270160.0</v>
      </c>
      <c r="K79" s="95">
        <v>1.1066512E7</v>
      </c>
      <c r="L79" s="95">
        <v>1269268.0</v>
      </c>
      <c r="M79" s="95">
        <v>1340163.0</v>
      </c>
      <c r="N79" s="95">
        <v>1774381.0</v>
      </c>
      <c r="O79" s="95">
        <v>1502618.0</v>
      </c>
      <c r="P79" s="95">
        <v>1560937.0</v>
      </c>
      <c r="Q79" s="95">
        <v>2136074.0</v>
      </c>
      <c r="R79" s="95">
        <v>2685215.0</v>
      </c>
      <c r="S79" s="95">
        <v>544716.0</v>
      </c>
    </row>
    <row r="80">
      <c r="A80" s="8">
        <v>44553.0</v>
      </c>
      <c r="B80" s="98">
        <v>4.2219818E7</v>
      </c>
      <c r="C80" s="98">
        <v>7875779.0</v>
      </c>
      <c r="D80" s="98">
        <v>2695614.0</v>
      </c>
      <c r="E80" s="98">
        <v>1873902.0</v>
      </c>
      <c r="F80" s="98">
        <v>2408992.0</v>
      </c>
      <c r="G80" s="98">
        <v>1177709.0</v>
      </c>
      <c r="H80" s="98">
        <v>1161479.0</v>
      </c>
      <c r="I80" s="98">
        <v>899553.0</v>
      </c>
      <c r="J80" s="98">
        <v>269847.0</v>
      </c>
      <c r="K80" s="98">
        <v>1.105581E7</v>
      </c>
      <c r="L80" s="98">
        <v>1268048.0</v>
      </c>
      <c r="M80" s="98">
        <v>1338926.0</v>
      </c>
      <c r="N80" s="98">
        <v>1772634.0</v>
      </c>
      <c r="O80" s="98">
        <v>1501360.0</v>
      </c>
      <c r="P80" s="98">
        <v>1559441.0</v>
      </c>
      <c r="Q80" s="98">
        <v>2133911.0</v>
      </c>
      <c r="R80" s="98">
        <v>2682898.0</v>
      </c>
      <c r="S80" s="98">
        <v>543915.0</v>
      </c>
    </row>
    <row r="81">
      <c r="A81" s="8">
        <v>44552.0</v>
      </c>
      <c r="B81" s="95">
        <v>4.217568E7</v>
      </c>
      <c r="C81" s="95">
        <v>7868214.0</v>
      </c>
      <c r="D81" s="95">
        <v>2692790.0</v>
      </c>
      <c r="E81" s="95">
        <v>1872043.0</v>
      </c>
      <c r="F81" s="95">
        <v>2406533.0</v>
      </c>
      <c r="G81" s="95">
        <v>1176493.0</v>
      </c>
      <c r="H81" s="95">
        <v>1160157.0</v>
      </c>
      <c r="I81" s="95">
        <v>898480.0</v>
      </c>
      <c r="J81" s="95">
        <v>269429.0</v>
      </c>
      <c r="K81" s="95">
        <v>1.1044289E7</v>
      </c>
      <c r="L81" s="95">
        <v>1266729.0</v>
      </c>
      <c r="M81" s="95">
        <v>1337432.0</v>
      </c>
      <c r="N81" s="95">
        <v>1770408.0</v>
      </c>
      <c r="O81" s="95">
        <v>1500118.0</v>
      </c>
      <c r="P81" s="95">
        <v>1557982.0</v>
      </c>
      <c r="Q81" s="95">
        <v>2131507.0</v>
      </c>
      <c r="R81" s="95">
        <v>2679947.0</v>
      </c>
      <c r="S81" s="95">
        <v>543129.0</v>
      </c>
    </row>
    <row r="82">
      <c r="A82" s="8">
        <v>44551.0</v>
      </c>
      <c r="B82" s="95">
        <v>4.2131332E7</v>
      </c>
      <c r="C82" s="95">
        <v>7860254.0</v>
      </c>
      <c r="D82" s="95">
        <v>2689984.0</v>
      </c>
      <c r="E82" s="95">
        <v>1870045.0</v>
      </c>
      <c r="F82" s="95">
        <v>2404076.0</v>
      </c>
      <c r="G82" s="95">
        <v>1175116.0</v>
      </c>
      <c r="H82" s="95">
        <v>1158837.0</v>
      </c>
      <c r="I82" s="95">
        <v>897633.0</v>
      </c>
      <c r="J82" s="95">
        <v>269058.0</v>
      </c>
      <c r="K82" s="95">
        <v>1.1032601E7</v>
      </c>
      <c r="L82" s="95">
        <v>1265365.0</v>
      </c>
      <c r="M82" s="95">
        <v>1336113.0</v>
      </c>
      <c r="N82" s="95">
        <v>1768258.0</v>
      </c>
      <c r="O82" s="95">
        <v>1498735.0</v>
      </c>
      <c r="P82" s="95">
        <v>1556504.0</v>
      </c>
      <c r="Q82" s="95">
        <v>2129266.0</v>
      </c>
      <c r="R82" s="95">
        <v>2677164.0</v>
      </c>
      <c r="S82" s="95">
        <v>542323.0</v>
      </c>
    </row>
    <row r="83">
      <c r="A83" s="8">
        <v>44550.0</v>
      </c>
      <c r="B83" s="96">
        <v>4.207066E7</v>
      </c>
      <c r="C83" s="96">
        <v>7848156.0</v>
      </c>
      <c r="D83" s="96">
        <v>2686254.0</v>
      </c>
      <c r="E83" s="96">
        <v>1867302.0</v>
      </c>
      <c r="F83" s="96">
        <v>2400474.0</v>
      </c>
      <c r="G83" s="96">
        <v>1173233.0</v>
      </c>
      <c r="H83" s="96">
        <v>1157132.0</v>
      </c>
      <c r="I83" s="96">
        <v>896509.0</v>
      </c>
      <c r="J83" s="96">
        <v>268580.0</v>
      </c>
      <c r="K83" s="96">
        <v>1.1016264E7</v>
      </c>
      <c r="L83" s="96">
        <v>1263853.0</v>
      </c>
      <c r="M83" s="96">
        <v>1334316.0</v>
      </c>
      <c r="N83" s="96">
        <v>1765603.0</v>
      </c>
      <c r="O83" s="96">
        <v>1497144.0</v>
      </c>
      <c r="P83" s="96">
        <v>1554519.0</v>
      </c>
      <c r="Q83" s="96">
        <v>2126360.0</v>
      </c>
      <c r="R83" s="96">
        <v>2673402.0</v>
      </c>
      <c r="S83" s="96">
        <v>541559.0</v>
      </c>
    </row>
    <row r="84">
      <c r="A84" s="8">
        <v>44549.0</v>
      </c>
      <c r="B84" s="96">
        <v>4.2068035E7</v>
      </c>
      <c r="C84" s="96">
        <v>7848170.0</v>
      </c>
      <c r="D84" s="96">
        <v>2686115.0</v>
      </c>
      <c r="E84" s="96">
        <v>1867320.0</v>
      </c>
      <c r="F84" s="96">
        <v>2400150.0</v>
      </c>
      <c r="G84" s="96">
        <v>1173210.0</v>
      </c>
      <c r="H84" s="96">
        <v>1157090.0</v>
      </c>
      <c r="I84" s="96">
        <v>896500.0</v>
      </c>
      <c r="J84" s="96">
        <v>268488.0</v>
      </c>
      <c r="K84" s="96">
        <v>1.101486E7</v>
      </c>
      <c r="L84" s="96">
        <v>1263764.0</v>
      </c>
      <c r="M84" s="96">
        <v>1334261.0</v>
      </c>
      <c r="N84" s="96">
        <v>1765487.0</v>
      </c>
      <c r="O84" s="96">
        <v>1497088.0</v>
      </c>
      <c r="P84" s="96">
        <v>1554506.0</v>
      </c>
      <c r="Q84" s="96">
        <v>2126235.0</v>
      </c>
      <c r="R84" s="96">
        <v>2673308.0</v>
      </c>
      <c r="S84" s="96">
        <v>541483.0</v>
      </c>
    </row>
    <row r="85">
      <c r="A85" s="8">
        <v>44548.0</v>
      </c>
      <c r="B85" s="96">
        <v>4.2024307E7</v>
      </c>
      <c r="C85" s="96">
        <v>7840748.0</v>
      </c>
      <c r="D85" s="96">
        <v>2683695.0</v>
      </c>
      <c r="E85" s="96">
        <v>1865649.0</v>
      </c>
      <c r="F85" s="96">
        <v>2397321.0</v>
      </c>
      <c r="G85" s="96">
        <v>1171942.0</v>
      </c>
      <c r="H85" s="96">
        <v>1156103.0</v>
      </c>
      <c r="I85" s="96">
        <v>895822.0</v>
      </c>
      <c r="J85" s="96">
        <v>268118.0</v>
      </c>
      <c r="K85" s="96">
        <v>1.099935E7</v>
      </c>
      <c r="L85" s="96">
        <v>1262952.0</v>
      </c>
      <c r="M85" s="96">
        <v>1333120.0</v>
      </c>
      <c r="N85" s="96">
        <v>1763678.0</v>
      </c>
      <c r="O85" s="96">
        <v>1496101.0</v>
      </c>
      <c r="P85" s="96">
        <v>1553334.0</v>
      </c>
      <c r="Q85" s="96">
        <v>2124460.0</v>
      </c>
      <c r="R85" s="96">
        <v>2671072.0</v>
      </c>
      <c r="S85" s="96">
        <v>540842.0</v>
      </c>
    </row>
    <row r="86">
      <c r="A86" s="8">
        <v>44547.0</v>
      </c>
      <c r="B86" s="95">
        <v>4.1939065E7</v>
      </c>
      <c r="C86" s="95">
        <v>7825944.0</v>
      </c>
      <c r="D86" s="95">
        <v>2678728.0</v>
      </c>
      <c r="E86" s="95">
        <v>1861999.0</v>
      </c>
      <c r="F86" s="95">
        <v>2392558.0</v>
      </c>
      <c r="G86" s="95">
        <v>1169060.0</v>
      </c>
      <c r="H86" s="95">
        <v>1153862.0</v>
      </c>
      <c r="I86" s="95">
        <v>894167.0</v>
      </c>
      <c r="J86" s="95">
        <v>267441.0</v>
      </c>
      <c r="K86" s="95">
        <v>1.0975399E7</v>
      </c>
      <c r="L86" s="95">
        <v>1260608.0</v>
      </c>
      <c r="M86" s="95">
        <v>1330698.0</v>
      </c>
      <c r="N86" s="95">
        <v>1759615.0</v>
      </c>
      <c r="O86" s="95">
        <v>1493494.0</v>
      </c>
      <c r="P86" s="95">
        <v>1550085.0</v>
      </c>
      <c r="Q86" s="95">
        <v>2120286.0</v>
      </c>
      <c r="R86" s="95">
        <v>2665780.0</v>
      </c>
      <c r="S86" s="95">
        <v>539341.0</v>
      </c>
    </row>
    <row r="87">
      <c r="A87" s="8">
        <v>44546.0</v>
      </c>
      <c r="B87" s="95">
        <v>4.1871536E7</v>
      </c>
      <c r="C87" s="95">
        <v>7815332.0</v>
      </c>
      <c r="D87" s="95">
        <v>2674781.0</v>
      </c>
      <c r="E87" s="95">
        <v>1859172.0</v>
      </c>
      <c r="F87" s="95">
        <v>2388424.0</v>
      </c>
      <c r="G87" s="95">
        <v>1166802.0</v>
      </c>
      <c r="H87" s="95">
        <v>1151630.0</v>
      </c>
      <c r="I87" s="95">
        <v>892394.0</v>
      </c>
      <c r="J87" s="95">
        <v>266850.0</v>
      </c>
      <c r="K87" s="95">
        <v>1.0959162E7</v>
      </c>
      <c r="L87" s="95">
        <v>1258503.0</v>
      </c>
      <c r="M87" s="95">
        <v>1328263.0</v>
      </c>
      <c r="N87" s="95">
        <v>1756167.0</v>
      </c>
      <c r="O87" s="95">
        <v>1490742.0</v>
      </c>
      <c r="P87" s="95">
        <v>1547012.0</v>
      </c>
      <c r="Q87" s="95">
        <v>2116895.0</v>
      </c>
      <c r="R87" s="95">
        <v>2661019.0</v>
      </c>
      <c r="S87" s="95">
        <v>538388.0</v>
      </c>
    </row>
    <row r="88">
      <c r="A88" s="8">
        <v>44545.0</v>
      </c>
      <c r="B88" s="95">
        <v>4.1807882E7</v>
      </c>
      <c r="C88" s="95">
        <v>7805297.0</v>
      </c>
      <c r="D88" s="95">
        <v>2670259.0</v>
      </c>
      <c r="E88" s="95">
        <v>1856244.0</v>
      </c>
      <c r="F88" s="95">
        <v>2384813.0</v>
      </c>
      <c r="G88" s="95">
        <v>1164710.0</v>
      </c>
      <c r="H88" s="95">
        <v>1149300.0</v>
      </c>
      <c r="I88" s="95">
        <v>890888.0</v>
      </c>
      <c r="J88" s="95">
        <v>266137.0</v>
      </c>
      <c r="K88" s="95">
        <v>1.0946077E7</v>
      </c>
      <c r="L88" s="95">
        <v>1256039.0</v>
      </c>
      <c r="M88" s="95">
        <v>1325872.0</v>
      </c>
      <c r="N88" s="95">
        <v>1752184.0</v>
      </c>
      <c r="O88" s="95">
        <v>1488334.0</v>
      </c>
      <c r="P88" s="95">
        <v>1544293.0</v>
      </c>
      <c r="Q88" s="95">
        <v>2113629.0</v>
      </c>
      <c r="R88" s="95">
        <v>2656146.0</v>
      </c>
      <c r="S88" s="95">
        <v>537660.0</v>
      </c>
    </row>
    <row r="89">
      <c r="A89" s="8">
        <v>44544.0</v>
      </c>
      <c r="B89" s="95">
        <v>4.1756446E7</v>
      </c>
      <c r="C89" s="95">
        <v>7795782.0</v>
      </c>
      <c r="D89" s="95">
        <v>2666650.0</v>
      </c>
      <c r="E89" s="95">
        <v>1853938.0</v>
      </c>
      <c r="F89" s="95">
        <v>2381907.0</v>
      </c>
      <c r="G89" s="95">
        <v>1162768.0</v>
      </c>
      <c r="H89" s="95">
        <v>1147627.0</v>
      </c>
      <c r="I89" s="95">
        <v>889979.0</v>
      </c>
      <c r="J89" s="95">
        <v>265695.0</v>
      </c>
      <c r="K89" s="95">
        <v>1.0934615E7</v>
      </c>
      <c r="L89" s="95">
        <v>1254215.0</v>
      </c>
      <c r="M89" s="95">
        <v>1324229.0</v>
      </c>
      <c r="N89" s="95">
        <v>1749750.0</v>
      </c>
      <c r="O89" s="95">
        <v>1486440.0</v>
      </c>
      <c r="P89" s="95">
        <v>1542380.0</v>
      </c>
      <c r="Q89" s="95">
        <v>2110993.0</v>
      </c>
      <c r="R89" s="95">
        <v>2652575.0</v>
      </c>
      <c r="S89" s="95">
        <v>536903.0</v>
      </c>
    </row>
    <row r="90">
      <c r="A90" s="8">
        <v>44543.0</v>
      </c>
      <c r="B90" s="95">
        <v>4.1687101E7</v>
      </c>
      <c r="C90" s="95">
        <v>7782371.0</v>
      </c>
      <c r="D90" s="95">
        <v>2661984.0</v>
      </c>
      <c r="E90" s="95">
        <v>1850943.0</v>
      </c>
      <c r="F90" s="95">
        <v>2377704.0</v>
      </c>
      <c r="G90" s="95">
        <v>1160092.0</v>
      </c>
      <c r="H90" s="95">
        <v>1145554.0</v>
      </c>
      <c r="I90" s="95">
        <v>888799.0</v>
      </c>
      <c r="J90" s="95">
        <v>265119.0</v>
      </c>
      <c r="K90" s="95">
        <v>1.0919282E7</v>
      </c>
      <c r="L90" s="95">
        <v>1252101.0</v>
      </c>
      <c r="M90" s="95">
        <v>1322178.0</v>
      </c>
      <c r="N90" s="95">
        <v>1746430.0</v>
      </c>
      <c r="O90" s="95">
        <v>1483651.0</v>
      </c>
      <c r="P90" s="95">
        <v>1539412.0</v>
      </c>
      <c r="Q90" s="95">
        <v>2107914.0</v>
      </c>
      <c r="R90" s="95">
        <v>2647507.0</v>
      </c>
      <c r="S90" s="95">
        <v>536060.0</v>
      </c>
    </row>
    <row r="91">
      <c r="A91" s="8">
        <v>44542.0</v>
      </c>
      <c r="B91" s="95">
        <v>4.1685736E7</v>
      </c>
      <c r="C91" s="95">
        <v>7782165.0</v>
      </c>
      <c r="D91" s="95">
        <v>2661910.0</v>
      </c>
      <c r="E91" s="95">
        <v>1850944.0</v>
      </c>
      <c r="F91" s="95">
        <v>2377578.0</v>
      </c>
      <c r="G91" s="95">
        <v>1160086.0</v>
      </c>
      <c r="H91" s="95">
        <v>1145579.0</v>
      </c>
      <c r="I91" s="95">
        <v>888803.0</v>
      </c>
      <c r="J91" s="95">
        <v>265096.0</v>
      </c>
      <c r="K91" s="95">
        <v>1.0918704E7</v>
      </c>
      <c r="L91" s="95">
        <v>1252051.0</v>
      </c>
      <c r="M91" s="95">
        <v>1322131.0</v>
      </c>
      <c r="N91" s="95">
        <v>1746323.0</v>
      </c>
      <c r="O91" s="95">
        <v>1483626.0</v>
      </c>
      <c r="P91" s="95">
        <v>1539361.0</v>
      </c>
      <c r="Q91" s="95">
        <v>2107868.0</v>
      </c>
      <c r="R91" s="95">
        <v>2647468.0</v>
      </c>
      <c r="S91" s="95">
        <v>536043.0</v>
      </c>
    </row>
    <row r="92">
      <c r="A92" s="8">
        <v>44541.0</v>
      </c>
      <c r="B92" s="95">
        <v>4.1648826E7</v>
      </c>
      <c r="C92" s="95">
        <v>7775785.0</v>
      </c>
      <c r="D92" s="95">
        <v>2659367.0</v>
      </c>
      <c r="E92" s="95">
        <v>1849440.0</v>
      </c>
      <c r="F92" s="95">
        <v>2375153.0</v>
      </c>
      <c r="G92" s="95">
        <v>1158969.0</v>
      </c>
      <c r="H92" s="95">
        <v>1144610.0</v>
      </c>
      <c r="I92" s="95">
        <v>888282.0</v>
      </c>
      <c r="J92" s="95">
        <v>264744.0</v>
      </c>
      <c r="K92" s="95">
        <v>1.0907699E7</v>
      </c>
      <c r="L92" s="95">
        <v>1251260.0</v>
      </c>
      <c r="M92" s="95">
        <v>1321085.0</v>
      </c>
      <c r="N92" s="95">
        <v>1744713.0</v>
      </c>
      <c r="O92" s="95">
        <v>1482412.0</v>
      </c>
      <c r="P92" s="95">
        <v>1538266.0</v>
      </c>
      <c r="Q92" s="95">
        <v>2106352.0</v>
      </c>
      <c r="R92" s="95">
        <v>2645081.0</v>
      </c>
      <c r="S92" s="95">
        <v>535608.0</v>
      </c>
    </row>
    <row r="93">
      <c r="A93" s="8">
        <v>44540.0</v>
      </c>
      <c r="B93" s="95">
        <v>4.1568595E7</v>
      </c>
      <c r="C93" s="95">
        <v>7760751.0</v>
      </c>
      <c r="D93" s="95">
        <v>2653933.0</v>
      </c>
      <c r="E93" s="95">
        <v>1845856.0</v>
      </c>
      <c r="F93" s="95">
        <v>2370883.0</v>
      </c>
      <c r="G93" s="95">
        <v>1156165.0</v>
      </c>
      <c r="H93" s="95">
        <v>1142424.0</v>
      </c>
      <c r="I93" s="95">
        <v>886896.0</v>
      </c>
      <c r="J93" s="95">
        <v>264195.0</v>
      </c>
      <c r="K93" s="95">
        <v>1.0888835E7</v>
      </c>
      <c r="L93" s="95">
        <v>1248659.0</v>
      </c>
      <c r="M93" s="95">
        <v>1318878.0</v>
      </c>
      <c r="N93" s="95">
        <v>1741052.0</v>
      </c>
      <c r="O93" s="95">
        <v>1478776.0</v>
      </c>
      <c r="P93" s="95">
        <v>1534876.0</v>
      </c>
      <c r="Q93" s="95">
        <v>2102489.0</v>
      </c>
      <c r="R93" s="95">
        <v>2639330.0</v>
      </c>
      <c r="S93" s="95">
        <v>534597.0</v>
      </c>
    </row>
    <row r="94">
      <c r="A94" s="8">
        <v>44539.0</v>
      </c>
      <c r="B94" s="95">
        <v>4.1509745E7</v>
      </c>
      <c r="C94" s="95">
        <v>7751421.0</v>
      </c>
      <c r="D94" s="95">
        <v>2650237.0</v>
      </c>
      <c r="E94" s="95">
        <v>1843397.0</v>
      </c>
      <c r="F94" s="95">
        <v>2367630.0</v>
      </c>
      <c r="G94" s="95">
        <v>1154118.0</v>
      </c>
      <c r="H94" s="95">
        <v>1140759.0</v>
      </c>
      <c r="I94" s="95">
        <v>885700.0</v>
      </c>
      <c r="J94" s="95">
        <v>263783.0</v>
      </c>
      <c r="K94" s="95">
        <v>1.0876211E7</v>
      </c>
      <c r="L94" s="95">
        <v>1246591.0</v>
      </c>
      <c r="M94" s="95">
        <v>1316904.0</v>
      </c>
      <c r="N94" s="95">
        <v>1738308.0</v>
      </c>
      <c r="O94" s="95">
        <v>1474654.0</v>
      </c>
      <c r="P94" s="95">
        <v>1531562.0</v>
      </c>
      <c r="Q94" s="95">
        <v>2099621.0</v>
      </c>
      <c r="R94" s="95">
        <v>2635080.0</v>
      </c>
      <c r="S94" s="95">
        <v>533769.0</v>
      </c>
    </row>
    <row r="95">
      <c r="A95" s="8">
        <v>44538.0</v>
      </c>
      <c r="B95" s="95">
        <v>4.1455846E7</v>
      </c>
      <c r="C95" s="95">
        <v>7743802.0</v>
      </c>
      <c r="D95" s="95">
        <v>2646492.0</v>
      </c>
      <c r="E95" s="95">
        <v>1840853.0</v>
      </c>
      <c r="F95" s="95">
        <v>2364488.0</v>
      </c>
      <c r="G95" s="95">
        <v>1152363.0</v>
      </c>
      <c r="H95" s="95">
        <v>1139127.0</v>
      </c>
      <c r="I95" s="95">
        <v>884482.0</v>
      </c>
      <c r="J95" s="95">
        <v>263413.0</v>
      </c>
      <c r="K95" s="95">
        <v>1.0864754E7</v>
      </c>
      <c r="L95" s="95">
        <v>1244496.0</v>
      </c>
      <c r="M95" s="95">
        <v>1314910.0</v>
      </c>
      <c r="N95" s="95">
        <v>1735707.0</v>
      </c>
      <c r="O95" s="95">
        <v>1471314.0</v>
      </c>
      <c r="P95" s="95">
        <v>1529245.0</v>
      </c>
      <c r="Q95" s="95">
        <v>2096662.0</v>
      </c>
      <c r="R95" s="95">
        <v>2630748.0</v>
      </c>
      <c r="S95" s="95">
        <v>532990.0</v>
      </c>
    </row>
    <row r="96">
      <c r="A96" s="8">
        <v>44537.0</v>
      </c>
      <c r="B96" s="95">
        <v>4.1410206E7</v>
      </c>
      <c r="C96" s="95">
        <v>7736180.0</v>
      </c>
      <c r="D96" s="95">
        <v>2643595.0</v>
      </c>
      <c r="E96" s="95">
        <v>1838724.0</v>
      </c>
      <c r="F96" s="95">
        <v>2361539.0</v>
      </c>
      <c r="G96" s="95">
        <v>1150750.0</v>
      </c>
      <c r="H96" s="95">
        <v>1137943.0</v>
      </c>
      <c r="I96" s="95">
        <v>883593.0</v>
      </c>
      <c r="J96" s="95">
        <v>263159.0</v>
      </c>
      <c r="K96" s="95">
        <v>1.085305E7</v>
      </c>
      <c r="L96" s="95">
        <v>1242880.0</v>
      </c>
      <c r="M96" s="95">
        <v>1313487.0</v>
      </c>
      <c r="N96" s="95">
        <v>1733928.0</v>
      </c>
      <c r="O96" s="95">
        <v>1469302.0</v>
      </c>
      <c r="P96" s="95">
        <v>1527698.0</v>
      </c>
      <c r="Q96" s="95">
        <v>2094437.0</v>
      </c>
      <c r="R96" s="95">
        <v>2627700.0</v>
      </c>
      <c r="S96" s="95">
        <v>532241.0</v>
      </c>
    </row>
    <row r="97">
      <c r="A97" s="8">
        <v>44536.0</v>
      </c>
      <c r="B97" s="98">
        <v>4.1341888E7</v>
      </c>
      <c r="C97" s="98">
        <v>7723156.0</v>
      </c>
      <c r="D97" s="98">
        <v>2639817.0</v>
      </c>
      <c r="E97" s="98">
        <v>1835971.0</v>
      </c>
      <c r="F97" s="98">
        <v>2356312.0</v>
      </c>
      <c r="G97" s="98">
        <v>1148110.0</v>
      </c>
      <c r="H97" s="98">
        <v>1136378.0</v>
      </c>
      <c r="I97" s="98">
        <v>882496.0</v>
      </c>
      <c r="J97" s="98">
        <v>262759.0</v>
      </c>
      <c r="K97" s="98">
        <v>1.0835028E7</v>
      </c>
      <c r="L97" s="98">
        <v>1240851.0</v>
      </c>
      <c r="M97" s="98">
        <v>1311624.0</v>
      </c>
      <c r="N97" s="98">
        <v>1731542.0</v>
      </c>
      <c r="O97" s="98">
        <v>1465954.0</v>
      </c>
      <c r="P97" s="98">
        <v>1525475.0</v>
      </c>
      <c r="Q97" s="98">
        <v>2091760.0</v>
      </c>
      <c r="R97" s="98">
        <v>2623264.0</v>
      </c>
      <c r="S97" s="98">
        <v>531391.0</v>
      </c>
    </row>
    <row r="98">
      <c r="A98" s="8">
        <v>44535.0</v>
      </c>
      <c r="B98" s="95">
        <v>4.1339847E7</v>
      </c>
      <c r="C98" s="95">
        <v>7722859.0</v>
      </c>
      <c r="D98" s="95">
        <v>2639733.0</v>
      </c>
      <c r="E98" s="95">
        <v>1835969.0</v>
      </c>
      <c r="F98" s="95">
        <v>2356120.0</v>
      </c>
      <c r="G98" s="95">
        <v>1148084.0</v>
      </c>
      <c r="H98" s="95">
        <v>1136351.0</v>
      </c>
      <c r="I98" s="95">
        <v>882486.0</v>
      </c>
      <c r="J98" s="95">
        <v>262748.0</v>
      </c>
      <c r="K98" s="95">
        <v>1.0833979E7</v>
      </c>
      <c r="L98" s="95">
        <v>1240823.0</v>
      </c>
      <c r="M98" s="95">
        <v>1311586.0</v>
      </c>
      <c r="N98" s="95">
        <v>1731464.0</v>
      </c>
      <c r="O98" s="95">
        <v>1465924.0</v>
      </c>
      <c r="P98" s="95">
        <v>1525445.0</v>
      </c>
      <c r="Q98" s="95">
        <v>2091729.0</v>
      </c>
      <c r="R98" s="95">
        <v>2623193.0</v>
      </c>
      <c r="S98" s="95">
        <v>531354.0</v>
      </c>
    </row>
    <row r="99">
      <c r="A99" s="8">
        <v>44534.0</v>
      </c>
      <c r="B99" s="95">
        <v>4.1284671E7</v>
      </c>
      <c r="C99" s="95">
        <v>7713303.0</v>
      </c>
      <c r="D99" s="95">
        <v>2636872.0</v>
      </c>
      <c r="E99" s="95">
        <v>1834006.0</v>
      </c>
      <c r="F99" s="95">
        <v>2352331.0</v>
      </c>
      <c r="G99" s="95">
        <v>1146427.0</v>
      </c>
      <c r="H99" s="95">
        <v>1135182.0</v>
      </c>
      <c r="I99" s="95">
        <v>881739.0</v>
      </c>
      <c r="J99" s="95">
        <v>262391.0</v>
      </c>
      <c r="K99" s="95">
        <v>1.0814771E7</v>
      </c>
      <c r="L99" s="95">
        <v>1239767.0</v>
      </c>
      <c r="M99" s="95">
        <v>1310105.0</v>
      </c>
      <c r="N99" s="95">
        <v>1729378.0</v>
      </c>
      <c r="O99" s="95">
        <v>1463908.0</v>
      </c>
      <c r="P99" s="95">
        <v>1523884.0</v>
      </c>
      <c r="Q99" s="95">
        <v>2089812.0</v>
      </c>
      <c r="R99" s="95">
        <v>2620169.0</v>
      </c>
      <c r="S99" s="95">
        <v>530626.0</v>
      </c>
    </row>
    <row r="100">
      <c r="A100" s="8">
        <v>44533.0</v>
      </c>
      <c r="B100" s="95">
        <v>4.1192348E7</v>
      </c>
      <c r="C100" s="95">
        <v>7698119.0</v>
      </c>
      <c r="D100" s="95">
        <v>2631501.0</v>
      </c>
      <c r="E100" s="95">
        <v>1830009.0</v>
      </c>
      <c r="F100" s="95">
        <v>2346905.0</v>
      </c>
      <c r="G100" s="95">
        <v>1143284.0</v>
      </c>
      <c r="H100" s="95">
        <v>1132714.0</v>
      </c>
      <c r="I100" s="95">
        <v>879965.0</v>
      </c>
      <c r="J100" s="95">
        <v>261860.0</v>
      </c>
      <c r="K100" s="95">
        <v>1.0788551E7</v>
      </c>
      <c r="L100" s="95">
        <v>1237178.0</v>
      </c>
      <c r="M100" s="95">
        <v>1307212.0</v>
      </c>
      <c r="N100" s="95">
        <v>1725422.0</v>
      </c>
      <c r="O100" s="95">
        <v>1460057.0</v>
      </c>
      <c r="P100" s="95">
        <v>1520694.0</v>
      </c>
      <c r="Q100" s="95">
        <v>2085263.0</v>
      </c>
      <c r="R100" s="95">
        <v>2614451.0</v>
      </c>
      <c r="S100" s="95">
        <v>529163.0</v>
      </c>
    </row>
    <row r="101">
      <c r="A101" s="8">
        <v>44532.0</v>
      </c>
      <c r="B101" s="95">
        <v>4.112962E7</v>
      </c>
      <c r="C101" s="95">
        <v>7689314.0</v>
      </c>
      <c r="D101" s="95">
        <v>2628448.0</v>
      </c>
      <c r="E101" s="95">
        <v>1827452.0</v>
      </c>
      <c r="F101" s="95">
        <v>2342988.0</v>
      </c>
      <c r="G101" s="95">
        <v>1141049.0</v>
      </c>
      <c r="H101" s="95">
        <v>1130948.0</v>
      </c>
      <c r="I101" s="95">
        <v>878254.0</v>
      </c>
      <c r="J101" s="95">
        <v>261462.0</v>
      </c>
      <c r="K101" s="95">
        <v>1.0771166E7</v>
      </c>
      <c r="L101" s="95">
        <v>1235011.0</v>
      </c>
      <c r="M101" s="95">
        <v>1304639.0</v>
      </c>
      <c r="N101" s="95">
        <v>1722742.0</v>
      </c>
      <c r="O101" s="95">
        <v>1457297.0</v>
      </c>
      <c r="P101" s="95">
        <v>1518156.0</v>
      </c>
      <c r="Q101" s="95">
        <v>2082246.0</v>
      </c>
      <c r="R101" s="95">
        <v>2610351.0</v>
      </c>
      <c r="S101" s="95">
        <v>528097.0</v>
      </c>
    </row>
    <row r="102">
      <c r="A102" s="8">
        <v>44531.0</v>
      </c>
      <c r="B102" s="95">
        <v>4.1061655E7</v>
      </c>
      <c r="C102" s="95">
        <v>7679279.0</v>
      </c>
      <c r="D102" s="95">
        <v>2624580.0</v>
      </c>
      <c r="E102" s="95">
        <v>1824423.0</v>
      </c>
      <c r="F102" s="95">
        <v>2338996.0</v>
      </c>
      <c r="G102" s="95">
        <v>1138878.0</v>
      </c>
      <c r="H102" s="95">
        <v>1129020.0</v>
      </c>
      <c r="I102" s="95">
        <v>876534.0</v>
      </c>
      <c r="J102" s="95">
        <v>260987.0</v>
      </c>
      <c r="K102" s="95">
        <v>1.0752983E7</v>
      </c>
      <c r="L102" s="95">
        <v>1232707.0</v>
      </c>
      <c r="M102" s="95">
        <v>1301684.0</v>
      </c>
      <c r="N102" s="95">
        <v>1719440.0</v>
      </c>
      <c r="O102" s="95">
        <v>1455063.0</v>
      </c>
      <c r="P102" s="95">
        <v>1515596.0</v>
      </c>
      <c r="Q102" s="95">
        <v>2078714.0</v>
      </c>
      <c r="R102" s="95">
        <v>2605698.0</v>
      </c>
      <c r="S102" s="95">
        <v>527073.0</v>
      </c>
    </row>
    <row r="103">
      <c r="A103" s="8">
        <v>44530.0</v>
      </c>
      <c r="B103" s="95">
        <v>4.1011415E7</v>
      </c>
      <c r="C103" s="95">
        <v>7670805.0</v>
      </c>
      <c r="D103" s="95">
        <v>2621647.0</v>
      </c>
      <c r="E103" s="95">
        <v>1822081.0</v>
      </c>
      <c r="F103" s="95">
        <v>2336337.0</v>
      </c>
      <c r="G103" s="95">
        <v>1137390.0</v>
      </c>
      <c r="H103" s="95">
        <v>1127617.0</v>
      </c>
      <c r="I103" s="95">
        <v>875372.0</v>
      </c>
      <c r="J103" s="95">
        <v>260735.0</v>
      </c>
      <c r="K103" s="95">
        <v>1.0738317E7</v>
      </c>
      <c r="L103" s="95">
        <v>1231159.0</v>
      </c>
      <c r="M103" s="95">
        <v>1300039.0</v>
      </c>
      <c r="N103" s="95">
        <v>1717412.0</v>
      </c>
      <c r="O103" s="95">
        <v>1453609.0</v>
      </c>
      <c r="P103" s="95">
        <v>1513902.0</v>
      </c>
      <c r="Q103" s="95">
        <v>2076121.0</v>
      </c>
      <c r="R103" s="95">
        <v>2602778.0</v>
      </c>
      <c r="S103" s="95">
        <v>526094.0</v>
      </c>
    </row>
    <row r="104">
      <c r="A104" s="8">
        <v>44529.0</v>
      </c>
      <c r="B104" s="95">
        <v>4.0902753E7</v>
      </c>
      <c r="C104" s="95">
        <v>7651555.0</v>
      </c>
      <c r="D104" s="95">
        <v>2616796.0</v>
      </c>
      <c r="E104" s="95">
        <v>1817116.0</v>
      </c>
      <c r="F104" s="95">
        <v>2329827.0</v>
      </c>
      <c r="G104" s="95">
        <v>1133913.0</v>
      </c>
      <c r="H104" s="95">
        <v>1124733.0</v>
      </c>
      <c r="I104" s="95">
        <v>873122.0</v>
      </c>
      <c r="J104" s="95">
        <v>259846.0</v>
      </c>
      <c r="K104" s="95">
        <v>1.0704282E7</v>
      </c>
      <c r="L104" s="95">
        <v>1228368.0</v>
      </c>
      <c r="M104" s="95">
        <v>1296242.0</v>
      </c>
      <c r="N104" s="95">
        <v>1712828.0</v>
      </c>
      <c r="O104" s="95">
        <v>1450454.0</v>
      </c>
      <c r="P104" s="95">
        <v>1510009.0</v>
      </c>
      <c r="Q104" s="95">
        <v>2071912.0</v>
      </c>
      <c r="R104" s="95">
        <v>2597397.0</v>
      </c>
      <c r="S104" s="95">
        <v>524353.0</v>
      </c>
    </row>
    <row r="105">
      <c r="A105" s="8">
        <v>44528.0</v>
      </c>
      <c r="B105" s="95">
        <v>4.0900924E7</v>
      </c>
      <c r="C105" s="95">
        <v>7651294.0</v>
      </c>
      <c r="D105" s="95">
        <v>2616734.0</v>
      </c>
      <c r="E105" s="95">
        <v>1817097.0</v>
      </c>
      <c r="F105" s="95">
        <v>2329700.0</v>
      </c>
      <c r="G105" s="95">
        <v>1133900.0</v>
      </c>
      <c r="H105" s="95">
        <v>1124732.0</v>
      </c>
      <c r="I105" s="95">
        <v>873129.0</v>
      </c>
      <c r="J105" s="95">
        <v>259821.0</v>
      </c>
      <c r="K105" s="95">
        <v>1.0703317E7</v>
      </c>
      <c r="L105" s="95">
        <v>1228352.0</v>
      </c>
      <c r="M105" s="95">
        <v>1296184.0</v>
      </c>
      <c r="N105" s="95">
        <v>1712710.0</v>
      </c>
      <c r="O105" s="95">
        <v>1450442.0</v>
      </c>
      <c r="P105" s="95">
        <v>1509964.0</v>
      </c>
      <c r="Q105" s="95">
        <v>2071891.0</v>
      </c>
      <c r="R105" s="95">
        <v>2597351.0</v>
      </c>
      <c r="S105" s="95">
        <v>524306.0</v>
      </c>
    </row>
    <row r="106">
      <c r="A106" s="8">
        <v>44527.0</v>
      </c>
      <c r="B106" s="95">
        <v>4.0852206E7</v>
      </c>
      <c r="C106" s="95">
        <v>7643078.0</v>
      </c>
      <c r="D106" s="95">
        <v>2614233.0</v>
      </c>
      <c r="E106" s="95">
        <v>1815138.0</v>
      </c>
      <c r="F106" s="95">
        <v>2326571.0</v>
      </c>
      <c r="G106" s="95">
        <v>1132402.0</v>
      </c>
      <c r="H106" s="95">
        <v>1123584.0</v>
      </c>
      <c r="I106" s="95">
        <v>872335.0</v>
      </c>
      <c r="J106" s="95">
        <v>259545.0</v>
      </c>
      <c r="K106" s="95">
        <v>1.0686285E7</v>
      </c>
      <c r="L106" s="95">
        <v>1227483.0</v>
      </c>
      <c r="M106" s="95">
        <v>1294758.0</v>
      </c>
      <c r="N106" s="95">
        <v>1710872.0</v>
      </c>
      <c r="O106" s="95">
        <v>1449032.0</v>
      </c>
      <c r="P106" s="95">
        <v>1508541.0</v>
      </c>
      <c r="Q106" s="95">
        <v>2069951.0</v>
      </c>
      <c r="R106" s="95">
        <v>2594781.0</v>
      </c>
      <c r="S106" s="95">
        <v>523617.0</v>
      </c>
    </row>
    <row r="107">
      <c r="A107" s="8">
        <v>44526.0</v>
      </c>
      <c r="B107" s="95">
        <v>4.0764548E7</v>
      </c>
      <c r="C107" s="95">
        <v>7628192.0</v>
      </c>
      <c r="D107" s="95">
        <v>2609174.0</v>
      </c>
      <c r="E107" s="95">
        <v>1810929.0</v>
      </c>
      <c r="F107" s="95">
        <v>2321701.0</v>
      </c>
      <c r="G107" s="95">
        <v>1129490.0</v>
      </c>
      <c r="H107" s="95">
        <v>1121229.0</v>
      </c>
      <c r="I107" s="95">
        <v>870577.0</v>
      </c>
      <c r="J107" s="95">
        <v>258967.0</v>
      </c>
      <c r="K107" s="95">
        <v>1.0662163E7</v>
      </c>
      <c r="L107" s="95">
        <v>1225124.0</v>
      </c>
      <c r="M107" s="95">
        <v>1292051.0</v>
      </c>
      <c r="N107" s="95">
        <v>1706868.0</v>
      </c>
      <c r="O107" s="95">
        <v>1445985.0</v>
      </c>
      <c r="P107" s="95">
        <v>1505204.0</v>
      </c>
      <c r="Q107" s="95">
        <v>2065074.0</v>
      </c>
      <c r="R107" s="95">
        <v>2589573.0</v>
      </c>
      <c r="S107" s="95">
        <v>522247.0</v>
      </c>
    </row>
    <row r="108">
      <c r="A108" s="8">
        <v>44525.0</v>
      </c>
      <c r="B108" s="95">
        <v>4.0695921E7</v>
      </c>
      <c r="C108" s="95">
        <v>7617213.0</v>
      </c>
      <c r="D108" s="95">
        <v>2605546.0</v>
      </c>
      <c r="E108" s="95">
        <v>1807944.0</v>
      </c>
      <c r="F108" s="95">
        <v>2317417.0</v>
      </c>
      <c r="G108" s="95">
        <v>1127354.0</v>
      </c>
      <c r="H108" s="95">
        <v>1119107.0</v>
      </c>
      <c r="I108" s="95">
        <v>868991.0</v>
      </c>
      <c r="J108" s="95">
        <v>258457.0</v>
      </c>
      <c r="K108" s="95">
        <v>1.0643733E7</v>
      </c>
      <c r="L108" s="95">
        <v>1223157.0</v>
      </c>
      <c r="M108" s="95">
        <v>1289466.0</v>
      </c>
      <c r="N108" s="95">
        <v>1704056.0</v>
      </c>
      <c r="O108" s="95">
        <v>1443178.0</v>
      </c>
      <c r="P108" s="95">
        <v>1501999.0</v>
      </c>
      <c r="Q108" s="95">
        <v>2061671.0</v>
      </c>
      <c r="R108" s="95">
        <v>2585574.0</v>
      </c>
      <c r="S108" s="95">
        <v>521058.0</v>
      </c>
    </row>
    <row r="109">
      <c r="A109" s="8">
        <v>44524.0</v>
      </c>
      <c r="B109" s="97">
        <v>4.0631958E7</v>
      </c>
      <c r="C109" s="97">
        <v>7607270.0</v>
      </c>
      <c r="D109" s="97">
        <v>2601907.0</v>
      </c>
      <c r="E109" s="97">
        <v>1805002.0</v>
      </c>
      <c r="F109" s="97">
        <v>2313410.0</v>
      </c>
      <c r="G109" s="97">
        <v>1125193.0</v>
      </c>
      <c r="H109" s="97">
        <v>1116973.0</v>
      </c>
      <c r="I109" s="97">
        <v>867462.0</v>
      </c>
      <c r="J109" s="97">
        <v>257920.0</v>
      </c>
      <c r="K109" s="97">
        <v>1.0627922E7</v>
      </c>
      <c r="L109" s="97">
        <v>1221075.0</v>
      </c>
      <c r="M109" s="97">
        <v>1286969.0</v>
      </c>
      <c r="N109" s="97">
        <v>1701089.0</v>
      </c>
      <c r="O109" s="97">
        <v>1440321.0</v>
      </c>
      <c r="P109" s="97">
        <v>1499443.0</v>
      </c>
      <c r="Q109" s="97">
        <v>2058476.0</v>
      </c>
      <c r="R109" s="97">
        <v>2581414.0</v>
      </c>
      <c r="S109" s="97">
        <v>520112.0</v>
      </c>
    </row>
    <row r="110">
      <c r="A110" s="8">
        <v>44523.0</v>
      </c>
      <c r="B110" s="97">
        <v>4.058558E7</v>
      </c>
      <c r="C110" s="97">
        <v>7598973.0</v>
      </c>
      <c r="D110" s="97">
        <v>2599042.0</v>
      </c>
      <c r="E110" s="97">
        <v>1802975.0</v>
      </c>
      <c r="F110" s="97">
        <v>2310666.0</v>
      </c>
      <c r="G110" s="97">
        <v>1123824.0</v>
      </c>
      <c r="H110" s="97">
        <v>1115691.0</v>
      </c>
      <c r="I110" s="97">
        <v>866510.0</v>
      </c>
      <c r="J110" s="97">
        <v>257550.0</v>
      </c>
      <c r="K110" s="97">
        <v>1.0615349E7</v>
      </c>
      <c r="L110" s="97">
        <v>1219659.0</v>
      </c>
      <c r="M110" s="97">
        <v>1285519.0</v>
      </c>
      <c r="N110" s="97">
        <v>1699211.0</v>
      </c>
      <c r="O110" s="97">
        <v>1438607.0</v>
      </c>
      <c r="P110" s="97">
        <v>1498007.0</v>
      </c>
      <c r="Q110" s="97">
        <v>2056181.0</v>
      </c>
      <c r="R110" s="97">
        <v>2578556.0</v>
      </c>
      <c r="S110" s="97">
        <v>519260.0</v>
      </c>
    </row>
    <row r="111">
      <c r="A111" s="8">
        <v>44522.0</v>
      </c>
      <c r="B111" s="95">
        <v>4.0495533E7</v>
      </c>
      <c r="C111" s="95">
        <v>7582301.0</v>
      </c>
      <c r="D111" s="95">
        <v>2594423.0</v>
      </c>
      <c r="E111" s="95">
        <v>1799346.0</v>
      </c>
      <c r="F111" s="95">
        <v>2304692.0</v>
      </c>
      <c r="G111" s="95">
        <v>1120932.0</v>
      </c>
      <c r="H111" s="95">
        <v>1112925.0</v>
      </c>
      <c r="I111" s="95">
        <v>864684.0</v>
      </c>
      <c r="J111" s="95">
        <v>256916.0</v>
      </c>
      <c r="K111" s="95">
        <v>1.0589819E7</v>
      </c>
      <c r="L111" s="95">
        <v>1217166.0</v>
      </c>
      <c r="M111" s="95">
        <v>1282696.0</v>
      </c>
      <c r="N111" s="95">
        <v>1695527.0</v>
      </c>
      <c r="O111" s="95">
        <v>1435301.0</v>
      </c>
      <c r="P111" s="95">
        <v>1494793.0</v>
      </c>
      <c r="Q111" s="95">
        <v>2052535.0</v>
      </c>
      <c r="R111" s="95">
        <v>2573609.0</v>
      </c>
      <c r="S111" s="95">
        <v>517868.0</v>
      </c>
    </row>
    <row r="112">
      <c r="A112" s="8">
        <v>44521.0</v>
      </c>
      <c r="B112" s="95">
        <v>4.0493353E7</v>
      </c>
      <c r="C112" s="95">
        <v>7581985.0</v>
      </c>
      <c r="D112" s="95">
        <v>2594327.0</v>
      </c>
      <c r="E112" s="95">
        <v>1799328.0</v>
      </c>
      <c r="F112" s="95">
        <v>2304521.0</v>
      </c>
      <c r="G112" s="95">
        <v>1120939.0</v>
      </c>
      <c r="H112" s="95">
        <v>1112904.0</v>
      </c>
      <c r="I112" s="95">
        <v>864665.0</v>
      </c>
      <c r="J112" s="95">
        <v>256885.0</v>
      </c>
      <c r="K112" s="95">
        <v>1.0588744E7</v>
      </c>
      <c r="L112" s="95">
        <v>1217123.0</v>
      </c>
      <c r="M112" s="95">
        <v>1282654.0</v>
      </c>
      <c r="N112" s="95">
        <v>1695463.0</v>
      </c>
      <c r="O112" s="95">
        <v>1435257.0</v>
      </c>
      <c r="P112" s="95">
        <v>1494764.0</v>
      </c>
      <c r="Q112" s="95">
        <v>2052480.0</v>
      </c>
      <c r="R112" s="95">
        <v>2573479.0</v>
      </c>
      <c r="S112" s="95">
        <v>517835.0</v>
      </c>
    </row>
    <row r="113">
      <c r="A113" s="8">
        <v>44520.0</v>
      </c>
      <c r="B113" s="95">
        <v>4.0452376E7</v>
      </c>
      <c r="C113" s="95">
        <v>7574735.0</v>
      </c>
      <c r="D113" s="95">
        <v>2591867.0</v>
      </c>
      <c r="E113" s="95">
        <v>1797671.0</v>
      </c>
      <c r="F113" s="95">
        <v>2301985.0</v>
      </c>
      <c r="G113" s="95">
        <v>1119768.0</v>
      </c>
      <c r="H113" s="95">
        <v>1111889.0</v>
      </c>
      <c r="I113" s="95">
        <v>864046.0</v>
      </c>
      <c r="J113" s="95">
        <v>256638.0</v>
      </c>
      <c r="K113" s="95">
        <v>1.0575168E7</v>
      </c>
      <c r="L113" s="95">
        <v>1216365.0</v>
      </c>
      <c r="M113" s="95">
        <v>1281425.0</v>
      </c>
      <c r="N113" s="95">
        <v>1693916.0</v>
      </c>
      <c r="O113" s="95">
        <v>1434155.0</v>
      </c>
      <c r="P113" s="95">
        <v>1493703.0</v>
      </c>
      <c r="Q113" s="95">
        <v>2050681.0</v>
      </c>
      <c r="R113" s="95">
        <v>2570994.0</v>
      </c>
      <c r="S113" s="95">
        <v>517370.0</v>
      </c>
    </row>
    <row r="114">
      <c r="A114" s="8">
        <v>44519.0</v>
      </c>
      <c r="B114" s="95">
        <v>4.0374444E7</v>
      </c>
      <c r="C114" s="95">
        <v>7561352.0</v>
      </c>
      <c r="D114" s="95">
        <v>2586834.0</v>
      </c>
      <c r="E114" s="95">
        <v>1794106.0</v>
      </c>
      <c r="F114" s="95">
        <v>2297842.0</v>
      </c>
      <c r="G114" s="95">
        <v>1117318.0</v>
      </c>
      <c r="H114" s="95">
        <v>1109723.0</v>
      </c>
      <c r="I114" s="95">
        <v>862500.0</v>
      </c>
      <c r="J114" s="95">
        <v>256141.0</v>
      </c>
      <c r="K114" s="95">
        <v>1.0555292E7</v>
      </c>
      <c r="L114" s="95">
        <v>1214313.0</v>
      </c>
      <c r="M114" s="95">
        <v>1278678.0</v>
      </c>
      <c r="N114" s="95">
        <v>1690400.0</v>
      </c>
      <c r="O114" s="95">
        <v>1431362.0</v>
      </c>
      <c r="P114" s="95">
        <v>1490551.0</v>
      </c>
      <c r="Q114" s="95">
        <v>2045790.0</v>
      </c>
      <c r="R114" s="95">
        <v>2565942.0</v>
      </c>
      <c r="S114" s="95">
        <v>516300.0</v>
      </c>
    </row>
    <row r="115">
      <c r="A115" s="8">
        <v>44518.0</v>
      </c>
      <c r="B115" s="95">
        <v>4.0312386E7</v>
      </c>
      <c r="C115" s="95">
        <v>7551221.0</v>
      </c>
      <c r="D115" s="95">
        <v>2583323.0</v>
      </c>
      <c r="E115" s="95">
        <v>1791573.0</v>
      </c>
      <c r="F115" s="95">
        <v>2294074.0</v>
      </c>
      <c r="G115" s="95">
        <v>1115195.0</v>
      </c>
      <c r="H115" s="95">
        <v>1107957.0</v>
      </c>
      <c r="I115" s="95">
        <v>861023.0</v>
      </c>
      <c r="J115" s="95">
        <v>255657.0</v>
      </c>
      <c r="K115" s="95">
        <v>1.0538682E7</v>
      </c>
      <c r="L115" s="95">
        <v>1212507.0</v>
      </c>
      <c r="M115" s="95">
        <v>1276691.0</v>
      </c>
      <c r="N115" s="95">
        <v>1687877.0</v>
      </c>
      <c r="O115" s="95">
        <v>1428282.0</v>
      </c>
      <c r="P115" s="95">
        <v>1488278.0</v>
      </c>
      <c r="Q115" s="95">
        <v>2042427.0</v>
      </c>
      <c r="R115" s="95">
        <v>2562127.0</v>
      </c>
      <c r="S115" s="95">
        <v>515492.0</v>
      </c>
    </row>
    <row r="116">
      <c r="A116" s="8">
        <v>44517.0</v>
      </c>
      <c r="B116" s="97">
        <v>4.0243219E7</v>
      </c>
      <c r="C116" s="97">
        <v>7539835.0</v>
      </c>
      <c r="D116" s="97">
        <v>2579018.0</v>
      </c>
      <c r="E116" s="97">
        <v>1788675.0</v>
      </c>
      <c r="F116" s="97">
        <v>2289475.0</v>
      </c>
      <c r="G116" s="97">
        <v>1112919.0</v>
      </c>
      <c r="H116" s="97">
        <v>1105893.0</v>
      </c>
      <c r="I116" s="97">
        <v>859381.0</v>
      </c>
      <c r="J116" s="97">
        <v>255207.0</v>
      </c>
      <c r="K116" s="97">
        <v>1.0520829E7</v>
      </c>
      <c r="L116" s="97">
        <v>1210571.0</v>
      </c>
      <c r="M116" s="97">
        <v>1274340.0</v>
      </c>
      <c r="N116" s="97">
        <v>1684312.0</v>
      </c>
      <c r="O116" s="97">
        <v>1425627.0</v>
      </c>
      <c r="P116" s="97">
        <v>1486004.0</v>
      </c>
      <c r="Q116" s="97">
        <v>2038768.0</v>
      </c>
      <c r="R116" s="97">
        <v>2557776.0</v>
      </c>
      <c r="S116" s="97">
        <v>514589.0</v>
      </c>
    </row>
    <row r="117">
      <c r="A117" s="8">
        <v>44516.0</v>
      </c>
      <c r="B117" s="97">
        <v>4.0193024E7</v>
      </c>
      <c r="C117" s="97">
        <v>7530510.0</v>
      </c>
      <c r="D117" s="97">
        <v>2575935.0</v>
      </c>
      <c r="E117" s="97">
        <v>1786640.0</v>
      </c>
      <c r="F117" s="97">
        <v>2286322.0</v>
      </c>
      <c r="G117" s="97">
        <v>1111541.0</v>
      </c>
      <c r="H117" s="97">
        <v>1104508.0</v>
      </c>
      <c r="I117" s="97">
        <v>858276.0</v>
      </c>
      <c r="J117" s="97">
        <v>254904.0</v>
      </c>
      <c r="K117" s="97">
        <v>1.0506476E7</v>
      </c>
      <c r="L117" s="97">
        <v>1209104.0</v>
      </c>
      <c r="M117" s="97">
        <v>1272777.0</v>
      </c>
      <c r="N117" s="97">
        <v>1682405.0</v>
      </c>
      <c r="O117" s="97">
        <v>1423897.0</v>
      </c>
      <c r="P117" s="97">
        <v>1484619.0</v>
      </c>
      <c r="Q117" s="97">
        <v>2036281.0</v>
      </c>
      <c r="R117" s="97">
        <v>2555020.0</v>
      </c>
      <c r="S117" s="97">
        <v>513809.0</v>
      </c>
    </row>
    <row r="118">
      <c r="A118" s="8">
        <v>44515.0</v>
      </c>
      <c r="B118" s="96">
        <v>4.0102583E7</v>
      </c>
      <c r="C118" s="96">
        <v>7513491.0</v>
      </c>
      <c r="D118" s="96">
        <v>2570940.0</v>
      </c>
      <c r="E118" s="96">
        <v>1782875.0</v>
      </c>
      <c r="F118" s="96">
        <v>2280756.0</v>
      </c>
      <c r="G118" s="96">
        <v>1108822.0</v>
      </c>
      <c r="H118" s="96">
        <v>1101972.0</v>
      </c>
      <c r="I118" s="96">
        <v>856213.0</v>
      </c>
      <c r="J118" s="96">
        <v>254304.0</v>
      </c>
      <c r="K118" s="96">
        <v>1.0481083E7</v>
      </c>
      <c r="L118" s="96">
        <v>1206453.0</v>
      </c>
      <c r="M118" s="96">
        <v>1270034.0</v>
      </c>
      <c r="N118" s="96">
        <v>1678738.0</v>
      </c>
      <c r="O118" s="96">
        <v>1420939.0</v>
      </c>
      <c r="P118" s="96">
        <v>1481387.0</v>
      </c>
      <c r="Q118" s="96">
        <v>2032329.0</v>
      </c>
      <c r="R118" s="96">
        <v>2549805.0</v>
      </c>
      <c r="S118" s="96">
        <v>512442.0</v>
      </c>
    </row>
    <row r="119">
      <c r="A119" s="8">
        <v>44514.0</v>
      </c>
      <c r="B119" s="95">
        <v>4.0099131E7</v>
      </c>
      <c r="C119" s="95">
        <v>7512903.0</v>
      </c>
      <c r="D119" s="95">
        <v>2570815.0</v>
      </c>
      <c r="E119" s="95">
        <v>1782857.0</v>
      </c>
      <c r="F119" s="95">
        <v>2280575.0</v>
      </c>
      <c r="G119" s="95">
        <v>1108830.0</v>
      </c>
      <c r="H119" s="95">
        <v>1101892.0</v>
      </c>
      <c r="I119" s="95">
        <v>856193.0</v>
      </c>
      <c r="J119" s="95">
        <v>254262.0</v>
      </c>
      <c r="K119" s="95">
        <v>1.0479352E7</v>
      </c>
      <c r="L119" s="95">
        <v>1206392.0</v>
      </c>
      <c r="M119" s="95">
        <v>1269959.0</v>
      </c>
      <c r="N119" s="95">
        <v>1678606.0</v>
      </c>
      <c r="O119" s="95">
        <v>1420878.0</v>
      </c>
      <c r="P119" s="95">
        <v>1481312.0</v>
      </c>
      <c r="Q119" s="95">
        <v>2032245.0</v>
      </c>
      <c r="R119" s="95">
        <v>2549676.0</v>
      </c>
      <c r="S119" s="95">
        <v>512384.0</v>
      </c>
    </row>
    <row r="120">
      <c r="A120" s="8">
        <v>44513.0</v>
      </c>
      <c r="B120" s="95">
        <v>3.999741E7</v>
      </c>
      <c r="C120" s="95">
        <v>7495966.0</v>
      </c>
      <c r="D120" s="95">
        <v>2564642.0</v>
      </c>
      <c r="E120" s="95">
        <v>1778207.0</v>
      </c>
      <c r="F120" s="95">
        <v>2273973.0</v>
      </c>
      <c r="G120" s="95">
        <v>1105675.0</v>
      </c>
      <c r="H120" s="95">
        <v>1099388.0</v>
      </c>
      <c r="I120" s="95">
        <v>854464.0</v>
      </c>
      <c r="J120" s="95">
        <v>253673.0</v>
      </c>
      <c r="K120" s="95">
        <v>1.0447512E7</v>
      </c>
      <c r="L120" s="95">
        <v>1203965.0</v>
      </c>
      <c r="M120" s="95">
        <v>1266766.0</v>
      </c>
      <c r="N120" s="95">
        <v>1674567.0</v>
      </c>
      <c r="O120" s="95">
        <v>1417767.0</v>
      </c>
      <c r="P120" s="95">
        <v>1478682.0</v>
      </c>
      <c r="Q120" s="95">
        <v>2027520.0</v>
      </c>
      <c r="R120" s="95">
        <v>2543420.0</v>
      </c>
      <c r="S120" s="95">
        <v>511223.0</v>
      </c>
    </row>
    <row r="121">
      <c r="A121" s="8">
        <v>44512.0</v>
      </c>
      <c r="B121" s="95">
        <v>3.9845393E7</v>
      </c>
      <c r="C121" s="95">
        <v>7470547.0</v>
      </c>
      <c r="D121" s="95">
        <v>2554858.0</v>
      </c>
      <c r="E121" s="95">
        <v>1771215.0</v>
      </c>
      <c r="F121" s="95">
        <v>2265324.0</v>
      </c>
      <c r="G121" s="95">
        <v>1100610.0</v>
      </c>
      <c r="H121" s="95">
        <v>1095418.0</v>
      </c>
      <c r="I121" s="95">
        <v>851238.0</v>
      </c>
      <c r="J121" s="95">
        <v>252763.0</v>
      </c>
      <c r="K121" s="95">
        <v>1.0407484E7</v>
      </c>
      <c r="L121" s="95">
        <v>1199255.0</v>
      </c>
      <c r="M121" s="95">
        <v>1262140.0</v>
      </c>
      <c r="N121" s="95">
        <v>1667398.0</v>
      </c>
      <c r="O121" s="95">
        <v>1412303.0</v>
      </c>
      <c r="P121" s="95">
        <v>1473732.0</v>
      </c>
      <c r="Q121" s="95">
        <v>2019053.0</v>
      </c>
      <c r="R121" s="95">
        <v>2533111.0</v>
      </c>
      <c r="S121" s="95">
        <v>508944.0</v>
      </c>
    </row>
    <row r="122">
      <c r="A122" s="8">
        <v>44511.0</v>
      </c>
      <c r="B122" s="95">
        <v>3.973558E7</v>
      </c>
      <c r="C122" s="95">
        <v>7452506.0</v>
      </c>
      <c r="D122" s="95">
        <v>2548110.0</v>
      </c>
      <c r="E122" s="95">
        <v>1766543.0</v>
      </c>
      <c r="F122" s="95">
        <v>2259276.0</v>
      </c>
      <c r="G122" s="95">
        <v>1096574.0</v>
      </c>
      <c r="H122" s="95">
        <v>1091945.0</v>
      </c>
      <c r="I122" s="95">
        <v>848584.0</v>
      </c>
      <c r="J122" s="95">
        <v>252062.0</v>
      </c>
      <c r="K122" s="95">
        <v>1.038052E7</v>
      </c>
      <c r="L122" s="95">
        <v>1195392.0</v>
      </c>
      <c r="M122" s="95">
        <v>1258511.0</v>
      </c>
      <c r="N122" s="95">
        <v>1662475.0</v>
      </c>
      <c r="O122" s="95">
        <v>1407449.0</v>
      </c>
      <c r="P122" s="95">
        <v>1469623.0</v>
      </c>
      <c r="Q122" s="95">
        <v>2013121.0</v>
      </c>
      <c r="R122" s="95">
        <v>2525425.0</v>
      </c>
      <c r="S122" s="95">
        <v>507464.0</v>
      </c>
    </row>
    <row r="123">
      <c r="A123" s="8">
        <v>44510.0</v>
      </c>
      <c r="B123" s="95">
        <v>3.9626034E7</v>
      </c>
      <c r="C123" s="95">
        <v>7435187.0</v>
      </c>
      <c r="D123" s="95">
        <v>2540995.0</v>
      </c>
      <c r="E123" s="95">
        <v>1761632.0</v>
      </c>
      <c r="F123" s="95">
        <v>2252686.0</v>
      </c>
      <c r="G123" s="95">
        <v>1092333.0</v>
      </c>
      <c r="H123" s="95">
        <v>1088320.0</v>
      </c>
      <c r="I123" s="95">
        <v>845770.0</v>
      </c>
      <c r="J123" s="95">
        <v>251467.0</v>
      </c>
      <c r="K123" s="95">
        <v>1.0354964E7</v>
      </c>
      <c r="L123" s="95">
        <v>1191286.0</v>
      </c>
      <c r="M123" s="95">
        <v>1254648.0</v>
      </c>
      <c r="N123" s="95">
        <v>1657285.0</v>
      </c>
      <c r="O123" s="95">
        <v>1403298.0</v>
      </c>
      <c r="P123" s="95">
        <v>1465868.0</v>
      </c>
      <c r="Q123" s="95">
        <v>2007213.0</v>
      </c>
      <c r="R123" s="95">
        <v>2517494.0</v>
      </c>
      <c r="S123" s="95">
        <v>505588.0</v>
      </c>
    </row>
    <row r="124">
      <c r="A124" s="8">
        <v>44509.0</v>
      </c>
      <c r="B124" s="95">
        <v>3.9496809E7</v>
      </c>
      <c r="C124" s="95">
        <v>7413617.0</v>
      </c>
      <c r="D124" s="95">
        <v>2532921.0</v>
      </c>
      <c r="E124" s="95">
        <v>1755674.0</v>
      </c>
      <c r="F124" s="95">
        <v>2245610.0</v>
      </c>
      <c r="G124" s="95">
        <v>1088914.0</v>
      </c>
      <c r="H124" s="95">
        <v>1084913.0</v>
      </c>
      <c r="I124" s="95">
        <v>843155.0</v>
      </c>
      <c r="J124" s="95">
        <v>250763.0</v>
      </c>
      <c r="K124" s="95">
        <v>1.0322323E7</v>
      </c>
      <c r="L124" s="95">
        <v>1186191.0</v>
      </c>
      <c r="M124" s="95">
        <v>1250015.0</v>
      </c>
      <c r="N124" s="95">
        <v>1651808.0</v>
      </c>
      <c r="O124" s="95">
        <v>1398964.0</v>
      </c>
      <c r="P124" s="95">
        <v>1461536.0</v>
      </c>
      <c r="Q124" s="95">
        <v>1999539.0</v>
      </c>
      <c r="R124" s="95">
        <v>2508785.0</v>
      </c>
      <c r="S124" s="95">
        <v>502081.0</v>
      </c>
    </row>
    <row r="125">
      <c r="A125" s="8">
        <v>44508.0</v>
      </c>
      <c r="B125" s="95">
        <v>3.933249E7</v>
      </c>
      <c r="C125" s="95">
        <v>7383658.0</v>
      </c>
      <c r="D125" s="95">
        <v>2523913.0</v>
      </c>
      <c r="E125" s="95">
        <v>1748466.0</v>
      </c>
      <c r="F125" s="95">
        <v>2235623.0</v>
      </c>
      <c r="G125" s="95">
        <v>1084138.0</v>
      </c>
      <c r="H125" s="95">
        <v>1080637.0</v>
      </c>
      <c r="I125" s="95">
        <v>839621.0</v>
      </c>
      <c r="J125" s="95">
        <v>249986.0</v>
      </c>
      <c r="K125" s="95">
        <v>1.0278645E7</v>
      </c>
      <c r="L125" s="95">
        <v>1180560.0</v>
      </c>
      <c r="M125" s="95">
        <v>1244623.0</v>
      </c>
      <c r="N125" s="95">
        <v>1644674.0</v>
      </c>
      <c r="O125" s="95">
        <v>1393411.0</v>
      </c>
      <c r="P125" s="95">
        <v>1456483.0</v>
      </c>
      <c r="Q125" s="95">
        <v>1991632.0</v>
      </c>
      <c r="R125" s="95">
        <v>2498023.0</v>
      </c>
      <c r="S125" s="95">
        <v>498397.0</v>
      </c>
    </row>
    <row r="126">
      <c r="A126" s="8">
        <v>44507.0</v>
      </c>
      <c r="B126" s="95">
        <v>3.9327996E7</v>
      </c>
      <c r="C126" s="95">
        <v>7383008.0</v>
      </c>
      <c r="D126" s="95">
        <v>2523680.0</v>
      </c>
      <c r="E126" s="95">
        <v>1748419.0</v>
      </c>
      <c r="F126" s="95">
        <v>2235277.0</v>
      </c>
      <c r="G126" s="95">
        <v>1084128.0</v>
      </c>
      <c r="H126" s="95">
        <v>1080523.0</v>
      </c>
      <c r="I126" s="95">
        <v>839575.0</v>
      </c>
      <c r="J126" s="95">
        <v>249953.0</v>
      </c>
      <c r="K126" s="95">
        <v>1.0277121E7</v>
      </c>
      <c r="L126" s="95">
        <v>1180493.0</v>
      </c>
      <c r="M126" s="95">
        <v>1244241.0</v>
      </c>
      <c r="N126" s="95">
        <v>1644511.0</v>
      </c>
      <c r="O126" s="95">
        <v>1393189.0</v>
      </c>
      <c r="P126" s="95">
        <v>1456366.0</v>
      </c>
      <c r="Q126" s="95">
        <v>1991508.0</v>
      </c>
      <c r="R126" s="95">
        <v>2497692.0</v>
      </c>
      <c r="S126" s="95">
        <v>498312.0</v>
      </c>
    </row>
    <row r="127">
      <c r="A127" s="8">
        <v>44506.0</v>
      </c>
      <c r="B127" s="96">
        <v>3.9261124E7</v>
      </c>
      <c r="C127" s="96">
        <v>7371157.0</v>
      </c>
      <c r="D127" s="96">
        <v>2519198.0</v>
      </c>
      <c r="E127" s="96">
        <v>1745068.0</v>
      </c>
      <c r="F127" s="96">
        <v>2230845.0</v>
      </c>
      <c r="G127" s="96">
        <v>1082176.0</v>
      </c>
      <c r="H127" s="96">
        <v>1078596.0</v>
      </c>
      <c r="I127" s="96">
        <v>838272.0</v>
      </c>
      <c r="J127" s="96">
        <v>249499.0</v>
      </c>
      <c r="K127" s="96">
        <v>1.0256824E7</v>
      </c>
      <c r="L127" s="96">
        <v>1179226.0</v>
      </c>
      <c r="M127" s="96">
        <v>1242165.0</v>
      </c>
      <c r="N127" s="96">
        <v>1641858.0</v>
      </c>
      <c r="O127" s="96">
        <v>1391563.0</v>
      </c>
      <c r="P127" s="96">
        <v>1454959.0</v>
      </c>
      <c r="Q127" s="96">
        <v>1988774.0</v>
      </c>
      <c r="R127" s="96">
        <v>2493282.0</v>
      </c>
      <c r="S127" s="96">
        <v>497662.0</v>
      </c>
    </row>
    <row r="128">
      <c r="A128" s="8">
        <v>44505.0</v>
      </c>
      <c r="B128" s="95">
        <v>3.9099285E7</v>
      </c>
      <c r="C128" s="95">
        <v>7343803.0</v>
      </c>
      <c r="D128" s="95">
        <v>2508546.0</v>
      </c>
      <c r="E128" s="95">
        <v>1737212.0</v>
      </c>
      <c r="F128" s="95">
        <v>2221997.0</v>
      </c>
      <c r="G128" s="95">
        <v>1076908.0</v>
      </c>
      <c r="H128" s="95">
        <v>1073997.0</v>
      </c>
      <c r="I128" s="95">
        <v>834716.0</v>
      </c>
      <c r="J128" s="95">
        <v>248438.0</v>
      </c>
      <c r="K128" s="95">
        <v>1.0213091E7</v>
      </c>
      <c r="L128" s="95">
        <v>1175185.0</v>
      </c>
      <c r="M128" s="95">
        <v>1236292.0</v>
      </c>
      <c r="N128" s="95">
        <v>1634861.0</v>
      </c>
      <c r="O128" s="95">
        <v>1387014.0</v>
      </c>
      <c r="P128" s="95">
        <v>1450246.0</v>
      </c>
      <c r="Q128" s="95">
        <v>1980325.0</v>
      </c>
      <c r="R128" s="95">
        <v>2481562.0</v>
      </c>
      <c r="S128" s="95">
        <v>495092.0</v>
      </c>
    </row>
    <row r="129">
      <c r="A129" s="8">
        <v>44504.0</v>
      </c>
      <c r="B129" s="95">
        <v>3.8973579E7</v>
      </c>
      <c r="C129" s="95">
        <v>7319309.0</v>
      </c>
      <c r="D129" s="95">
        <v>2501037.0</v>
      </c>
      <c r="E129" s="95">
        <v>1731459.0</v>
      </c>
      <c r="F129" s="95">
        <v>2215573.0</v>
      </c>
      <c r="G129" s="95">
        <v>1073646.0</v>
      </c>
      <c r="H129" s="95">
        <v>1070204.0</v>
      </c>
      <c r="I129" s="95">
        <v>831871.0</v>
      </c>
      <c r="J129" s="95">
        <v>247471.0</v>
      </c>
      <c r="K129" s="95">
        <v>1.0179113E7</v>
      </c>
      <c r="L129" s="95">
        <v>1171842.0</v>
      </c>
      <c r="M129" s="95">
        <v>1231640.0</v>
      </c>
      <c r="N129" s="95">
        <v>1629514.0</v>
      </c>
      <c r="O129" s="95">
        <v>1383148.0</v>
      </c>
      <c r="P129" s="95">
        <v>1446665.0</v>
      </c>
      <c r="Q129" s="95">
        <v>1974300.0</v>
      </c>
      <c r="R129" s="95">
        <v>2473620.0</v>
      </c>
      <c r="S129" s="95">
        <v>493167.0</v>
      </c>
    </row>
    <row r="130">
      <c r="A130" s="8">
        <v>44503.0</v>
      </c>
      <c r="B130" s="95">
        <v>3.8895232E7</v>
      </c>
      <c r="C130" s="95">
        <v>7305236.0</v>
      </c>
      <c r="D130" s="95">
        <v>2496248.0</v>
      </c>
      <c r="E130" s="95">
        <v>1727866.0</v>
      </c>
      <c r="F130" s="95">
        <v>2211093.0</v>
      </c>
      <c r="G130" s="95">
        <v>1071510.0</v>
      </c>
      <c r="H130" s="95">
        <v>1067996.0</v>
      </c>
      <c r="I130" s="95">
        <v>829737.0</v>
      </c>
      <c r="J130" s="95">
        <v>246932.0</v>
      </c>
      <c r="K130" s="95">
        <v>1.0158043E7</v>
      </c>
      <c r="L130" s="95">
        <v>1169550.0</v>
      </c>
      <c r="M130" s="95">
        <v>1229296.0</v>
      </c>
      <c r="N130" s="95">
        <v>1626171.0</v>
      </c>
      <c r="O130" s="95">
        <v>1380849.0</v>
      </c>
      <c r="P130" s="95">
        <v>1444490.0</v>
      </c>
      <c r="Q130" s="95">
        <v>1970011.0</v>
      </c>
      <c r="R130" s="95">
        <v>2468693.0</v>
      </c>
      <c r="S130" s="95">
        <v>491511.0</v>
      </c>
    </row>
    <row r="131">
      <c r="A131" s="8">
        <v>44502.0</v>
      </c>
      <c r="B131" s="95">
        <v>3.8804722E7</v>
      </c>
      <c r="C131" s="95">
        <v>7288535.0</v>
      </c>
      <c r="D131" s="95">
        <v>2490610.0</v>
      </c>
      <c r="E131" s="95">
        <v>1723525.0</v>
      </c>
      <c r="F131" s="95">
        <v>2206001.0</v>
      </c>
      <c r="G131" s="95">
        <v>1068932.0</v>
      </c>
      <c r="H131" s="95">
        <v>1065393.0</v>
      </c>
      <c r="I131" s="95">
        <v>827514.0</v>
      </c>
      <c r="J131" s="95">
        <v>246330.0</v>
      </c>
      <c r="K131" s="95">
        <v>1.0133504E7</v>
      </c>
      <c r="L131" s="95">
        <v>1166894.0</v>
      </c>
      <c r="M131" s="95">
        <v>1226365.0</v>
      </c>
      <c r="N131" s="95">
        <v>1622592.0</v>
      </c>
      <c r="O131" s="95">
        <v>1377981.0</v>
      </c>
      <c r="P131" s="95">
        <v>1441866.0</v>
      </c>
      <c r="Q131" s="95">
        <v>1965635.0</v>
      </c>
      <c r="R131" s="95">
        <v>2462957.0</v>
      </c>
      <c r="S131" s="95">
        <v>490088.0</v>
      </c>
    </row>
    <row r="132">
      <c r="A132" s="8">
        <v>44501.0</v>
      </c>
      <c r="B132" s="95">
        <v>3.8681202E7</v>
      </c>
      <c r="C132" s="95">
        <v>7264156.0</v>
      </c>
      <c r="D132" s="95">
        <v>2483127.0</v>
      </c>
      <c r="E132" s="95">
        <v>1718279.0</v>
      </c>
      <c r="F132" s="95">
        <v>2198713.0</v>
      </c>
      <c r="G132" s="95">
        <v>1065648.0</v>
      </c>
      <c r="H132" s="95">
        <v>1061637.0</v>
      </c>
      <c r="I132" s="95">
        <v>824577.0</v>
      </c>
      <c r="J132" s="95">
        <v>245527.0</v>
      </c>
      <c r="K132" s="95">
        <v>1.0098136E7</v>
      </c>
      <c r="L132" s="95">
        <v>1163841.0</v>
      </c>
      <c r="M132" s="95">
        <v>1222625.0</v>
      </c>
      <c r="N132" s="95">
        <v>1617678.0</v>
      </c>
      <c r="O132" s="95">
        <v>1374465.0</v>
      </c>
      <c r="P132" s="95">
        <v>1438819.0</v>
      </c>
      <c r="Q132" s="95">
        <v>1960175.0</v>
      </c>
      <c r="R132" s="95">
        <v>2455516.0</v>
      </c>
      <c r="S132" s="95">
        <v>488283.0</v>
      </c>
    </row>
    <row r="133">
      <c r="A133" s="8">
        <v>44500.0</v>
      </c>
      <c r="B133" s="96">
        <v>3.8660478E7</v>
      </c>
      <c r="C133" s="96">
        <v>7260745.0</v>
      </c>
      <c r="D133" s="96">
        <v>2482271.0</v>
      </c>
      <c r="E133" s="96">
        <v>1717711.0</v>
      </c>
      <c r="F133" s="96">
        <v>2197187.0</v>
      </c>
      <c r="G133" s="96">
        <v>1065514.0</v>
      </c>
      <c r="H133" s="96">
        <v>1060901.0</v>
      </c>
      <c r="I133" s="96">
        <v>824278.0</v>
      </c>
      <c r="J133" s="96">
        <v>245356.0</v>
      </c>
      <c r="K133" s="96">
        <v>1.0088613E7</v>
      </c>
      <c r="L133" s="96">
        <v>1163628.0</v>
      </c>
      <c r="M133" s="96">
        <v>1222179.0</v>
      </c>
      <c r="N133" s="96">
        <v>1616877.0</v>
      </c>
      <c r="O133" s="96">
        <v>1374141.0</v>
      </c>
      <c r="P133" s="96">
        <v>1438413.0</v>
      </c>
      <c r="Q133" s="96">
        <v>1959749.0</v>
      </c>
      <c r="R133" s="96">
        <v>2454952.0</v>
      </c>
      <c r="S133" s="96">
        <v>487963.0</v>
      </c>
    </row>
    <row r="134">
      <c r="A134" s="8">
        <v>44499.0</v>
      </c>
      <c r="B134" s="96">
        <v>3.8290846E7</v>
      </c>
      <c r="C134" s="96">
        <v>7197005.0</v>
      </c>
      <c r="D134" s="96">
        <v>2458955.0</v>
      </c>
      <c r="E134" s="96">
        <v>1700296.0</v>
      </c>
      <c r="F134" s="96">
        <v>2171691.0</v>
      </c>
      <c r="G134" s="96">
        <v>1054769.0</v>
      </c>
      <c r="H134" s="96">
        <v>1051006.0</v>
      </c>
      <c r="I134" s="96">
        <v>817322.0</v>
      </c>
      <c r="J134" s="96">
        <v>243153.0</v>
      </c>
      <c r="K134" s="96">
        <v>9971107.0</v>
      </c>
      <c r="L134" s="96">
        <v>1156394.0</v>
      </c>
      <c r="M134" s="96">
        <v>1211432.0</v>
      </c>
      <c r="N134" s="96">
        <v>1602519.0</v>
      </c>
      <c r="O134" s="96">
        <v>1363812.0</v>
      </c>
      <c r="P134" s="96">
        <v>1429608.0</v>
      </c>
      <c r="Q134" s="96">
        <v>1944872.0</v>
      </c>
      <c r="R134" s="96">
        <v>2433214.0</v>
      </c>
      <c r="S134" s="96">
        <v>483691.0</v>
      </c>
    </row>
    <row r="135">
      <c r="A135" s="8">
        <v>44498.0</v>
      </c>
      <c r="B135" s="95">
        <v>3.7593462E7</v>
      </c>
      <c r="C135" s="95">
        <v>7075798.0</v>
      </c>
      <c r="D135" s="95">
        <v>2416979.0</v>
      </c>
      <c r="E135" s="95">
        <v>1668691.0</v>
      </c>
      <c r="F135" s="95">
        <v>2129113.0</v>
      </c>
      <c r="G135" s="95">
        <v>1034155.0</v>
      </c>
      <c r="H135" s="95">
        <v>1031034.0</v>
      </c>
      <c r="I135" s="95">
        <v>802392.0</v>
      </c>
      <c r="J135" s="95">
        <v>238786.0</v>
      </c>
      <c r="K135" s="95">
        <v>9769839.0</v>
      </c>
      <c r="L135" s="95">
        <v>1138893.0</v>
      </c>
      <c r="M135" s="95">
        <v>1188116.0</v>
      </c>
      <c r="N135" s="95">
        <v>1572192.0</v>
      </c>
      <c r="O135" s="95">
        <v>1342154.0</v>
      </c>
      <c r="P135" s="95">
        <v>1409342.0</v>
      </c>
      <c r="Q135" s="95">
        <v>1910761.0</v>
      </c>
      <c r="R135" s="95">
        <v>2389556.0</v>
      </c>
      <c r="S135" s="95">
        <v>475661.0</v>
      </c>
    </row>
    <row r="136">
      <c r="A136" s="8">
        <v>44497.0</v>
      </c>
      <c r="B136" s="95">
        <v>3.697085E7</v>
      </c>
      <c r="C136" s="95">
        <v>6956701.0</v>
      </c>
      <c r="D136" s="95">
        <v>2382104.0</v>
      </c>
      <c r="E136" s="95">
        <v>1643194.0</v>
      </c>
      <c r="F136" s="95">
        <v>2092715.0</v>
      </c>
      <c r="G136" s="95">
        <v>1016611.0</v>
      </c>
      <c r="H136" s="95">
        <v>1013306.0</v>
      </c>
      <c r="I136" s="95">
        <v>787544.0</v>
      </c>
      <c r="J136" s="95">
        <v>234804.0</v>
      </c>
      <c r="K136" s="95">
        <v>9589628.0</v>
      </c>
      <c r="L136" s="95">
        <v>1122829.0</v>
      </c>
      <c r="M136" s="95">
        <v>1167368.0</v>
      </c>
      <c r="N136" s="95">
        <v>1545220.0</v>
      </c>
      <c r="O136" s="95">
        <v>1323757.0</v>
      </c>
      <c r="P136" s="95">
        <v>1391243.0</v>
      </c>
      <c r="Q136" s="95">
        <v>1882149.0</v>
      </c>
      <c r="R136" s="95">
        <v>2353561.0</v>
      </c>
      <c r="S136" s="95">
        <v>468116.0</v>
      </c>
    </row>
    <row r="137">
      <c r="A137" s="8">
        <v>44496.0</v>
      </c>
      <c r="B137" s="96">
        <v>3.6709777E7</v>
      </c>
      <c r="C137" s="96">
        <v>6910102.0</v>
      </c>
      <c r="D137" s="96">
        <v>2368742.0</v>
      </c>
      <c r="E137" s="96">
        <v>1631824.0</v>
      </c>
      <c r="F137" s="96">
        <v>2077044.0</v>
      </c>
      <c r="G137" s="96">
        <v>1009413.0</v>
      </c>
      <c r="H137" s="96">
        <v>1005261.0</v>
      </c>
      <c r="I137" s="96">
        <v>781349.0</v>
      </c>
      <c r="J137" s="96">
        <v>233315.0</v>
      </c>
      <c r="K137" s="96">
        <v>9512249.0</v>
      </c>
      <c r="L137" s="96">
        <v>1115838.0</v>
      </c>
      <c r="M137" s="96">
        <v>1158535.0</v>
      </c>
      <c r="N137" s="96">
        <v>1533914.0</v>
      </c>
      <c r="O137" s="96">
        <v>1316485.0</v>
      </c>
      <c r="P137" s="96">
        <v>1384381.0</v>
      </c>
      <c r="Q137" s="96">
        <v>1868327.0</v>
      </c>
      <c r="R137" s="96">
        <v>2338612.0</v>
      </c>
      <c r="S137" s="96">
        <v>464386.0</v>
      </c>
    </row>
    <row r="138">
      <c r="A138" s="8">
        <v>44495.0</v>
      </c>
      <c r="B138" s="97">
        <v>3.6424121E7</v>
      </c>
      <c r="C138" s="97">
        <v>6857140.0</v>
      </c>
      <c r="D138" s="97">
        <v>2353762.0</v>
      </c>
      <c r="E138" s="97">
        <v>1620120.0</v>
      </c>
      <c r="F138" s="97">
        <v>2058992.0</v>
      </c>
      <c r="G138" s="97">
        <v>1001849.0</v>
      </c>
      <c r="H138" s="97">
        <v>996918.0</v>
      </c>
      <c r="I138" s="97">
        <v>774759.0</v>
      </c>
      <c r="J138" s="97">
        <v>231601.0</v>
      </c>
      <c r="K138" s="97">
        <v>9428460.0</v>
      </c>
      <c r="L138" s="97">
        <v>1107895.0</v>
      </c>
      <c r="M138" s="97">
        <v>1149182.0</v>
      </c>
      <c r="N138" s="97">
        <v>1522184.0</v>
      </c>
      <c r="O138" s="97">
        <v>1308400.0</v>
      </c>
      <c r="P138" s="97">
        <v>1376756.0</v>
      </c>
      <c r="Q138" s="97">
        <v>1854107.0</v>
      </c>
      <c r="R138" s="97">
        <v>2321849.0</v>
      </c>
      <c r="S138" s="97">
        <v>460147.0</v>
      </c>
    </row>
    <row r="139">
      <c r="A139" s="8">
        <v>44494.0</v>
      </c>
      <c r="B139" s="95">
        <v>3.5992708E7</v>
      </c>
      <c r="C139" s="95">
        <v>6774072.0</v>
      </c>
      <c r="D139" s="95">
        <v>2328486.0</v>
      </c>
      <c r="E139" s="95">
        <v>1602958.0</v>
      </c>
      <c r="F139" s="95">
        <v>2031644.0</v>
      </c>
      <c r="G139" s="95">
        <v>990070.0</v>
      </c>
      <c r="H139" s="95">
        <v>983938.0</v>
      </c>
      <c r="I139" s="95">
        <v>764565.0</v>
      </c>
      <c r="J139" s="95">
        <v>228925.0</v>
      </c>
      <c r="K139" s="95">
        <v>9306935.0</v>
      </c>
      <c r="L139" s="95">
        <v>1095963.0</v>
      </c>
      <c r="M139" s="95">
        <v>1136002.0</v>
      </c>
      <c r="N139" s="95">
        <v>1505128.0</v>
      </c>
      <c r="O139" s="95">
        <v>1294574.0</v>
      </c>
      <c r="P139" s="95">
        <v>1363824.0</v>
      </c>
      <c r="Q139" s="95">
        <v>1834915.0</v>
      </c>
      <c r="R139" s="95">
        <v>2296783.0</v>
      </c>
      <c r="S139" s="95">
        <v>453926.0</v>
      </c>
    </row>
    <row r="140">
      <c r="A140" s="8">
        <v>44493.0</v>
      </c>
      <c r="B140" s="96">
        <v>3.5975412E7</v>
      </c>
      <c r="C140" s="96">
        <v>6771114.0</v>
      </c>
      <c r="D140" s="96">
        <v>2327937.0</v>
      </c>
      <c r="E140" s="96">
        <v>1602512.0</v>
      </c>
      <c r="F140" s="96">
        <v>2030486.0</v>
      </c>
      <c r="G140" s="96">
        <v>989964.0</v>
      </c>
      <c r="H140" s="96">
        <v>983496.0</v>
      </c>
      <c r="I140" s="96">
        <v>764364.0</v>
      </c>
      <c r="J140" s="96">
        <v>228794.0</v>
      </c>
      <c r="K140" s="96">
        <v>9298657.0</v>
      </c>
      <c r="L140" s="96">
        <v>1095734.0</v>
      </c>
      <c r="M140" s="96">
        <v>1135632.0</v>
      </c>
      <c r="N140" s="96">
        <v>1504437.0</v>
      </c>
      <c r="O140" s="96">
        <v>1294338.0</v>
      </c>
      <c r="P140" s="96">
        <v>1363551.0</v>
      </c>
      <c r="Q140" s="96">
        <v>1834584.0</v>
      </c>
      <c r="R140" s="96">
        <v>2296179.0</v>
      </c>
      <c r="S140" s="96">
        <v>453633.0</v>
      </c>
    </row>
    <row r="141">
      <c r="A141" s="8">
        <v>44492.0</v>
      </c>
      <c r="B141" s="95">
        <v>3.563005E7</v>
      </c>
      <c r="C141" s="95">
        <v>6704753.0</v>
      </c>
      <c r="D141" s="95">
        <v>2307429.0</v>
      </c>
      <c r="E141" s="95">
        <v>1588402.0</v>
      </c>
      <c r="F141" s="95">
        <v>2005378.0</v>
      </c>
      <c r="G141" s="95">
        <v>980593.0</v>
      </c>
      <c r="H141" s="95">
        <v>974833.0</v>
      </c>
      <c r="I141" s="95">
        <v>758633.0</v>
      </c>
      <c r="J141" s="95">
        <v>226754.0</v>
      </c>
      <c r="K141" s="95">
        <v>9183345.0</v>
      </c>
      <c r="L141" s="95">
        <v>1089822.0</v>
      </c>
      <c r="M141" s="95">
        <v>1126478.0</v>
      </c>
      <c r="N141" s="95">
        <v>1492642.0</v>
      </c>
      <c r="O141" s="95">
        <v>1285073.0</v>
      </c>
      <c r="P141" s="95">
        <v>1355893.0</v>
      </c>
      <c r="Q141" s="95">
        <v>1822550.0</v>
      </c>
      <c r="R141" s="95">
        <v>2277315.0</v>
      </c>
      <c r="S141" s="95">
        <v>450157.0</v>
      </c>
    </row>
    <row r="142">
      <c r="A142" s="8">
        <v>44491.0</v>
      </c>
      <c r="B142" s="95">
        <v>3.5003778E7</v>
      </c>
      <c r="C142" s="95">
        <v>6583050.0</v>
      </c>
      <c r="D142" s="95">
        <v>2272580.0</v>
      </c>
      <c r="E142" s="95">
        <v>1563233.0</v>
      </c>
      <c r="F142" s="95">
        <v>1964191.0</v>
      </c>
      <c r="G142" s="95">
        <v>963962.0</v>
      </c>
      <c r="H142" s="95">
        <v>957450.0</v>
      </c>
      <c r="I142" s="95">
        <v>746324.0</v>
      </c>
      <c r="J142" s="95">
        <v>222495.0</v>
      </c>
      <c r="K142" s="95">
        <v>8994305.0</v>
      </c>
      <c r="L142" s="95">
        <v>1075042.0</v>
      </c>
      <c r="M142" s="95">
        <v>1107476.0</v>
      </c>
      <c r="N142" s="95">
        <v>1465365.0</v>
      </c>
      <c r="O142" s="95">
        <v>1266629.0</v>
      </c>
      <c r="P142" s="95">
        <v>1338998.0</v>
      </c>
      <c r="Q142" s="95">
        <v>1795411.0</v>
      </c>
      <c r="R142" s="95">
        <v>2243427.0</v>
      </c>
      <c r="S142" s="95">
        <v>443840.0</v>
      </c>
    </row>
    <row r="143">
      <c r="A143" s="8">
        <v>44490.0</v>
      </c>
      <c r="B143" s="97">
        <v>3.4593403E7</v>
      </c>
      <c r="C143" s="97">
        <v>6491721.0</v>
      </c>
      <c r="D143" s="97">
        <v>2253497.0</v>
      </c>
      <c r="E143" s="97">
        <v>1548330.0</v>
      </c>
      <c r="F143" s="97">
        <v>1939677.0</v>
      </c>
      <c r="G143" s="97">
        <v>954426.0</v>
      </c>
      <c r="H143" s="97">
        <v>945761.0</v>
      </c>
      <c r="I143" s="97">
        <v>736229.0</v>
      </c>
      <c r="J143" s="97">
        <v>219262.0</v>
      </c>
      <c r="K143" s="97">
        <v>8869937.0</v>
      </c>
      <c r="L143" s="97">
        <v>1065566.0</v>
      </c>
      <c r="M143" s="97">
        <v>1093542.0</v>
      </c>
      <c r="N143" s="97">
        <v>1449210.0</v>
      </c>
      <c r="O143" s="97">
        <v>1255602.0</v>
      </c>
      <c r="P143" s="97">
        <v>1329018.0</v>
      </c>
      <c r="Q143" s="97">
        <v>1779213.0</v>
      </c>
      <c r="R143" s="97">
        <v>2223265.0</v>
      </c>
      <c r="S143" s="97">
        <v>439147.0</v>
      </c>
    </row>
    <row r="144">
      <c r="A144" s="8">
        <v>44489.0</v>
      </c>
      <c r="B144" s="97">
        <v>3.4265084E7</v>
      </c>
      <c r="C144" s="97">
        <v>6423946.0</v>
      </c>
      <c r="D144" s="97">
        <v>2237054.0</v>
      </c>
      <c r="E144" s="97">
        <v>1535513.0</v>
      </c>
      <c r="F144" s="97">
        <v>1918739.0</v>
      </c>
      <c r="G144" s="97">
        <v>947200.0</v>
      </c>
      <c r="H144" s="97">
        <v>936877.0</v>
      </c>
      <c r="I144" s="97">
        <v>729910.0</v>
      </c>
      <c r="J144" s="97">
        <v>217132.0</v>
      </c>
      <c r="K144" s="97">
        <v>8770238.0</v>
      </c>
      <c r="L144" s="97">
        <v>1056609.0</v>
      </c>
      <c r="M144" s="97">
        <v>1083422.0</v>
      </c>
      <c r="N144" s="97">
        <v>1436533.0</v>
      </c>
      <c r="O144" s="97">
        <v>1246087.0</v>
      </c>
      <c r="P144" s="97">
        <v>1320789.0</v>
      </c>
      <c r="Q144" s="97">
        <v>1764477.0</v>
      </c>
      <c r="R144" s="97">
        <v>2205777.0</v>
      </c>
      <c r="S144" s="97">
        <v>434781.0</v>
      </c>
    </row>
    <row r="145">
      <c r="A145" s="8">
        <v>44488.0</v>
      </c>
      <c r="B145" s="97">
        <v>3.381841E7</v>
      </c>
      <c r="C145" s="97">
        <v>6329932.0</v>
      </c>
      <c r="D145" s="97">
        <v>2214073.0</v>
      </c>
      <c r="E145" s="97">
        <v>1518399.0</v>
      </c>
      <c r="F145" s="97">
        <v>1889654.0</v>
      </c>
      <c r="G145" s="97">
        <v>936642.0</v>
      </c>
      <c r="H145" s="97">
        <v>924993.0</v>
      </c>
      <c r="I145" s="97">
        <v>721885.0</v>
      </c>
      <c r="J145" s="97">
        <v>214707.0</v>
      </c>
      <c r="K145" s="97">
        <v>8633976.0</v>
      </c>
      <c r="L145" s="97">
        <v>1043860.0</v>
      </c>
      <c r="M145" s="97">
        <v>1069705.0</v>
      </c>
      <c r="N145" s="97">
        <v>1420052.0</v>
      </c>
      <c r="O145" s="97">
        <v>1232890.0</v>
      </c>
      <c r="P145" s="97">
        <v>1309219.0</v>
      </c>
      <c r="Q145" s="97">
        <v>1745126.0</v>
      </c>
      <c r="R145" s="97">
        <v>2183755.0</v>
      </c>
      <c r="S145" s="97">
        <v>429542.0</v>
      </c>
    </row>
    <row r="146">
      <c r="A146" s="8">
        <v>44487.0</v>
      </c>
      <c r="B146" s="95">
        <v>3.3185615E7</v>
      </c>
      <c r="C146" s="95">
        <v>6194826.0</v>
      </c>
      <c r="D146" s="95">
        <v>2174376.0</v>
      </c>
      <c r="E146" s="95">
        <v>1493452.0</v>
      </c>
      <c r="F146" s="95">
        <v>1849462.0</v>
      </c>
      <c r="G146" s="95">
        <v>921258.0</v>
      </c>
      <c r="H146" s="95">
        <v>907946.0</v>
      </c>
      <c r="I146" s="95">
        <v>710764.0</v>
      </c>
      <c r="J146" s="95">
        <v>210047.0</v>
      </c>
      <c r="K146" s="95">
        <v>8451744.0</v>
      </c>
      <c r="L146" s="95">
        <v>1027130.0</v>
      </c>
      <c r="M146" s="95">
        <v>1052183.0</v>
      </c>
      <c r="N146" s="95">
        <v>1396705.0</v>
      </c>
      <c r="O146" s="95">
        <v>1211946.0</v>
      </c>
      <c r="P146" s="95">
        <v>1291357.0</v>
      </c>
      <c r="Q146" s="95">
        <v>1720276.0</v>
      </c>
      <c r="R146" s="95">
        <v>2148886.0</v>
      </c>
      <c r="S146" s="95">
        <v>423257.0</v>
      </c>
    </row>
    <row r="147">
      <c r="A147" s="8">
        <v>44486.0</v>
      </c>
      <c r="B147" s="96">
        <v>3.3166098E7</v>
      </c>
      <c r="C147" s="96">
        <v>6191341.0</v>
      </c>
      <c r="D147" s="96">
        <v>2173514.0</v>
      </c>
      <c r="E147" s="96">
        <v>1492866.0</v>
      </c>
      <c r="F147" s="96">
        <v>1848103.0</v>
      </c>
      <c r="G147" s="96">
        <v>921152.0</v>
      </c>
      <c r="H147" s="96">
        <v>907420.0</v>
      </c>
      <c r="I147" s="96">
        <v>710510.0</v>
      </c>
      <c r="J147" s="96">
        <v>209907.0</v>
      </c>
      <c r="K147" s="96">
        <v>8442780.0</v>
      </c>
      <c r="L147" s="96">
        <v>1026851.0</v>
      </c>
      <c r="M147" s="96">
        <v>1051693.0</v>
      </c>
      <c r="N147" s="96">
        <v>1395995.0</v>
      </c>
      <c r="O147" s="96">
        <v>1211695.0</v>
      </c>
      <c r="P147" s="96">
        <v>1291026.0</v>
      </c>
      <c r="Q147" s="96">
        <v>1719888.0</v>
      </c>
      <c r="R147" s="96">
        <v>2148366.0</v>
      </c>
      <c r="S147" s="96">
        <v>422991.0</v>
      </c>
    </row>
    <row r="148">
      <c r="A148" s="8">
        <v>44485.0</v>
      </c>
      <c r="B148" s="97">
        <v>3.281028E7</v>
      </c>
      <c r="C148" s="97">
        <v>6124432.0</v>
      </c>
      <c r="D148" s="97">
        <v>2149053.0</v>
      </c>
      <c r="E148" s="97">
        <v>1476920.0</v>
      </c>
      <c r="F148" s="97">
        <v>1824558.0</v>
      </c>
      <c r="G148" s="97">
        <v>911215.0</v>
      </c>
      <c r="H148" s="97">
        <v>897980.0</v>
      </c>
      <c r="I148" s="97">
        <v>704023.0</v>
      </c>
      <c r="J148" s="97">
        <v>207664.0</v>
      </c>
      <c r="K148" s="97">
        <v>8333107.0</v>
      </c>
      <c r="L148" s="97">
        <v>1020238.0</v>
      </c>
      <c r="M148" s="97">
        <v>1042113.0</v>
      </c>
      <c r="N148" s="97">
        <v>1383756.0</v>
      </c>
      <c r="O148" s="97">
        <v>1201290.0</v>
      </c>
      <c r="P148" s="97">
        <v>1282783.0</v>
      </c>
      <c r="Q148" s="97">
        <v>1706305.0</v>
      </c>
      <c r="R148" s="97">
        <v>2125625.0</v>
      </c>
      <c r="S148" s="97">
        <v>419218.0</v>
      </c>
    </row>
    <row r="149">
      <c r="A149" s="8">
        <v>44484.0</v>
      </c>
      <c r="B149" s="95">
        <v>3.2083888E7</v>
      </c>
      <c r="C149" s="95">
        <v>5989111.0</v>
      </c>
      <c r="D149" s="95">
        <v>2104506.0</v>
      </c>
      <c r="E149" s="95">
        <v>1443696.0</v>
      </c>
      <c r="F149" s="95">
        <v>1780084.0</v>
      </c>
      <c r="G149" s="95">
        <v>891836.0</v>
      </c>
      <c r="H149" s="95">
        <v>875599.0</v>
      </c>
      <c r="I149" s="95">
        <v>688145.0</v>
      </c>
      <c r="J149" s="95">
        <v>202189.0</v>
      </c>
      <c r="K149" s="95">
        <v>8129683.0</v>
      </c>
      <c r="L149" s="95">
        <v>1002923.0</v>
      </c>
      <c r="M149" s="95">
        <v>1020098.0</v>
      </c>
      <c r="N149" s="95">
        <v>1353696.0</v>
      </c>
      <c r="O149" s="95">
        <v>1178661.0</v>
      </c>
      <c r="P149" s="95">
        <v>1262847.0</v>
      </c>
      <c r="Q149" s="95">
        <v>1674005.0</v>
      </c>
      <c r="R149" s="95">
        <v>2075090.0</v>
      </c>
      <c r="S149" s="95">
        <v>411719.0</v>
      </c>
    </row>
    <row r="150">
      <c r="A150" s="8">
        <v>44483.0</v>
      </c>
      <c r="B150" s="95">
        <v>3.1625104E7</v>
      </c>
      <c r="C150" s="95">
        <v>5893191.0</v>
      </c>
      <c r="D150" s="95">
        <v>2080736.0</v>
      </c>
      <c r="E150" s="95">
        <v>1424436.0</v>
      </c>
      <c r="F150" s="95">
        <v>1753877.0</v>
      </c>
      <c r="G150" s="95">
        <v>879985.0</v>
      </c>
      <c r="H150" s="95">
        <v>860451.0</v>
      </c>
      <c r="I150" s="95">
        <v>675333.0</v>
      </c>
      <c r="J150" s="95">
        <v>198447.0</v>
      </c>
      <c r="K150" s="95">
        <v>8003289.0</v>
      </c>
      <c r="L150" s="95">
        <v>991751.0</v>
      </c>
      <c r="M150" s="95">
        <v>1005365.0</v>
      </c>
      <c r="N150" s="95">
        <v>1335104.0</v>
      </c>
      <c r="O150" s="95">
        <v>1165165.0</v>
      </c>
      <c r="P150" s="95">
        <v>1251886.0</v>
      </c>
      <c r="Q150" s="95">
        <v>1653995.0</v>
      </c>
      <c r="R150" s="95">
        <v>2045710.0</v>
      </c>
      <c r="S150" s="95">
        <v>406383.0</v>
      </c>
    </row>
    <row r="151">
      <c r="A151" s="8">
        <v>44482.0</v>
      </c>
      <c r="B151" s="97">
        <v>3.12089E7</v>
      </c>
      <c r="C151" s="97">
        <v>5814018.0</v>
      </c>
      <c r="D151" s="97">
        <v>2057279.0</v>
      </c>
      <c r="E151" s="97">
        <v>1404650.0</v>
      </c>
      <c r="F151" s="97">
        <v>1729381.0</v>
      </c>
      <c r="G151" s="97">
        <v>868085.0</v>
      </c>
      <c r="H151" s="97">
        <v>845957.0</v>
      </c>
      <c r="I151" s="97">
        <v>663679.0</v>
      </c>
      <c r="J151" s="97">
        <v>195672.0</v>
      </c>
      <c r="K151" s="97">
        <v>7895081.0</v>
      </c>
      <c r="L151" s="97">
        <v>979831.0</v>
      </c>
      <c r="M151" s="97">
        <v>992242.0</v>
      </c>
      <c r="N151" s="97">
        <v>1317974.0</v>
      </c>
      <c r="O151" s="97">
        <v>1152282.0</v>
      </c>
      <c r="P151" s="97">
        <v>1240390.0</v>
      </c>
      <c r="Q151" s="97">
        <v>1633966.0</v>
      </c>
      <c r="R151" s="97">
        <v>2018174.0</v>
      </c>
      <c r="S151" s="97">
        <v>400239.0</v>
      </c>
    </row>
    <row r="152">
      <c r="A152" s="8">
        <v>44481.0</v>
      </c>
      <c r="B152" s="99">
        <v>3.0606048E7</v>
      </c>
      <c r="C152" s="99">
        <v>5701291.0</v>
      </c>
      <c r="D152" s="99">
        <v>2018531.0</v>
      </c>
      <c r="E152" s="99">
        <v>1377546.0</v>
      </c>
      <c r="F152" s="99">
        <v>1695252.0</v>
      </c>
      <c r="G152" s="99">
        <v>848910.0</v>
      </c>
      <c r="H152" s="99">
        <v>827469.0</v>
      </c>
      <c r="I152" s="99">
        <v>647084.0</v>
      </c>
      <c r="J152" s="99">
        <v>191766.0</v>
      </c>
      <c r="K152" s="99">
        <v>7744305.0</v>
      </c>
      <c r="L152" s="99">
        <v>963475.0</v>
      </c>
      <c r="M152" s="99">
        <v>973675.0</v>
      </c>
      <c r="N152" s="99">
        <v>1292853.0</v>
      </c>
      <c r="O152" s="99">
        <v>1132543.0</v>
      </c>
      <c r="P152" s="99">
        <v>1219447.0</v>
      </c>
      <c r="Q152" s="99">
        <v>1607203.0</v>
      </c>
      <c r="R152" s="99">
        <v>1975226.0</v>
      </c>
      <c r="S152" s="99">
        <v>389472.0</v>
      </c>
    </row>
    <row r="153">
      <c r="A153" s="8">
        <v>44480.0</v>
      </c>
      <c r="B153" s="95">
        <v>3.04447E7</v>
      </c>
      <c r="C153" s="95">
        <v>5673019.0</v>
      </c>
      <c r="D153" s="95">
        <v>2007948.0</v>
      </c>
      <c r="E153" s="95">
        <v>1368698.0</v>
      </c>
      <c r="F153" s="95">
        <v>1686995.0</v>
      </c>
      <c r="G153" s="95">
        <v>843459.0</v>
      </c>
      <c r="H153" s="95">
        <v>822102.0</v>
      </c>
      <c r="I153" s="95">
        <v>641548.0</v>
      </c>
      <c r="J153" s="95">
        <v>190829.0</v>
      </c>
      <c r="K153" s="95">
        <v>7703940.0</v>
      </c>
      <c r="L153" s="95">
        <v>960730.0</v>
      </c>
      <c r="M153" s="95">
        <v>969286.0</v>
      </c>
      <c r="N153" s="95">
        <v>1285086.0</v>
      </c>
      <c r="O153" s="95">
        <v>1128412.0</v>
      </c>
      <c r="P153" s="95">
        <v>1214635.0</v>
      </c>
      <c r="Q153" s="95">
        <v>1600827.0</v>
      </c>
      <c r="R153" s="95">
        <v>1960742.0</v>
      </c>
      <c r="S153" s="95">
        <v>386444.0</v>
      </c>
    </row>
    <row r="154">
      <c r="A154" s="8">
        <v>44479.0</v>
      </c>
      <c r="B154" s="96">
        <v>3.0426399E7</v>
      </c>
      <c r="C154" s="96">
        <v>5669744.0</v>
      </c>
      <c r="D154" s="96">
        <v>2007456.0</v>
      </c>
      <c r="E154" s="96">
        <v>1367671.0</v>
      </c>
      <c r="F154" s="96">
        <v>1685898.0</v>
      </c>
      <c r="G154" s="96">
        <v>843261.0</v>
      </c>
      <c r="H154" s="96">
        <v>821481.0</v>
      </c>
      <c r="I154" s="96">
        <v>641293.0</v>
      </c>
      <c r="J154" s="96">
        <v>190714.0</v>
      </c>
      <c r="K154" s="96">
        <v>7695398.0</v>
      </c>
      <c r="L154" s="96">
        <v>960549.0</v>
      </c>
      <c r="M154" s="96">
        <v>968943.0</v>
      </c>
      <c r="N154" s="96">
        <v>1284522.0</v>
      </c>
      <c r="O154" s="96">
        <v>1128126.0</v>
      </c>
      <c r="P154" s="96">
        <v>1214406.0</v>
      </c>
      <c r="Q154" s="96">
        <v>1600504.0</v>
      </c>
      <c r="R154" s="96">
        <v>1960230.0</v>
      </c>
      <c r="S154" s="96">
        <v>386203.0</v>
      </c>
    </row>
    <row r="155">
      <c r="A155" s="8">
        <v>44478.0</v>
      </c>
      <c r="B155" s="95">
        <v>3.0322197E7</v>
      </c>
      <c r="C155" s="95">
        <v>5654619.0</v>
      </c>
      <c r="D155" s="95">
        <v>2003133.0</v>
      </c>
      <c r="E155" s="95">
        <v>1362121.0</v>
      </c>
      <c r="F155" s="95">
        <v>1679532.0</v>
      </c>
      <c r="G155" s="95">
        <v>841388.0</v>
      </c>
      <c r="H155" s="95">
        <v>818077.0</v>
      </c>
      <c r="I155" s="95">
        <v>638685.0</v>
      </c>
      <c r="J155" s="95">
        <v>190049.0</v>
      </c>
      <c r="K155" s="95">
        <v>7657788.0</v>
      </c>
      <c r="L155" s="95">
        <v>959175.0</v>
      </c>
      <c r="M155" s="95">
        <v>966543.0</v>
      </c>
      <c r="N155" s="95">
        <v>1280924.0</v>
      </c>
      <c r="O155" s="95">
        <v>1125498.0</v>
      </c>
      <c r="P155" s="95">
        <v>1212646.0</v>
      </c>
      <c r="Q155" s="95">
        <v>1595083.0</v>
      </c>
      <c r="R155" s="95">
        <v>1952672.0</v>
      </c>
      <c r="S155" s="95">
        <v>384264.0</v>
      </c>
    </row>
    <row r="156">
      <c r="A156" s="8">
        <v>44477.0</v>
      </c>
      <c r="B156" s="87">
        <v>2.9220187E7</v>
      </c>
      <c r="C156" s="87">
        <v>5453493.0</v>
      </c>
      <c r="D156" s="87">
        <v>1930330.0</v>
      </c>
      <c r="E156" s="87">
        <v>1309163.0</v>
      </c>
      <c r="F156" s="87">
        <v>1614451.0</v>
      </c>
      <c r="G156" s="87">
        <v>809125.0</v>
      </c>
      <c r="H156" s="87">
        <v>785604.0</v>
      </c>
      <c r="I156" s="87">
        <v>616095.0</v>
      </c>
      <c r="J156" s="87">
        <v>182502.0</v>
      </c>
      <c r="K156" s="87">
        <v>7368827.0</v>
      </c>
      <c r="L156" s="87">
        <v>929763.0</v>
      </c>
      <c r="M156" s="87">
        <v>933108.0</v>
      </c>
      <c r="N156" s="87">
        <v>1235568.0</v>
      </c>
      <c r="O156" s="87">
        <v>1087036.0</v>
      </c>
      <c r="P156" s="87">
        <v>1174735.0</v>
      </c>
      <c r="Q156" s="87">
        <v>1541012.0</v>
      </c>
      <c r="R156" s="87">
        <v>1878420.0</v>
      </c>
      <c r="S156" s="87">
        <v>370955.0</v>
      </c>
    </row>
    <row r="157">
      <c r="A157" s="8">
        <v>44476.0</v>
      </c>
      <c r="B157" s="97">
        <v>2.8506355E7</v>
      </c>
      <c r="C157" s="97">
        <v>5314041.0</v>
      </c>
      <c r="D157" s="97">
        <v>1887992.0</v>
      </c>
      <c r="E157" s="97">
        <v>1275466.0</v>
      </c>
      <c r="F157" s="97">
        <v>1573349.0</v>
      </c>
      <c r="G157" s="97">
        <v>789766.0</v>
      </c>
      <c r="H157" s="97">
        <v>764046.0</v>
      </c>
      <c r="I157" s="97">
        <v>598408.0</v>
      </c>
      <c r="J157" s="97">
        <v>177356.0</v>
      </c>
      <c r="K157" s="97">
        <v>7186258.0</v>
      </c>
      <c r="L157" s="97">
        <v>908142.0</v>
      </c>
      <c r="M157" s="97">
        <v>910104.0</v>
      </c>
      <c r="N157" s="97">
        <v>1206280.0</v>
      </c>
      <c r="O157" s="97">
        <v>1064225.0</v>
      </c>
      <c r="P157" s="97">
        <v>1151234.0</v>
      </c>
      <c r="Q157" s="97">
        <v>1506080.0</v>
      </c>
      <c r="R157" s="97">
        <v>1831884.0</v>
      </c>
      <c r="S157" s="97">
        <v>361724.0</v>
      </c>
    </row>
    <row r="158">
      <c r="A158" s="8">
        <v>44475.0</v>
      </c>
      <c r="B158" s="96">
        <v>2.7994143E7</v>
      </c>
      <c r="C158" s="96">
        <v>5218486.0</v>
      </c>
      <c r="D158" s="96">
        <v>1856953.0</v>
      </c>
      <c r="E158" s="96">
        <v>1250243.0</v>
      </c>
      <c r="F158" s="96">
        <v>1543942.0</v>
      </c>
      <c r="G158" s="96">
        <v>776063.0</v>
      </c>
      <c r="H158" s="96">
        <v>747752.0</v>
      </c>
      <c r="I158" s="96">
        <v>586333.0</v>
      </c>
      <c r="J158" s="96">
        <v>174205.0</v>
      </c>
      <c r="K158" s="96">
        <v>7056277.0</v>
      </c>
      <c r="L158" s="96">
        <v>891798.0</v>
      </c>
      <c r="M158" s="96">
        <v>893335.0</v>
      </c>
      <c r="N158" s="96">
        <v>1185071.0</v>
      </c>
      <c r="O158" s="96">
        <v>1047528.0</v>
      </c>
      <c r="P158" s="96">
        <v>1133385.0</v>
      </c>
      <c r="Q158" s="96">
        <v>1479700.0</v>
      </c>
      <c r="R158" s="96">
        <v>1798640.0</v>
      </c>
      <c r="S158" s="96">
        <v>354432.0</v>
      </c>
    </row>
    <row r="159">
      <c r="A159" s="8">
        <v>44474.0</v>
      </c>
      <c r="B159" s="95">
        <v>2.7225977E7</v>
      </c>
      <c r="C159" s="95">
        <v>5071302.0</v>
      </c>
      <c r="D159" s="95">
        <v>1808300.0</v>
      </c>
      <c r="E159" s="95">
        <v>1213617.0</v>
      </c>
      <c r="F159" s="95">
        <v>1499001.0</v>
      </c>
      <c r="G159" s="95">
        <v>755006.0</v>
      </c>
      <c r="H159" s="95">
        <v>725096.0</v>
      </c>
      <c r="I159" s="95">
        <v>568406.0</v>
      </c>
      <c r="J159" s="95">
        <v>169248.0</v>
      </c>
      <c r="K159" s="95">
        <v>6861405.0</v>
      </c>
      <c r="L159" s="95">
        <v>868215.0</v>
      </c>
      <c r="M159" s="95">
        <v>868993.0</v>
      </c>
      <c r="N159" s="95">
        <v>1155924.0</v>
      </c>
      <c r="O159" s="95">
        <v>1021848.0</v>
      </c>
      <c r="P159" s="95">
        <v>1106580.0</v>
      </c>
      <c r="Q159" s="95">
        <v>1441997.0</v>
      </c>
      <c r="R159" s="95">
        <v>1747161.0</v>
      </c>
      <c r="S159" s="95">
        <v>343878.0</v>
      </c>
    </row>
    <row r="160">
      <c r="A160" s="8">
        <v>44473.0</v>
      </c>
      <c r="B160" s="97">
        <v>2.7016188E7</v>
      </c>
      <c r="C160" s="97">
        <v>5029684.0</v>
      </c>
      <c r="D160" s="97">
        <v>1796118.0</v>
      </c>
      <c r="E160" s="97">
        <v>1203373.0</v>
      </c>
      <c r="F160" s="97">
        <v>1485949.0</v>
      </c>
      <c r="G160" s="97">
        <v>750467.0</v>
      </c>
      <c r="H160" s="97">
        <v>719310.0</v>
      </c>
      <c r="I160" s="97">
        <v>562839.0</v>
      </c>
      <c r="J160" s="97">
        <v>167866.0</v>
      </c>
      <c r="K160" s="97">
        <v>6798983.0</v>
      </c>
      <c r="L160" s="97">
        <v>863811.0</v>
      </c>
      <c r="M160" s="97">
        <v>863462.0</v>
      </c>
      <c r="N160" s="97">
        <v>1147002.0</v>
      </c>
      <c r="O160" s="97">
        <v>1017018.0</v>
      </c>
      <c r="P160" s="97">
        <v>1102520.0</v>
      </c>
      <c r="Q160" s="97">
        <v>1434095.0</v>
      </c>
      <c r="R160" s="97">
        <v>1732511.0</v>
      </c>
      <c r="S160" s="97">
        <v>341180.0</v>
      </c>
    </row>
    <row r="161">
      <c r="A161" s="8">
        <v>44472.0</v>
      </c>
      <c r="B161" s="95">
        <v>2.6982724E7</v>
      </c>
      <c r="C161" s="95">
        <v>5023350.0</v>
      </c>
      <c r="D161" s="95">
        <v>1794843.0</v>
      </c>
      <c r="E161" s="95">
        <v>1202258.0</v>
      </c>
      <c r="F161" s="95">
        <v>1483536.0</v>
      </c>
      <c r="G161" s="95">
        <v>750204.0</v>
      </c>
      <c r="H161" s="95">
        <v>718158.0</v>
      </c>
      <c r="I161" s="95">
        <v>562426.0</v>
      </c>
      <c r="J161" s="95">
        <v>167664.0</v>
      </c>
      <c r="K161" s="95">
        <v>6784460.0</v>
      </c>
      <c r="L161" s="95">
        <v>863429.0</v>
      </c>
      <c r="M161" s="95">
        <v>862563.0</v>
      </c>
      <c r="N161" s="95">
        <v>1145807.0</v>
      </c>
      <c r="O161" s="95">
        <v>1016438.0</v>
      </c>
      <c r="P161" s="95">
        <v>1102023.0</v>
      </c>
      <c r="Q161" s="95">
        <v>1433336.0</v>
      </c>
      <c r="R161" s="95">
        <v>1731686.0</v>
      </c>
      <c r="S161" s="95">
        <v>340543.0</v>
      </c>
    </row>
    <row r="162">
      <c r="A162" s="8">
        <v>44471.0</v>
      </c>
      <c r="B162" s="95">
        <v>2.6574685E7</v>
      </c>
      <c r="C162" s="95">
        <v>4942880.0</v>
      </c>
      <c r="D162" s="95">
        <v>1768615.0</v>
      </c>
      <c r="E162" s="95">
        <v>1182708.0</v>
      </c>
      <c r="F162" s="95">
        <v>1455845.0</v>
      </c>
      <c r="G162" s="95">
        <v>739657.0</v>
      </c>
      <c r="H162" s="95">
        <v>708108.0</v>
      </c>
      <c r="I162" s="95">
        <v>554962.0</v>
      </c>
      <c r="J162" s="95">
        <v>165338.0</v>
      </c>
      <c r="K162" s="95">
        <v>6658250.0</v>
      </c>
      <c r="L162" s="95">
        <v>855633.0</v>
      </c>
      <c r="M162" s="95">
        <v>851760.0</v>
      </c>
      <c r="N162" s="95">
        <v>1132782.0</v>
      </c>
      <c r="O162" s="95">
        <v>1004926.0</v>
      </c>
      <c r="P162" s="95">
        <v>1091914.0</v>
      </c>
      <c r="Q162" s="95">
        <v>1417909.0</v>
      </c>
      <c r="R162" s="95">
        <v>1706888.0</v>
      </c>
      <c r="S162" s="95">
        <v>336510.0</v>
      </c>
    </row>
    <row r="163">
      <c r="A163" s="8">
        <v>44470.0</v>
      </c>
      <c r="B163" s="95">
        <v>2.5713009E7</v>
      </c>
      <c r="C163" s="95">
        <v>4786032.0</v>
      </c>
      <c r="D163" s="95">
        <v>1713538.0</v>
      </c>
      <c r="E163" s="95">
        <v>1139462.0</v>
      </c>
      <c r="F163" s="95">
        <v>1404004.0</v>
      </c>
      <c r="G163" s="95">
        <v>716269.0</v>
      </c>
      <c r="H163" s="95">
        <v>684412.0</v>
      </c>
      <c r="I163" s="95">
        <v>535800.0</v>
      </c>
      <c r="J163" s="95">
        <v>159583.0</v>
      </c>
      <c r="K163" s="95">
        <v>6425909.0</v>
      </c>
      <c r="L163" s="95">
        <v>832314.0</v>
      </c>
      <c r="M163" s="95">
        <v>824888.0</v>
      </c>
      <c r="N163" s="95">
        <v>1099001.0</v>
      </c>
      <c r="O163" s="95">
        <v>976922.0</v>
      </c>
      <c r="P163" s="95">
        <v>1063756.0</v>
      </c>
      <c r="Q163" s="95">
        <v>1375324.0</v>
      </c>
      <c r="R163" s="95">
        <v>1648639.0</v>
      </c>
      <c r="S163" s="95">
        <v>327156.0</v>
      </c>
    </row>
    <row r="164">
      <c r="A164" s="8">
        <v>44469.0</v>
      </c>
      <c r="B164" s="95">
        <v>2.517026E7</v>
      </c>
      <c r="C164" s="95">
        <v>4681112.0</v>
      </c>
      <c r="D164" s="95">
        <v>1682950.0</v>
      </c>
      <c r="E164" s="95">
        <v>1113602.0</v>
      </c>
      <c r="F164" s="95">
        <v>1370995.0</v>
      </c>
      <c r="G164" s="95">
        <v>702631.0</v>
      </c>
      <c r="H164" s="95">
        <v>669052.0</v>
      </c>
      <c r="I164" s="95">
        <v>521551.0</v>
      </c>
      <c r="J164" s="95">
        <v>155740.0</v>
      </c>
      <c r="K164" s="95">
        <v>6283456.0</v>
      </c>
      <c r="L164" s="95">
        <v>815232.0</v>
      </c>
      <c r="M164" s="95">
        <v>807090.0</v>
      </c>
      <c r="N164" s="95">
        <v>1077313.0</v>
      </c>
      <c r="O164" s="95">
        <v>961050.0</v>
      </c>
      <c r="P164" s="95">
        <v>1046586.0</v>
      </c>
      <c r="Q164" s="95">
        <v>1348694.0</v>
      </c>
      <c r="R164" s="95">
        <v>1613509.0</v>
      </c>
      <c r="S164" s="95">
        <v>319697.0</v>
      </c>
    </row>
    <row r="165">
      <c r="A165" s="8">
        <v>44468.0</v>
      </c>
      <c r="B165" s="95">
        <v>2.4642525E7</v>
      </c>
      <c r="C165" s="95">
        <v>4575154.0</v>
      </c>
      <c r="D165" s="95">
        <v>1652760.0</v>
      </c>
      <c r="E165" s="95">
        <v>1089531.0</v>
      </c>
      <c r="F165" s="95">
        <v>1338534.0</v>
      </c>
      <c r="G165" s="95">
        <v>689873.0</v>
      </c>
      <c r="H165" s="95">
        <v>654309.0</v>
      </c>
      <c r="I165" s="95">
        <v>509150.0</v>
      </c>
      <c r="J165" s="95">
        <v>152425.0</v>
      </c>
      <c r="K165" s="95">
        <v>6142578.0</v>
      </c>
      <c r="L165" s="95">
        <v>798934.0</v>
      </c>
      <c r="M165" s="95">
        <v>791037.0</v>
      </c>
      <c r="N165" s="95">
        <v>1056916.0</v>
      </c>
      <c r="O165" s="95">
        <v>945166.0</v>
      </c>
      <c r="P165" s="95">
        <v>1029048.0</v>
      </c>
      <c r="Q165" s="95">
        <v>1323537.0</v>
      </c>
      <c r="R165" s="95">
        <v>1580709.0</v>
      </c>
      <c r="S165" s="95">
        <v>312864.0</v>
      </c>
    </row>
    <row r="166">
      <c r="A166" s="8">
        <v>44467.0</v>
      </c>
      <c r="B166" s="96">
        <v>2.3951629E7</v>
      </c>
      <c r="C166" s="96">
        <v>4442337.0</v>
      </c>
      <c r="D166" s="96">
        <v>1611475.0</v>
      </c>
      <c r="E166" s="96">
        <v>1056930.0</v>
      </c>
      <c r="F166" s="96">
        <v>1297067.0</v>
      </c>
      <c r="G166" s="96">
        <v>670871.0</v>
      </c>
      <c r="H166" s="96">
        <v>636004.0</v>
      </c>
      <c r="I166" s="96">
        <v>493228.0</v>
      </c>
      <c r="J166" s="96">
        <v>148031.0</v>
      </c>
      <c r="K166" s="96">
        <v>5957038.0</v>
      </c>
      <c r="L166" s="96">
        <v>778557.0</v>
      </c>
      <c r="M166" s="96">
        <v>770821.0</v>
      </c>
      <c r="N166" s="96">
        <v>1030105.0</v>
      </c>
      <c r="O166" s="96">
        <v>924204.0</v>
      </c>
      <c r="P166" s="96">
        <v>1004598.0</v>
      </c>
      <c r="Q166" s="96">
        <v>1289876.0</v>
      </c>
      <c r="R166" s="96">
        <v>1536648.0</v>
      </c>
      <c r="S166" s="96">
        <v>303839.0</v>
      </c>
    </row>
    <row r="167">
      <c r="A167" s="8">
        <v>44466.0</v>
      </c>
      <c r="B167" s="97">
        <v>2.3237917E7</v>
      </c>
      <c r="C167" s="97">
        <v>4302483.0</v>
      </c>
      <c r="D167" s="97">
        <v>1565157.0</v>
      </c>
      <c r="E167" s="97">
        <v>1023219.0</v>
      </c>
      <c r="F167" s="97">
        <v>1253771.0</v>
      </c>
      <c r="G167" s="97">
        <v>652685.0</v>
      </c>
      <c r="H167" s="97">
        <v>616763.0</v>
      </c>
      <c r="I167" s="97">
        <v>477621.0</v>
      </c>
      <c r="J167" s="97">
        <v>143121.0</v>
      </c>
      <c r="K167" s="97">
        <v>5764857.0</v>
      </c>
      <c r="L167" s="97">
        <v>760997.0</v>
      </c>
      <c r="M167" s="97">
        <v>749433.0</v>
      </c>
      <c r="N167" s="97">
        <v>1001363.0</v>
      </c>
      <c r="O167" s="97">
        <v>899872.0</v>
      </c>
      <c r="P167" s="97">
        <v>980522.0</v>
      </c>
      <c r="Q167" s="97">
        <v>1258473.0</v>
      </c>
      <c r="R167" s="97">
        <v>1491599.0</v>
      </c>
      <c r="S167" s="97">
        <v>295981.0</v>
      </c>
    </row>
    <row r="168">
      <c r="A168" s="8">
        <v>44465.0</v>
      </c>
      <c r="B168" s="96">
        <v>2.3213814E7</v>
      </c>
      <c r="C168" s="96">
        <v>4297136.0</v>
      </c>
      <c r="D168" s="96">
        <v>1564484.0</v>
      </c>
      <c r="E168" s="96">
        <v>1021853.0</v>
      </c>
      <c r="F168" s="96">
        <v>1252136.0</v>
      </c>
      <c r="G168" s="96">
        <v>652422.0</v>
      </c>
      <c r="H168" s="96">
        <v>616105.0</v>
      </c>
      <c r="I168" s="96">
        <v>477317.0</v>
      </c>
      <c r="J168" s="96">
        <v>142969.0</v>
      </c>
      <c r="K168" s="96">
        <v>5754983.0</v>
      </c>
      <c r="L168" s="96">
        <v>760676.0</v>
      </c>
      <c r="M168" s="96">
        <v>748844.0</v>
      </c>
      <c r="N168" s="96">
        <v>1000563.0</v>
      </c>
      <c r="O168" s="96">
        <v>899432.0</v>
      </c>
      <c r="P168" s="96">
        <v>980265.0</v>
      </c>
      <c r="Q168" s="96">
        <v>1257979.0</v>
      </c>
      <c r="R168" s="96">
        <v>1491119.0</v>
      </c>
      <c r="S168" s="96">
        <v>295531.0</v>
      </c>
    </row>
    <row r="169">
      <c r="A169" s="8">
        <v>44464.0</v>
      </c>
      <c r="B169" s="95">
        <v>2.299777E7</v>
      </c>
      <c r="C169" s="95">
        <v>4250234.0</v>
      </c>
      <c r="D169" s="95">
        <v>1551075.0</v>
      </c>
      <c r="E169" s="95">
        <v>1011955.0</v>
      </c>
      <c r="F169" s="95">
        <v>1237264.0</v>
      </c>
      <c r="G169" s="95">
        <v>647431.0</v>
      </c>
      <c r="H169" s="95">
        <v>611194.0</v>
      </c>
      <c r="I169" s="95">
        <v>473772.0</v>
      </c>
      <c r="J169" s="95">
        <v>141684.0</v>
      </c>
      <c r="K169" s="95">
        <v>5686072.0</v>
      </c>
      <c r="L169" s="95">
        <v>757112.0</v>
      </c>
      <c r="M169" s="95">
        <v>743186.0</v>
      </c>
      <c r="N169" s="95">
        <v>994639.0</v>
      </c>
      <c r="O169" s="95">
        <v>893695.0</v>
      </c>
      <c r="P169" s="95">
        <v>975254.0</v>
      </c>
      <c r="Q169" s="95">
        <v>1250130.0</v>
      </c>
      <c r="R169" s="95">
        <v>1479419.0</v>
      </c>
      <c r="S169" s="95">
        <v>293654.0</v>
      </c>
    </row>
    <row r="170">
      <c r="A170" s="8">
        <v>44463.0</v>
      </c>
      <c r="B170" s="95">
        <v>2.258228E7</v>
      </c>
      <c r="C170" s="95">
        <v>4164701.0</v>
      </c>
      <c r="D170" s="95">
        <v>1524476.0</v>
      </c>
      <c r="E170" s="95">
        <v>991692.0</v>
      </c>
      <c r="F170" s="95">
        <v>1211445.0</v>
      </c>
      <c r="G170" s="95">
        <v>637733.0</v>
      </c>
      <c r="H170" s="95">
        <v>600815.0</v>
      </c>
      <c r="I170" s="95">
        <v>465225.0</v>
      </c>
      <c r="J170" s="95">
        <v>138964.0</v>
      </c>
      <c r="K170" s="95">
        <v>5568890.0</v>
      </c>
      <c r="L170" s="95">
        <v>747892.0</v>
      </c>
      <c r="M170" s="95">
        <v>731354.0</v>
      </c>
      <c r="N170" s="95">
        <v>979966.0</v>
      </c>
      <c r="O170" s="95">
        <v>881272.0</v>
      </c>
      <c r="P170" s="95">
        <v>963016.0</v>
      </c>
      <c r="Q170" s="95">
        <v>1231233.0</v>
      </c>
      <c r="R170" s="95">
        <v>1453973.0</v>
      </c>
      <c r="S170" s="95">
        <v>289633.0</v>
      </c>
    </row>
    <row r="171">
      <c r="A171" s="8">
        <v>44462.0</v>
      </c>
      <c r="B171" s="95">
        <v>2.2204741E7</v>
      </c>
      <c r="C171" s="95">
        <v>4083668.0</v>
      </c>
      <c r="D171" s="95">
        <v>1500926.0</v>
      </c>
      <c r="E171" s="95">
        <v>973548.0</v>
      </c>
      <c r="F171" s="95">
        <v>1189102.0</v>
      </c>
      <c r="G171" s="95">
        <v>628968.0</v>
      </c>
      <c r="H171" s="95">
        <v>590685.0</v>
      </c>
      <c r="I171" s="95">
        <v>457281.0</v>
      </c>
      <c r="J171" s="95">
        <v>136017.0</v>
      </c>
      <c r="K171" s="95">
        <v>5463680.0</v>
      </c>
      <c r="L171" s="95">
        <v>738969.0</v>
      </c>
      <c r="M171" s="95">
        <v>721145.0</v>
      </c>
      <c r="N171" s="95">
        <v>966987.0</v>
      </c>
      <c r="O171" s="95">
        <v>870231.0</v>
      </c>
      <c r="P171" s="95">
        <v>951490.0</v>
      </c>
      <c r="Q171" s="95">
        <v>1214313.0</v>
      </c>
      <c r="R171" s="95">
        <v>1432440.0</v>
      </c>
      <c r="S171" s="95">
        <v>285291.0</v>
      </c>
    </row>
    <row r="172">
      <c r="A172" s="8">
        <v>44461.0</v>
      </c>
      <c r="B172" s="95">
        <v>2.218884E7</v>
      </c>
      <c r="C172" s="95">
        <v>4079491.0</v>
      </c>
      <c r="D172" s="95">
        <v>1500567.0</v>
      </c>
      <c r="E172" s="95">
        <v>973099.0</v>
      </c>
      <c r="F172" s="95">
        <v>1188031.0</v>
      </c>
      <c r="G172" s="95">
        <v>628680.0</v>
      </c>
      <c r="H172" s="95">
        <v>589974.0</v>
      </c>
      <c r="I172" s="95">
        <v>457180.0</v>
      </c>
      <c r="J172" s="95">
        <v>135849.0</v>
      </c>
      <c r="K172" s="95">
        <v>5457830.0</v>
      </c>
      <c r="L172" s="95">
        <v>738709.0</v>
      </c>
      <c r="M172" s="95">
        <v>720879.0</v>
      </c>
      <c r="N172" s="95">
        <v>966503.0</v>
      </c>
      <c r="O172" s="95">
        <v>869972.0</v>
      </c>
      <c r="P172" s="95">
        <v>951166.0</v>
      </c>
      <c r="Q172" s="95">
        <v>1214006.0</v>
      </c>
      <c r="R172" s="95">
        <v>1431994.0</v>
      </c>
      <c r="S172" s="95">
        <v>284910.0</v>
      </c>
    </row>
    <row r="173">
      <c r="A173" s="8">
        <v>44460.0</v>
      </c>
      <c r="B173" s="95">
        <v>2.21805E7</v>
      </c>
      <c r="C173" s="95">
        <v>4076910.0</v>
      </c>
      <c r="D173" s="95">
        <v>1500350.0</v>
      </c>
      <c r="E173" s="95">
        <v>972962.0</v>
      </c>
      <c r="F173" s="95">
        <v>1187521.0</v>
      </c>
      <c r="G173" s="95">
        <v>628602.0</v>
      </c>
      <c r="H173" s="95">
        <v>589515.0</v>
      </c>
      <c r="I173" s="95">
        <v>457082.0</v>
      </c>
      <c r="J173" s="95">
        <v>135765.0</v>
      </c>
      <c r="K173" s="95">
        <v>5454992.0</v>
      </c>
      <c r="L173" s="95">
        <v>738622.0</v>
      </c>
      <c r="M173" s="95">
        <v>720692.0</v>
      </c>
      <c r="N173" s="95">
        <v>966315.0</v>
      </c>
      <c r="O173" s="95">
        <v>869702.0</v>
      </c>
      <c r="P173" s="95">
        <v>951075.0</v>
      </c>
      <c r="Q173" s="95">
        <v>1213886.0</v>
      </c>
      <c r="R173" s="95">
        <v>1431864.0</v>
      </c>
      <c r="S173" s="95">
        <v>284645.0</v>
      </c>
    </row>
    <row r="174">
      <c r="A174" s="8">
        <v>44459.0</v>
      </c>
      <c r="B174" s="95">
        <v>2.2169798E7</v>
      </c>
      <c r="C174" s="95">
        <v>4074327.0</v>
      </c>
      <c r="D174" s="95">
        <v>1500019.0</v>
      </c>
      <c r="E174" s="95">
        <v>972581.0</v>
      </c>
      <c r="F174" s="95">
        <v>1186708.0</v>
      </c>
      <c r="G174" s="95">
        <v>628448.0</v>
      </c>
      <c r="H174" s="95">
        <v>588954.0</v>
      </c>
      <c r="I174" s="95">
        <v>457013.0</v>
      </c>
      <c r="J174" s="95">
        <v>135676.0</v>
      </c>
      <c r="K174" s="95">
        <v>5451610.0</v>
      </c>
      <c r="L174" s="95">
        <v>738557.0</v>
      </c>
      <c r="M174" s="95">
        <v>720408.0</v>
      </c>
      <c r="N174" s="95">
        <v>965841.0</v>
      </c>
      <c r="O174" s="95">
        <v>869342.0</v>
      </c>
      <c r="P174" s="95">
        <v>950876.0</v>
      </c>
      <c r="Q174" s="95">
        <v>1213619.0</v>
      </c>
      <c r="R174" s="95">
        <v>1431489.0</v>
      </c>
      <c r="S174" s="95">
        <v>284330.0</v>
      </c>
    </row>
    <row r="175">
      <c r="A175" s="8">
        <v>44458.0</v>
      </c>
      <c r="B175" s="99">
        <v>2.2123396E7</v>
      </c>
      <c r="C175" s="99">
        <v>4074223.0</v>
      </c>
      <c r="D175" s="99">
        <v>1506783.0</v>
      </c>
      <c r="E175" s="99">
        <v>966763.0</v>
      </c>
      <c r="F175" s="99">
        <v>1183095.0</v>
      </c>
      <c r="G175" s="99">
        <v>623121.0</v>
      </c>
      <c r="H175" s="99">
        <v>589060.0</v>
      </c>
      <c r="I175" s="99">
        <v>462951.0</v>
      </c>
      <c r="J175" s="99">
        <v>126250.0</v>
      </c>
      <c r="K175" s="99">
        <v>5366174.0</v>
      </c>
      <c r="L175" s="99">
        <v>742320.0</v>
      </c>
      <c r="M175" s="99">
        <v>725103.0</v>
      </c>
      <c r="N175" s="99">
        <v>979411.0</v>
      </c>
      <c r="O175" s="99">
        <v>873586.0</v>
      </c>
      <c r="P175" s="99">
        <v>961993.0</v>
      </c>
      <c r="Q175" s="99">
        <v>1224895.0</v>
      </c>
      <c r="R175" s="99">
        <v>1432840.0</v>
      </c>
      <c r="S175" s="99">
        <v>284828.0</v>
      </c>
    </row>
    <row r="176">
      <c r="A176" s="8">
        <v>44457.0</v>
      </c>
      <c r="B176" s="95">
        <v>2.1933023E7</v>
      </c>
      <c r="C176" s="95">
        <v>4034022.0</v>
      </c>
      <c r="D176" s="95">
        <v>1494064.0</v>
      </c>
      <c r="E176" s="95">
        <v>957018.0</v>
      </c>
      <c r="F176" s="95">
        <v>1171342.0</v>
      </c>
      <c r="G176" s="95">
        <v>617407.0</v>
      </c>
      <c r="H176" s="95">
        <v>583979.0</v>
      </c>
      <c r="I176" s="95">
        <v>459526.0</v>
      </c>
      <c r="J176" s="95">
        <v>124995.0</v>
      </c>
      <c r="K176" s="95">
        <v>5311564.0</v>
      </c>
      <c r="L176" s="95">
        <v>738676.0</v>
      </c>
      <c r="M176" s="95">
        <v>719937.0</v>
      </c>
      <c r="N176" s="95">
        <v>972837.0</v>
      </c>
      <c r="O176" s="95">
        <v>868174.0</v>
      </c>
      <c r="P176" s="95">
        <v>957117.0</v>
      </c>
      <c r="Q176" s="95">
        <v>1217697.0</v>
      </c>
      <c r="R176" s="95">
        <v>1421949.0</v>
      </c>
      <c r="S176" s="95">
        <v>282719.0</v>
      </c>
    </row>
    <row r="177">
      <c r="A177" s="8">
        <v>44456.0</v>
      </c>
      <c r="B177" s="95">
        <v>2.1489009E7</v>
      </c>
      <c r="C177" s="95">
        <v>3951930.0</v>
      </c>
      <c r="D177" s="95">
        <v>1463695.0</v>
      </c>
      <c r="E177" s="95">
        <v>934950.0</v>
      </c>
      <c r="F177" s="95">
        <v>1145030.0</v>
      </c>
      <c r="G177" s="95">
        <v>604944.0</v>
      </c>
      <c r="H177" s="95">
        <v>571427.0</v>
      </c>
      <c r="I177" s="95">
        <v>449823.0</v>
      </c>
      <c r="J177" s="95">
        <v>122192.0</v>
      </c>
      <c r="K177" s="95">
        <v>5196170.0</v>
      </c>
      <c r="L177" s="95">
        <v>726351.0</v>
      </c>
      <c r="M177" s="95">
        <v>706062.0</v>
      </c>
      <c r="N177" s="95">
        <v>955301.0</v>
      </c>
      <c r="O177" s="95">
        <v>853903.0</v>
      </c>
      <c r="P177" s="95">
        <v>941849.0</v>
      </c>
      <c r="Q177" s="95">
        <v>1194624.0</v>
      </c>
      <c r="R177" s="95">
        <v>1393759.0</v>
      </c>
      <c r="S177" s="95">
        <v>276999.0</v>
      </c>
    </row>
    <row r="178">
      <c r="A178" s="8">
        <v>44455.0</v>
      </c>
      <c r="B178" s="97">
        <v>2.1168093E7</v>
      </c>
      <c r="C178" s="97">
        <v>3898145.0</v>
      </c>
      <c r="D178" s="97">
        <v>1443102.0</v>
      </c>
      <c r="E178" s="97">
        <v>919014.0</v>
      </c>
      <c r="F178" s="97">
        <v>1126486.0</v>
      </c>
      <c r="G178" s="97">
        <v>595166.0</v>
      </c>
      <c r="H178" s="97">
        <v>563025.0</v>
      </c>
      <c r="I178" s="97">
        <v>441065.0</v>
      </c>
      <c r="J178" s="97">
        <v>120004.0</v>
      </c>
      <c r="K178" s="97">
        <v>5116318.0</v>
      </c>
      <c r="L178" s="97">
        <v>716534.0</v>
      </c>
      <c r="M178" s="97">
        <v>695274.0</v>
      </c>
      <c r="N178" s="97">
        <v>940717.0</v>
      </c>
      <c r="O178" s="97">
        <v>843463.0</v>
      </c>
      <c r="P178" s="97">
        <v>929989.0</v>
      </c>
      <c r="Q178" s="97">
        <v>1176520.0</v>
      </c>
      <c r="R178" s="97">
        <v>1370543.0</v>
      </c>
      <c r="S178" s="97">
        <v>272728.0</v>
      </c>
    </row>
    <row r="179">
      <c r="A179" s="8">
        <v>44454.0</v>
      </c>
      <c r="B179" s="95">
        <v>2.0710283E7</v>
      </c>
      <c r="C179" s="95">
        <v>3825878.0</v>
      </c>
      <c r="D179" s="95">
        <v>1412898.0</v>
      </c>
      <c r="E179" s="95">
        <v>895788.0</v>
      </c>
      <c r="F179" s="95">
        <v>1100688.0</v>
      </c>
      <c r="G179" s="95">
        <v>583092.0</v>
      </c>
      <c r="H179" s="95">
        <v>551908.0</v>
      </c>
      <c r="I179" s="95">
        <v>430308.0</v>
      </c>
      <c r="J179" s="95">
        <v>117775.0</v>
      </c>
      <c r="K179" s="95">
        <v>5002231.0</v>
      </c>
      <c r="L179" s="95">
        <v>702560.0</v>
      </c>
      <c r="M179" s="95">
        <v>680418.0</v>
      </c>
      <c r="N179" s="95">
        <v>920284.0</v>
      </c>
      <c r="O179" s="95">
        <v>826477.0</v>
      </c>
      <c r="P179" s="95">
        <v>910243.0</v>
      </c>
      <c r="Q179" s="95">
        <v>1146146.0</v>
      </c>
      <c r="R179" s="95">
        <v>1336983.0</v>
      </c>
      <c r="S179" s="95">
        <v>266606.0</v>
      </c>
    </row>
    <row r="180">
      <c r="A180" s="8">
        <v>44453.0</v>
      </c>
      <c r="B180" s="95">
        <v>2.0485521E7</v>
      </c>
      <c r="C180" s="95">
        <v>3790493.0</v>
      </c>
      <c r="D180" s="95">
        <v>1398684.0</v>
      </c>
      <c r="E180" s="95">
        <v>884804.0</v>
      </c>
      <c r="F180" s="95">
        <v>1087644.0</v>
      </c>
      <c r="G180" s="95">
        <v>576914.0</v>
      </c>
      <c r="H180" s="95">
        <v>546203.0</v>
      </c>
      <c r="I180" s="95">
        <v>424359.0</v>
      </c>
      <c r="J180" s="95">
        <v>116371.0</v>
      </c>
      <c r="K180" s="95">
        <v>4944582.0</v>
      </c>
      <c r="L180" s="95">
        <v>695815.0</v>
      </c>
      <c r="M180" s="95">
        <v>672873.0</v>
      </c>
      <c r="N180" s="95">
        <v>909649.0</v>
      </c>
      <c r="O180" s="95">
        <v>819567.0</v>
      </c>
      <c r="P180" s="95">
        <v>901564.0</v>
      </c>
      <c r="Q180" s="95">
        <v>1130884.0</v>
      </c>
      <c r="R180" s="95">
        <v>1322169.0</v>
      </c>
      <c r="S180" s="95">
        <v>262946.0</v>
      </c>
    </row>
    <row r="181">
      <c r="A181" s="8">
        <v>44452.0</v>
      </c>
      <c r="B181" s="95">
        <v>2.0061878E7</v>
      </c>
      <c r="C181" s="95">
        <v>3721786.0</v>
      </c>
      <c r="D181" s="95">
        <v>1371403.0</v>
      </c>
      <c r="E181" s="95">
        <v>864699.0</v>
      </c>
      <c r="F181" s="95">
        <v>1062357.0</v>
      </c>
      <c r="G181" s="95">
        <v>564699.0</v>
      </c>
      <c r="H181" s="95">
        <v>534825.0</v>
      </c>
      <c r="I181" s="95">
        <v>413024.0</v>
      </c>
      <c r="J181" s="95">
        <v>114069.0</v>
      </c>
      <c r="K181" s="95">
        <v>4837904.0</v>
      </c>
      <c r="L181" s="95">
        <v>682242.0</v>
      </c>
      <c r="M181" s="95">
        <v>658826.0</v>
      </c>
      <c r="N181" s="95">
        <v>889488.0</v>
      </c>
      <c r="O181" s="95">
        <v>804433.0</v>
      </c>
      <c r="P181" s="95">
        <v>884783.0</v>
      </c>
      <c r="Q181" s="95">
        <v>1107443.0</v>
      </c>
      <c r="R181" s="95">
        <v>1293751.0</v>
      </c>
      <c r="S181" s="95">
        <v>256146.0</v>
      </c>
    </row>
    <row r="182">
      <c r="A182" s="8">
        <v>44451.0</v>
      </c>
      <c r="B182" s="97">
        <v>2.0036176E7</v>
      </c>
      <c r="C182" s="97">
        <v>3716811.0</v>
      </c>
      <c r="D182" s="97">
        <v>1370392.0</v>
      </c>
      <c r="E182" s="97">
        <v>863279.0</v>
      </c>
      <c r="F182" s="97">
        <v>1060790.0</v>
      </c>
      <c r="G182" s="97">
        <v>563285.0</v>
      </c>
      <c r="H182" s="97">
        <v>534108.0</v>
      </c>
      <c r="I182" s="97">
        <v>412598.0</v>
      </c>
      <c r="J182" s="97">
        <v>113952.0</v>
      </c>
      <c r="K182" s="97">
        <v>4828568.0</v>
      </c>
      <c r="L182" s="97">
        <v>681971.0</v>
      </c>
      <c r="M182" s="97">
        <v>658188.0</v>
      </c>
      <c r="N182" s="97">
        <v>888617.0</v>
      </c>
      <c r="O182" s="97">
        <v>804025.0</v>
      </c>
      <c r="P182" s="97">
        <v>884440.0</v>
      </c>
      <c r="Q182" s="97">
        <v>1106929.0</v>
      </c>
      <c r="R182" s="97">
        <v>1292526.0</v>
      </c>
      <c r="S182" s="97">
        <v>255697.0</v>
      </c>
    </row>
    <row r="183">
      <c r="A183" s="8">
        <v>44450.0</v>
      </c>
      <c r="B183" s="95">
        <v>1.9823479E7</v>
      </c>
      <c r="C183" s="95">
        <v>3675621.0</v>
      </c>
      <c r="D183" s="95">
        <v>1355952.0</v>
      </c>
      <c r="E183" s="95">
        <v>852607.0</v>
      </c>
      <c r="F183" s="95">
        <v>1046475.0</v>
      </c>
      <c r="G183" s="95">
        <v>556568.0</v>
      </c>
      <c r="H183" s="95">
        <v>528655.0</v>
      </c>
      <c r="I183" s="95">
        <v>408286.0</v>
      </c>
      <c r="J183" s="95">
        <v>112508.0</v>
      </c>
      <c r="K183" s="95">
        <v>4767198.0</v>
      </c>
      <c r="L183" s="95">
        <v>677788.0</v>
      </c>
      <c r="M183" s="95">
        <v>652156.0</v>
      </c>
      <c r="N183" s="95">
        <v>881954.0</v>
      </c>
      <c r="O183" s="95">
        <v>797883.0</v>
      </c>
      <c r="P183" s="95">
        <v>879005.0</v>
      </c>
      <c r="Q183" s="95">
        <v>1099282.0</v>
      </c>
      <c r="R183" s="95">
        <v>1278036.0</v>
      </c>
      <c r="S183" s="95">
        <v>253505.0</v>
      </c>
    </row>
    <row r="184">
      <c r="A184" s="8">
        <v>44449.0</v>
      </c>
      <c r="B184" s="95">
        <v>1.9406809E7</v>
      </c>
      <c r="C184" s="95">
        <v>3603102.0</v>
      </c>
      <c r="D184" s="95">
        <v>1325126.0</v>
      </c>
      <c r="E184" s="95">
        <v>832034.0</v>
      </c>
      <c r="F184" s="95">
        <v>1022380.0</v>
      </c>
      <c r="G184" s="95">
        <v>544165.0</v>
      </c>
      <c r="H184" s="95">
        <v>517157.0</v>
      </c>
      <c r="I184" s="95">
        <v>398654.0</v>
      </c>
      <c r="J184" s="95">
        <v>109661.0</v>
      </c>
      <c r="K184" s="95">
        <v>4662053.0</v>
      </c>
      <c r="L184" s="95">
        <v>665346.0</v>
      </c>
      <c r="M184" s="95">
        <v>638225.0</v>
      </c>
      <c r="N184" s="95">
        <v>863931.0</v>
      </c>
      <c r="O184" s="95">
        <v>783533.0</v>
      </c>
      <c r="P184" s="95">
        <v>864086.0</v>
      </c>
      <c r="Q184" s="95">
        <v>1077629.0</v>
      </c>
      <c r="R184" s="95">
        <v>1251466.0</v>
      </c>
      <c r="S184" s="95">
        <v>248261.0</v>
      </c>
    </row>
    <row r="185">
      <c r="A185" s="8">
        <v>44448.0</v>
      </c>
      <c r="B185" s="95">
        <v>1.9115022E7</v>
      </c>
      <c r="C185" s="95">
        <v>3552387.0</v>
      </c>
      <c r="D185" s="95">
        <v>1306388.0</v>
      </c>
      <c r="E185" s="95">
        <v>817882.0</v>
      </c>
      <c r="F185" s="95">
        <v>1006787.0</v>
      </c>
      <c r="G185" s="95">
        <v>535231.0</v>
      </c>
      <c r="H185" s="95">
        <v>508161.0</v>
      </c>
      <c r="I185" s="95">
        <v>388179.0</v>
      </c>
      <c r="J185" s="95">
        <v>107402.0</v>
      </c>
      <c r="K185" s="95">
        <v>4590421.0</v>
      </c>
      <c r="L185" s="95">
        <v>656721.0</v>
      </c>
      <c r="M185" s="95">
        <v>628742.0</v>
      </c>
      <c r="N185" s="95">
        <v>850619.0</v>
      </c>
      <c r="O185" s="95">
        <v>773763.0</v>
      </c>
      <c r="P185" s="95">
        <v>853045.0</v>
      </c>
      <c r="Q185" s="95">
        <v>1061734.0</v>
      </c>
      <c r="R185" s="95">
        <v>1232982.0</v>
      </c>
      <c r="S185" s="95">
        <v>244578.0</v>
      </c>
    </row>
    <row r="186">
      <c r="A186" s="8">
        <v>44447.0</v>
      </c>
      <c r="B186" s="95">
        <v>1.8807546E7</v>
      </c>
      <c r="C186" s="95">
        <v>3497620.0</v>
      </c>
      <c r="D186" s="95">
        <v>1286317.0</v>
      </c>
      <c r="E186" s="95">
        <v>802910.0</v>
      </c>
      <c r="F186" s="95">
        <v>990078.0</v>
      </c>
      <c r="G186" s="95">
        <v>526310.0</v>
      </c>
      <c r="H186" s="95">
        <v>499393.0</v>
      </c>
      <c r="I186" s="95">
        <v>379241.0</v>
      </c>
      <c r="J186" s="95">
        <v>105539.0</v>
      </c>
      <c r="K186" s="95">
        <v>4512536.0</v>
      </c>
      <c r="L186" s="95">
        <v>647612.0</v>
      </c>
      <c r="M186" s="95">
        <v>619535.0</v>
      </c>
      <c r="N186" s="95">
        <v>837408.0</v>
      </c>
      <c r="O186" s="95">
        <v>762873.0</v>
      </c>
      <c r="P186" s="95">
        <v>841596.0</v>
      </c>
      <c r="Q186" s="95">
        <v>1044713.0</v>
      </c>
      <c r="R186" s="95">
        <v>1213434.0</v>
      </c>
      <c r="S186" s="95">
        <v>240431.0</v>
      </c>
    </row>
    <row r="187">
      <c r="A187" s="8">
        <v>44446.0</v>
      </c>
      <c r="B187" s="95">
        <v>1.8385936E7</v>
      </c>
      <c r="C187" s="95">
        <v>3417102.0</v>
      </c>
      <c r="D187" s="95">
        <v>1260053.0</v>
      </c>
      <c r="E187" s="95">
        <v>783926.0</v>
      </c>
      <c r="F187" s="95">
        <v>966263.0</v>
      </c>
      <c r="G187" s="95">
        <v>514177.0</v>
      </c>
      <c r="H187" s="95">
        <v>488324.0</v>
      </c>
      <c r="I187" s="95">
        <v>366050.0</v>
      </c>
      <c r="J187" s="95">
        <v>102830.0</v>
      </c>
      <c r="K187" s="95">
        <v>4402024.0</v>
      </c>
      <c r="L187" s="95">
        <v>635388.0</v>
      </c>
      <c r="M187" s="95">
        <v>607214.0</v>
      </c>
      <c r="N187" s="95">
        <v>819513.0</v>
      </c>
      <c r="O187" s="95">
        <v>750186.0</v>
      </c>
      <c r="P187" s="95">
        <v>825965.0</v>
      </c>
      <c r="Q187" s="95">
        <v>1023852.0</v>
      </c>
      <c r="R187" s="95">
        <v>1188522.0</v>
      </c>
      <c r="S187" s="95">
        <v>234547.0</v>
      </c>
    </row>
    <row r="188">
      <c r="A188" s="8">
        <v>44445.0</v>
      </c>
      <c r="B188" s="95">
        <v>1.775182E7</v>
      </c>
      <c r="C188" s="95">
        <v>3300808.0</v>
      </c>
      <c r="D188" s="95">
        <v>1217925.0</v>
      </c>
      <c r="E188" s="95">
        <v>755967.0</v>
      </c>
      <c r="F188" s="95">
        <v>929255.0</v>
      </c>
      <c r="G188" s="95">
        <v>495265.0</v>
      </c>
      <c r="H188" s="95">
        <v>471822.0</v>
      </c>
      <c r="I188" s="95">
        <v>349502.0</v>
      </c>
      <c r="J188" s="95">
        <v>98992.0</v>
      </c>
      <c r="K188" s="95">
        <v>4237838.0</v>
      </c>
      <c r="L188" s="95">
        <v>616840.0</v>
      </c>
      <c r="M188" s="95">
        <v>586974.0</v>
      </c>
      <c r="N188" s="95">
        <v>793639.0</v>
      </c>
      <c r="O188" s="95">
        <v>728447.0</v>
      </c>
      <c r="P188" s="95">
        <v>802437.0</v>
      </c>
      <c r="Q188" s="95">
        <v>992102.0</v>
      </c>
      <c r="R188" s="95">
        <v>1148036.0</v>
      </c>
      <c r="S188" s="95">
        <v>225971.0</v>
      </c>
    </row>
    <row r="189">
      <c r="A189" s="8">
        <v>44444.0</v>
      </c>
      <c r="B189" s="99">
        <v>1.7743649E7</v>
      </c>
      <c r="C189" s="99">
        <v>3299213.0</v>
      </c>
      <c r="D189" s="99">
        <v>1217623.0</v>
      </c>
      <c r="E189" s="99">
        <v>755439.0</v>
      </c>
      <c r="F189" s="99">
        <v>928440.0</v>
      </c>
      <c r="G189" s="99">
        <v>494874.0</v>
      </c>
      <c r="H189" s="99">
        <v>471697.0</v>
      </c>
      <c r="I189" s="99">
        <v>349390.0</v>
      </c>
      <c r="J189" s="99">
        <v>98972.0</v>
      </c>
      <c r="K189" s="99">
        <v>4234614.0</v>
      </c>
      <c r="L189" s="99">
        <v>616799.0</v>
      </c>
      <c r="M189" s="99">
        <v>586855.0</v>
      </c>
      <c r="N189" s="99">
        <v>793514.0</v>
      </c>
      <c r="O189" s="99">
        <v>728341.0</v>
      </c>
      <c r="P189" s="99">
        <v>802381.0</v>
      </c>
      <c r="Q189" s="99">
        <v>991911.0</v>
      </c>
      <c r="R189" s="99">
        <v>1147660.0</v>
      </c>
      <c r="S189" s="99">
        <v>225926.0</v>
      </c>
    </row>
    <row r="190">
      <c r="A190" s="8">
        <v>44443.0</v>
      </c>
      <c r="B190" s="99">
        <v>1.7482977E7</v>
      </c>
      <c r="C190" s="99">
        <v>3256324.0</v>
      </c>
      <c r="D190" s="99">
        <v>1197835.0</v>
      </c>
      <c r="E190" s="99">
        <v>747280.0</v>
      </c>
      <c r="F190" s="99">
        <v>911692.0</v>
      </c>
      <c r="G190" s="99">
        <v>486553.0</v>
      </c>
      <c r="H190" s="99">
        <v>465198.0</v>
      </c>
      <c r="I190" s="99">
        <v>344235.0</v>
      </c>
      <c r="J190" s="99">
        <v>96723.0</v>
      </c>
      <c r="K190" s="99">
        <v>4163331.0</v>
      </c>
      <c r="L190" s="99">
        <v>610187.0</v>
      </c>
      <c r="M190" s="99">
        <v>578016.0</v>
      </c>
      <c r="N190" s="99">
        <v>782393.0</v>
      </c>
      <c r="O190" s="99">
        <v>718493.0</v>
      </c>
      <c r="P190" s="99">
        <v>792609.0</v>
      </c>
      <c r="Q190" s="99">
        <v>979691.0</v>
      </c>
      <c r="R190" s="99">
        <v>1129825.0</v>
      </c>
      <c r="S190" s="99">
        <v>222592.0</v>
      </c>
    </row>
    <row r="191">
      <c r="A191" s="8">
        <v>44442.0</v>
      </c>
      <c r="B191" s="96">
        <v>1.6783832E7</v>
      </c>
      <c r="C191" s="96">
        <v>3142963.0</v>
      </c>
      <c r="D191" s="96">
        <v>1152109.0</v>
      </c>
      <c r="E191" s="96">
        <v>719056.0</v>
      </c>
      <c r="F191" s="96">
        <v>873631.0</v>
      </c>
      <c r="G191" s="96">
        <v>460923.0</v>
      </c>
      <c r="H191" s="96">
        <v>447277.0</v>
      </c>
      <c r="I191" s="96">
        <v>329388.0</v>
      </c>
      <c r="J191" s="96">
        <v>91586.0</v>
      </c>
      <c r="K191" s="96">
        <v>3980657.0</v>
      </c>
      <c r="L191" s="96">
        <v>586640.0</v>
      </c>
      <c r="M191" s="96">
        <v>555385.0</v>
      </c>
      <c r="N191" s="96">
        <v>750810.0</v>
      </c>
      <c r="O191" s="96">
        <v>694003.0</v>
      </c>
      <c r="P191" s="96">
        <v>764988.0</v>
      </c>
      <c r="Q191" s="96">
        <v>938838.0</v>
      </c>
      <c r="R191" s="96">
        <v>1081388.0</v>
      </c>
      <c r="S191" s="96">
        <v>214190.0</v>
      </c>
    </row>
    <row r="192">
      <c r="A192" s="8">
        <v>44441.0</v>
      </c>
      <c r="B192" s="95">
        <v>1.628336E7</v>
      </c>
      <c r="C192" s="95">
        <v>3054298.0</v>
      </c>
      <c r="D192" s="95">
        <v>1121817.0</v>
      </c>
      <c r="E192" s="95">
        <v>693819.0</v>
      </c>
      <c r="F192" s="95">
        <v>847192.0</v>
      </c>
      <c r="G192" s="95">
        <v>449725.0</v>
      </c>
      <c r="H192" s="95">
        <v>433085.0</v>
      </c>
      <c r="I192" s="95">
        <v>315800.0</v>
      </c>
      <c r="J192" s="95">
        <v>88363.0</v>
      </c>
      <c r="K192" s="95">
        <v>3859905.0</v>
      </c>
      <c r="L192" s="95">
        <v>567519.0</v>
      </c>
      <c r="M192" s="95">
        <v>539453.0</v>
      </c>
      <c r="N192" s="95">
        <v>727773.0</v>
      </c>
      <c r="O192" s="95">
        <v>677759.0</v>
      </c>
      <c r="P192" s="95">
        <v>747253.0</v>
      </c>
      <c r="Q192" s="95">
        <v>904585.0</v>
      </c>
      <c r="R192" s="95">
        <v>1047401.0</v>
      </c>
      <c r="S192" s="95">
        <v>207613.0</v>
      </c>
    </row>
    <row r="193">
      <c r="A193" s="8">
        <v>44440.0</v>
      </c>
      <c r="B193" s="95">
        <v>1.5749376E7</v>
      </c>
      <c r="C193" s="95">
        <v>2959660.0</v>
      </c>
      <c r="D193" s="95">
        <v>1088180.0</v>
      </c>
      <c r="E193" s="95">
        <v>666913.0</v>
      </c>
      <c r="F193" s="95">
        <v>817599.0</v>
      </c>
      <c r="G193" s="95">
        <v>436802.0</v>
      </c>
      <c r="H193" s="95">
        <v>418188.0</v>
      </c>
      <c r="I193" s="95">
        <v>302387.0</v>
      </c>
      <c r="J193" s="95">
        <v>84856.0</v>
      </c>
      <c r="K193" s="95">
        <v>3729034.0</v>
      </c>
      <c r="L193" s="95">
        <v>548676.0</v>
      </c>
      <c r="M193" s="95">
        <v>523011.0</v>
      </c>
      <c r="N193" s="95">
        <v>703700.0</v>
      </c>
      <c r="O193" s="95">
        <v>660039.0</v>
      </c>
      <c r="P193" s="95">
        <v>728027.0</v>
      </c>
      <c r="Q193" s="95">
        <v>869895.0</v>
      </c>
      <c r="R193" s="95">
        <v>1011473.0</v>
      </c>
      <c r="S193" s="95">
        <v>200936.0</v>
      </c>
    </row>
    <row r="194">
      <c r="A194" s="8">
        <v>44439.0</v>
      </c>
      <c r="B194" s="95">
        <v>1.5218638E7</v>
      </c>
      <c r="C194" s="95">
        <v>2863236.0</v>
      </c>
      <c r="D194" s="95">
        <v>1052075.0</v>
      </c>
      <c r="E194" s="95">
        <v>641248.0</v>
      </c>
      <c r="F194" s="95">
        <v>789715.0</v>
      </c>
      <c r="G194" s="95">
        <v>425223.0</v>
      </c>
      <c r="H194" s="95">
        <v>404815.0</v>
      </c>
      <c r="I194" s="95">
        <v>290181.0</v>
      </c>
      <c r="J194" s="95">
        <v>82155.0</v>
      </c>
      <c r="K194" s="95">
        <v>3601244.0</v>
      </c>
      <c r="L194" s="95">
        <v>529966.0</v>
      </c>
      <c r="M194" s="95">
        <v>505623.0</v>
      </c>
      <c r="N194" s="95">
        <v>678916.0</v>
      </c>
      <c r="O194" s="95">
        <v>642896.0</v>
      </c>
      <c r="P194" s="95">
        <v>706682.0</v>
      </c>
      <c r="Q194" s="95">
        <v>834572.0</v>
      </c>
      <c r="R194" s="95">
        <v>975683.0</v>
      </c>
      <c r="S194" s="95">
        <v>194408.0</v>
      </c>
    </row>
    <row r="195">
      <c r="A195" s="8">
        <v>44438.0</v>
      </c>
      <c r="B195" s="97">
        <v>1.4619071E7</v>
      </c>
      <c r="C195" s="97">
        <v>2755524.0</v>
      </c>
      <c r="D195" s="97">
        <v>1008934.0</v>
      </c>
      <c r="E195" s="97">
        <v>612775.0</v>
      </c>
      <c r="F195" s="97">
        <v>756137.0</v>
      </c>
      <c r="G195" s="97">
        <v>411359.0</v>
      </c>
      <c r="H195" s="97">
        <v>389652.0</v>
      </c>
      <c r="I195" s="97">
        <v>277605.0</v>
      </c>
      <c r="J195" s="97">
        <v>79481.0</v>
      </c>
      <c r="K195" s="97">
        <v>3453936.0</v>
      </c>
      <c r="L195" s="97">
        <v>509998.0</v>
      </c>
      <c r="M195" s="97">
        <v>487119.0</v>
      </c>
      <c r="N195" s="97">
        <v>651780.0</v>
      </c>
      <c r="O195" s="97">
        <v>621639.0</v>
      </c>
      <c r="P195" s="97">
        <v>683690.0</v>
      </c>
      <c r="Q195" s="97">
        <v>797004.0</v>
      </c>
      <c r="R195" s="97">
        <v>935239.0</v>
      </c>
      <c r="S195" s="97">
        <v>187199.0</v>
      </c>
    </row>
    <row r="196">
      <c r="A196" s="8">
        <v>44437.0</v>
      </c>
      <c r="B196" s="99">
        <v>1.4602951E7</v>
      </c>
      <c r="C196" s="99">
        <v>2752565.0</v>
      </c>
      <c r="D196" s="99">
        <v>1008198.0</v>
      </c>
      <c r="E196" s="99">
        <v>612258.0</v>
      </c>
      <c r="F196" s="99">
        <v>755048.0</v>
      </c>
      <c r="G196" s="99">
        <v>411238.0</v>
      </c>
      <c r="H196" s="99">
        <v>389236.0</v>
      </c>
      <c r="I196" s="99">
        <v>277345.0</v>
      </c>
      <c r="J196" s="99">
        <v>79385.0</v>
      </c>
      <c r="K196" s="99">
        <v>3447281.0</v>
      </c>
      <c r="L196" s="99">
        <v>509648.0</v>
      </c>
      <c r="M196" s="99">
        <v>486687.0</v>
      </c>
      <c r="N196" s="99">
        <v>651241.0</v>
      </c>
      <c r="O196" s="99">
        <v>621328.0</v>
      </c>
      <c r="P196" s="99">
        <v>683494.0</v>
      </c>
      <c r="Q196" s="99">
        <v>796728.0</v>
      </c>
      <c r="R196" s="99">
        <v>934375.0</v>
      </c>
      <c r="S196" s="99">
        <v>186896.0</v>
      </c>
    </row>
    <row r="197">
      <c r="A197" s="8">
        <v>44436.0</v>
      </c>
      <c r="B197" s="99">
        <v>1.4346836E7</v>
      </c>
      <c r="C197" s="99">
        <v>2702208.0</v>
      </c>
      <c r="D197" s="99">
        <v>988420.0</v>
      </c>
      <c r="E197" s="99">
        <v>600904.0</v>
      </c>
      <c r="F197" s="99">
        <v>738102.0</v>
      </c>
      <c r="G197" s="99">
        <v>404606.0</v>
      </c>
      <c r="H197" s="99">
        <v>383410.0</v>
      </c>
      <c r="I197" s="99">
        <v>272791.0</v>
      </c>
      <c r="J197" s="99">
        <v>78058.0</v>
      </c>
      <c r="K197" s="99">
        <v>3375150.0</v>
      </c>
      <c r="L197" s="99">
        <v>503958.0</v>
      </c>
      <c r="M197" s="99">
        <v>478463.0</v>
      </c>
      <c r="N197" s="99">
        <v>642836.0</v>
      </c>
      <c r="O197" s="99">
        <v>612460.0</v>
      </c>
      <c r="P197" s="99">
        <v>675624.0</v>
      </c>
      <c r="Q197" s="99">
        <v>786133.0</v>
      </c>
      <c r="R197" s="99">
        <v>919286.0</v>
      </c>
      <c r="S197" s="99">
        <v>184427.0</v>
      </c>
    </row>
    <row r="198">
      <c r="A198" s="8">
        <v>44435.0</v>
      </c>
      <c r="B198" s="95">
        <v>1.3780926E7</v>
      </c>
      <c r="C198" s="95">
        <v>2599571.0</v>
      </c>
      <c r="D198" s="95">
        <v>947112.0</v>
      </c>
      <c r="E198" s="95">
        <v>576340.0</v>
      </c>
      <c r="F198" s="95">
        <v>706477.0</v>
      </c>
      <c r="G198" s="95">
        <v>389545.0</v>
      </c>
      <c r="H198" s="95">
        <v>368614.0</v>
      </c>
      <c r="I198" s="95">
        <v>262104.0</v>
      </c>
      <c r="J198" s="95">
        <v>75310.0</v>
      </c>
      <c r="K198" s="95">
        <v>3235325.0</v>
      </c>
      <c r="L198" s="95">
        <v>485449.0</v>
      </c>
      <c r="M198" s="95">
        <v>459819.0</v>
      </c>
      <c r="N198" s="95">
        <v>617340.0</v>
      </c>
      <c r="O198" s="95">
        <v>590078.0</v>
      </c>
      <c r="P198" s="95">
        <v>651720.0</v>
      </c>
      <c r="Q198" s="95">
        <v>755153.0</v>
      </c>
      <c r="R198" s="95">
        <v>882685.0</v>
      </c>
      <c r="S198" s="95">
        <v>178284.0</v>
      </c>
    </row>
    <row r="199">
      <c r="A199" s="8">
        <v>44434.0</v>
      </c>
      <c r="B199" s="95">
        <v>1.3358239E7</v>
      </c>
      <c r="C199" s="95">
        <v>2533738.0</v>
      </c>
      <c r="D199" s="95">
        <v>916849.0</v>
      </c>
      <c r="E199" s="95">
        <v>559247.0</v>
      </c>
      <c r="F199" s="95">
        <v>683482.0</v>
      </c>
      <c r="G199" s="95">
        <v>378956.0</v>
      </c>
      <c r="H199" s="95">
        <v>358322.0</v>
      </c>
      <c r="I199" s="95">
        <v>252914.0</v>
      </c>
      <c r="J199" s="95">
        <v>72501.0</v>
      </c>
      <c r="K199" s="95">
        <v>3139031.0</v>
      </c>
      <c r="L199" s="95">
        <v>468963.0</v>
      </c>
      <c r="M199" s="95">
        <v>444283.0</v>
      </c>
      <c r="N199" s="95">
        <v>595100.0</v>
      </c>
      <c r="O199" s="95">
        <v>571655.0</v>
      </c>
      <c r="P199" s="95">
        <v>629913.0</v>
      </c>
      <c r="Q199" s="95">
        <v>728207.0</v>
      </c>
      <c r="R199" s="95">
        <v>852954.0</v>
      </c>
      <c r="S199" s="95">
        <v>172124.0</v>
      </c>
    </row>
    <row r="200">
      <c r="A200" s="8">
        <v>44433.0</v>
      </c>
      <c r="B200" s="95">
        <v>1.2884222E7</v>
      </c>
      <c r="C200" s="95">
        <v>2450543.0</v>
      </c>
      <c r="D200" s="95">
        <v>881478.0</v>
      </c>
      <c r="E200" s="95">
        <v>539885.0</v>
      </c>
      <c r="F200" s="95">
        <v>658011.0</v>
      </c>
      <c r="G200" s="95">
        <v>366633.0</v>
      </c>
      <c r="H200" s="95">
        <v>345694.0</v>
      </c>
      <c r="I200" s="95">
        <v>241381.0</v>
      </c>
      <c r="J200" s="95">
        <v>70472.0</v>
      </c>
      <c r="K200" s="95">
        <v>3032420.0</v>
      </c>
      <c r="L200" s="95">
        <v>452422.0</v>
      </c>
      <c r="M200" s="95">
        <v>427237.0</v>
      </c>
      <c r="N200" s="95">
        <v>572696.0</v>
      </c>
      <c r="O200" s="95">
        <v>552430.0</v>
      </c>
      <c r="P200" s="95">
        <v>607816.0</v>
      </c>
      <c r="Q200" s="95">
        <v>699684.0</v>
      </c>
      <c r="R200" s="95">
        <v>819955.0</v>
      </c>
      <c r="S200" s="95">
        <v>165465.0</v>
      </c>
    </row>
    <row r="201">
      <c r="A201" s="8">
        <v>44432.0</v>
      </c>
      <c r="B201" s="99">
        <v>1.2283734E7</v>
      </c>
      <c r="C201" s="95">
        <v>2342494.0</v>
      </c>
      <c r="D201" s="95">
        <v>837341.0</v>
      </c>
      <c r="E201" s="95">
        <v>515271.0</v>
      </c>
      <c r="F201" s="95">
        <v>625045.0</v>
      </c>
      <c r="G201" s="95">
        <v>349501.0</v>
      </c>
      <c r="H201" s="95">
        <v>330492.0</v>
      </c>
      <c r="I201" s="95">
        <v>227491.0</v>
      </c>
      <c r="J201" s="95">
        <v>67577.0</v>
      </c>
      <c r="K201" s="95">
        <v>2896574.0</v>
      </c>
      <c r="L201" s="95">
        <v>431753.0</v>
      </c>
      <c r="M201" s="95">
        <v>406169.0</v>
      </c>
      <c r="N201" s="95">
        <v>544645.0</v>
      </c>
      <c r="O201" s="95">
        <v>526601.0</v>
      </c>
      <c r="P201" s="95">
        <v>579135.0</v>
      </c>
      <c r="Q201" s="95">
        <v>666456.0</v>
      </c>
      <c r="R201" s="95">
        <v>779919.0</v>
      </c>
      <c r="S201" s="95">
        <v>157270.0</v>
      </c>
    </row>
    <row r="202">
      <c r="A202" s="8">
        <v>44431.0</v>
      </c>
      <c r="B202" s="95">
        <v>1.1565121E7</v>
      </c>
      <c r="C202" s="95">
        <v>2210777.0</v>
      </c>
      <c r="D202" s="95">
        <v>783956.0</v>
      </c>
      <c r="E202" s="95">
        <v>485583.0</v>
      </c>
      <c r="F202" s="95">
        <v>585789.0</v>
      </c>
      <c r="G202" s="95">
        <v>328736.0</v>
      </c>
      <c r="H202" s="95">
        <v>312363.0</v>
      </c>
      <c r="I202" s="95">
        <v>212939.0</v>
      </c>
      <c r="J202" s="95">
        <v>63606.0</v>
      </c>
      <c r="K202" s="95">
        <v>2728328.0</v>
      </c>
      <c r="L202" s="95">
        <v>409030.0</v>
      </c>
      <c r="M202" s="95">
        <v>382135.0</v>
      </c>
      <c r="N202" s="95">
        <v>513477.0</v>
      </c>
      <c r="O202" s="95">
        <v>495112.0</v>
      </c>
      <c r="P202" s="95">
        <v>544675.0</v>
      </c>
      <c r="Q202" s="95">
        <v>628772.0</v>
      </c>
      <c r="R202" s="95">
        <v>731381.0</v>
      </c>
      <c r="S202" s="95">
        <v>148462.0</v>
      </c>
    </row>
    <row r="203">
      <c r="A203" s="8">
        <v>44430.0</v>
      </c>
      <c r="B203" s="96">
        <v>1.1562518E7</v>
      </c>
      <c r="C203" s="96">
        <v>2210176.0</v>
      </c>
      <c r="D203" s="96">
        <v>783747.0</v>
      </c>
      <c r="E203" s="96">
        <v>485508.0</v>
      </c>
      <c r="F203" s="96">
        <v>585565.0</v>
      </c>
      <c r="G203" s="96">
        <v>328675.0</v>
      </c>
      <c r="H203" s="96">
        <v>312280.0</v>
      </c>
      <c r="I203" s="96">
        <v>212827.0</v>
      </c>
      <c r="J203" s="96">
        <v>63606.0</v>
      </c>
      <c r="K203" s="96">
        <v>2727519.0</v>
      </c>
      <c r="L203" s="96">
        <v>408989.0</v>
      </c>
      <c r="M203" s="96">
        <v>382066.0</v>
      </c>
      <c r="N203" s="96">
        <v>513414.0</v>
      </c>
      <c r="O203" s="96">
        <v>495014.0</v>
      </c>
      <c r="P203" s="96">
        <v>544640.0</v>
      </c>
      <c r="Q203" s="96">
        <v>628733.0</v>
      </c>
      <c r="R203" s="96">
        <v>731367.0</v>
      </c>
      <c r="S203" s="96">
        <v>148392.0</v>
      </c>
    </row>
    <row r="204">
      <c r="A204" s="8">
        <v>44429.0</v>
      </c>
      <c r="B204" s="95">
        <v>1.1439093E7</v>
      </c>
      <c r="C204" s="95">
        <v>2183532.0</v>
      </c>
      <c r="D204" s="95">
        <v>772728.0</v>
      </c>
      <c r="E204" s="95">
        <v>480369.0</v>
      </c>
      <c r="F204" s="95">
        <v>577945.0</v>
      </c>
      <c r="G204" s="95">
        <v>325431.0</v>
      </c>
      <c r="H204" s="95">
        <v>309409.0</v>
      </c>
      <c r="I204" s="95">
        <v>210469.0</v>
      </c>
      <c r="J204" s="95">
        <v>63019.0</v>
      </c>
      <c r="K204" s="95">
        <v>2695862.0</v>
      </c>
      <c r="L204" s="95">
        <v>406278.0</v>
      </c>
      <c r="M204" s="95">
        <v>378267.0</v>
      </c>
      <c r="N204" s="95">
        <v>509119.0</v>
      </c>
      <c r="O204" s="95">
        <v>490597.0</v>
      </c>
      <c r="P204" s="95">
        <v>540130.0</v>
      </c>
      <c r="Q204" s="95">
        <v>623885.0</v>
      </c>
      <c r="R204" s="95">
        <v>724956.0</v>
      </c>
      <c r="S204" s="95">
        <v>147097.0</v>
      </c>
    </row>
    <row r="205">
      <c r="A205" s="8">
        <v>44428.0</v>
      </c>
      <c r="B205" s="95">
        <v>1.1106027E7</v>
      </c>
      <c r="C205" s="95">
        <v>2116503.0</v>
      </c>
      <c r="D205" s="95">
        <v>746393.0</v>
      </c>
      <c r="E205" s="95">
        <v>467414.0</v>
      </c>
      <c r="F205" s="95">
        <v>560793.0</v>
      </c>
      <c r="G205" s="95">
        <v>316528.0</v>
      </c>
      <c r="H205" s="95">
        <v>300966.0</v>
      </c>
      <c r="I205" s="95">
        <v>203873.0</v>
      </c>
      <c r="J205" s="95">
        <v>61550.0</v>
      </c>
      <c r="K205" s="95">
        <v>2621207.0</v>
      </c>
      <c r="L205" s="95">
        <v>395740.0</v>
      </c>
      <c r="M205" s="95">
        <v>367852.0</v>
      </c>
      <c r="N205" s="95">
        <v>494960.0</v>
      </c>
      <c r="O205" s="95">
        <v>475989.0</v>
      </c>
      <c r="P205" s="95">
        <v>525681.0</v>
      </c>
      <c r="Q205" s="95">
        <v>606151.0</v>
      </c>
      <c r="R205" s="95">
        <v>701262.0</v>
      </c>
      <c r="S205" s="95">
        <v>143165.0</v>
      </c>
    </row>
    <row r="206">
      <c r="A206" s="8">
        <v>44427.0</v>
      </c>
      <c r="B206" s="95">
        <v>1.0812327E7</v>
      </c>
      <c r="C206" s="95">
        <v>2058630.0</v>
      </c>
      <c r="D206" s="95">
        <v>724204.0</v>
      </c>
      <c r="E206" s="95">
        <v>456275.0</v>
      </c>
      <c r="F206" s="95">
        <v>545812.0</v>
      </c>
      <c r="G206" s="95">
        <v>309119.0</v>
      </c>
      <c r="H206" s="95">
        <v>293995.0</v>
      </c>
      <c r="I206" s="95">
        <v>198055.0</v>
      </c>
      <c r="J206" s="95">
        <v>60177.0</v>
      </c>
      <c r="K206" s="95">
        <v>2558053.0</v>
      </c>
      <c r="L206" s="95">
        <v>385759.0</v>
      </c>
      <c r="M206" s="95">
        <v>358427.0</v>
      </c>
      <c r="N206" s="95">
        <v>481633.0</v>
      </c>
      <c r="O206" s="95">
        <v>461431.0</v>
      </c>
      <c r="P206" s="95">
        <v>511021.0</v>
      </c>
      <c r="Q206" s="95">
        <v>588891.0</v>
      </c>
      <c r="R206" s="95">
        <v>681559.0</v>
      </c>
      <c r="S206" s="95">
        <v>139286.0</v>
      </c>
    </row>
    <row r="207">
      <c r="A207" s="8">
        <v>44426.0</v>
      </c>
      <c r="B207" s="95">
        <v>1.0491866E7</v>
      </c>
      <c r="C207" s="95">
        <v>1995627.0</v>
      </c>
      <c r="D207" s="95">
        <v>700300.0</v>
      </c>
      <c r="E207" s="95">
        <v>444235.0</v>
      </c>
      <c r="F207" s="95">
        <v>530213.0</v>
      </c>
      <c r="G207" s="95">
        <v>300724.0</v>
      </c>
      <c r="H207" s="95">
        <v>285631.0</v>
      </c>
      <c r="I207" s="95">
        <v>191501.0</v>
      </c>
      <c r="J207" s="95">
        <v>58833.0</v>
      </c>
      <c r="K207" s="95">
        <v>2487608.0</v>
      </c>
      <c r="L207" s="95">
        <v>374980.0</v>
      </c>
      <c r="M207" s="95">
        <v>347609.0</v>
      </c>
      <c r="N207" s="95">
        <v>467931.0</v>
      </c>
      <c r="O207" s="95">
        <v>445966.0</v>
      </c>
      <c r="P207" s="95">
        <v>494847.0</v>
      </c>
      <c r="Q207" s="95">
        <v>570214.0</v>
      </c>
      <c r="R207" s="95">
        <v>660604.0</v>
      </c>
      <c r="S207" s="95">
        <v>135043.0</v>
      </c>
    </row>
    <row r="208">
      <c r="A208" s="8">
        <v>44425.0</v>
      </c>
      <c r="B208" s="97">
        <v>9996839.0</v>
      </c>
      <c r="C208" s="97">
        <v>1900836.0</v>
      </c>
      <c r="D208" s="97">
        <v>663496.0</v>
      </c>
      <c r="E208" s="97">
        <v>424488.0</v>
      </c>
      <c r="F208" s="97">
        <v>505090.0</v>
      </c>
      <c r="G208" s="97">
        <v>286657.0</v>
      </c>
      <c r="H208" s="97">
        <v>273351.0</v>
      </c>
      <c r="I208" s="97">
        <v>181239.0</v>
      </c>
      <c r="J208" s="97">
        <v>56636.0</v>
      </c>
      <c r="K208" s="97">
        <v>2379049.0</v>
      </c>
      <c r="L208" s="97">
        <v>358751.0</v>
      </c>
      <c r="M208" s="97">
        <v>329659.0</v>
      </c>
      <c r="N208" s="97">
        <v>445939.0</v>
      </c>
      <c r="O208" s="97">
        <v>422245.0</v>
      </c>
      <c r="P208" s="97">
        <v>469596.0</v>
      </c>
      <c r="Q208" s="97">
        <v>543131.0</v>
      </c>
      <c r="R208" s="97">
        <v>627921.0</v>
      </c>
      <c r="S208" s="97">
        <v>128755.0</v>
      </c>
    </row>
    <row r="209">
      <c r="A209" s="8">
        <v>44424.0</v>
      </c>
      <c r="B209" s="95">
        <v>9741255.0</v>
      </c>
      <c r="C209" s="95">
        <v>1849485.0</v>
      </c>
      <c r="D209" s="95">
        <v>644866.0</v>
      </c>
      <c r="E209" s="95">
        <v>416151.0</v>
      </c>
      <c r="F209" s="95">
        <v>493048.0</v>
      </c>
      <c r="G209" s="95">
        <v>279858.0</v>
      </c>
      <c r="H209" s="95">
        <v>266177.0</v>
      </c>
      <c r="I209" s="95">
        <v>176040.0</v>
      </c>
      <c r="J209" s="95">
        <v>55113.0</v>
      </c>
      <c r="K209" s="95">
        <v>2318412.0</v>
      </c>
      <c r="L209" s="95">
        <v>351176.0</v>
      </c>
      <c r="M209" s="95">
        <v>321760.0</v>
      </c>
      <c r="N209" s="95">
        <v>434322.0</v>
      </c>
      <c r="O209" s="95">
        <v>409573.0</v>
      </c>
      <c r="P209" s="95">
        <v>456596.0</v>
      </c>
      <c r="Q209" s="95">
        <v>530073.0</v>
      </c>
      <c r="R209" s="95">
        <v>612951.0</v>
      </c>
      <c r="S209" s="95">
        <v>125654.0</v>
      </c>
    </row>
    <row r="210">
      <c r="A210" s="8">
        <v>44423.0</v>
      </c>
      <c r="B210" s="95">
        <v>9735672.0</v>
      </c>
      <c r="C210" s="95">
        <v>1848314.0</v>
      </c>
      <c r="D210" s="95">
        <v>644647.0</v>
      </c>
      <c r="E210" s="95">
        <v>416043.0</v>
      </c>
      <c r="F210" s="95">
        <v>492727.0</v>
      </c>
      <c r="G210" s="95">
        <v>279802.0</v>
      </c>
      <c r="H210" s="95">
        <v>266057.0</v>
      </c>
      <c r="I210" s="95">
        <v>175970.0</v>
      </c>
      <c r="J210" s="95">
        <v>55102.0</v>
      </c>
      <c r="K210" s="95">
        <v>2315652.0</v>
      </c>
      <c r="L210" s="95">
        <v>351089.0</v>
      </c>
      <c r="M210" s="95">
        <v>321606.0</v>
      </c>
      <c r="N210" s="95">
        <v>434181.0</v>
      </c>
      <c r="O210" s="95">
        <v>409474.0</v>
      </c>
      <c r="P210" s="95">
        <v>456554.0</v>
      </c>
      <c r="Q210" s="95">
        <v>529994.0</v>
      </c>
      <c r="R210" s="95">
        <v>612887.0</v>
      </c>
      <c r="S210" s="95">
        <v>125573.0</v>
      </c>
    </row>
    <row r="211">
      <c r="A211" s="8">
        <v>44422.0</v>
      </c>
      <c r="B211" s="96">
        <v>9552662.0</v>
      </c>
      <c r="C211" s="96">
        <v>1808837.0</v>
      </c>
      <c r="D211" s="96">
        <v>632047.0</v>
      </c>
      <c r="E211" s="96">
        <v>409140.0</v>
      </c>
      <c r="F211" s="96">
        <v>482702.0</v>
      </c>
      <c r="G211" s="96">
        <v>274967.0</v>
      </c>
      <c r="H211" s="96">
        <v>262242.0</v>
      </c>
      <c r="I211" s="96">
        <v>172999.0</v>
      </c>
      <c r="J211" s="96">
        <v>54044.0</v>
      </c>
      <c r="K211" s="96">
        <v>2258539.0</v>
      </c>
      <c r="L211" s="96">
        <v>347180.0</v>
      </c>
      <c r="M211" s="96">
        <v>316081.0</v>
      </c>
      <c r="N211" s="96">
        <v>428731.0</v>
      </c>
      <c r="O211" s="96">
        <v>402850.0</v>
      </c>
      <c r="P211" s="96">
        <v>449899.0</v>
      </c>
      <c r="Q211" s="96">
        <v>524053.0</v>
      </c>
      <c r="R211" s="96">
        <v>604735.0</v>
      </c>
      <c r="S211" s="96">
        <v>123616.0</v>
      </c>
    </row>
    <row r="212">
      <c r="A212" s="8">
        <v>44421.0</v>
      </c>
      <c r="B212" s="97">
        <v>8932065.0</v>
      </c>
      <c r="C212" s="97">
        <v>1686971.0</v>
      </c>
      <c r="D212" s="97">
        <v>588152.0</v>
      </c>
      <c r="E212" s="97">
        <v>385533.0</v>
      </c>
      <c r="F212" s="97">
        <v>450675.0</v>
      </c>
      <c r="G212" s="97">
        <v>255557.0</v>
      </c>
      <c r="H212" s="97">
        <v>245197.0</v>
      </c>
      <c r="I212" s="97">
        <v>161038.0</v>
      </c>
      <c r="J212" s="97">
        <v>50395.0</v>
      </c>
      <c r="K212" s="97">
        <v>2111895.0</v>
      </c>
      <c r="L212" s="97">
        <v>328118.0</v>
      </c>
      <c r="M212" s="97">
        <v>295587.0</v>
      </c>
      <c r="N212" s="97">
        <v>403384.0</v>
      </c>
      <c r="O212" s="97">
        <v>375611.0</v>
      </c>
      <c r="P212" s="97">
        <v>417170.0</v>
      </c>
      <c r="Q212" s="97">
        <v>494183.0</v>
      </c>
      <c r="R212" s="97">
        <v>566920.0</v>
      </c>
      <c r="S212" s="97">
        <v>115679.0</v>
      </c>
    </row>
    <row r="213">
      <c r="A213" s="8">
        <v>44420.0</v>
      </c>
      <c r="B213" s="95">
        <v>8226416.0</v>
      </c>
      <c r="C213" s="95">
        <v>1551492.0</v>
      </c>
      <c r="D213" s="95">
        <v>537704.0</v>
      </c>
      <c r="E213" s="95">
        <v>356226.0</v>
      </c>
      <c r="F213" s="95">
        <v>413182.0</v>
      </c>
      <c r="G213" s="95">
        <v>233767.0</v>
      </c>
      <c r="H213" s="95">
        <v>226572.0</v>
      </c>
      <c r="I213" s="95">
        <v>146774.0</v>
      </c>
      <c r="J213" s="95">
        <v>46072.0</v>
      </c>
      <c r="K213" s="95">
        <v>1945897.0</v>
      </c>
      <c r="L213" s="95">
        <v>305003.0</v>
      </c>
      <c r="M213" s="95">
        <v>271782.0</v>
      </c>
      <c r="N213" s="95">
        <v>372476.0</v>
      </c>
      <c r="O213" s="95">
        <v>345279.0</v>
      </c>
      <c r="P213" s="95">
        <v>382751.0</v>
      </c>
      <c r="Q213" s="95">
        <v>460591.0</v>
      </c>
      <c r="R213" s="95">
        <v>523841.0</v>
      </c>
      <c r="S213" s="95">
        <v>107007.0</v>
      </c>
    </row>
    <row r="214">
      <c r="A214" s="8">
        <v>44419.0</v>
      </c>
      <c r="B214" s="96">
        <v>8062980.0</v>
      </c>
      <c r="C214" s="96">
        <v>1515914.0</v>
      </c>
      <c r="D214" s="96">
        <v>527899.0</v>
      </c>
      <c r="E214" s="96">
        <v>348953.0</v>
      </c>
      <c r="F214" s="96">
        <v>405056.0</v>
      </c>
      <c r="G214" s="96">
        <v>228640.0</v>
      </c>
      <c r="H214" s="96">
        <v>221723.0</v>
      </c>
      <c r="I214" s="96">
        <v>143231.0</v>
      </c>
      <c r="J214" s="96">
        <v>44902.0</v>
      </c>
      <c r="K214" s="96">
        <v>1901180.0</v>
      </c>
      <c r="L214" s="96">
        <v>300067.0</v>
      </c>
      <c r="M214" s="96">
        <v>266478.0</v>
      </c>
      <c r="N214" s="96">
        <v>367129.0</v>
      </c>
      <c r="O214" s="96">
        <v>340796.0</v>
      </c>
      <c r="P214" s="96">
        <v>377437.0</v>
      </c>
      <c r="Q214" s="96">
        <v>453397.0</v>
      </c>
      <c r="R214" s="96">
        <v>515339.0</v>
      </c>
      <c r="S214" s="96">
        <v>104839.0</v>
      </c>
    </row>
    <row r="215">
      <c r="A215" s="8">
        <v>44418.0</v>
      </c>
      <c r="B215" s="97">
        <v>7894351.0</v>
      </c>
      <c r="C215" s="97">
        <v>1481476.0</v>
      </c>
      <c r="D215" s="97">
        <v>518152.0</v>
      </c>
      <c r="E215" s="97">
        <v>342219.0</v>
      </c>
      <c r="F215" s="97">
        <v>396629.0</v>
      </c>
      <c r="G215" s="97">
        <v>223235.0</v>
      </c>
      <c r="H215" s="97">
        <v>216772.0</v>
      </c>
      <c r="I215" s="97">
        <v>139336.0</v>
      </c>
      <c r="J215" s="97">
        <v>43681.0</v>
      </c>
      <c r="K215" s="97">
        <v>1853076.0</v>
      </c>
      <c r="L215" s="97">
        <v>294997.0</v>
      </c>
      <c r="M215" s="97">
        <v>261079.0</v>
      </c>
      <c r="N215" s="97">
        <v>360192.0</v>
      </c>
      <c r="O215" s="97">
        <v>336369.0</v>
      </c>
      <c r="P215" s="97">
        <v>371051.0</v>
      </c>
      <c r="Q215" s="97">
        <v>447178.0</v>
      </c>
      <c r="R215" s="97">
        <v>506569.0</v>
      </c>
      <c r="S215" s="97">
        <v>102340.0</v>
      </c>
    </row>
    <row r="216">
      <c r="A216" s="8">
        <v>44417.0</v>
      </c>
      <c r="B216" s="95">
        <v>7721046.0</v>
      </c>
      <c r="C216" s="95">
        <v>1446195.0</v>
      </c>
      <c r="D216" s="95">
        <v>508485.0</v>
      </c>
      <c r="E216" s="95">
        <v>335071.0</v>
      </c>
      <c r="F216" s="95">
        <v>388734.0</v>
      </c>
      <c r="G216" s="95">
        <v>218228.0</v>
      </c>
      <c r="H216" s="95">
        <v>211799.0</v>
      </c>
      <c r="I216" s="95">
        <v>135630.0</v>
      </c>
      <c r="J216" s="95">
        <v>42443.0</v>
      </c>
      <c r="K216" s="95">
        <v>1806009.0</v>
      </c>
      <c r="L216" s="95">
        <v>289602.0</v>
      </c>
      <c r="M216" s="95">
        <v>255707.0</v>
      </c>
      <c r="N216" s="95">
        <v>353114.0</v>
      </c>
      <c r="O216" s="95">
        <v>330564.0</v>
      </c>
      <c r="P216" s="95">
        <v>364514.0</v>
      </c>
      <c r="Q216" s="95">
        <v>438113.0</v>
      </c>
      <c r="R216" s="95">
        <v>496251.0</v>
      </c>
      <c r="S216" s="95">
        <v>100587.0</v>
      </c>
    </row>
    <row r="217">
      <c r="A217" s="8">
        <v>44416.0</v>
      </c>
      <c r="B217" s="95">
        <v>7718803.0</v>
      </c>
      <c r="C217" s="95">
        <v>1446093.0</v>
      </c>
      <c r="D217" s="95">
        <v>508474.0</v>
      </c>
      <c r="E217" s="95">
        <v>335032.0</v>
      </c>
      <c r="F217" s="95">
        <v>388674.0</v>
      </c>
      <c r="G217" s="95">
        <v>218226.0</v>
      </c>
      <c r="H217" s="95">
        <v>211781.0</v>
      </c>
      <c r="I217" s="95">
        <v>135622.0</v>
      </c>
      <c r="J217" s="95">
        <v>42435.0</v>
      </c>
      <c r="K217" s="95">
        <v>1804087.0</v>
      </c>
      <c r="L217" s="95">
        <v>289590.0</v>
      </c>
      <c r="M217" s="95">
        <v>255699.0</v>
      </c>
      <c r="N217" s="95">
        <v>353105.0</v>
      </c>
      <c r="O217" s="95">
        <v>330557.0</v>
      </c>
      <c r="P217" s="95">
        <v>364510.0</v>
      </c>
      <c r="Q217" s="95">
        <v>438095.0</v>
      </c>
      <c r="R217" s="95">
        <v>496245.0</v>
      </c>
      <c r="S217" s="95">
        <v>100578.0</v>
      </c>
    </row>
    <row r="218">
      <c r="A218" s="8">
        <v>44415.0</v>
      </c>
      <c r="B218" s="95">
        <v>7682664.0</v>
      </c>
      <c r="C218" s="95">
        <v>1437142.0</v>
      </c>
      <c r="D218" s="95">
        <v>507690.0</v>
      </c>
      <c r="E218" s="95">
        <v>334568.0</v>
      </c>
      <c r="F218" s="95">
        <v>387097.0</v>
      </c>
      <c r="G218" s="95">
        <v>217834.0</v>
      </c>
      <c r="H218" s="95">
        <v>211558.0</v>
      </c>
      <c r="I218" s="95">
        <v>135516.0</v>
      </c>
      <c r="J218" s="95">
        <v>42257.0</v>
      </c>
      <c r="K218" s="95">
        <v>1784538.0</v>
      </c>
      <c r="L218" s="95">
        <v>288859.0</v>
      </c>
      <c r="M218" s="95">
        <v>255364.0</v>
      </c>
      <c r="N218" s="95">
        <v>352736.0</v>
      </c>
      <c r="O218" s="95">
        <v>330218.0</v>
      </c>
      <c r="P218" s="95">
        <v>364175.0</v>
      </c>
      <c r="Q218" s="95">
        <v>437509.0</v>
      </c>
      <c r="R218" s="95">
        <v>495274.0</v>
      </c>
      <c r="S218" s="95">
        <v>100329.0</v>
      </c>
    </row>
    <row r="219">
      <c r="A219" s="8">
        <v>44414.0</v>
      </c>
      <c r="B219" s="96">
        <v>7526904.0</v>
      </c>
      <c r="C219" s="96">
        <v>1406907.0</v>
      </c>
      <c r="D219" s="96">
        <v>498980.0</v>
      </c>
      <c r="E219" s="96">
        <v>328231.0</v>
      </c>
      <c r="F219" s="96">
        <v>380023.0</v>
      </c>
      <c r="G219" s="96">
        <v>214469.0</v>
      </c>
      <c r="H219" s="96">
        <v>207334.0</v>
      </c>
      <c r="I219" s="96">
        <v>132480.0</v>
      </c>
      <c r="J219" s="96">
        <v>40736.0</v>
      </c>
      <c r="K219" s="96">
        <v>1743793.0</v>
      </c>
      <c r="L219" s="96">
        <v>283663.0</v>
      </c>
      <c r="M219" s="96">
        <v>250990.0</v>
      </c>
      <c r="N219" s="96">
        <v>345297.0</v>
      </c>
      <c r="O219" s="96">
        <v>325166.0</v>
      </c>
      <c r="P219" s="96">
        <v>356648.0</v>
      </c>
      <c r="Q219" s="96">
        <v>428247.0</v>
      </c>
      <c r="R219" s="96">
        <v>485676.0</v>
      </c>
      <c r="S219" s="96">
        <v>98264.0</v>
      </c>
    </row>
    <row r="220">
      <c r="A220" s="8">
        <v>44413.0</v>
      </c>
      <c r="B220" s="95">
        <v>7400259.0</v>
      </c>
      <c r="C220" s="95">
        <v>1381042.0</v>
      </c>
      <c r="D220" s="95">
        <v>492305.0</v>
      </c>
      <c r="E220" s="95">
        <v>322339.0</v>
      </c>
      <c r="F220" s="95">
        <v>373539.0</v>
      </c>
      <c r="G220" s="95">
        <v>212246.0</v>
      </c>
      <c r="H220" s="95">
        <v>204182.0</v>
      </c>
      <c r="I220" s="95">
        <v>129855.0</v>
      </c>
      <c r="J220" s="95">
        <v>39600.0</v>
      </c>
      <c r="K220" s="95">
        <v>1707126.0</v>
      </c>
      <c r="L220" s="95">
        <v>279610.0</v>
      </c>
      <c r="M220" s="95">
        <v>248246.0</v>
      </c>
      <c r="N220" s="95">
        <v>340433.0</v>
      </c>
      <c r="O220" s="95">
        <v>320458.0</v>
      </c>
      <c r="P220" s="95">
        <v>352435.0</v>
      </c>
      <c r="Q220" s="95">
        <v>422069.0</v>
      </c>
      <c r="R220" s="95">
        <v>478218.0</v>
      </c>
      <c r="S220" s="95">
        <v>96556.0</v>
      </c>
    </row>
    <row r="221">
      <c r="A221" s="8">
        <v>44412.0</v>
      </c>
      <c r="B221" s="95">
        <v>7289659.0</v>
      </c>
      <c r="C221" s="95">
        <v>1357865.0</v>
      </c>
      <c r="D221" s="95">
        <v>486566.0</v>
      </c>
      <c r="E221" s="95">
        <v>316890.0</v>
      </c>
      <c r="F221" s="95">
        <v>368016.0</v>
      </c>
      <c r="G221" s="95">
        <v>209107.0</v>
      </c>
      <c r="H221" s="95">
        <v>201501.0</v>
      </c>
      <c r="I221" s="95">
        <v>127950.0</v>
      </c>
      <c r="J221" s="95">
        <v>38703.0</v>
      </c>
      <c r="K221" s="95">
        <v>1674100.0</v>
      </c>
      <c r="L221" s="95">
        <v>276872.0</v>
      </c>
      <c r="M221" s="95">
        <v>244864.0</v>
      </c>
      <c r="N221" s="95">
        <v>336729.0</v>
      </c>
      <c r="O221" s="95">
        <v>316877.0</v>
      </c>
      <c r="P221" s="95">
        <v>349164.0</v>
      </c>
      <c r="Q221" s="95">
        <v>417085.0</v>
      </c>
      <c r="R221" s="95">
        <v>472245.0</v>
      </c>
      <c r="S221" s="95">
        <v>95125.0</v>
      </c>
    </row>
    <row r="222">
      <c r="A222" s="8">
        <v>44411.0</v>
      </c>
      <c r="B222" s="95">
        <v>7182557.0</v>
      </c>
      <c r="C222" s="95">
        <v>1337105.0</v>
      </c>
      <c r="D222" s="95">
        <v>480473.0</v>
      </c>
      <c r="E222" s="95">
        <v>312005.0</v>
      </c>
      <c r="F222" s="95">
        <v>362683.0</v>
      </c>
      <c r="G222" s="95">
        <v>205245.0</v>
      </c>
      <c r="H222" s="95">
        <v>198567.0</v>
      </c>
      <c r="I222" s="95">
        <v>125310.0</v>
      </c>
      <c r="J222" s="95">
        <v>37803.0</v>
      </c>
      <c r="K222" s="95">
        <v>1644252.0</v>
      </c>
      <c r="L222" s="95">
        <v>274263.0</v>
      </c>
      <c r="M222" s="95">
        <v>242028.0</v>
      </c>
      <c r="N222" s="95">
        <v>332645.0</v>
      </c>
      <c r="O222" s="95">
        <v>313231.0</v>
      </c>
      <c r="P222" s="95">
        <v>345653.0</v>
      </c>
      <c r="Q222" s="95">
        <v>411768.0</v>
      </c>
      <c r="R222" s="95">
        <v>466053.0</v>
      </c>
      <c r="S222" s="95">
        <v>93473.0</v>
      </c>
    </row>
    <row r="223">
      <c r="A223" s="8">
        <v>44410.0</v>
      </c>
      <c r="B223" s="95">
        <v>7146409.0</v>
      </c>
      <c r="C223" s="95">
        <v>1329967.0</v>
      </c>
      <c r="D223" s="95">
        <v>477789.0</v>
      </c>
      <c r="E223" s="95">
        <v>309314.0</v>
      </c>
      <c r="F223" s="95">
        <v>360899.0</v>
      </c>
      <c r="G223" s="95">
        <v>204413.0</v>
      </c>
      <c r="H223" s="95">
        <v>197585.0</v>
      </c>
      <c r="I223" s="95">
        <v>124836.0</v>
      </c>
      <c r="J223" s="95">
        <v>37622.0</v>
      </c>
      <c r="K223" s="95">
        <v>1636324.0</v>
      </c>
      <c r="L223" s="95">
        <v>273247.0</v>
      </c>
      <c r="M223" s="95">
        <v>240702.0</v>
      </c>
      <c r="N223" s="95">
        <v>330573.0</v>
      </c>
      <c r="O223" s="95">
        <v>311961.0</v>
      </c>
      <c r="P223" s="95">
        <v>344277.0</v>
      </c>
      <c r="Q223" s="95">
        <v>409746.0</v>
      </c>
      <c r="R223" s="95">
        <v>464108.0</v>
      </c>
      <c r="S223" s="95">
        <v>93046.0</v>
      </c>
    </row>
    <row r="224">
      <c r="A224" s="8">
        <v>44409.0</v>
      </c>
      <c r="B224" s="96">
        <v>7145922.0</v>
      </c>
      <c r="C224" s="96">
        <v>1329899.0</v>
      </c>
      <c r="D224" s="96">
        <v>477789.0</v>
      </c>
      <c r="E224" s="96">
        <v>309059.0</v>
      </c>
      <c r="F224" s="96">
        <v>360899.0</v>
      </c>
      <c r="G224" s="96">
        <v>204413.0</v>
      </c>
      <c r="H224" s="96">
        <v>197573.0</v>
      </c>
      <c r="I224" s="96">
        <v>124831.0</v>
      </c>
      <c r="J224" s="96">
        <v>37618.0</v>
      </c>
      <c r="K224" s="96">
        <v>1636240.0</v>
      </c>
      <c r="L224" s="96">
        <v>273243.0</v>
      </c>
      <c r="M224" s="96">
        <v>240701.0</v>
      </c>
      <c r="N224" s="96">
        <v>330571.0</v>
      </c>
      <c r="O224" s="96">
        <v>311942.0</v>
      </c>
      <c r="P224" s="96">
        <v>344277.0</v>
      </c>
      <c r="Q224" s="96">
        <v>409725.0</v>
      </c>
      <c r="R224" s="96">
        <v>464102.0</v>
      </c>
      <c r="S224" s="96">
        <v>93040.0</v>
      </c>
    </row>
    <row r="225">
      <c r="A225" s="8">
        <v>44408.0</v>
      </c>
      <c r="B225" s="95">
        <v>7131204.0</v>
      </c>
      <c r="C225" s="95">
        <v>1325451.0</v>
      </c>
      <c r="D225" s="95">
        <v>477341.0</v>
      </c>
      <c r="E225" s="95">
        <v>308818.0</v>
      </c>
      <c r="F225" s="95">
        <v>360427.0</v>
      </c>
      <c r="G225" s="95">
        <v>204146.0</v>
      </c>
      <c r="H225" s="95">
        <v>197418.0</v>
      </c>
      <c r="I225" s="95">
        <v>124757.0</v>
      </c>
      <c r="J225" s="95">
        <v>37540.0</v>
      </c>
      <c r="K225" s="95">
        <v>1630113.0</v>
      </c>
      <c r="L225" s="95">
        <v>272930.0</v>
      </c>
      <c r="M225" s="95">
        <v>240441.0</v>
      </c>
      <c r="N225" s="95">
        <v>330265.0</v>
      </c>
      <c r="O225" s="95">
        <v>311743.0</v>
      </c>
      <c r="P225" s="95">
        <v>343935.0</v>
      </c>
      <c r="Q225" s="95">
        <v>409258.0</v>
      </c>
      <c r="R225" s="95">
        <v>463734.0</v>
      </c>
      <c r="S225" s="95">
        <v>92887.0</v>
      </c>
    </row>
    <row r="226">
      <c r="A226" s="8">
        <v>44407.0</v>
      </c>
      <c r="B226" s="95">
        <v>7061508.0</v>
      </c>
      <c r="C226" s="95">
        <v>1310875.0</v>
      </c>
      <c r="D226" s="95">
        <v>472190.0</v>
      </c>
      <c r="E226" s="95">
        <v>304401.0</v>
      </c>
      <c r="F226" s="95">
        <v>357166.0</v>
      </c>
      <c r="G226" s="95">
        <v>203087.0</v>
      </c>
      <c r="H226" s="95">
        <v>194114.0</v>
      </c>
      <c r="I226" s="95">
        <v>123834.0</v>
      </c>
      <c r="J226" s="95">
        <v>36891.0</v>
      </c>
      <c r="K226" s="95">
        <v>1613841.0</v>
      </c>
      <c r="L226" s="95">
        <v>271140.0</v>
      </c>
      <c r="M226" s="95">
        <v>238748.0</v>
      </c>
      <c r="N226" s="95">
        <v>325286.0</v>
      </c>
      <c r="O226" s="95">
        <v>309995.0</v>
      </c>
      <c r="P226" s="95">
        <v>342230.0</v>
      </c>
      <c r="Q226" s="95">
        <v>406317.0</v>
      </c>
      <c r="R226" s="95">
        <v>459235.0</v>
      </c>
      <c r="S226" s="95">
        <v>92158.0</v>
      </c>
    </row>
    <row r="227">
      <c r="A227" s="8">
        <v>44406.0</v>
      </c>
      <c r="B227" s="95">
        <v>7018654.0</v>
      </c>
      <c r="C227" s="95">
        <v>1302735.0</v>
      </c>
      <c r="D227" s="95">
        <v>468860.0</v>
      </c>
      <c r="E227" s="95">
        <v>301057.0</v>
      </c>
      <c r="F227" s="95">
        <v>355114.0</v>
      </c>
      <c r="G227" s="95">
        <v>202090.0</v>
      </c>
      <c r="H227" s="95">
        <v>192715.0</v>
      </c>
      <c r="I227" s="95">
        <v>123188.0</v>
      </c>
      <c r="J227" s="95">
        <v>36686.0</v>
      </c>
      <c r="K227" s="95">
        <v>1603917.0</v>
      </c>
      <c r="L227" s="95">
        <v>269676.0</v>
      </c>
      <c r="M227" s="95">
        <v>237491.0</v>
      </c>
      <c r="N227" s="95">
        <v>323705.0</v>
      </c>
      <c r="O227" s="95">
        <v>308782.0</v>
      </c>
      <c r="P227" s="95">
        <v>340730.0</v>
      </c>
      <c r="Q227" s="95">
        <v>403623.0</v>
      </c>
      <c r="R227" s="95">
        <v>456959.0</v>
      </c>
      <c r="S227" s="95">
        <v>91326.0</v>
      </c>
    </row>
    <row r="228">
      <c r="A228" s="8">
        <v>44405.0</v>
      </c>
      <c r="B228" s="95">
        <v>6972670.0</v>
      </c>
      <c r="C228" s="95">
        <v>1294060.0</v>
      </c>
      <c r="D228" s="95">
        <v>464911.0</v>
      </c>
      <c r="E228" s="95">
        <v>298176.0</v>
      </c>
      <c r="F228" s="95">
        <v>353078.0</v>
      </c>
      <c r="G228" s="95">
        <v>201182.0</v>
      </c>
      <c r="H228" s="95">
        <v>190810.0</v>
      </c>
      <c r="I228" s="95">
        <v>122518.0</v>
      </c>
      <c r="J228" s="95">
        <v>36335.0</v>
      </c>
      <c r="K228" s="95">
        <v>1593485.0</v>
      </c>
      <c r="L228" s="95">
        <v>268361.0</v>
      </c>
      <c r="M228" s="95">
        <v>236021.0</v>
      </c>
      <c r="N228" s="95">
        <v>322262.0</v>
      </c>
      <c r="O228" s="95">
        <v>306877.0</v>
      </c>
      <c r="P228" s="95">
        <v>338983.0</v>
      </c>
      <c r="Q228" s="95">
        <v>401035.0</v>
      </c>
      <c r="R228" s="95">
        <v>454016.0</v>
      </c>
      <c r="S228" s="95">
        <v>90560.0</v>
      </c>
    </row>
    <row r="229">
      <c r="A229" s="8">
        <v>44404.0</v>
      </c>
      <c r="B229" s="95">
        <v>6917391.0</v>
      </c>
      <c r="C229" s="95">
        <v>1283718.0</v>
      </c>
      <c r="D229" s="95">
        <v>460903.0</v>
      </c>
      <c r="E229" s="95">
        <v>294516.0</v>
      </c>
      <c r="F229" s="95">
        <v>350550.0</v>
      </c>
      <c r="G229" s="95">
        <v>200056.0</v>
      </c>
      <c r="H229" s="95">
        <v>188933.0</v>
      </c>
      <c r="I229" s="95">
        <v>121609.0</v>
      </c>
      <c r="J229" s="95">
        <v>36022.0</v>
      </c>
      <c r="K229" s="95">
        <v>1581636.0</v>
      </c>
      <c r="L229" s="95">
        <v>265262.0</v>
      </c>
      <c r="M229" s="95">
        <v>234274.0</v>
      </c>
      <c r="N229" s="95">
        <v>320382.0</v>
      </c>
      <c r="O229" s="95">
        <v>305253.0</v>
      </c>
      <c r="P229" s="95">
        <v>337407.0</v>
      </c>
      <c r="Q229" s="95">
        <v>397439.0</v>
      </c>
      <c r="R229" s="95">
        <v>449305.0</v>
      </c>
      <c r="S229" s="95">
        <v>90126.0</v>
      </c>
    </row>
    <row r="230">
      <c r="A230" s="8">
        <v>44403.0</v>
      </c>
      <c r="B230" s="95">
        <v>6858656.0</v>
      </c>
      <c r="C230" s="95">
        <v>1268914.0</v>
      </c>
      <c r="D230" s="95">
        <v>456390.0</v>
      </c>
      <c r="E230" s="95">
        <v>290164.0</v>
      </c>
      <c r="F230" s="95">
        <v>347953.0</v>
      </c>
      <c r="G230" s="95">
        <v>198783.0</v>
      </c>
      <c r="H230" s="95">
        <v>187065.0</v>
      </c>
      <c r="I230" s="95">
        <v>120703.0</v>
      </c>
      <c r="J230" s="95">
        <v>35828.0</v>
      </c>
      <c r="K230" s="95">
        <v>1567613.0</v>
      </c>
      <c r="L230" s="95">
        <v>263508.0</v>
      </c>
      <c r="M230" s="95">
        <v>232740.0</v>
      </c>
      <c r="N230" s="95">
        <v>318812.0</v>
      </c>
      <c r="O230" s="95">
        <v>303306.0</v>
      </c>
      <c r="P230" s="95">
        <v>335861.0</v>
      </c>
      <c r="Q230" s="95">
        <v>394669.0</v>
      </c>
      <c r="R230" s="95">
        <v>446970.0</v>
      </c>
      <c r="S230" s="95">
        <v>89377.0</v>
      </c>
    </row>
    <row r="231">
      <c r="A231" s="8">
        <v>44402.0</v>
      </c>
      <c r="B231" s="99">
        <v>6858588.0</v>
      </c>
      <c r="C231" s="99">
        <v>1268896.0</v>
      </c>
      <c r="D231" s="99">
        <v>456383.0</v>
      </c>
      <c r="E231" s="99">
        <v>290159.0</v>
      </c>
      <c r="F231" s="99">
        <v>347951.0</v>
      </c>
      <c r="G231" s="99">
        <v>198783.0</v>
      </c>
      <c r="H231" s="99">
        <v>187063.0</v>
      </c>
      <c r="I231" s="99">
        <v>120703.0</v>
      </c>
      <c r="J231" s="99">
        <v>35827.0</v>
      </c>
      <c r="K231" s="99">
        <v>1567586.0</v>
      </c>
      <c r="L231" s="99">
        <v>263508.0</v>
      </c>
      <c r="M231" s="99">
        <v>232738.0</v>
      </c>
      <c r="N231" s="99">
        <v>318811.0</v>
      </c>
      <c r="O231" s="99">
        <v>303306.0</v>
      </c>
      <c r="P231" s="99">
        <v>335861.0</v>
      </c>
      <c r="Q231" s="99">
        <v>394667.0</v>
      </c>
      <c r="R231" s="99">
        <v>446970.0</v>
      </c>
      <c r="S231" s="99">
        <v>89376.0</v>
      </c>
    </row>
    <row r="232">
      <c r="A232" s="8">
        <v>44401.0</v>
      </c>
      <c r="B232" s="95">
        <v>6847556.0</v>
      </c>
      <c r="C232" s="95">
        <v>1266249.0</v>
      </c>
      <c r="D232" s="95">
        <v>455495.0</v>
      </c>
      <c r="E232" s="95">
        <v>289592.0</v>
      </c>
      <c r="F232" s="95">
        <v>347272.0</v>
      </c>
      <c r="G232" s="95">
        <v>198430.0</v>
      </c>
      <c r="H232" s="95">
        <v>186801.0</v>
      </c>
      <c r="I232" s="95">
        <v>120515.0</v>
      </c>
      <c r="J232" s="95">
        <v>35705.0</v>
      </c>
      <c r="K232" s="95">
        <v>1564729.0</v>
      </c>
      <c r="L232" s="95">
        <v>263326.0</v>
      </c>
      <c r="M232" s="95">
        <v>232519.0</v>
      </c>
      <c r="N232" s="95">
        <v>318476.0</v>
      </c>
      <c r="O232" s="95">
        <v>303017.0</v>
      </c>
      <c r="P232" s="95">
        <v>335486.0</v>
      </c>
      <c r="Q232" s="95">
        <v>394204.0</v>
      </c>
      <c r="R232" s="95">
        <v>446484.0</v>
      </c>
      <c r="S232" s="95">
        <v>89256.0</v>
      </c>
    </row>
    <row r="233">
      <c r="A233" s="8">
        <v>44400.0</v>
      </c>
      <c r="B233" s="99">
        <v>6779191.0</v>
      </c>
      <c r="C233" s="99">
        <v>1254560.0</v>
      </c>
      <c r="D233" s="99">
        <v>451270.0</v>
      </c>
      <c r="E233" s="99">
        <v>286057.0</v>
      </c>
      <c r="F233" s="99">
        <v>342899.0</v>
      </c>
      <c r="G233" s="99">
        <v>196839.0</v>
      </c>
      <c r="H233" s="99">
        <v>184550.0</v>
      </c>
      <c r="I233" s="99">
        <v>119464.0</v>
      </c>
      <c r="J233" s="99">
        <v>35213.0</v>
      </c>
      <c r="K233" s="99">
        <v>1547913.0</v>
      </c>
      <c r="L233" s="99">
        <v>259668.0</v>
      </c>
      <c r="M233" s="99">
        <v>230119.0</v>
      </c>
      <c r="N233" s="99">
        <v>315661.0</v>
      </c>
      <c r="O233" s="99">
        <v>300593.0</v>
      </c>
      <c r="P233" s="99">
        <v>332729.0</v>
      </c>
      <c r="Q233" s="99">
        <v>391249.0</v>
      </c>
      <c r="R233" s="99">
        <v>441826.0</v>
      </c>
      <c r="S233" s="99">
        <v>88581.0</v>
      </c>
    </row>
    <row r="234">
      <c r="A234" s="8">
        <v>44399.0</v>
      </c>
      <c r="B234" s="95">
        <v>6723004.0</v>
      </c>
      <c r="C234" s="95">
        <v>1245273.0</v>
      </c>
      <c r="D234" s="95">
        <v>447723.0</v>
      </c>
      <c r="E234" s="95">
        <v>283020.0</v>
      </c>
      <c r="F234" s="95">
        <v>340332.0</v>
      </c>
      <c r="G234" s="95">
        <v>195452.0</v>
      </c>
      <c r="H234" s="95">
        <v>183034.0</v>
      </c>
      <c r="I234" s="95">
        <v>118534.0</v>
      </c>
      <c r="J234" s="95">
        <v>34853.0</v>
      </c>
      <c r="K234" s="95">
        <v>1533382.0</v>
      </c>
      <c r="L234" s="95">
        <v>254370.0</v>
      </c>
      <c r="M234" s="95">
        <v>228571.0</v>
      </c>
      <c r="N234" s="95">
        <v>313894.0</v>
      </c>
      <c r="O234" s="95">
        <v>298705.0</v>
      </c>
      <c r="P234" s="95">
        <v>330701.0</v>
      </c>
      <c r="Q234" s="95">
        <v>388628.0</v>
      </c>
      <c r="R234" s="95">
        <v>438717.0</v>
      </c>
      <c r="S234" s="95">
        <v>87815.0</v>
      </c>
    </row>
    <row r="235">
      <c r="A235" s="8">
        <v>44398.0</v>
      </c>
      <c r="B235" s="95">
        <v>6684839.0</v>
      </c>
      <c r="C235" s="95">
        <v>1237904.0</v>
      </c>
      <c r="D235" s="95">
        <v>445704.0</v>
      </c>
      <c r="E235" s="95">
        <v>281042.0</v>
      </c>
      <c r="F235" s="95">
        <v>338908.0</v>
      </c>
      <c r="G235" s="95">
        <v>194727.0</v>
      </c>
      <c r="H235" s="95">
        <v>181977.0</v>
      </c>
      <c r="I235" s="95">
        <v>117978.0</v>
      </c>
      <c r="J235" s="95">
        <v>34583.0</v>
      </c>
      <c r="K235" s="95">
        <v>1524200.0</v>
      </c>
      <c r="L235" s="95">
        <v>250803.0</v>
      </c>
      <c r="M235" s="95">
        <v>227052.0</v>
      </c>
      <c r="N235" s="95">
        <v>312476.0</v>
      </c>
      <c r="O235" s="95">
        <v>297629.0</v>
      </c>
      <c r="P235" s="95">
        <v>329095.0</v>
      </c>
      <c r="Q235" s="95">
        <v>387300.0</v>
      </c>
      <c r="R235" s="95">
        <v>436057.0</v>
      </c>
      <c r="S235" s="95">
        <v>87404.0</v>
      </c>
    </row>
    <row r="236">
      <c r="A236" s="8">
        <v>44397.0</v>
      </c>
      <c r="B236" s="95">
        <v>6613294.0</v>
      </c>
      <c r="C236" s="95">
        <v>1226600.0</v>
      </c>
      <c r="D236" s="95">
        <v>441447.0</v>
      </c>
      <c r="E236" s="95">
        <v>278367.0</v>
      </c>
      <c r="F236" s="95">
        <v>335123.0</v>
      </c>
      <c r="G236" s="95">
        <v>192880.0</v>
      </c>
      <c r="H236" s="95">
        <v>180305.0</v>
      </c>
      <c r="I236" s="95">
        <v>116971.0</v>
      </c>
      <c r="J236" s="95">
        <v>34089.0</v>
      </c>
      <c r="K236" s="95">
        <v>1505921.0</v>
      </c>
      <c r="L236" s="95">
        <v>243652.0</v>
      </c>
      <c r="M236" s="95">
        <v>225090.0</v>
      </c>
      <c r="N236" s="95">
        <v>310051.0</v>
      </c>
      <c r="O236" s="95">
        <v>295213.0</v>
      </c>
      <c r="P236" s="95">
        <v>325830.0</v>
      </c>
      <c r="Q236" s="95">
        <v>383941.0</v>
      </c>
      <c r="R236" s="95">
        <v>431271.0</v>
      </c>
      <c r="S236" s="95">
        <v>86543.0</v>
      </c>
    </row>
    <row r="237">
      <c r="A237" s="8">
        <v>44396.0</v>
      </c>
      <c r="B237" s="95">
        <v>6565472.0</v>
      </c>
      <c r="C237" s="95">
        <v>1216767.0</v>
      </c>
      <c r="D237" s="95">
        <v>438137.0</v>
      </c>
      <c r="E237" s="95">
        <v>276399.0</v>
      </c>
      <c r="F237" s="95">
        <v>331995.0</v>
      </c>
      <c r="G237" s="95">
        <v>191887.0</v>
      </c>
      <c r="H237" s="95">
        <v>179044.0</v>
      </c>
      <c r="I237" s="95">
        <v>115890.0</v>
      </c>
      <c r="J237" s="95">
        <v>33851.0</v>
      </c>
      <c r="K237" s="95">
        <v>1496255.0</v>
      </c>
      <c r="L237" s="95">
        <v>241913.0</v>
      </c>
      <c r="M237" s="95">
        <v>223635.0</v>
      </c>
      <c r="N237" s="95">
        <v>308232.0</v>
      </c>
      <c r="O237" s="95">
        <v>292911.0</v>
      </c>
      <c r="P237" s="95">
        <v>323576.0</v>
      </c>
      <c r="Q237" s="95">
        <v>381424.0</v>
      </c>
      <c r="R237" s="95">
        <v>427861.0</v>
      </c>
      <c r="S237" s="95">
        <v>85695.0</v>
      </c>
    </row>
    <row r="238">
      <c r="A238" s="8">
        <v>44395.0</v>
      </c>
      <c r="B238" s="95">
        <v>6563885.0</v>
      </c>
      <c r="C238" s="95">
        <v>1216426.0</v>
      </c>
      <c r="D238" s="95">
        <v>438102.0</v>
      </c>
      <c r="E238" s="95">
        <v>276353.0</v>
      </c>
      <c r="F238" s="95">
        <v>331934.0</v>
      </c>
      <c r="G238" s="95">
        <v>191869.0</v>
      </c>
      <c r="H238" s="95">
        <v>178999.0</v>
      </c>
      <c r="I238" s="95">
        <v>115880.0</v>
      </c>
      <c r="J238" s="95">
        <v>33839.0</v>
      </c>
      <c r="K238" s="95">
        <v>1495594.0</v>
      </c>
      <c r="L238" s="95">
        <v>241877.0</v>
      </c>
      <c r="M238" s="95">
        <v>223620.0</v>
      </c>
      <c r="N238" s="95">
        <v>308174.0</v>
      </c>
      <c r="O238" s="95">
        <v>292882.0</v>
      </c>
      <c r="P238" s="95">
        <v>323553.0</v>
      </c>
      <c r="Q238" s="95">
        <v>381375.0</v>
      </c>
      <c r="R238" s="95">
        <v>427727.0</v>
      </c>
      <c r="S238" s="95">
        <v>85681.0</v>
      </c>
    </row>
    <row r="239">
      <c r="A239" s="8">
        <v>44394.0</v>
      </c>
      <c r="B239" s="99">
        <v>6507107.0</v>
      </c>
      <c r="C239" s="99">
        <v>1206062.0</v>
      </c>
      <c r="D239" s="99">
        <v>435029.0</v>
      </c>
      <c r="E239" s="99">
        <v>273799.0</v>
      </c>
      <c r="F239" s="99">
        <v>329077.0</v>
      </c>
      <c r="G239" s="99">
        <v>190315.0</v>
      </c>
      <c r="H239" s="99">
        <v>177477.0</v>
      </c>
      <c r="I239" s="99">
        <v>115037.0</v>
      </c>
      <c r="J239" s="99">
        <v>33510.0</v>
      </c>
      <c r="K239" s="99">
        <v>1479485.0</v>
      </c>
      <c r="L239" s="99">
        <v>239715.0</v>
      </c>
      <c r="M239" s="99">
        <v>221776.0</v>
      </c>
      <c r="N239" s="99">
        <v>305790.0</v>
      </c>
      <c r="O239" s="99">
        <v>290506.0</v>
      </c>
      <c r="P239" s="99">
        <v>321851.0</v>
      </c>
      <c r="Q239" s="99">
        <v>378446.0</v>
      </c>
      <c r="R239" s="99">
        <v>424727.0</v>
      </c>
      <c r="S239" s="99">
        <v>84505.0</v>
      </c>
    </row>
    <row r="240">
      <c r="A240" s="8">
        <v>44393.0</v>
      </c>
      <c r="B240" s="95">
        <v>6326705.0</v>
      </c>
      <c r="C240" s="95">
        <v>1176298.0</v>
      </c>
      <c r="D240" s="95">
        <v>423226.0</v>
      </c>
      <c r="E240" s="95">
        <v>266157.0</v>
      </c>
      <c r="F240" s="95">
        <v>320158.0</v>
      </c>
      <c r="G240" s="95">
        <v>183683.0</v>
      </c>
      <c r="H240" s="95">
        <v>172038.0</v>
      </c>
      <c r="I240" s="95">
        <v>111476.0</v>
      </c>
      <c r="J240" s="95">
        <v>32318.0</v>
      </c>
      <c r="K240" s="95">
        <v>1438424.0</v>
      </c>
      <c r="L240" s="95">
        <v>232240.0</v>
      </c>
      <c r="M240" s="95">
        <v>215271.0</v>
      </c>
      <c r="N240" s="95">
        <v>297507.0</v>
      </c>
      <c r="O240" s="95">
        <v>282448.0</v>
      </c>
      <c r="P240" s="95">
        <v>312454.0</v>
      </c>
      <c r="Q240" s="95">
        <v>368908.0</v>
      </c>
      <c r="R240" s="95">
        <v>412599.0</v>
      </c>
      <c r="S240" s="95">
        <v>81500.0</v>
      </c>
    </row>
    <row r="241">
      <c r="A241" s="8">
        <v>44392.0</v>
      </c>
      <c r="B241" s="95">
        <v>6183732.0</v>
      </c>
      <c r="C241" s="95">
        <v>1152859.0</v>
      </c>
      <c r="D241" s="95">
        <v>413972.0</v>
      </c>
      <c r="E241" s="95">
        <v>259685.0</v>
      </c>
      <c r="F241" s="95">
        <v>312812.0</v>
      </c>
      <c r="G241" s="95">
        <v>178573.0</v>
      </c>
      <c r="H241" s="95">
        <v>167370.0</v>
      </c>
      <c r="I241" s="95">
        <v>108400.0</v>
      </c>
      <c r="J241" s="95">
        <v>31372.0</v>
      </c>
      <c r="K241" s="95">
        <v>1407193.0</v>
      </c>
      <c r="L241" s="95">
        <v>226082.0</v>
      </c>
      <c r="M241" s="95">
        <v>209885.0</v>
      </c>
      <c r="N241" s="95">
        <v>290835.0</v>
      </c>
      <c r="O241" s="95">
        <v>275531.0</v>
      </c>
      <c r="P241" s="95">
        <v>305187.0</v>
      </c>
      <c r="Q241" s="95">
        <v>361361.0</v>
      </c>
      <c r="R241" s="95">
        <v>403267.0</v>
      </c>
      <c r="S241" s="95">
        <v>79348.0</v>
      </c>
    </row>
    <row r="242">
      <c r="A242" s="8">
        <v>44391.0</v>
      </c>
      <c r="B242" s="95">
        <v>6058350.0</v>
      </c>
      <c r="C242" s="95">
        <v>1130848.0</v>
      </c>
      <c r="D242" s="95">
        <v>406095.0</v>
      </c>
      <c r="E242" s="95">
        <v>254295.0</v>
      </c>
      <c r="F242" s="95">
        <v>305989.0</v>
      </c>
      <c r="G242" s="95">
        <v>174049.0</v>
      </c>
      <c r="H242" s="95">
        <v>163059.0</v>
      </c>
      <c r="I242" s="95">
        <v>105991.0</v>
      </c>
      <c r="J242" s="95">
        <v>30522.0</v>
      </c>
      <c r="K242" s="95">
        <v>1379408.0</v>
      </c>
      <c r="L242" s="95">
        <v>221239.0</v>
      </c>
      <c r="M242" s="95">
        <v>205262.0</v>
      </c>
      <c r="N242" s="95">
        <v>284916.0</v>
      </c>
      <c r="O242" s="95">
        <v>269827.0</v>
      </c>
      <c r="P242" s="95">
        <v>298960.0</v>
      </c>
      <c r="Q242" s="95">
        <v>354996.0</v>
      </c>
      <c r="R242" s="95">
        <v>395361.0</v>
      </c>
      <c r="S242" s="95">
        <v>77533.0</v>
      </c>
    </row>
    <row r="243">
      <c r="A243" s="8">
        <v>44390.0</v>
      </c>
      <c r="B243" s="95">
        <v>5940374.0</v>
      </c>
      <c r="C243" s="95">
        <v>1110216.0</v>
      </c>
      <c r="D243" s="95">
        <v>398448.0</v>
      </c>
      <c r="E243" s="95">
        <v>249205.0</v>
      </c>
      <c r="F243" s="95">
        <v>299582.0</v>
      </c>
      <c r="G243" s="95">
        <v>170110.0</v>
      </c>
      <c r="H243" s="95">
        <v>159416.0</v>
      </c>
      <c r="I243" s="95">
        <v>103503.0</v>
      </c>
      <c r="J243" s="95">
        <v>29729.0</v>
      </c>
      <c r="K243" s="95">
        <v>1352457.0</v>
      </c>
      <c r="L243" s="95">
        <v>216930.0</v>
      </c>
      <c r="M243" s="95">
        <v>201517.0</v>
      </c>
      <c r="N243" s="95">
        <v>279787.0</v>
      </c>
      <c r="O243" s="95">
        <v>264856.0</v>
      </c>
      <c r="P243" s="95">
        <v>293694.0</v>
      </c>
      <c r="Q243" s="95">
        <v>347870.0</v>
      </c>
      <c r="R243" s="95">
        <v>387047.0</v>
      </c>
      <c r="S243" s="95">
        <v>76007.0</v>
      </c>
    </row>
    <row r="244">
      <c r="A244" s="8">
        <v>44389.0</v>
      </c>
      <c r="B244" s="95">
        <v>5873409.0</v>
      </c>
      <c r="C244" s="95">
        <v>1096845.0</v>
      </c>
      <c r="D244" s="95">
        <v>394262.0</v>
      </c>
      <c r="E244" s="95">
        <v>246254.0</v>
      </c>
      <c r="F244" s="95">
        <v>295720.0</v>
      </c>
      <c r="G244" s="95">
        <v>167793.0</v>
      </c>
      <c r="H244" s="95">
        <v>157084.0</v>
      </c>
      <c r="I244" s="95">
        <v>102225.0</v>
      </c>
      <c r="J244" s="95">
        <v>29275.0</v>
      </c>
      <c r="K244" s="95">
        <v>1337833.0</v>
      </c>
      <c r="L244" s="95">
        <v>214706.0</v>
      </c>
      <c r="M244" s="95">
        <v>198969.0</v>
      </c>
      <c r="N244" s="95">
        <v>276635.0</v>
      </c>
      <c r="O244" s="95">
        <v>261629.0</v>
      </c>
      <c r="P244" s="95">
        <v>291072.0</v>
      </c>
      <c r="Q244" s="95">
        <v>344619.0</v>
      </c>
      <c r="R244" s="95">
        <v>383680.0</v>
      </c>
      <c r="S244" s="95">
        <v>74808.0</v>
      </c>
    </row>
    <row r="245">
      <c r="A245" s="8">
        <v>44388.0</v>
      </c>
      <c r="B245" s="95">
        <v>5871559.0</v>
      </c>
      <c r="C245" s="95">
        <v>1096559.0</v>
      </c>
      <c r="D245" s="95">
        <v>394237.0</v>
      </c>
      <c r="E245" s="95">
        <v>246012.0</v>
      </c>
      <c r="F245" s="95">
        <v>295666.0</v>
      </c>
      <c r="G245" s="95">
        <v>167776.0</v>
      </c>
      <c r="H245" s="95">
        <v>156973.0</v>
      </c>
      <c r="I245" s="95">
        <v>102137.0</v>
      </c>
      <c r="J245" s="95">
        <v>29252.0</v>
      </c>
      <c r="K245" s="95">
        <v>1337362.0</v>
      </c>
      <c r="L245" s="95">
        <v>214569.0</v>
      </c>
      <c r="M245" s="95">
        <v>198915.0</v>
      </c>
      <c r="N245" s="95">
        <v>276549.0</v>
      </c>
      <c r="O245" s="95">
        <v>261568.0</v>
      </c>
      <c r="P245" s="95">
        <v>291057.0</v>
      </c>
      <c r="Q245" s="95">
        <v>344505.0</v>
      </c>
      <c r="R245" s="95">
        <v>383648.0</v>
      </c>
      <c r="S245" s="95">
        <v>74774.0</v>
      </c>
    </row>
    <row r="246">
      <c r="A246" s="8">
        <v>44387.0</v>
      </c>
      <c r="B246" s="96">
        <v>5801997.0</v>
      </c>
      <c r="C246" s="96">
        <v>1083665.0</v>
      </c>
      <c r="D246" s="96">
        <v>390557.0</v>
      </c>
      <c r="E246" s="96">
        <v>243138.0</v>
      </c>
      <c r="F246" s="96">
        <v>291853.0</v>
      </c>
      <c r="G246" s="96">
        <v>165738.0</v>
      </c>
      <c r="H246" s="96">
        <v>155120.0</v>
      </c>
      <c r="I246" s="96">
        <v>101123.0</v>
      </c>
      <c r="J246" s="96">
        <v>28798.0</v>
      </c>
      <c r="K246" s="96">
        <v>1318517.0</v>
      </c>
      <c r="L246" s="96">
        <v>211704.0</v>
      </c>
      <c r="M246" s="96">
        <v>196520.0</v>
      </c>
      <c r="N246" s="96">
        <v>273375.0</v>
      </c>
      <c r="O246" s="96">
        <v>258715.0</v>
      </c>
      <c r="P246" s="96">
        <v>288290.0</v>
      </c>
      <c r="Q246" s="96">
        <v>341603.0</v>
      </c>
      <c r="R246" s="96">
        <v>379227.0</v>
      </c>
      <c r="S246" s="96">
        <v>74054.0</v>
      </c>
    </row>
    <row r="247">
      <c r="A247" s="8">
        <v>44386.0</v>
      </c>
      <c r="B247" s="97">
        <v>5654835.0</v>
      </c>
      <c r="C247" s="97">
        <v>1058784.0</v>
      </c>
      <c r="D247" s="97">
        <v>381297.0</v>
      </c>
      <c r="E247" s="97">
        <v>236783.0</v>
      </c>
      <c r="F247" s="97">
        <v>283770.0</v>
      </c>
      <c r="G247" s="97">
        <v>161293.0</v>
      </c>
      <c r="H247" s="97">
        <v>151138.0</v>
      </c>
      <c r="I247" s="97">
        <v>98193.0</v>
      </c>
      <c r="J247" s="97">
        <v>27869.0</v>
      </c>
      <c r="K247" s="97">
        <v>1285433.0</v>
      </c>
      <c r="L247" s="97">
        <v>205148.0</v>
      </c>
      <c r="M247" s="97">
        <v>191082.0</v>
      </c>
      <c r="N247" s="97">
        <v>267417.0</v>
      </c>
      <c r="O247" s="97">
        <v>252459.0</v>
      </c>
      <c r="P247" s="97">
        <v>281112.0</v>
      </c>
      <c r="Q247" s="97">
        <v>332131.0</v>
      </c>
      <c r="R247" s="97">
        <v>368656.0</v>
      </c>
      <c r="S247" s="97">
        <v>72270.0</v>
      </c>
    </row>
    <row r="248">
      <c r="A248" s="8">
        <v>44385.0</v>
      </c>
      <c r="B248" s="97">
        <v>5553120.0</v>
      </c>
      <c r="C248" s="97">
        <v>1041173.0</v>
      </c>
      <c r="D248" s="97">
        <v>375543.0</v>
      </c>
      <c r="E248" s="97">
        <v>232334.0</v>
      </c>
      <c r="F248" s="97">
        <v>278389.0</v>
      </c>
      <c r="G248" s="97">
        <v>158121.0</v>
      </c>
      <c r="H248" s="97">
        <v>148198.0</v>
      </c>
      <c r="I248" s="97">
        <v>96153.0</v>
      </c>
      <c r="J248" s="97">
        <v>27379.0</v>
      </c>
      <c r="K248" s="97">
        <v>1261784.0</v>
      </c>
      <c r="L248" s="97">
        <v>200201.0</v>
      </c>
      <c r="M248" s="97">
        <v>187745.0</v>
      </c>
      <c r="N248" s="97">
        <v>263550.0</v>
      </c>
      <c r="O248" s="97">
        <v>248046.0</v>
      </c>
      <c r="P248" s="97">
        <v>276338.0</v>
      </c>
      <c r="Q248" s="97">
        <v>325619.0</v>
      </c>
      <c r="R248" s="97">
        <v>361557.0</v>
      </c>
      <c r="S248" s="97">
        <v>70990.0</v>
      </c>
    </row>
    <row r="249">
      <c r="A249" s="8">
        <v>44384.0</v>
      </c>
      <c r="B249" s="99">
        <v>5463292.0</v>
      </c>
      <c r="C249" s="95">
        <v>1025199.0</v>
      </c>
      <c r="D249" s="95">
        <v>369723.0</v>
      </c>
      <c r="E249" s="95">
        <v>228415.0</v>
      </c>
      <c r="F249" s="95">
        <v>273997.0</v>
      </c>
      <c r="G249" s="95">
        <v>155342.0</v>
      </c>
      <c r="H249" s="95">
        <v>145634.0</v>
      </c>
      <c r="I249" s="95">
        <v>94513.0</v>
      </c>
      <c r="J249" s="95">
        <v>26979.0</v>
      </c>
      <c r="K249" s="95">
        <v>1239754.0</v>
      </c>
      <c r="L249" s="95">
        <v>196633.0</v>
      </c>
      <c r="M249" s="95">
        <v>184473.0</v>
      </c>
      <c r="N249" s="95">
        <v>259938.0</v>
      </c>
      <c r="O249" s="95">
        <v>244218.0</v>
      </c>
      <c r="P249" s="95">
        <v>272603.0</v>
      </c>
      <c r="Q249" s="95">
        <v>320640.0</v>
      </c>
      <c r="R249" s="95">
        <v>355303.0</v>
      </c>
      <c r="S249" s="95">
        <v>69928.0</v>
      </c>
    </row>
    <row r="250">
      <c r="A250" s="8">
        <v>44383.0</v>
      </c>
      <c r="B250" s="95">
        <v>5368227.0</v>
      </c>
      <c r="C250" s="95">
        <v>1008177.0</v>
      </c>
      <c r="D250" s="95">
        <v>364067.0</v>
      </c>
      <c r="E250" s="95">
        <v>224127.0</v>
      </c>
      <c r="F250" s="95">
        <v>268548.0</v>
      </c>
      <c r="G250" s="95">
        <v>152221.0</v>
      </c>
      <c r="H250" s="95">
        <v>142529.0</v>
      </c>
      <c r="I250" s="95">
        <v>92634.0</v>
      </c>
      <c r="J250" s="95">
        <v>26541.0</v>
      </c>
      <c r="K250" s="95">
        <v>1217560.0</v>
      </c>
      <c r="L250" s="95">
        <v>192860.0</v>
      </c>
      <c r="M250" s="95">
        <v>181545.0</v>
      </c>
      <c r="N250" s="95">
        <v>255815.0</v>
      </c>
      <c r="O250" s="95">
        <v>240399.0</v>
      </c>
      <c r="P250" s="95">
        <v>268155.0</v>
      </c>
      <c r="Q250" s="95">
        <v>315280.0</v>
      </c>
      <c r="R250" s="95">
        <v>348896.0</v>
      </c>
      <c r="S250" s="95">
        <v>68873.0</v>
      </c>
    </row>
    <row r="251">
      <c r="A251" s="8">
        <v>44382.0</v>
      </c>
      <c r="B251" s="95">
        <v>5321602.0</v>
      </c>
      <c r="C251" s="95">
        <v>998134.0</v>
      </c>
      <c r="D251" s="95">
        <v>361274.0</v>
      </c>
      <c r="E251" s="95">
        <v>222477.0</v>
      </c>
      <c r="F251" s="95">
        <v>266335.0</v>
      </c>
      <c r="G251" s="95">
        <v>150898.0</v>
      </c>
      <c r="H251" s="95">
        <v>140886.0</v>
      </c>
      <c r="I251" s="95">
        <v>91872.0</v>
      </c>
      <c r="J251" s="95">
        <v>26439.0</v>
      </c>
      <c r="K251" s="95">
        <v>1208307.0</v>
      </c>
      <c r="L251" s="95">
        <v>191314.0</v>
      </c>
      <c r="M251" s="95">
        <v>179798.0</v>
      </c>
      <c r="N251" s="95">
        <v>253782.0</v>
      </c>
      <c r="O251" s="95">
        <v>238202.0</v>
      </c>
      <c r="P251" s="95">
        <v>265904.0</v>
      </c>
      <c r="Q251" s="95">
        <v>312021.0</v>
      </c>
      <c r="R251" s="95">
        <v>345785.0</v>
      </c>
      <c r="S251" s="95">
        <v>68174.0</v>
      </c>
    </row>
    <row r="252">
      <c r="A252" s="8">
        <v>44381.0</v>
      </c>
      <c r="B252" s="95">
        <v>5319954.0</v>
      </c>
      <c r="C252" s="95">
        <v>997938.0</v>
      </c>
      <c r="D252" s="95">
        <v>361238.0</v>
      </c>
      <c r="E252" s="95">
        <v>222429.0</v>
      </c>
      <c r="F252" s="95">
        <v>266292.0</v>
      </c>
      <c r="G252" s="95">
        <v>150869.0</v>
      </c>
      <c r="H252" s="95">
        <v>140863.0</v>
      </c>
      <c r="I252" s="95">
        <v>91846.0</v>
      </c>
      <c r="J252" s="95">
        <v>26432.0</v>
      </c>
      <c r="K252" s="95">
        <v>1207494.0</v>
      </c>
      <c r="L252" s="95">
        <v>191292.0</v>
      </c>
      <c r="M252" s="95">
        <v>179714.0</v>
      </c>
      <c r="N252" s="95">
        <v>253760.0</v>
      </c>
      <c r="O252" s="95">
        <v>238180.0</v>
      </c>
      <c r="P252" s="95">
        <v>265876.0</v>
      </c>
      <c r="Q252" s="95">
        <v>311971.0</v>
      </c>
      <c r="R252" s="95">
        <v>345605.0</v>
      </c>
      <c r="S252" s="95">
        <v>68155.0</v>
      </c>
    </row>
    <row r="253">
      <c r="A253" s="8">
        <v>44380.0</v>
      </c>
      <c r="B253" s="96">
        <v>5271767.0</v>
      </c>
      <c r="C253" s="96">
        <v>989375.0</v>
      </c>
      <c r="D253" s="96">
        <v>359064.0</v>
      </c>
      <c r="E253" s="96">
        <v>219997.0</v>
      </c>
      <c r="F253" s="96">
        <v>263064.0</v>
      </c>
      <c r="G253" s="96">
        <v>149901.0</v>
      </c>
      <c r="H253" s="96">
        <v>139978.0</v>
      </c>
      <c r="I253" s="96">
        <v>91142.0</v>
      </c>
      <c r="J253" s="96">
        <v>26134.0</v>
      </c>
      <c r="K253" s="96">
        <v>1190515.0</v>
      </c>
      <c r="L253" s="96">
        <v>188957.0</v>
      </c>
      <c r="M253" s="96">
        <v>178641.0</v>
      </c>
      <c r="N253" s="96">
        <v>251898.0</v>
      </c>
      <c r="O253" s="96">
        <v>237097.0</v>
      </c>
      <c r="P253" s="96">
        <v>264595.0</v>
      </c>
      <c r="Q253" s="96">
        <v>310489.0</v>
      </c>
      <c r="R253" s="96">
        <v>343161.0</v>
      </c>
      <c r="S253" s="96">
        <v>67759.0</v>
      </c>
    </row>
    <row r="254">
      <c r="A254" s="8">
        <v>44379.0</v>
      </c>
      <c r="B254" s="95">
        <v>5156549.0</v>
      </c>
      <c r="C254" s="95">
        <v>964356.0</v>
      </c>
      <c r="D254" s="95">
        <v>348253.0</v>
      </c>
      <c r="E254" s="95">
        <v>214869.0</v>
      </c>
      <c r="F254" s="95">
        <v>256066.0</v>
      </c>
      <c r="G254" s="95">
        <v>148472.0</v>
      </c>
      <c r="H254" s="95">
        <v>137644.0</v>
      </c>
      <c r="I254" s="95">
        <v>89295.0</v>
      </c>
      <c r="J254" s="95">
        <v>25661.0</v>
      </c>
      <c r="K254" s="95">
        <v>1163425.0</v>
      </c>
      <c r="L254" s="95">
        <v>183883.0</v>
      </c>
      <c r="M254" s="95">
        <v>175815.0</v>
      </c>
      <c r="N254" s="95">
        <v>245827.0</v>
      </c>
      <c r="O254" s="95">
        <v>233257.0</v>
      </c>
      <c r="P254" s="95">
        <v>260697.0</v>
      </c>
      <c r="Q254" s="95">
        <v>304862.0</v>
      </c>
      <c r="R254" s="95">
        <v>337778.0</v>
      </c>
      <c r="S254" s="95">
        <v>66389.0</v>
      </c>
    </row>
    <row r="255">
      <c r="A255" s="8">
        <v>44378.0</v>
      </c>
      <c r="B255" s="95">
        <v>5041240.0</v>
      </c>
      <c r="C255" s="95">
        <v>941358.0</v>
      </c>
      <c r="D255" s="95">
        <v>337869.0</v>
      </c>
      <c r="E255" s="95">
        <v>209607.0</v>
      </c>
      <c r="F255" s="95">
        <v>249901.0</v>
      </c>
      <c r="G255" s="95">
        <v>147152.0</v>
      </c>
      <c r="H255" s="95">
        <v>135569.0</v>
      </c>
      <c r="I255" s="95">
        <v>87039.0</v>
      </c>
      <c r="J255" s="95">
        <v>25240.0</v>
      </c>
      <c r="K255" s="95">
        <v>1137691.0</v>
      </c>
      <c r="L255" s="95">
        <v>178601.0</v>
      </c>
      <c r="M255" s="95">
        <v>172836.0</v>
      </c>
      <c r="N255" s="95">
        <v>239486.0</v>
      </c>
      <c r="O255" s="95">
        <v>228022.0</v>
      </c>
      <c r="P255" s="95">
        <v>255930.0</v>
      </c>
      <c r="Q255" s="95">
        <v>298718.0</v>
      </c>
      <c r="R255" s="95">
        <v>331096.0</v>
      </c>
      <c r="S255" s="95">
        <v>65125.0</v>
      </c>
    </row>
    <row r="256">
      <c r="A256" s="8">
        <v>44377.0</v>
      </c>
      <c r="B256" s="95">
        <v>4905462.0</v>
      </c>
      <c r="C256" s="95">
        <v>914519.0</v>
      </c>
      <c r="D256" s="95">
        <v>326829.0</v>
      </c>
      <c r="E256" s="95">
        <v>203101.0</v>
      </c>
      <c r="F256" s="95">
        <v>243487.0</v>
      </c>
      <c r="G256" s="95">
        <v>143655.0</v>
      </c>
      <c r="H256" s="95">
        <v>132521.0</v>
      </c>
      <c r="I256" s="95">
        <v>84532.0</v>
      </c>
      <c r="J256" s="95">
        <v>24854.0</v>
      </c>
      <c r="K256" s="95">
        <v>1108826.0</v>
      </c>
      <c r="L256" s="95">
        <v>173034.0</v>
      </c>
      <c r="M256" s="95">
        <v>168277.0</v>
      </c>
      <c r="N256" s="95">
        <v>232391.0</v>
      </c>
      <c r="O256" s="95">
        <v>222533.0</v>
      </c>
      <c r="P256" s="95">
        <v>251115.0</v>
      </c>
      <c r="Q256" s="95">
        <v>290431.0</v>
      </c>
      <c r="R256" s="95">
        <v>322098.0</v>
      </c>
      <c r="S256" s="95">
        <v>63259.0</v>
      </c>
    </row>
    <row r="257">
      <c r="A257" s="8">
        <v>44376.0</v>
      </c>
      <c r="B257" s="95">
        <v>4758395.0</v>
      </c>
      <c r="C257" s="95">
        <v>887508.0</v>
      </c>
      <c r="D257" s="95">
        <v>314830.0</v>
      </c>
      <c r="E257" s="95">
        <v>197191.0</v>
      </c>
      <c r="F257" s="95">
        <v>236707.0</v>
      </c>
      <c r="G257" s="95">
        <v>139352.0</v>
      </c>
      <c r="H257" s="95">
        <v>128796.0</v>
      </c>
      <c r="I257" s="95">
        <v>82248.0</v>
      </c>
      <c r="J257" s="95">
        <v>24501.0</v>
      </c>
      <c r="K257" s="95">
        <v>1078635.0</v>
      </c>
      <c r="L257" s="95">
        <v>167040.0</v>
      </c>
      <c r="M257" s="95">
        <v>162681.0</v>
      </c>
      <c r="N257" s="95">
        <v>225035.0</v>
      </c>
      <c r="O257" s="95">
        <v>215531.0</v>
      </c>
      <c r="P257" s="95">
        <v>244963.0</v>
      </c>
      <c r="Q257" s="95">
        <v>280442.0</v>
      </c>
      <c r="R257" s="95">
        <v>311296.0</v>
      </c>
      <c r="S257" s="95">
        <v>61639.0</v>
      </c>
    </row>
    <row r="258">
      <c r="A258" s="8">
        <v>44375.0</v>
      </c>
      <c r="B258" s="99">
        <v>4643951.0</v>
      </c>
      <c r="C258" s="95">
        <v>865395.0</v>
      </c>
      <c r="D258" s="95">
        <v>305453.0</v>
      </c>
      <c r="E258" s="95">
        <v>192736.0</v>
      </c>
      <c r="F258" s="95">
        <v>231103.0</v>
      </c>
      <c r="G258" s="95">
        <v>136518.0</v>
      </c>
      <c r="H258" s="95">
        <v>125828.0</v>
      </c>
      <c r="I258" s="95">
        <v>80784.0</v>
      </c>
      <c r="J258" s="95">
        <v>24320.0</v>
      </c>
      <c r="K258" s="95">
        <v>1057507.0</v>
      </c>
      <c r="L258" s="95">
        <v>162996.0</v>
      </c>
      <c r="M258" s="95">
        <v>157358.0</v>
      </c>
      <c r="N258" s="95">
        <v>219041.0</v>
      </c>
      <c r="O258" s="95">
        <v>210432.0</v>
      </c>
      <c r="P258" s="95">
        <v>240126.0</v>
      </c>
      <c r="Q258" s="95">
        <v>271084.0</v>
      </c>
      <c r="R258" s="95">
        <v>303038.0</v>
      </c>
      <c r="S258" s="95">
        <v>60232.0</v>
      </c>
    </row>
    <row r="259">
      <c r="A259" s="8">
        <v>44374.0</v>
      </c>
      <c r="B259" s="95">
        <v>4643211.0</v>
      </c>
      <c r="C259" s="95">
        <v>865395.0</v>
      </c>
      <c r="D259" s="95">
        <v>305453.0</v>
      </c>
      <c r="E259" s="95">
        <v>192736.0</v>
      </c>
      <c r="F259" s="95">
        <v>231103.0</v>
      </c>
      <c r="G259" s="95">
        <v>136518.0</v>
      </c>
      <c r="H259" s="95">
        <v>125828.0</v>
      </c>
      <c r="I259" s="95">
        <v>80784.0</v>
      </c>
      <c r="J259" s="95">
        <v>24320.0</v>
      </c>
      <c r="K259" s="95">
        <v>1056773.0</v>
      </c>
      <c r="L259" s="95">
        <v>162996.0</v>
      </c>
      <c r="M259" s="95">
        <v>157358.0</v>
      </c>
      <c r="N259" s="95">
        <v>219041.0</v>
      </c>
      <c r="O259" s="95">
        <v>210432.0</v>
      </c>
      <c r="P259" s="95">
        <v>240120.0</v>
      </c>
      <c r="Q259" s="95">
        <v>271084.0</v>
      </c>
      <c r="R259" s="95">
        <v>303038.0</v>
      </c>
      <c r="S259" s="95">
        <v>60232.0</v>
      </c>
    </row>
    <row r="260">
      <c r="A260" s="8">
        <v>44373.0</v>
      </c>
      <c r="B260" s="95">
        <v>4618918.0</v>
      </c>
      <c r="C260" s="95">
        <v>858697.0</v>
      </c>
      <c r="D260" s="95">
        <v>304334.0</v>
      </c>
      <c r="E260" s="95">
        <v>192191.0</v>
      </c>
      <c r="F260" s="95">
        <v>230463.0</v>
      </c>
      <c r="G260" s="95">
        <v>136094.0</v>
      </c>
      <c r="H260" s="95">
        <v>125812.0</v>
      </c>
      <c r="I260" s="95">
        <v>80728.0</v>
      </c>
      <c r="J260" s="95">
        <v>24207.0</v>
      </c>
      <c r="K260" s="95">
        <v>1045962.0</v>
      </c>
      <c r="L260" s="95">
        <v>162574.0</v>
      </c>
      <c r="M260" s="95">
        <v>156320.0</v>
      </c>
      <c r="N260" s="95">
        <v>218965.0</v>
      </c>
      <c r="O260" s="95">
        <v>210299.0</v>
      </c>
      <c r="P260" s="95">
        <v>239751.0</v>
      </c>
      <c r="Q260" s="95">
        <v>270470.0</v>
      </c>
      <c r="R260" s="95">
        <v>301884.0</v>
      </c>
      <c r="S260" s="95">
        <v>60167.0</v>
      </c>
    </row>
    <row r="261">
      <c r="A261" s="8">
        <v>44372.0</v>
      </c>
      <c r="B261" s="95">
        <v>4521785.0</v>
      </c>
      <c r="C261" s="95">
        <v>835878.0</v>
      </c>
      <c r="D261" s="95">
        <v>294736.0</v>
      </c>
      <c r="E261" s="95">
        <v>187104.0</v>
      </c>
      <c r="F261" s="95">
        <v>224735.0</v>
      </c>
      <c r="G261" s="95">
        <v>134346.0</v>
      </c>
      <c r="H261" s="95">
        <v>122557.0</v>
      </c>
      <c r="I261" s="95">
        <v>79705.0</v>
      </c>
      <c r="J261" s="95">
        <v>23956.0</v>
      </c>
      <c r="K261" s="95">
        <v>1026579.0</v>
      </c>
      <c r="L261" s="95">
        <v>159193.0</v>
      </c>
      <c r="M261" s="95">
        <v>155060.0</v>
      </c>
      <c r="N261" s="95">
        <v>215670.0</v>
      </c>
      <c r="O261" s="95">
        <v>206179.0</v>
      </c>
      <c r="P261" s="95">
        <v>236318.0</v>
      </c>
      <c r="Q261" s="95">
        <v>263155.0</v>
      </c>
      <c r="R261" s="95">
        <v>297667.0</v>
      </c>
      <c r="S261" s="95">
        <v>58947.0</v>
      </c>
    </row>
    <row r="262">
      <c r="A262" s="8">
        <v>44371.0</v>
      </c>
      <c r="B262" s="95">
        <v>4413494.0</v>
      </c>
      <c r="C262" s="95">
        <v>813666.0</v>
      </c>
      <c r="D262" s="95">
        <v>285163.0</v>
      </c>
      <c r="E262" s="95">
        <v>181795.0</v>
      </c>
      <c r="F262" s="95">
        <v>219004.0</v>
      </c>
      <c r="G262" s="95">
        <v>131846.0</v>
      </c>
      <c r="H262" s="95">
        <v>119252.0</v>
      </c>
      <c r="I262" s="95">
        <v>78355.0</v>
      </c>
      <c r="J262" s="95">
        <v>23794.0</v>
      </c>
      <c r="K262" s="95">
        <v>1003471.0</v>
      </c>
      <c r="L262" s="95">
        <v>155058.0</v>
      </c>
      <c r="M262" s="95">
        <v>151947.0</v>
      </c>
      <c r="N262" s="95">
        <v>211727.0</v>
      </c>
      <c r="O262" s="95">
        <v>201081.0</v>
      </c>
      <c r="P262" s="95">
        <v>231791.0</v>
      </c>
      <c r="Q262" s="95">
        <v>254806.0</v>
      </c>
      <c r="R262" s="95">
        <v>293421.0</v>
      </c>
      <c r="S262" s="95">
        <v>57317.0</v>
      </c>
    </row>
    <row r="263">
      <c r="A263" s="8">
        <v>44370.0</v>
      </c>
      <c r="B263" s="96">
        <v>4292272.0</v>
      </c>
      <c r="C263" s="96">
        <v>791467.0</v>
      </c>
      <c r="D263" s="96">
        <v>275169.0</v>
      </c>
      <c r="E263" s="96">
        <v>176363.0</v>
      </c>
      <c r="F263" s="96">
        <v>212239.0</v>
      </c>
      <c r="G263" s="96">
        <v>128634.0</v>
      </c>
      <c r="H263" s="96">
        <v>116086.0</v>
      </c>
      <c r="I263" s="96">
        <v>77054.0</v>
      </c>
      <c r="J263" s="96">
        <v>23518.0</v>
      </c>
      <c r="K263" s="96">
        <v>979229.0</v>
      </c>
      <c r="L263" s="96">
        <v>150288.0</v>
      </c>
      <c r="M263" s="96">
        <v>147212.0</v>
      </c>
      <c r="N263" s="96">
        <v>206321.0</v>
      </c>
      <c r="O263" s="96">
        <v>194603.0</v>
      </c>
      <c r="P263" s="96">
        <v>225495.0</v>
      </c>
      <c r="Q263" s="96">
        <v>245328.0</v>
      </c>
      <c r="R263" s="96">
        <v>287523.0</v>
      </c>
      <c r="S263" s="96">
        <v>55743.0</v>
      </c>
    </row>
    <row r="264">
      <c r="A264" s="8">
        <v>44369.0</v>
      </c>
      <c r="B264" s="95">
        <v>4167533.0</v>
      </c>
      <c r="C264" s="95">
        <v>770136.0</v>
      </c>
      <c r="D264" s="95">
        <v>265153.0</v>
      </c>
      <c r="E264" s="95">
        <v>171569.0</v>
      </c>
      <c r="F264" s="95">
        <v>205816.0</v>
      </c>
      <c r="G264" s="95">
        <v>125204.0</v>
      </c>
      <c r="H264" s="95">
        <v>112665.0</v>
      </c>
      <c r="I264" s="95">
        <v>75596.0</v>
      </c>
      <c r="J264" s="95">
        <v>23278.0</v>
      </c>
      <c r="K264" s="95">
        <v>955162.0</v>
      </c>
      <c r="L264" s="95">
        <v>146072.0</v>
      </c>
      <c r="M264" s="95">
        <v>141349.0</v>
      </c>
      <c r="N264" s="95">
        <v>198731.0</v>
      </c>
      <c r="O264" s="95">
        <v>188069.0</v>
      </c>
      <c r="P264" s="95">
        <v>218962.0</v>
      </c>
      <c r="Q264" s="95">
        <v>236257.0</v>
      </c>
      <c r="R264" s="95">
        <v>279600.0</v>
      </c>
      <c r="S264" s="95">
        <v>53914.0</v>
      </c>
    </row>
    <row r="265">
      <c r="A265" s="8">
        <v>44368.0</v>
      </c>
      <c r="B265" s="95">
        <v>4047846.0</v>
      </c>
      <c r="C265" s="95">
        <v>747880.0</v>
      </c>
      <c r="D265" s="95">
        <v>255379.0</v>
      </c>
      <c r="E265" s="95">
        <v>166863.0</v>
      </c>
      <c r="F265" s="95">
        <v>199637.0</v>
      </c>
      <c r="G265" s="95">
        <v>122405.0</v>
      </c>
      <c r="H265" s="95">
        <v>109441.0</v>
      </c>
      <c r="I265" s="95">
        <v>73965.0</v>
      </c>
      <c r="J265" s="95">
        <v>22998.0</v>
      </c>
      <c r="K265" s="95">
        <v>930548.0</v>
      </c>
      <c r="L265" s="95">
        <v>142209.0</v>
      </c>
      <c r="M265" s="95">
        <v>135863.0</v>
      </c>
      <c r="N265" s="95">
        <v>191887.0</v>
      </c>
      <c r="O265" s="95">
        <v>182098.0</v>
      </c>
      <c r="P265" s="95">
        <v>214453.0</v>
      </c>
      <c r="Q265" s="95">
        <v>228155.0</v>
      </c>
      <c r="R265" s="95">
        <v>272372.0</v>
      </c>
      <c r="S265" s="95">
        <v>51693.0</v>
      </c>
    </row>
    <row r="266">
      <c r="A266" s="8">
        <v>44367.0</v>
      </c>
      <c r="B266" s="97">
        <v>4046611.0</v>
      </c>
      <c r="C266" s="97">
        <v>747652.0</v>
      </c>
      <c r="D266" s="97">
        <v>255362.0</v>
      </c>
      <c r="E266" s="97">
        <v>166863.0</v>
      </c>
      <c r="F266" s="97">
        <v>199573.0</v>
      </c>
      <c r="G266" s="97">
        <v>122405.0</v>
      </c>
      <c r="H266" s="97">
        <v>109434.0</v>
      </c>
      <c r="I266" s="97">
        <v>73965.0</v>
      </c>
      <c r="J266" s="97">
        <v>22998.0</v>
      </c>
      <c r="K266" s="97">
        <v>929718.0</v>
      </c>
      <c r="L266" s="97">
        <v>142200.0</v>
      </c>
      <c r="M266" s="97">
        <v>135863.0</v>
      </c>
      <c r="N266" s="97">
        <v>191879.0</v>
      </c>
      <c r="O266" s="97">
        <v>182098.0</v>
      </c>
      <c r="P266" s="97">
        <v>214417.0</v>
      </c>
      <c r="Q266" s="97">
        <v>228155.0</v>
      </c>
      <c r="R266" s="97">
        <v>272372.0</v>
      </c>
      <c r="S266" s="97">
        <v>51657.0</v>
      </c>
    </row>
    <row r="267">
      <c r="A267" s="8">
        <v>44366.0</v>
      </c>
      <c r="B267" s="99">
        <v>4012571.0</v>
      </c>
      <c r="C267" s="99">
        <v>739623.0</v>
      </c>
      <c r="D267" s="99">
        <v>253186.0</v>
      </c>
      <c r="E267" s="99">
        <v>164539.0</v>
      </c>
      <c r="F267" s="99">
        <v>198054.0</v>
      </c>
      <c r="G267" s="99">
        <v>121616.0</v>
      </c>
      <c r="H267" s="99">
        <v>108632.0</v>
      </c>
      <c r="I267" s="99">
        <v>73482.0</v>
      </c>
      <c r="J267" s="99">
        <v>22737.0</v>
      </c>
      <c r="K267" s="99">
        <v>918252.0</v>
      </c>
      <c r="L267" s="99">
        <v>141667.0</v>
      </c>
      <c r="M267" s="99">
        <v>135227.0</v>
      </c>
      <c r="N267" s="99">
        <v>190497.0</v>
      </c>
      <c r="O267" s="99">
        <v>181845.0</v>
      </c>
      <c r="P267" s="99">
        <v>213761.0</v>
      </c>
      <c r="Q267" s="99">
        <v>227229.0</v>
      </c>
      <c r="R267" s="99">
        <v>270826.0</v>
      </c>
      <c r="S267" s="99">
        <v>51398.0</v>
      </c>
    </row>
    <row r="268">
      <c r="A268" s="8">
        <v>44365.0</v>
      </c>
      <c r="B268" s="95">
        <v>3884710.0</v>
      </c>
      <c r="C268" s="95">
        <v>711572.0</v>
      </c>
      <c r="D268" s="95">
        <v>241669.0</v>
      </c>
      <c r="E268" s="95">
        <v>158803.0</v>
      </c>
      <c r="F268" s="95">
        <v>191681.0</v>
      </c>
      <c r="G268" s="95">
        <v>118691.0</v>
      </c>
      <c r="H268" s="95">
        <v>103906.0</v>
      </c>
      <c r="I268" s="95">
        <v>71514.0</v>
      </c>
      <c r="J268" s="95">
        <v>21894.0</v>
      </c>
      <c r="K268" s="95">
        <v>888810.0</v>
      </c>
      <c r="L268" s="95">
        <v>135694.0</v>
      </c>
      <c r="M268" s="95">
        <v>132559.0</v>
      </c>
      <c r="N268" s="95">
        <v>185353.0</v>
      </c>
      <c r="O268" s="95">
        <v>177361.0</v>
      </c>
      <c r="P268" s="95">
        <v>209405.0</v>
      </c>
      <c r="Q268" s="95">
        <v>220628.0</v>
      </c>
      <c r="R268" s="95">
        <v>265829.0</v>
      </c>
      <c r="S268" s="95">
        <v>49341.0</v>
      </c>
    </row>
    <row r="269">
      <c r="A269" s="8">
        <v>44364.0</v>
      </c>
      <c r="B269" s="96">
        <v>3755040.0</v>
      </c>
      <c r="C269" s="96">
        <v>685532.0</v>
      </c>
      <c r="D269" s="96">
        <v>230090.0</v>
      </c>
      <c r="E269" s="96">
        <v>153267.0</v>
      </c>
      <c r="F269" s="96">
        <v>185548.0</v>
      </c>
      <c r="G269" s="96">
        <v>115494.0</v>
      </c>
      <c r="H269" s="96">
        <v>100133.0</v>
      </c>
      <c r="I269" s="96">
        <v>69879.0</v>
      </c>
      <c r="J269" s="96">
        <v>21151.0</v>
      </c>
      <c r="K269" s="96">
        <v>858950.0</v>
      </c>
      <c r="L269" s="96">
        <v>130195.0</v>
      </c>
      <c r="M269" s="96">
        <v>128786.0</v>
      </c>
      <c r="N269" s="96">
        <v>179937.0</v>
      </c>
      <c r="O269" s="96">
        <v>171789.0</v>
      </c>
      <c r="P269" s="96">
        <v>203857.0</v>
      </c>
      <c r="Q269" s="96">
        <v>213639.0</v>
      </c>
      <c r="R269" s="96">
        <v>259206.0</v>
      </c>
      <c r="S269" s="96">
        <v>47587.0</v>
      </c>
    </row>
    <row r="270">
      <c r="A270" s="8">
        <v>44363.0</v>
      </c>
      <c r="B270" s="99">
        <v>3472376.0</v>
      </c>
      <c r="C270" s="99">
        <v>627708.0</v>
      </c>
      <c r="D270" s="99">
        <v>211439.0</v>
      </c>
      <c r="E270" s="99">
        <v>142405.0</v>
      </c>
      <c r="F270" s="99">
        <v>170864.0</v>
      </c>
      <c r="G270" s="99">
        <v>108679.0</v>
      </c>
      <c r="H270" s="99">
        <v>92124.0</v>
      </c>
      <c r="I270" s="99">
        <v>63942.0</v>
      </c>
      <c r="J270" s="99">
        <v>19503.0</v>
      </c>
      <c r="K270" s="99">
        <v>785980.0</v>
      </c>
      <c r="L270" s="99">
        <v>121293.0</v>
      </c>
      <c r="M270" s="99">
        <v>120023.0</v>
      </c>
      <c r="N270" s="99">
        <v>167886.0</v>
      </c>
      <c r="O270" s="99">
        <v>160310.0</v>
      </c>
      <c r="P270" s="99">
        <v>193116.0</v>
      </c>
      <c r="Q270" s="99">
        <v>201874.0</v>
      </c>
      <c r="R270" s="99">
        <v>241368.0</v>
      </c>
      <c r="S270" s="99">
        <v>43862.0</v>
      </c>
    </row>
    <row r="271">
      <c r="A271" s="8">
        <v>44362.0</v>
      </c>
      <c r="B271" s="96">
        <v>3262733.0</v>
      </c>
      <c r="C271" s="96">
        <v>589320.0</v>
      </c>
      <c r="D271" s="96">
        <v>197191.0</v>
      </c>
      <c r="E271" s="96">
        <v>135212.0</v>
      </c>
      <c r="F271" s="96">
        <v>159720.0</v>
      </c>
      <c r="G271" s="96">
        <v>103802.0</v>
      </c>
      <c r="H271" s="96">
        <v>87433.0</v>
      </c>
      <c r="I271" s="96">
        <v>59295.0</v>
      </c>
      <c r="J271" s="96">
        <v>18475.0</v>
      </c>
      <c r="K271" s="96">
        <v>732660.0</v>
      </c>
      <c r="L271" s="96">
        <v>114125.0</v>
      </c>
      <c r="M271" s="96">
        <v>112192.0</v>
      </c>
      <c r="N271" s="96">
        <v>156766.0</v>
      </c>
      <c r="O271" s="96">
        <v>150476.0</v>
      </c>
      <c r="P271" s="96">
        <v>186489.0</v>
      </c>
      <c r="Q271" s="96">
        <v>193160.0</v>
      </c>
      <c r="R271" s="96">
        <v>225901.0</v>
      </c>
      <c r="S271" s="96">
        <v>40516.0</v>
      </c>
    </row>
    <row r="272">
      <c r="A272" s="8">
        <v>44361.0</v>
      </c>
      <c r="B272" s="99">
        <v>3004029.0</v>
      </c>
      <c r="C272" s="99">
        <v>535930.0</v>
      </c>
      <c r="D272" s="99">
        <v>181843.0</v>
      </c>
      <c r="E272" s="99">
        <v>126640.0</v>
      </c>
      <c r="F272" s="99">
        <v>146187.0</v>
      </c>
      <c r="G272" s="99">
        <v>96312.0</v>
      </c>
      <c r="H272" s="99">
        <v>81863.0</v>
      </c>
      <c r="I272" s="99">
        <v>54187.0</v>
      </c>
      <c r="J272" s="99">
        <v>16837.0</v>
      </c>
      <c r="K272" s="99">
        <v>664434.0</v>
      </c>
      <c r="L272" s="99">
        <v>105700.0</v>
      </c>
      <c r="M272" s="99">
        <v>103254.0</v>
      </c>
      <c r="N272" s="99">
        <v>142700.0</v>
      </c>
      <c r="O272" s="99">
        <v>140814.0</v>
      </c>
      <c r="P272" s="99">
        <v>177550.0</v>
      </c>
      <c r="Q272" s="99">
        <v>183558.0</v>
      </c>
      <c r="R272" s="99">
        <v>208625.0</v>
      </c>
      <c r="S272" s="99">
        <v>37595.0</v>
      </c>
    </row>
    <row r="273">
      <c r="A273" s="8">
        <v>44360.0</v>
      </c>
      <c r="B273" s="99">
        <v>2992129.0</v>
      </c>
      <c r="C273" s="99">
        <v>533379.0</v>
      </c>
      <c r="D273" s="99">
        <v>181337.0</v>
      </c>
      <c r="E273" s="99">
        <v>126184.0</v>
      </c>
      <c r="F273" s="99">
        <v>145311.0</v>
      </c>
      <c r="G273" s="99">
        <v>96212.0</v>
      </c>
      <c r="H273" s="99">
        <v>81324.0</v>
      </c>
      <c r="I273" s="99">
        <v>53886.0</v>
      </c>
      <c r="J273" s="99">
        <v>16683.0</v>
      </c>
      <c r="K273" s="99">
        <v>660428.0</v>
      </c>
      <c r="L273" s="99">
        <v>105495.0</v>
      </c>
      <c r="M273" s="99">
        <v>103094.0</v>
      </c>
      <c r="N273" s="99">
        <v>142227.0</v>
      </c>
      <c r="O273" s="99">
        <v>140492.0</v>
      </c>
      <c r="P273" s="99">
        <v>177347.0</v>
      </c>
      <c r="Q273" s="99">
        <v>183319.0</v>
      </c>
      <c r="R273" s="99">
        <v>208249.0</v>
      </c>
      <c r="S273" s="99">
        <v>37162.0</v>
      </c>
    </row>
    <row r="274">
      <c r="A274" s="8">
        <v>44359.0</v>
      </c>
      <c r="B274" s="95">
        <v>2873862.0</v>
      </c>
      <c r="C274" s="95">
        <v>504536.0</v>
      </c>
      <c r="D274" s="95">
        <v>173791.0</v>
      </c>
      <c r="E274" s="95">
        <v>121363.0</v>
      </c>
      <c r="F274" s="95">
        <v>139487.0</v>
      </c>
      <c r="G274" s="95">
        <v>92518.0</v>
      </c>
      <c r="H274" s="95">
        <v>78705.0</v>
      </c>
      <c r="I274" s="95">
        <v>51641.0</v>
      </c>
      <c r="J274" s="95">
        <v>15612.0</v>
      </c>
      <c r="K274" s="95">
        <v>628144.0</v>
      </c>
      <c r="L274" s="95">
        <v>102332.0</v>
      </c>
      <c r="M274" s="95">
        <v>100395.0</v>
      </c>
      <c r="N274" s="95">
        <v>137975.0</v>
      </c>
      <c r="O274" s="95">
        <v>137138.0</v>
      </c>
      <c r="P274" s="95">
        <v>173758.0</v>
      </c>
      <c r="Q274" s="95">
        <v>179200.0</v>
      </c>
      <c r="R274" s="95">
        <v>201640.0</v>
      </c>
      <c r="S274" s="95">
        <v>35627.0</v>
      </c>
    </row>
    <row r="275">
      <c r="A275" s="8">
        <v>44358.0</v>
      </c>
      <c r="B275" s="95">
        <v>2636135.0</v>
      </c>
      <c r="C275" s="95">
        <v>448684.0</v>
      </c>
      <c r="D275" s="95">
        <v>159456.0</v>
      </c>
      <c r="E275" s="95">
        <v>112773.0</v>
      </c>
      <c r="F275" s="95">
        <v>125476.0</v>
      </c>
      <c r="G275" s="95">
        <v>85154.0</v>
      </c>
      <c r="H275" s="95">
        <v>73197.0</v>
      </c>
      <c r="I275" s="95">
        <v>46252.0</v>
      </c>
      <c r="J275" s="95">
        <v>13738.0</v>
      </c>
      <c r="K275" s="95">
        <v>567611.0</v>
      </c>
      <c r="L275" s="95">
        <v>95458.0</v>
      </c>
      <c r="M275" s="95">
        <v>93516.0</v>
      </c>
      <c r="N275" s="95">
        <v>129059.0</v>
      </c>
      <c r="O275" s="95">
        <v>128965.0</v>
      </c>
      <c r="P275" s="95">
        <v>166289.0</v>
      </c>
      <c r="Q275" s="95">
        <v>168955.0</v>
      </c>
      <c r="R275" s="95">
        <v>188654.0</v>
      </c>
      <c r="S275" s="95">
        <v>32898.0</v>
      </c>
    </row>
    <row r="276">
      <c r="A276" s="8">
        <v>44357.0</v>
      </c>
      <c r="B276" s="96">
        <v>2349485.0</v>
      </c>
      <c r="C276" s="96">
        <v>380200.0</v>
      </c>
      <c r="D276" s="96">
        <v>141696.0</v>
      </c>
      <c r="E276" s="96">
        <v>102403.0</v>
      </c>
      <c r="F276" s="96">
        <v>109249.0</v>
      </c>
      <c r="G276" s="96">
        <v>76415.0</v>
      </c>
      <c r="H276" s="96">
        <v>66069.0</v>
      </c>
      <c r="I276" s="96">
        <v>39275.0</v>
      </c>
      <c r="J276" s="96">
        <v>11459.0</v>
      </c>
      <c r="K276" s="96">
        <v>495108.0</v>
      </c>
      <c r="L276" s="96">
        <v>88152.0</v>
      </c>
      <c r="M276" s="96">
        <v>85683.0</v>
      </c>
      <c r="N276" s="96">
        <v>118460.0</v>
      </c>
      <c r="O276" s="96">
        <v>119633.0</v>
      </c>
      <c r="P276" s="96">
        <v>156873.0</v>
      </c>
      <c r="Q276" s="96">
        <v>157833.0</v>
      </c>
      <c r="R276" s="96">
        <v>171959.0</v>
      </c>
      <c r="S276" s="96">
        <v>29018.0</v>
      </c>
    </row>
    <row r="277">
      <c r="A277" s="8">
        <v>44356.0</v>
      </c>
      <c r="B277" s="99">
        <v>2325259.0</v>
      </c>
      <c r="C277" s="99">
        <v>377030.0</v>
      </c>
      <c r="D277" s="99">
        <v>139023.0</v>
      </c>
      <c r="E277" s="99">
        <v>101405.0</v>
      </c>
      <c r="F277" s="99">
        <v>107814.0</v>
      </c>
      <c r="G277" s="99">
        <v>75160.0</v>
      </c>
      <c r="H277" s="99">
        <v>65279.0</v>
      </c>
      <c r="I277" s="99">
        <v>38366.0</v>
      </c>
      <c r="J277" s="99">
        <v>11231.0</v>
      </c>
      <c r="K277" s="99">
        <v>491128.0</v>
      </c>
      <c r="L277" s="99">
        <v>87370.0</v>
      </c>
      <c r="M277" s="99">
        <v>84777.0</v>
      </c>
      <c r="N277" s="99">
        <v>117727.0</v>
      </c>
      <c r="O277" s="99">
        <v>118457.0</v>
      </c>
      <c r="P277" s="99">
        <v>154364.0</v>
      </c>
      <c r="Q277" s="99">
        <v>157052.0</v>
      </c>
      <c r="R277" s="99">
        <v>170222.0</v>
      </c>
      <c r="S277" s="99">
        <v>28854.0</v>
      </c>
      <c r="T277" s="99"/>
    </row>
    <row r="278">
      <c r="A278" s="8">
        <v>44355.0</v>
      </c>
      <c r="B278" s="95">
        <v>2299853.0</v>
      </c>
      <c r="C278" s="95">
        <v>372339.0</v>
      </c>
      <c r="D278" s="95">
        <v>136775.0</v>
      </c>
      <c r="E278" s="95">
        <v>100888.0</v>
      </c>
      <c r="F278" s="95">
        <v>107161.0</v>
      </c>
      <c r="G278" s="95">
        <v>73493.0</v>
      </c>
      <c r="H278" s="95">
        <v>64712.0</v>
      </c>
      <c r="I278" s="95">
        <v>37688.0</v>
      </c>
      <c r="J278" s="95">
        <v>11075.0</v>
      </c>
      <c r="K278" s="95">
        <v>487489.0</v>
      </c>
      <c r="L278" s="95">
        <v>86496.0</v>
      </c>
      <c r="M278" s="95">
        <v>83878.0</v>
      </c>
      <c r="N278" s="95">
        <v>115490.0</v>
      </c>
      <c r="O278" s="95">
        <v>117324.0</v>
      </c>
      <c r="P278" s="95">
        <v>152143.0</v>
      </c>
      <c r="Q278" s="95">
        <v>156425.0</v>
      </c>
      <c r="R278" s="95">
        <v>168030.0</v>
      </c>
      <c r="S278" s="95">
        <v>28447.0</v>
      </c>
    </row>
    <row r="279">
      <c r="A279" s="8">
        <v>44354.0</v>
      </c>
      <c r="B279" s="95">
        <v>2279682.0</v>
      </c>
      <c r="C279" s="95">
        <v>366927.0</v>
      </c>
      <c r="D279" s="95">
        <v>135444.0</v>
      </c>
      <c r="E279" s="95">
        <v>100645.0</v>
      </c>
      <c r="F279" s="95">
        <v>106422.0</v>
      </c>
      <c r="G279" s="95">
        <v>72228.0</v>
      </c>
      <c r="H279" s="95">
        <v>63846.0</v>
      </c>
      <c r="I279" s="95">
        <v>36976.0</v>
      </c>
      <c r="J279" s="95">
        <v>10940.0</v>
      </c>
      <c r="K279" s="95">
        <v>484840.0</v>
      </c>
      <c r="L279" s="95">
        <v>85709.0</v>
      </c>
      <c r="M279" s="95">
        <v>83585.0</v>
      </c>
      <c r="N279" s="95">
        <v>113516.0</v>
      </c>
      <c r="O279" s="95">
        <v>117081.0</v>
      </c>
      <c r="P279" s="95">
        <v>150869.0</v>
      </c>
      <c r="Q279" s="95">
        <v>155961.0</v>
      </c>
      <c r="R279" s="95">
        <v>166532.0</v>
      </c>
      <c r="S279" s="95">
        <v>28161.0</v>
      </c>
    </row>
    <row r="280">
      <c r="A280" s="8">
        <v>44353.0</v>
      </c>
      <c r="B280" s="99">
        <v>2279596.0</v>
      </c>
      <c r="C280" s="99">
        <v>366926.0</v>
      </c>
      <c r="D280" s="99">
        <v>135444.0</v>
      </c>
      <c r="E280" s="99">
        <v>100645.0</v>
      </c>
      <c r="F280" s="99">
        <v>106422.0</v>
      </c>
      <c r="G280" s="99">
        <v>72228.0</v>
      </c>
      <c r="H280" s="99">
        <v>63846.0</v>
      </c>
      <c r="I280" s="99">
        <v>36976.0</v>
      </c>
      <c r="J280" s="99">
        <v>10940.0</v>
      </c>
      <c r="K280" s="99">
        <v>484756.0</v>
      </c>
      <c r="L280" s="99">
        <v>85708.0</v>
      </c>
      <c r="M280" s="99">
        <v>83585.0</v>
      </c>
      <c r="N280" s="99">
        <v>113516.0</v>
      </c>
      <c r="O280" s="99">
        <v>117081.0</v>
      </c>
      <c r="P280" s="99">
        <v>150869.0</v>
      </c>
      <c r="Q280" s="99">
        <v>155961.0</v>
      </c>
      <c r="R280" s="99">
        <v>166532.0</v>
      </c>
      <c r="S280" s="99">
        <v>28161.0</v>
      </c>
    </row>
    <row r="281">
      <c r="A281" s="8">
        <v>44352.0</v>
      </c>
      <c r="B281" s="96">
        <v>2277137.0</v>
      </c>
      <c r="C281" s="99">
        <v>365789.0</v>
      </c>
      <c r="D281" s="99">
        <v>135319.0</v>
      </c>
      <c r="E281" s="99">
        <v>100588.0</v>
      </c>
      <c r="F281" s="99">
        <v>106392.0</v>
      </c>
      <c r="G281" s="99">
        <v>72177.0</v>
      </c>
      <c r="H281" s="99">
        <v>63723.0</v>
      </c>
      <c r="I281" s="99">
        <v>36962.0</v>
      </c>
      <c r="J281" s="99">
        <v>10888.0</v>
      </c>
      <c r="K281" s="99">
        <v>484474.0</v>
      </c>
      <c r="L281" s="99">
        <v>85687.0</v>
      </c>
      <c r="M281" s="99">
        <v>83532.0</v>
      </c>
      <c r="N281" s="99">
        <v>113506.0</v>
      </c>
      <c r="O281" s="99">
        <v>117049.0</v>
      </c>
      <c r="P281" s="99">
        <v>150831.0</v>
      </c>
      <c r="Q281" s="99">
        <v>155856.0</v>
      </c>
      <c r="R281" s="99">
        <v>166336.0</v>
      </c>
      <c r="S281" s="99">
        <v>28028.0</v>
      </c>
    </row>
    <row r="282">
      <c r="A282" s="8">
        <v>44351.0</v>
      </c>
      <c r="B282" s="96">
        <v>2247008.0</v>
      </c>
      <c r="C282" s="96">
        <v>355399.0</v>
      </c>
      <c r="D282" s="96">
        <v>133563.0</v>
      </c>
      <c r="E282" s="96">
        <v>99957.0</v>
      </c>
      <c r="F282" s="96">
        <v>105315.0</v>
      </c>
      <c r="G282" s="96">
        <v>70946.0</v>
      </c>
      <c r="H282" s="96">
        <v>62771.0</v>
      </c>
      <c r="I282" s="96">
        <v>36625.0</v>
      </c>
      <c r="J282" s="96">
        <v>10752.0</v>
      </c>
      <c r="K282" s="96">
        <v>478662.0</v>
      </c>
      <c r="L282" s="96">
        <v>83561.0</v>
      </c>
      <c r="M282" s="96">
        <v>82840.0</v>
      </c>
      <c r="N282" s="96">
        <v>113050.0</v>
      </c>
      <c r="O282" s="96">
        <v>116704.0</v>
      </c>
      <c r="P282" s="96">
        <v>149003.0</v>
      </c>
      <c r="Q282" s="96">
        <v>155149.0</v>
      </c>
      <c r="R282" s="96">
        <v>165336.0</v>
      </c>
      <c r="S282" s="96">
        <v>27375.0</v>
      </c>
    </row>
    <row r="283">
      <c r="A283" s="8">
        <v>44350.0</v>
      </c>
      <c r="B283" s="96">
        <v>2220728.0</v>
      </c>
      <c r="C283" s="96">
        <v>346936.0</v>
      </c>
      <c r="D283" s="96">
        <v>132160.0</v>
      </c>
      <c r="E283" s="96">
        <v>99038.0</v>
      </c>
      <c r="F283" s="96">
        <v>104412.0</v>
      </c>
      <c r="G283" s="96">
        <v>69938.0</v>
      </c>
      <c r="H283" s="96">
        <v>61898.0</v>
      </c>
      <c r="I283" s="96">
        <v>36528.0</v>
      </c>
      <c r="J283" s="96">
        <v>10589.0</v>
      </c>
      <c r="K283" s="96">
        <v>473032.0</v>
      </c>
      <c r="L283" s="96">
        <v>82044.0</v>
      </c>
      <c r="M283" s="96">
        <v>82131.0</v>
      </c>
      <c r="N283" s="96">
        <v>112682.0</v>
      </c>
      <c r="O283" s="96">
        <v>116283.0</v>
      </c>
      <c r="P283" s="96">
        <v>147271.0</v>
      </c>
      <c r="Q283" s="96">
        <v>154204.0</v>
      </c>
      <c r="R283" s="96">
        <v>164325.0</v>
      </c>
      <c r="S283" s="96">
        <v>27257.0</v>
      </c>
    </row>
    <row r="284">
      <c r="A284" s="8">
        <v>44349.0</v>
      </c>
      <c r="B284" s="95">
        <v>2198010.0</v>
      </c>
      <c r="C284" s="95">
        <v>340624.0</v>
      </c>
      <c r="D284" s="95">
        <v>130833.0</v>
      </c>
      <c r="E284" s="95">
        <v>98109.0</v>
      </c>
      <c r="F284" s="95">
        <v>103649.0</v>
      </c>
      <c r="G284" s="95">
        <v>69215.0</v>
      </c>
      <c r="H284" s="95">
        <v>60816.0</v>
      </c>
      <c r="I284" s="95">
        <v>36305.0</v>
      </c>
      <c r="J284" s="95">
        <v>10517.0</v>
      </c>
      <c r="K284" s="95">
        <v>468104.0</v>
      </c>
      <c r="L284" s="95">
        <v>81041.0</v>
      </c>
      <c r="M284" s="95">
        <v>81502.0</v>
      </c>
      <c r="N284" s="95">
        <v>111856.0</v>
      </c>
      <c r="O284" s="95">
        <v>115837.0</v>
      </c>
      <c r="P284" s="95">
        <v>145694.0</v>
      </c>
      <c r="Q284" s="95">
        <v>153441.0</v>
      </c>
      <c r="R284" s="95">
        <v>163363.0</v>
      </c>
      <c r="S284" s="95">
        <v>27104.0</v>
      </c>
    </row>
    <row r="285">
      <c r="A285" s="8">
        <v>44348.0</v>
      </c>
      <c r="B285" s="95">
        <v>2171336.0</v>
      </c>
      <c r="C285" s="95">
        <v>333469.0</v>
      </c>
      <c r="D285" s="95">
        <v>129209.0</v>
      </c>
      <c r="E285" s="95">
        <v>96838.0</v>
      </c>
      <c r="F285" s="95">
        <v>102733.0</v>
      </c>
      <c r="G285" s="95">
        <v>68397.0</v>
      </c>
      <c r="H285" s="95">
        <v>59801.0</v>
      </c>
      <c r="I285" s="95">
        <v>36125.0</v>
      </c>
      <c r="J285" s="95">
        <v>10475.0</v>
      </c>
      <c r="K285" s="95">
        <v>462770.0</v>
      </c>
      <c r="L285" s="95">
        <v>79992.0</v>
      </c>
      <c r="M285" s="95">
        <v>80976.0</v>
      </c>
      <c r="N285" s="95">
        <v>110843.0</v>
      </c>
      <c r="O285" s="95">
        <v>114598.0</v>
      </c>
      <c r="P285" s="95">
        <v>143522.0</v>
      </c>
      <c r="Q285" s="95">
        <v>152154.0</v>
      </c>
      <c r="R285" s="95">
        <v>162458.0</v>
      </c>
      <c r="S285" s="95">
        <v>26976.0</v>
      </c>
    </row>
    <row r="286">
      <c r="A286" s="8">
        <v>44347.0</v>
      </c>
      <c r="B286" s="95">
        <v>2143385.0</v>
      </c>
      <c r="C286" s="95">
        <v>325079.0</v>
      </c>
      <c r="D286" s="95">
        <v>127979.0</v>
      </c>
      <c r="E286" s="95">
        <v>95643.0</v>
      </c>
      <c r="F286" s="95">
        <v>101964.0</v>
      </c>
      <c r="G286" s="95">
        <v>67024.0</v>
      </c>
      <c r="H286" s="95">
        <v>58767.0</v>
      </c>
      <c r="I286" s="95">
        <v>35927.0</v>
      </c>
      <c r="J286" s="95">
        <v>10444.0</v>
      </c>
      <c r="K286" s="95">
        <v>457523.0</v>
      </c>
      <c r="L286" s="95">
        <v>79168.0</v>
      </c>
      <c r="M286" s="95">
        <v>80408.0</v>
      </c>
      <c r="N286" s="95">
        <v>109894.0</v>
      </c>
      <c r="O286" s="95">
        <v>113214.0</v>
      </c>
      <c r="P286" s="95">
        <v>140416.0</v>
      </c>
      <c r="Q286" s="95">
        <v>151365.0</v>
      </c>
      <c r="R286" s="95">
        <v>161744.0</v>
      </c>
      <c r="S286" s="95">
        <v>26826.0</v>
      </c>
    </row>
    <row r="287">
      <c r="A287" s="8">
        <v>44346.0</v>
      </c>
      <c r="B287" s="95">
        <v>2143293.0</v>
      </c>
      <c r="C287" s="95">
        <v>325079.0</v>
      </c>
      <c r="D287" s="95">
        <v>127978.0</v>
      </c>
      <c r="E287" s="95">
        <v>95634.0</v>
      </c>
      <c r="F287" s="95">
        <v>101955.0</v>
      </c>
      <c r="G287" s="95">
        <v>67024.0</v>
      </c>
      <c r="H287" s="95">
        <v>58767.0</v>
      </c>
      <c r="I287" s="95">
        <v>35927.0</v>
      </c>
      <c r="J287" s="95">
        <v>10444.0</v>
      </c>
      <c r="K287" s="95">
        <v>457511.0</v>
      </c>
      <c r="L287" s="95">
        <v>79107.0</v>
      </c>
      <c r="M287" s="95">
        <v>80408.0</v>
      </c>
      <c r="N287" s="95">
        <v>109894.0</v>
      </c>
      <c r="O287" s="95">
        <v>113214.0</v>
      </c>
      <c r="P287" s="95">
        <v>140416.0</v>
      </c>
      <c r="Q287" s="95">
        <v>151365.0</v>
      </c>
      <c r="R287" s="95">
        <v>161744.0</v>
      </c>
      <c r="S287" s="95">
        <v>26826.0</v>
      </c>
    </row>
    <row r="288">
      <c r="A288" s="8">
        <v>44345.0</v>
      </c>
      <c r="B288" s="96">
        <v>2133720.0</v>
      </c>
      <c r="C288" s="96">
        <v>321446.0</v>
      </c>
      <c r="D288" s="96">
        <v>126949.0</v>
      </c>
      <c r="E288" s="96">
        <v>95284.0</v>
      </c>
      <c r="F288" s="96">
        <v>101766.0</v>
      </c>
      <c r="G288" s="96">
        <v>66230.0</v>
      </c>
      <c r="H288" s="96">
        <v>58309.0</v>
      </c>
      <c r="I288" s="96">
        <v>35823.0</v>
      </c>
      <c r="J288" s="96">
        <v>10403.0</v>
      </c>
      <c r="K288" s="96">
        <v>456290.0</v>
      </c>
      <c r="L288" s="96">
        <v>78829.0</v>
      </c>
      <c r="M288" s="96">
        <v>80276.0</v>
      </c>
      <c r="N288" s="96">
        <v>109767.0</v>
      </c>
      <c r="O288" s="96">
        <v>113036.0</v>
      </c>
      <c r="P288" s="96">
        <v>140139.0</v>
      </c>
      <c r="Q288" s="96">
        <v>151196.0</v>
      </c>
      <c r="R288" s="96">
        <v>161201.0</v>
      </c>
      <c r="S288" s="96">
        <v>26776.0</v>
      </c>
    </row>
    <row r="289">
      <c r="A289" s="8">
        <v>44344.0</v>
      </c>
      <c r="B289" s="95">
        <v>2068877.0</v>
      </c>
      <c r="C289" s="95">
        <v>304336.0</v>
      </c>
      <c r="D289" s="95">
        <v>121786.0</v>
      </c>
      <c r="E289" s="95">
        <v>90582.0</v>
      </c>
      <c r="F289" s="95">
        <v>99880.0</v>
      </c>
      <c r="G289" s="95">
        <v>64049.0</v>
      </c>
      <c r="H289" s="95">
        <v>56704.0</v>
      </c>
      <c r="I289" s="95">
        <v>34824.0</v>
      </c>
      <c r="J289" s="95">
        <v>10236.0</v>
      </c>
      <c r="K289" s="95">
        <v>443605.0</v>
      </c>
      <c r="L289" s="95">
        <v>77125.0</v>
      </c>
      <c r="M289" s="95">
        <v>78999.0</v>
      </c>
      <c r="N289" s="95">
        <v>107797.0</v>
      </c>
      <c r="O289" s="95">
        <v>109964.0</v>
      </c>
      <c r="P289" s="95">
        <v>136195.0</v>
      </c>
      <c r="Q289" s="95">
        <v>148937.0</v>
      </c>
      <c r="R289" s="95">
        <v>158137.0</v>
      </c>
      <c r="S289" s="95">
        <v>25721.0</v>
      </c>
    </row>
    <row r="290">
      <c r="A290" s="8">
        <v>44343.0</v>
      </c>
      <c r="B290" s="99">
        <v>2012919.0</v>
      </c>
      <c r="C290" s="99">
        <v>291118.0</v>
      </c>
      <c r="D290" s="99">
        <v>118935.0</v>
      </c>
      <c r="E290" s="99">
        <v>86997.0</v>
      </c>
      <c r="F290" s="99">
        <v>97814.0</v>
      </c>
      <c r="G290" s="99">
        <v>61958.0</v>
      </c>
      <c r="H290" s="99">
        <v>54802.0</v>
      </c>
      <c r="I290" s="99">
        <v>34002.0</v>
      </c>
      <c r="J290" s="99">
        <v>9959.0</v>
      </c>
      <c r="K290" s="99">
        <v>432684.0</v>
      </c>
      <c r="L290" s="99">
        <v>75290.0</v>
      </c>
      <c r="M290" s="99">
        <v>77518.0</v>
      </c>
      <c r="N290" s="99">
        <v>105690.0</v>
      </c>
      <c r="O290" s="99">
        <v>107505.0</v>
      </c>
      <c r="P290" s="99">
        <v>132974.0</v>
      </c>
      <c r="Q290" s="99">
        <v>145720.0</v>
      </c>
      <c r="R290" s="99">
        <v>155185.0</v>
      </c>
      <c r="S290" s="99">
        <v>24768.0</v>
      </c>
    </row>
    <row r="291">
      <c r="A291" s="8">
        <v>44342.0</v>
      </c>
      <c r="B291" s="99">
        <v>1945217.0</v>
      </c>
      <c r="C291" s="99">
        <v>274749.0</v>
      </c>
      <c r="D291" s="99">
        <v>114756.0</v>
      </c>
      <c r="E291" s="99">
        <v>83092.0</v>
      </c>
      <c r="F291" s="99">
        <v>95358.0</v>
      </c>
      <c r="G291" s="99">
        <v>59636.0</v>
      </c>
      <c r="H291" s="99">
        <v>52339.0</v>
      </c>
      <c r="I291" s="99">
        <v>33184.0</v>
      </c>
      <c r="J291" s="99">
        <v>9645.0</v>
      </c>
      <c r="K291" s="99">
        <v>419395.0</v>
      </c>
      <c r="L291" s="99">
        <v>73261.0</v>
      </c>
      <c r="M291" s="99">
        <v>75848.0</v>
      </c>
      <c r="N291" s="99">
        <v>102915.0</v>
      </c>
      <c r="O291" s="99">
        <v>104558.0</v>
      </c>
      <c r="P291" s="99">
        <v>129309.0</v>
      </c>
      <c r="Q291" s="99">
        <v>141246.0</v>
      </c>
      <c r="R291" s="99">
        <v>151828.0</v>
      </c>
      <c r="S291" s="99">
        <v>24098.0</v>
      </c>
    </row>
    <row r="292">
      <c r="A292" s="8">
        <v>44341.0</v>
      </c>
      <c r="B292" s="95">
        <v>1850669.0</v>
      </c>
      <c r="C292" s="95">
        <v>253528.0</v>
      </c>
      <c r="D292" s="95">
        <v>108491.0</v>
      </c>
      <c r="E292" s="95">
        <v>78633.0</v>
      </c>
      <c r="F292" s="95">
        <v>91617.0</v>
      </c>
      <c r="G292" s="95">
        <v>55296.0</v>
      </c>
      <c r="H292" s="95">
        <v>48181.0</v>
      </c>
      <c r="I292" s="95">
        <v>31945.0</v>
      </c>
      <c r="J292" s="95">
        <v>9413.0</v>
      </c>
      <c r="K292" s="95">
        <v>403375.0</v>
      </c>
      <c r="L292" s="95">
        <v>71199.0</v>
      </c>
      <c r="M292" s="95">
        <v>73478.0</v>
      </c>
      <c r="N292" s="95">
        <v>99557.0</v>
      </c>
      <c r="O292" s="95">
        <v>101453.0</v>
      </c>
      <c r="P292" s="95">
        <v>120749.0</v>
      </c>
      <c r="Q292" s="95">
        <v>135141.0</v>
      </c>
      <c r="R292" s="95">
        <v>145520.0</v>
      </c>
      <c r="S292" s="95">
        <v>23093.0</v>
      </c>
    </row>
    <row r="293">
      <c r="A293" s="8">
        <v>44340.0</v>
      </c>
      <c r="B293" s="99">
        <v>1746336.0</v>
      </c>
      <c r="C293" s="99">
        <v>231821.0</v>
      </c>
      <c r="D293" s="99">
        <v>100007.0</v>
      </c>
      <c r="E293" s="99">
        <v>73924.0</v>
      </c>
      <c r="F293" s="99">
        <v>86932.0</v>
      </c>
      <c r="G293" s="99">
        <v>51667.0</v>
      </c>
      <c r="H293" s="99">
        <v>43959.0</v>
      </c>
      <c r="I293" s="99">
        <v>29617.0</v>
      </c>
      <c r="J293" s="99">
        <v>8980.0</v>
      </c>
      <c r="K293" s="99">
        <v>386463.0</v>
      </c>
      <c r="L293" s="99">
        <v>69284.0</v>
      </c>
      <c r="M293" s="99">
        <v>70812.0</v>
      </c>
      <c r="N293" s="99">
        <v>94664.0</v>
      </c>
      <c r="O293" s="99">
        <v>98533.0</v>
      </c>
      <c r="P293" s="99">
        <v>112863.0</v>
      </c>
      <c r="Q293" s="99">
        <v>126542.0</v>
      </c>
      <c r="R293" s="99">
        <v>138691.0</v>
      </c>
      <c r="S293" s="99">
        <v>21577.0</v>
      </c>
    </row>
    <row r="294">
      <c r="A294" s="8">
        <v>44339.0</v>
      </c>
      <c r="B294" s="95">
        <v>1743437.0</v>
      </c>
      <c r="C294" s="95">
        <v>231820.0</v>
      </c>
      <c r="D294" s="95">
        <v>99987.0</v>
      </c>
      <c r="E294" s="95">
        <v>72824.0</v>
      </c>
      <c r="F294" s="95">
        <v>86205.0</v>
      </c>
      <c r="G294" s="95">
        <v>51033.0</v>
      </c>
      <c r="H294" s="95">
        <v>43924.0</v>
      </c>
      <c r="I294" s="95">
        <v>29615.0</v>
      </c>
      <c r="J294" s="95">
        <v>8980.0</v>
      </c>
      <c r="K294" s="95">
        <v>386421.0</v>
      </c>
      <c r="L294" s="95">
        <v>69207.0</v>
      </c>
      <c r="M294" s="95">
        <v>70812.0</v>
      </c>
      <c r="N294" s="95">
        <v>94575.0</v>
      </c>
      <c r="O294" s="95">
        <v>98509.0</v>
      </c>
      <c r="P294" s="95">
        <v>112863.0</v>
      </c>
      <c r="Q294" s="95">
        <v>126539.0</v>
      </c>
      <c r="R294" s="95">
        <v>138678.0</v>
      </c>
      <c r="S294" s="95">
        <v>21445.0</v>
      </c>
    </row>
    <row r="295">
      <c r="A295" s="8">
        <v>44338.0</v>
      </c>
      <c r="B295" s="95">
        <v>1707528.0</v>
      </c>
      <c r="C295" s="95">
        <v>227493.0</v>
      </c>
      <c r="D295" s="95">
        <v>97336.0</v>
      </c>
      <c r="E295" s="95">
        <v>71194.0</v>
      </c>
      <c r="F295" s="95">
        <v>83380.0</v>
      </c>
      <c r="G295" s="95">
        <v>48039.0</v>
      </c>
      <c r="H295" s="95">
        <v>43666.0</v>
      </c>
      <c r="I295" s="95">
        <v>28848.0</v>
      </c>
      <c r="J295" s="95">
        <v>8857.0</v>
      </c>
      <c r="K295" s="95">
        <v>375526.0</v>
      </c>
      <c r="L295" s="95">
        <v>68528.0</v>
      </c>
      <c r="M295" s="95">
        <v>70408.0</v>
      </c>
      <c r="N295" s="95">
        <v>93666.0</v>
      </c>
      <c r="O295" s="95">
        <v>97636.0</v>
      </c>
      <c r="P295" s="95">
        <v>111521.0</v>
      </c>
      <c r="Q295" s="95">
        <v>124731.0</v>
      </c>
      <c r="R295" s="95">
        <v>135633.0</v>
      </c>
      <c r="S295" s="95">
        <v>21066.0</v>
      </c>
    </row>
    <row r="296">
      <c r="A296" s="8">
        <v>44337.0</v>
      </c>
      <c r="B296" s="95">
        <v>1482842.0</v>
      </c>
      <c r="C296" s="95">
        <v>198625.0</v>
      </c>
      <c r="D296" s="95">
        <v>77955.0</v>
      </c>
      <c r="E296" s="95">
        <v>60269.0</v>
      </c>
      <c r="F296" s="95">
        <v>70397.0</v>
      </c>
      <c r="G296" s="95">
        <v>41737.0</v>
      </c>
      <c r="H296" s="95">
        <v>37092.0</v>
      </c>
      <c r="I296" s="95">
        <v>25121.0</v>
      </c>
      <c r="J296" s="95">
        <v>8472.0</v>
      </c>
      <c r="K296" s="95">
        <v>321273.0</v>
      </c>
      <c r="L296" s="95">
        <v>60241.0</v>
      </c>
      <c r="M296" s="95">
        <v>63515.0</v>
      </c>
      <c r="N296" s="95">
        <v>82345.0</v>
      </c>
      <c r="O296" s="95">
        <v>88865.0</v>
      </c>
      <c r="P296" s="95">
        <v>98840.0</v>
      </c>
      <c r="Q296" s="95">
        <v>108682.0</v>
      </c>
      <c r="R296" s="95">
        <v>119858.0</v>
      </c>
      <c r="S296" s="95">
        <v>19555.0</v>
      </c>
    </row>
    <row r="297">
      <c r="A297" s="8">
        <v>44336.0</v>
      </c>
      <c r="B297" s="95">
        <v>1273210.0</v>
      </c>
      <c r="C297" s="95">
        <v>175445.0</v>
      </c>
      <c r="D297" s="95">
        <v>60033.0</v>
      </c>
      <c r="E297" s="95">
        <v>51465.0</v>
      </c>
      <c r="F297" s="95">
        <v>59380.0</v>
      </c>
      <c r="G297" s="95">
        <v>36056.0</v>
      </c>
      <c r="H297" s="95">
        <v>31159.0</v>
      </c>
      <c r="I297" s="95">
        <v>21942.0</v>
      </c>
      <c r="J297" s="95">
        <v>8037.0</v>
      </c>
      <c r="K297" s="95">
        <v>272541.0</v>
      </c>
      <c r="L297" s="95">
        <v>51720.0</v>
      </c>
      <c r="M297" s="95">
        <v>55485.0</v>
      </c>
      <c r="N297" s="95">
        <v>71187.0</v>
      </c>
      <c r="O297" s="95">
        <v>76918.0</v>
      </c>
      <c r="P297" s="95">
        <v>85997.0</v>
      </c>
      <c r="Q297" s="95">
        <v>93813.0</v>
      </c>
      <c r="R297" s="95">
        <v>103810.0</v>
      </c>
      <c r="S297" s="95">
        <v>18222.0</v>
      </c>
    </row>
    <row r="298">
      <c r="A298" s="8">
        <v>44335.0</v>
      </c>
      <c r="B298" s="95">
        <v>1180281.0</v>
      </c>
      <c r="C298" s="95">
        <v>171720.0</v>
      </c>
      <c r="D298" s="95">
        <v>52468.0</v>
      </c>
      <c r="E298" s="95">
        <v>46822.0</v>
      </c>
      <c r="F298" s="95">
        <v>55017.0</v>
      </c>
      <c r="G298" s="95">
        <v>34221.0</v>
      </c>
      <c r="H298" s="95">
        <v>30292.0</v>
      </c>
      <c r="I298" s="95">
        <v>20903.0</v>
      </c>
      <c r="J298" s="95">
        <v>7730.0</v>
      </c>
      <c r="K298" s="95">
        <v>244409.0</v>
      </c>
      <c r="L298" s="95">
        <v>48366.0</v>
      </c>
      <c r="M298" s="95">
        <v>50543.0</v>
      </c>
      <c r="N298" s="95">
        <v>66179.0</v>
      </c>
      <c r="O298" s="95">
        <v>66835.0</v>
      </c>
      <c r="P298" s="95">
        <v>80134.0</v>
      </c>
      <c r="Q298" s="95">
        <v>90025.0</v>
      </c>
      <c r="R298" s="95">
        <v>97443.0</v>
      </c>
      <c r="S298" s="95">
        <v>17174.0</v>
      </c>
    </row>
    <row r="299">
      <c r="A299" s="8">
        <v>44334.0</v>
      </c>
      <c r="B299" s="99">
        <v>1039642.0</v>
      </c>
      <c r="C299" s="99">
        <v>154898.0</v>
      </c>
      <c r="D299" s="99">
        <v>43512.0</v>
      </c>
      <c r="E299" s="99">
        <v>40727.0</v>
      </c>
      <c r="F299" s="99">
        <v>49146.0</v>
      </c>
      <c r="G299" s="99">
        <v>29103.0</v>
      </c>
      <c r="H299" s="99">
        <v>25928.0</v>
      </c>
      <c r="I299" s="99">
        <v>18761.0</v>
      </c>
      <c r="J299" s="99">
        <v>7466.0</v>
      </c>
      <c r="K299" s="99">
        <v>213475.0</v>
      </c>
      <c r="L299" s="99">
        <v>43032.0</v>
      </c>
      <c r="M299" s="99">
        <v>44501.0</v>
      </c>
      <c r="N299" s="99">
        <v>60751.0</v>
      </c>
      <c r="O299" s="99">
        <v>55291.0</v>
      </c>
      <c r="P299" s="99">
        <v>69855.0</v>
      </c>
      <c r="Q299" s="99">
        <v>83027.0</v>
      </c>
      <c r="R299" s="99">
        <v>84371.0</v>
      </c>
      <c r="S299" s="99">
        <v>15798.0</v>
      </c>
    </row>
    <row r="300">
      <c r="A300" s="8">
        <v>44333.0</v>
      </c>
      <c r="B300" s="99">
        <v>940345.0</v>
      </c>
      <c r="C300" s="99">
        <v>141769.0</v>
      </c>
      <c r="D300" s="99">
        <v>38632.0</v>
      </c>
      <c r="E300" s="99">
        <v>36998.0</v>
      </c>
      <c r="F300" s="99">
        <v>45013.0</v>
      </c>
      <c r="G300" s="99">
        <v>25592.0</v>
      </c>
      <c r="H300" s="99">
        <v>23117.0</v>
      </c>
      <c r="I300" s="99">
        <v>17818.0</v>
      </c>
      <c r="J300" s="99">
        <v>7181.0</v>
      </c>
      <c r="K300" s="99">
        <v>190888.0</v>
      </c>
      <c r="L300" s="99">
        <v>39936.0</v>
      </c>
      <c r="M300" s="99">
        <v>40047.0</v>
      </c>
      <c r="N300" s="99">
        <v>57548.0</v>
      </c>
      <c r="O300" s="99">
        <v>45728.0</v>
      </c>
      <c r="P300" s="99">
        <v>62632.0</v>
      </c>
      <c r="Q300" s="99">
        <v>75667.0</v>
      </c>
      <c r="R300" s="99">
        <v>77004.0</v>
      </c>
      <c r="S300" s="99">
        <v>14775.0</v>
      </c>
    </row>
    <row r="301">
      <c r="A301" s="8">
        <v>44332.0</v>
      </c>
      <c r="B301" s="95">
        <v>935357.0</v>
      </c>
      <c r="C301" s="95">
        <v>141769.0</v>
      </c>
      <c r="D301" s="95">
        <v>38632.0</v>
      </c>
      <c r="E301" s="95">
        <v>36414.0</v>
      </c>
      <c r="F301" s="95">
        <v>45013.0</v>
      </c>
      <c r="G301" s="95">
        <v>25592.0</v>
      </c>
      <c r="H301" s="95">
        <v>23117.0</v>
      </c>
      <c r="I301" s="95">
        <v>17818.0</v>
      </c>
      <c r="J301" s="95">
        <v>7181.0</v>
      </c>
      <c r="K301" s="95">
        <v>188884.0</v>
      </c>
      <c r="L301" s="95">
        <v>39936.0</v>
      </c>
      <c r="M301" s="95">
        <v>40047.0</v>
      </c>
      <c r="N301" s="95">
        <v>57151.0</v>
      </c>
      <c r="O301" s="95">
        <v>44973.0</v>
      </c>
      <c r="P301" s="95">
        <v>62632.0</v>
      </c>
      <c r="Q301" s="95">
        <v>74419.0</v>
      </c>
      <c r="R301" s="95">
        <v>77004.0</v>
      </c>
      <c r="S301" s="95">
        <v>14775.0</v>
      </c>
    </row>
    <row r="302">
      <c r="A302" s="8">
        <v>44331.0</v>
      </c>
      <c r="B302" s="99">
        <v>905420.0</v>
      </c>
      <c r="C302" s="99">
        <v>137973.0</v>
      </c>
      <c r="D302" s="99">
        <v>37267.0</v>
      </c>
      <c r="E302" s="99">
        <v>34620.0</v>
      </c>
      <c r="F302" s="99">
        <v>44325.0</v>
      </c>
      <c r="G302" s="99">
        <v>25215.0</v>
      </c>
      <c r="H302" s="99">
        <v>22939.0</v>
      </c>
      <c r="I302" s="99">
        <v>17818.0</v>
      </c>
      <c r="J302" s="99">
        <v>7077.0</v>
      </c>
      <c r="K302" s="99">
        <v>176562.0</v>
      </c>
      <c r="L302" s="99">
        <v>39936.0</v>
      </c>
      <c r="M302" s="99">
        <v>39482.0</v>
      </c>
      <c r="N302" s="99">
        <v>55321.0</v>
      </c>
      <c r="O302" s="99">
        <v>44328.0</v>
      </c>
      <c r="P302" s="99">
        <v>61866.0</v>
      </c>
      <c r="Q302" s="99">
        <v>71597.0</v>
      </c>
      <c r="R302" s="99">
        <v>74409.0</v>
      </c>
      <c r="S302" s="99">
        <v>14685.0</v>
      </c>
    </row>
    <row r="303">
      <c r="A303" s="8">
        <v>44330.0</v>
      </c>
      <c r="B303" s="95">
        <v>825700.0</v>
      </c>
      <c r="C303" s="95">
        <v>125220.0</v>
      </c>
      <c r="D303" s="95">
        <v>34770.0</v>
      </c>
      <c r="E303" s="95">
        <v>31102.0</v>
      </c>
      <c r="F303" s="95">
        <v>41942.0</v>
      </c>
      <c r="G303" s="95">
        <v>23013.0</v>
      </c>
      <c r="H303" s="95">
        <v>20756.0</v>
      </c>
      <c r="I303" s="95">
        <v>16809.0</v>
      </c>
      <c r="J303" s="95">
        <v>6723.0</v>
      </c>
      <c r="K303" s="95">
        <v>158652.0</v>
      </c>
      <c r="L303" s="95">
        <v>38052.0</v>
      </c>
      <c r="M303" s="95">
        <v>37089.0</v>
      </c>
      <c r="N303" s="95">
        <v>51635.0</v>
      </c>
      <c r="O303" s="95">
        <v>40009.0</v>
      </c>
      <c r="P303" s="95">
        <v>55314.0</v>
      </c>
      <c r="Q303" s="95">
        <v>65438.0</v>
      </c>
      <c r="R303" s="95">
        <v>65440.0</v>
      </c>
      <c r="S303" s="95">
        <v>13736.0</v>
      </c>
    </row>
    <row r="304">
      <c r="A304" s="8">
        <v>44329.0</v>
      </c>
      <c r="B304" s="99">
        <v>747707.0</v>
      </c>
      <c r="C304" s="99">
        <v>112781.0</v>
      </c>
      <c r="D304" s="99">
        <v>32353.0</v>
      </c>
      <c r="E304" s="99">
        <v>27705.0</v>
      </c>
      <c r="F304" s="99">
        <v>39577.0</v>
      </c>
      <c r="G304" s="99">
        <v>21260.0</v>
      </c>
      <c r="H304" s="99">
        <v>18542.0</v>
      </c>
      <c r="I304" s="99">
        <v>15745.0</v>
      </c>
      <c r="J304" s="99">
        <v>6434.0</v>
      </c>
      <c r="K304" s="99">
        <v>142104.0</v>
      </c>
      <c r="L304" s="99">
        <v>35734.0</v>
      </c>
      <c r="M304" s="99">
        <v>34729.0</v>
      </c>
      <c r="N304" s="99">
        <v>46620.0</v>
      </c>
      <c r="O304" s="99">
        <v>35480.0</v>
      </c>
      <c r="P304" s="99">
        <v>48477.0</v>
      </c>
      <c r="Q304" s="99">
        <v>59570.0</v>
      </c>
      <c r="R304" s="99">
        <v>57769.0</v>
      </c>
      <c r="S304" s="99">
        <v>12827.0</v>
      </c>
    </row>
    <row r="305">
      <c r="A305" s="8">
        <v>44328.0</v>
      </c>
      <c r="B305" s="99">
        <v>664813.0</v>
      </c>
      <c r="C305" s="99">
        <v>98810.0</v>
      </c>
      <c r="D305" s="99">
        <v>29520.0</v>
      </c>
      <c r="E305" s="99">
        <v>25571.0</v>
      </c>
      <c r="F305" s="99">
        <v>36609.0</v>
      </c>
      <c r="G305" s="99">
        <v>18587.0</v>
      </c>
      <c r="H305" s="99">
        <v>16522.0</v>
      </c>
      <c r="I305" s="99">
        <v>14264.0</v>
      </c>
      <c r="J305" s="99">
        <v>5837.0</v>
      </c>
      <c r="K305" s="99">
        <v>125847.0</v>
      </c>
      <c r="L305" s="99">
        <v>32814.0</v>
      </c>
      <c r="M305" s="99">
        <v>31195.0</v>
      </c>
      <c r="N305" s="99">
        <v>39351.0</v>
      </c>
      <c r="O305" s="99">
        <v>32286.0</v>
      </c>
      <c r="P305" s="99">
        <v>42337.0</v>
      </c>
      <c r="Q305" s="99">
        <v>52542.0</v>
      </c>
      <c r="R305" s="99">
        <v>50972.0</v>
      </c>
      <c r="S305" s="99">
        <v>11749.0</v>
      </c>
    </row>
    <row r="306">
      <c r="A306" s="8">
        <v>44327.0</v>
      </c>
      <c r="B306" s="99">
        <v>584013.0</v>
      </c>
      <c r="C306" s="99">
        <v>85775.0</v>
      </c>
      <c r="D306" s="99">
        <v>26889.0</v>
      </c>
      <c r="E306" s="99">
        <v>22905.0</v>
      </c>
      <c r="F306" s="99">
        <v>33588.0</v>
      </c>
      <c r="G306" s="99">
        <v>15954.0</v>
      </c>
      <c r="H306" s="99">
        <v>14354.0</v>
      </c>
      <c r="I306" s="99">
        <v>13547.0</v>
      </c>
      <c r="J306" s="99">
        <v>5289.0</v>
      </c>
      <c r="K306" s="99">
        <v>109577.0</v>
      </c>
      <c r="L306" s="99">
        <v>29441.0</v>
      </c>
      <c r="M306" s="99">
        <v>27776.0</v>
      </c>
      <c r="N306" s="99">
        <v>33188.0</v>
      </c>
      <c r="O306" s="99">
        <v>29142.0</v>
      </c>
      <c r="P306" s="99">
        <v>37537.0</v>
      </c>
      <c r="Q306" s="99">
        <v>44043.0</v>
      </c>
      <c r="R306" s="99">
        <v>44080.0</v>
      </c>
      <c r="S306" s="99">
        <v>10928.0</v>
      </c>
    </row>
    <row r="307">
      <c r="A307" s="8">
        <v>44326.0</v>
      </c>
      <c r="B307" s="21">
        <v>506274.0</v>
      </c>
      <c r="C307" s="21">
        <v>73295.0</v>
      </c>
      <c r="D307" s="21">
        <v>23995.0</v>
      </c>
      <c r="E307" s="21">
        <v>20224.0</v>
      </c>
      <c r="F307" s="21">
        <v>30551.0</v>
      </c>
      <c r="G307" s="21">
        <v>14748.0</v>
      </c>
      <c r="H307" s="21">
        <v>12119.0</v>
      </c>
      <c r="I307" s="21">
        <v>12760.0</v>
      </c>
      <c r="J307" s="21">
        <v>4697.0</v>
      </c>
      <c r="K307" s="21">
        <v>94355.0</v>
      </c>
      <c r="L307" s="21">
        <v>26339.0</v>
      </c>
      <c r="M307" s="21">
        <v>25395.0</v>
      </c>
      <c r="N307" s="21">
        <v>26959.0</v>
      </c>
      <c r="O307" s="21">
        <v>26054.0</v>
      </c>
      <c r="P307" s="21">
        <v>31900.0</v>
      </c>
      <c r="Q307" s="21">
        <v>35897.0</v>
      </c>
      <c r="R307" s="21">
        <v>36801.0</v>
      </c>
      <c r="S307" s="21">
        <v>10185.0</v>
      </c>
    </row>
    <row r="308">
      <c r="A308" s="8">
        <v>44325.0</v>
      </c>
      <c r="B308" s="21">
        <v>501539.0</v>
      </c>
      <c r="C308" s="21">
        <v>73295.0</v>
      </c>
      <c r="D308" s="21">
        <v>23995.0</v>
      </c>
      <c r="E308" s="21">
        <v>19196.0</v>
      </c>
      <c r="F308" s="21">
        <v>30551.0</v>
      </c>
      <c r="G308" s="21">
        <v>14748.0</v>
      </c>
      <c r="H308" s="21">
        <v>12119.0</v>
      </c>
      <c r="I308" s="21">
        <v>12760.0</v>
      </c>
      <c r="J308" s="21">
        <v>4697.0</v>
      </c>
      <c r="K308" s="21">
        <v>93066.0</v>
      </c>
      <c r="L308" s="21">
        <v>26339.0</v>
      </c>
      <c r="M308" s="21">
        <v>25395.0</v>
      </c>
      <c r="N308" s="21">
        <v>26182.0</v>
      </c>
      <c r="O308" s="21">
        <v>26054.0</v>
      </c>
      <c r="P308" s="21">
        <v>31900.0</v>
      </c>
      <c r="Q308" s="21">
        <v>34256.0</v>
      </c>
      <c r="R308" s="21">
        <v>36801.0</v>
      </c>
      <c r="S308" s="21">
        <v>10185.0</v>
      </c>
    </row>
    <row r="309">
      <c r="A309" s="8">
        <v>44324.0</v>
      </c>
      <c r="B309" s="21">
        <v>473994.0</v>
      </c>
      <c r="C309" s="21">
        <v>71214.0</v>
      </c>
      <c r="D309" s="21">
        <v>23591.0</v>
      </c>
      <c r="E309" s="21">
        <v>18117.0</v>
      </c>
      <c r="F309" s="21">
        <v>29192.0</v>
      </c>
      <c r="G309" s="21">
        <v>14651.0</v>
      </c>
      <c r="H309" s="21">
        <v>11910.0</v>
      </c>
      <c r="I309" s="21">
        <v>12670.0</v>
      </c>
      <c r="J309" s="21">
        <v>4442.0</v>
      </c>
      <c r="K309" s="21">
        <v>81836.0</v>
      </c>
      <c r="L309" s="21">
        <v>26041.0</v>
      </c>
      <c r="M309" s="21">
        <v>24854.0</v>
      </c>
      <c r="N309" s="21">
        <v>23952.0</v>
      </c>
      <c r="O309" s="21">
        <v>25710.0</v>
      </c>
      <c r="P309" s="21">
        <v>31021.0</v>
      </c>
      <c r="Q309" s="21">
        <v>29726.0</v>
      </c>
      <c r="R309" s="21">
        <v>34985.0</v>
      </c>
      <c r="S309" s="21">
        <v>10082.0</v>
      </c>
    </row>
    <row r="310">
      <c r="A310" s="8">
        <v>44323.0</v>
      </c>
      <c r="B310" s="21">
        <v>397190.0</v>
      </c>
      <c r="C310" s="21">
        <v>59707.0</v>
      </c>
      <c r="D310" s="21">
        <v>20948.0</v>
      </c>
      <c r="E310" s="21">
        <v>15629.0</v>
      </c>
      <c r="F310" s="21">
        <v>26240.0</v>
      </c>
      <c r="G310" s="21">
        <v>13469.0</v>
      </c>
      <c r="H310" s="21">
        <v>9789.0</v>
      </c>
      <c r="I310" s="21">
        <v>11741.0</v>
      </c>
      <c r="J310" s="21">
        <v>3767.0</v>
      </c>
      <c r="K310" s="21">
        <v>66864.0</v>
      </c>
      <c r="L310" s="21">
        <v>22344.0</v>
      </c>
      <c r="M310" s="21">
        <v>21735.0</v>
      </c>
      <c r="N310" s="21">
        <v>19756.0</v>
      </c>
      <c r="O310" s="21">
        <v>22543.0</v>
      </c>
      <c r="P310" s="21">
        <v>24263.0</v>
      </c>
      <c r="Q310" s="21">
        <v>21875.0</v>
      </c>
      <c r="R310" s="21">
        <v>27242.0</v>
      </c>
      <c r="S310" s="21">
        <v>9278.0</v>
      </c>
    </row>
    <row r="311">
      <c r="A311" s="8">
        <v>44322.0</v>
      </c>
      <c r="B311" s="21">
        <v>353505.0</v>
      </c>
      <c r="C311" s="21">
        <v>47940.0</v>
      </c>
      <c r="D311" s="21">
        <v>18249.0</v>
      </c>
      <c r="E311" s="21">
        <v>13251.0</v>
      </c>
      <c r="F311" s="21">
        <v>23383.0</v>
      </c>
      <c r="G311" s="21">
        <v>11677.0</v>
      </c>
      <c r="H311" s="21">
        <v>7804.0</v>
      </c>
      <c r="I311" s="21">
        <v>10936.0</v>
      </c>
      <c r="J311" s="21">
        <v>3285.0</v>
      </c>
      <c r="K311" s="21">
        <v>54506.0</v>
      </c>
      <c r="L311" s="21">
        <v>18420.0</v>
      </c>
      <c r="M311" s="21">
        <v>18563.0</v>
      </c>
      <c r="N311" s="21">
        <v>15055.0</v>
      </c>
      <c r="O311" s="21">
        <v>19402.0</v>
      </c>
      <c r="P311" s="21">
        <v>17694.0</v>
      </c>
      <c r="Q311" s="21">
        <v>15335.0</v>
      </c>
      <c r="R311" s="21">
        <v>19481.0</v>
      </c>
      <c r="S311" s="21">
        <v>8524.0</v>
      </c>
    </row>
    <row r="312">
      <c r="A312" s="8">
        <v>44321.0</v>
      </c>
      <c r="B312" s="21">
        <v>298192.0</v>
      </c>
      <c r="C312" s="21">
        <v>46290.0</v>
      </c>
      <c r="D312" s="21">
        <v>16485.0</v>
      </c>
      <c r="E312" s="21">
        <v>12147.0</v>
      </c>
      <c r="F312" s="21">
        <v>21556.0</v>
      </c>
      <c r="G312" s="21">
        <v>11023.0</v>
      </c>
      <c r="H312" s="21">
        <v>7804.0</v>
      </c>
      <c r="I312" s="21">
        <v>10936.0</v>
      </c>
      <c r="J312" s="21">
        <v>3047.0</v>
      </c>
      <c r="K312" s="21">
        <v>48821.0</v>
      </c>
      <c r="L312" s="21">
        <v>17051.0</v>
      </c>
      <c r="M312" s="21">
        <v>17019.0</v>
      </c>
      <c r="N312" s="21">
        <v>14286.0</v>
      </c>
      <c r="O312" s="21">
        <v>17235.0</v>
      </c>
      <c r="P312" s="21">
        <v>15826.0</v>
      </c>
      <c r="Q312" s="21">
        <v>12909.0</v>
      </c>
      <c r="R312" s="21">
        <v>17988.0</v>
      </c>
      <c r="S312" s="21">
        <v>7769.0</v>
      </c>
    </row>
    <row r="313">
      <c r="A313" s="8">
        <v>44320.0</v>
      </c>
      <c r="B313" s="21">
        <v>267032.0</v>
      </c>
      <c r="C313" s="21">
        <v>41624.0</v>
      </c>
      <c r="D313" s="21">
        <v>14185.0</v>
      </c>
      <c r="E313" s="21">
        <v>10474.0</v>
      </c>
      <c r="F313" s="21">
        <v>19715.0</v>
      </c>
      <c r="G313" s="21">
        <v>9689.0</v>
      </c>
      <c r="H313" s="21">
        <v>7311.0</v>
      </c>
      <c r="I313" s="21">
        <v>10588.0</v>
      </c>
      <c r="J313" s="21">
        <v>2731.0</v>
      </c>
      <c r="K313" s="21">
        <v>43482.0</v>
      </c>
      <c r="L313" s="21">
        <v>15415.0</v>
      </c>
      <c r="M313" s="21">
        <v>15228.0</v>
      </c>
      <c r="N313" s="21">
        <v>13513.0</v>
      </c>
      <c r="O313" s="21">
        <v>15082.0</v>
      </c>
      <c r="P313" s="21">
        <v>14066.0</v>
      </c>
      <c r="Q313" s="21">
        <v>10366.0</v>
      </c>
      <c r="R313" s="21">
        <v>16549.0</v>
      </c>
      <c r="S313" s="21">
        <v>7014.0</v>
      </c>
    </row>
    <row r="314">
      <c r="A314" s="8">
        <v>44319.0</v>
      </c>
      <c r="B314" s="21">
        <v>236489.0</v>
      </c>
      <c r="C314" s="21">
        <v>36591.0</v>
      </c>
      <c r="D314" s="21">
        <v>12110.0</v>
      </c>
      <c r="E314" s="21">
        <v>8709.0</v>
      </c>
      <c r="F314" s="21">
        <v>17905.0</v>
      </c>
      <c r="G314" s="21">
        <v>8405.0</v>
      </c>
      <c r="H314" s="21">
        <v>6801.0</v>
      </c>
      <c r="I314" s="21">
        <v>10086.0</v>
      </c>
      <c r="J314" s="21">
        <v>2489.0</v>
      </c>
      <c r="K314" s="21">
        <v>38494.0</v>
      </c>
      <c r="L314" s="21">
        <v>14046.0</v>
      </c>
      <c r="M314" s="21">
        <v>13515.0</v>
      </c>
      <c r="N314" s="21">
        <v>12696.0</v>
      </c>
      <c r="O314" s="21">
        <v>12937.0</v>
      </c>
      <c r="P314" s="21">
        <v>12310.0</v>
      </c>
      <c r="Q314" s="21">
        <v>8425.0</v>
      </c>
      <c r="R314" s="21">
        <v>14717.0</v>
      </c>
      <c r="S314" s="21">
        <v>6253.0</v>
      </c>
    </row>
    <row r="315">
      <c r="A315" s="8">
        <v>44318.0</v>
      </c>
      <c r="B315" s="21">
        <v>236188.0</v>
      </c>
      <c r="C315" s="21">
        <v>36591.0</v>
      </c>
      <c r="D315" s="21">
        <v>12110.0</v>
      </c>
      <c r="E315" s="21">
        <v>8709.0</v>
      </c>
      <c r="F315" s="21">
        <v>17905.0</v>
      </c>
      <c r="G315" s="21">
        <v>8405.0</v>
      </c>
      <c r="H315" s="21">
        <v>6801.0</v>
      </c>
      <c r="I315" s="21">
        <v>10086.0</v>
      </c>
      <c r="J315" s="21">
        <v>2489.0</v>
      </c>
      <c r="K315" s="21">
        <v>38294.0</v>
      </c>
      <c r="L315" s="21">
        <v>14046.0</v>
      </c>
      <c r="M315" s="21">
        <v>13515.0</v>
      </c>
      <c r="N315" s="21">
        <v>12696.0</v>
      </c>
      <c r="O315" s="21">
        <v>12836.0</v>
      </c>
      <c r="P315" s="21">
        <v>12310.0</v>
      </c>
      <c r="Q315" s="21">
        <v>8425.0</v>
      </c>
      <c r="R315" s="21">
        <v>14717.0</v>
      </c>
      <c r="S315" s="21">
        <v>6253.0</v>
      </c>
    </row>
    <row r="316">
      <c r="A316" s="8">
        <v>44317.0</v>
      </c>
      <c r="B316" s="21">
        <v>228399.0</v>
      </c>
      <c r="C316" s="21">
        <v>35900.0</v>
      </c>
      <c r="D316" s="21">
        <v>12109.0</v>
      </c>
      <c r="E316" s="21">
        <v>8708.0</v>
      </c>
      <c r="F316" s="21">
        <v>17335.0</v>
      </c>
      <c r="G316" s="21">
        <v>7942.0</v>
      </c>
      <c r="H316" s="21">
        <v>6649.0</v>
      </c>
      <c r="I316" s="21">
        <v>9968.0</v>
      </c>
      <c r="J316" s="21">
        <v>2354.0</v>
      </c>
      <c r="K316" s="21">
        <v>35051.0</v>
      </c>
      <c r="L316" s="21">
        <v>13602.0</v>
      </c>
      <c r="M316" s="21">
        <v>13144.0</v>
      </c>
      <c r="N316" s="21">
        <v>12550.0</v>
      </c>
      <c r="O316" s="21">
        <v>12477.0</v>
      </c>
      <c r="P316" s="21">
        <v>12310.0</v>
      </c>
      <c r="Q316" s="21">
        <v>7925.0</v>
      </c>
      <c r="R316" s="21">
        <v>14266.0</v>
      </c>
      <c r="S316" s="21">
        <v>6109.0</v>
      </c>
    </row>
    <row r="317">
      <c r="A317" s="8">
        <v>44316.0</v>
      </c>
      <c r="B317" s="21">
        <v>198734.0</v>
      </c>
      <c r="C317" s="21">
        <v>31620.0</v>
      </c>
      <c r="D317" s="21">
        <v>10330.0</v>
      </c>
      <c r="E317" s="21">
        <v>7104.0</v>
      </c>
      <c r="F317" s="21">
        <v>15734.0</v>
      </c>
      <c r="G317" s="21">
        <v>6761.0</v>
      </c>
      <c r="H317" s="21">
        <v>6132.0</v>
      </c>
      <c r="I317" s="21">
        <v>8821.0</v>
      </c>
      <c r="J317" s="21">
        <v>2008.0</v>
      </c>
      <c r="K317" s="21">
        <v>30023.0</v>
      </c>
      <c r="L317" s="21">
        <v>12214.0</v>
      </c>
      <c r="M317" s="21">
        <v>11247.0</v>
      </c>
      <c r="N317" s="21">
        <v>11165.0</v>
      </c>
      <c r="O317" s="21">
        <v>11035.0</v>
      </c>
      <c r="P317" s="21">
        <v>10454.0</v>
      </c>
      <c r="Q317" s="21">
        <v>6130.0</v>
      </c>
      <c r="R317" s="21">
        <v>12548.0</v>
      </c>
      <c r="S317" s="21">
        <v>5408.0</v>
      </c>
    </row>
    <row r="318">
      <c r="A318" s="8">
        <v>44315.0</v>
      </c>
      <c r="B318" s="21">
        <v>168721.0</v>
      </c>
      <c r="C318" s="21">
        <v>27699.0</v>
      </c>
      <c r="D318" s="21">
        <v>8592.0</v>
      </c>
      <c r="E318" s="21">
        <v>5637.0</v>
      </c>
      <c r="F318" s="21">
        <v>14188.0</v>
      </c>
      <c r="G318" s="21">
        <v>5687.0</v>
      </c>
      <c r="H318" s="21">
        <v>5714.0</v>
      </c>
      <c r="I318" s="21">
        <v>7519.0</v>
      </c>
      <c r="J318" s="21">
        <v>1802.0</v>
      </c>
      <c r="K318" s="21">
        <v>25199.0</v>
      </c>
      <c r="L318" s="21">
        <v>10411.0</v>
      </c>
      <c r="M318" s="21">
        <v>9709.0</v>
      </c>
      <c r="N318" s="21">
        <v>9099.0</v>
      </c>
      <c r="O318" s="21">
        <v>9448.0</v>
      </c>
      <c r="P318" s="21">
        <v>8334.0</v>
      </c>
      <c r="Q318" s="21">
        <v>4161.0</v>
      </c>
      <c r="R318" s="21">
        <v>10810.0</v>
      </c>
      <c r="S318" s="21">
        <v>4712.0</v>
      </c>
    </row>
    <row r="319">
      <c r="A319" s="8">
        <v>44314.0</v>
      </c>
      <c r="B319" s="21">
        <v>148282.0</v>
      </c>
      <c r="C319" s="21">
        <v>25635.0</v>
      </c>
      <c r="D319" s="21">
        <v>7667.0</v>
      </c>
      <c r="E319" s="21">
        <v>5101.0</v>
      </c>
      <c r="F319" s="21">
        <v>13165.0</v>
      </c>
      <c r="G319" s="21">
        <v>4854.0</v>
      </c>
      <c r="H319" s="21">
        <v>5258.0</v>
      </c>
      <c r="I319" s="21">
        <v>6001.0</v>
      </c>
      <c r="J319" s="21">
        <v>1627.0</v>
      </c>
      <c r="K319" s="21">
        <v>22253.0</v>
      </c>
      <c r="L319" s="21">
        <v>8718.0</v>
      </c>
      <c r="M319" s="21">
        <v>8894.0</v>
      </c>
      <c r="N319" s="21">
        <v>7521.0</v>
      </c>
      <c r="O319" s="21">
        <v>7855.0</v>
      </c>
      <c r="P319" s="21">
        <v>6872.0</v>
      </c>
      <c r="Q319" s="21">
        <v>3761.0</v>
      </c>
      <c r="R319" s="21">
        <v>8917.0</v>
      </c>
      <c r="S319" s="21">
        <v>4183.0</v>
      </c>
    </row>
    <row r="320">
      <c r="A320" s="8">
        <v>44313.0</v>
      </c>
      <c r="B320" s="21">
        <v>126503.0</v>
      </c>
      <c r="C320" s="21">
        <v>21910.0</v>
      </c>
      <c r="D320" s="21">
        <v>6746.0</v>
      </c>
      <c r="E320" s="21">
        <v>4568.0</v>
      </c>
      <c r="F320" s="21">
        <v>12142.0</v>
      </c>
      <c r="G320" s="21">
        <v>3915.0</v>
      </c>
      <c r="H320" s="21">
        <v>4813.0</v>
      </c>
      <c r="I320" s="21">
        <v>4957.0</v>
      </c>
      <c r="J320" s="21">
        <v>1424.0</v>
      </c>
      <c r="K320" s="21">
        <v>19437.0</v>
      </c>
      <c r="L320" s="21">
        <v>7062.0</v>
      </c>
      <c r="M320" s="21">
        <v>7453.0</v>
      </c>
      <c r="N320" s="21">
        <v>6097.0</v>
      </c>
      <c r="O320" s="21">
        <v>6423.0</v>
      </c>
      <c r="P320" s="21">
        <v>5350.0</v>
      </c>
      <c r="Q320" s="21">
        <v>3326.0</v>
      </c>
      <c r="R320" s="21">
        <v>7232.0</v>
      </c>
      <c r="S320" s="21">
        <v>3648.0</v>
      </c>
    </row>
    <row r="321">
      <c r="A321" s="8">
        <v>44312.0</v>
      </c>
      <c r="B321" s="21">
        <v>104905.0</v>
      </c>
      <c r="C321" s="21">
        <v>18499.0</v>
      </c>
      <c r="D321" s="21">
        <v>5848.0</v>
      </c>
      <c r="E321" s="21">
        <v>4054.0</v>
      </c>
      <c r="F321" s="21">
        <v>11137.0</v>
      </c>
      <c r="G321" s="21">
        <v>2982.0</v>
      </c>
      <c r="H321" s="21">
        <v>4321.0</v>
      </c>
      <c r="I321" s="21">
        <v>3992.0</v>
      </c>
      <c r="J321" s="21">
        <v>1224.0</v>
      </c>
      <c r="K321" s="21">
        <v>16722.0</v>
      </c>
      <c r="L321" s="21">
        <v>5422.0</v>
      </c>
      <c r="M321" s="21">
        <v>5961.0</v>
      </c>
      <c r="N321" s="21">
        <v>4576.0</v>
      </c>
      <c r="O321" s="21">
        <v>4857.0</v>
      </c>
      <c r="P321" s="21">
        <v>3841.0</v>
      </c>
      <c r="Q321" s="21">
        <v>2933.0</v>
      </c>
      <c r="R321" s="21">
        <v>5456.0</v>
      </c>
      <c r="S321" s="21">
        <v>3080.0</v>
      </c>
    </row>
    <row r="322">
      <c r="A322" s="8">
        <v>44311.0</v>
      </c>
      <c r="B322" s="21">
        <v>104538.0</v>
      </c>
      <c r="C322" s="21">
        <v>18499.0</v>
      </c>
      <c r="D322" s="21">
        <v>5848.0</v>
      </c>
      <c r="E322" s="21">
        <v>3943.0</v>
      </c>
      <c r="F322" s="21">
        <v>11137.0</v>
      </c>
      <c r="G322" s="21">
        <v>2982.0</v>
      </c>
      <c r="H322" s="21">
        <v>4321.0</v>
      </c>
      <c r="I322" s="21">
        <v>3992.0</v>
      </c>
      <c r="J322" s="21">
        <v>1224.0</v>
      </c>
      <c r="K322" s="21">
        <v>16722.0</v>
      </c>
      <c r="L322" s="21">
        <v>5422.0</v>
      </c>
      <c r="M322" s="21">
        <v>5898.0</v>
      </c>
      <c r="N322" s="21">
        <v>4576.0</v>
      </c>
      <c r="O322" s="21">
        <v>4664.0</v>
      </c>
      <c r="P322" s="21">
        <v>3841.0</v>
      </c>
      <c r="Q322" s="21">
        <v>2933.0</v>
      </c>
      <c r="R322" s="21">
        <v>5456.0</v>
      </c>
      <c r="S322" s="21">
        <v>3080.0</v>
      </c>
    </row>
    <row r="323">
      <c r="A323" s="8">
        <v>44310.0</v>
      </c>
      <c r="B323" s="21">
        <v>98767.0</v>
      </c>
      <c r="C323" s="21">
        <v>18380.0</v>
      </c>
      <c r="D323" s="21">
        <v>5848.0</v>
      </c>
      <c r="E323" s="21">
        <v>3943.0</v>
      </c>
      <c r="F323" s="21">
        <v>10665.0</v>
      </c>
      <c r="G323" s="21">
        <v>2854.0</v>
      </c>
      <c r="H323" s="21">
        <v>4320.0</v>
      </c>
      <c r="I323" s="21">
        <v>3866.0</v>
      </c>
      <c r="J323" s="21">
        <v>1162.0</v>
      </c>
      <c r="K323" s="21">
        <v>14555.0</v>
      </c>
      <c r="L323" s="21">
        <v>4888.0</v>
      </c>
      <c r="M323" s="21">
        <v>5550.0</v>
      </c>
      <c r="N323" s="21">
        <v>4082.0</v>
      </c>
      <c r="O323" s="21">
        <v>3950.0</v>
      </c>
      <c r="P323" s="21">
        <v>3595.0</v>
      </c>
      <c r="Q323" s="21">
        <v>2933.0</v>
      </c>
      <c r="R323" s="21">
        <v>5111.0</v>
      </c>
      <c r="S323" s="21">
        <v>3065.0</v>
      </c>
    </row>
    <row r="324">
      <c r="A324" s="8">
        <v>44309.0</v>
      </c>
      <c r="B324" s="21">
        <v>79151.0</v>
      </c>
      <c r="C324" s="21">
        <v>15901.0</v>
      </c>
      <c r="D324" s="21">
        <v>4960.0</v>
      </c>
      <c r="E324" s="21">
        <v>3446.0</v>
      </c>
      <c r="F324" s="21">
        <v>9739.0</v>
      </c>
      <c r="G324" s="21">
        <v>1993.0</v>
      </c>
      <c r="H324" s="21">
        <v>4036.0</v>
      </c>
      <c r="I324" s="21">
        <v>3347.0</v>
      </c>
      <c r="J324" s="21">
        <v>996.0</v>
      </c>
      <c r="K324" s="21">
        <v>12136.0</v>
      </c>
      <c r="L324" s="21">
        <v>2987.0</v>
      </c>
      <c r="M324" s="21">
        <v>4055.0</v>
      </c>
      <c r="N324" s="21">
        <v>2728.0</v>
      </c>
      <c r="O324" s="21">
        <v>2378.0</v>
      </c>
      <c r="P324" s="21">
        <v>2061.0</v>
      </c>
      <c r="Q324" s="21">
        <v>2534.0</v>
      </c>
      <c r="R324" s="21">
        <v>3297.0</v>
      </c>
      <c r="S324" s="21">
        <v>2557.0</v>
      </c>
    </row>
    <row r="325">
      <c r="A325" s="8">
        <v>44308.0</v>
      </c>
      <c r="B325" s="21">
        <v>60622.0</v>
      </c>
      <c r="C325" s="21">
        <v>13543.0</v>
      </c>
      <c r="D325" s="21">
        <v>4161.0</v>
      </c>
      <c r="E325" s="21">
        <v>2946.0</v>
      </c>
      <c r="F325" s="21">
        <v>8745.0</v>
      </c>
      <c r="G325" s="21">
        <v>1136.0</v>
      </c>
      <c r="H325" s="21">
        <v>3753.0</v>
      </c>
      <c r="I325" s="21">
        <v>2821.0</v>
      </c>
      <c r="J325" s="21">
        <v>783.0</v>
      </c>
      <c r="K325" s="21">
        <v>9786.0</v>
      </c>
      <c r="L325" s="21">
        <v>1178.0</v>
      </c>
      <c r="M325" s="21">
        <v>2534.0</v>
      </c>
      <c r="N325" s="21">
        <v>1520.0</v>
      </c>
      <c r="O325" s="21">
        <v>1172.0</v>
      </c>
      <c r="P325" s="21">
        <v>816.0</v>
      </c>
      <c r="Q325" s="21">
        <v>2135.0</v>
      </c>
      <c r="R325" s="21">
        <v>1588.0</v>
      </c>
      <c r="S325" s="21">
        <v>2005.0</v>
      </c>
    </row>
    <row r="326">
      <c r="A326" s="8">
        <v>44307.0</v>
      </c>
      <c r="B326" s="21">
        <v>60597.0</v>
      </c>
      <c r="C326" s="21">
        <v>13518.0</v>
      </c>
      <c r="D326" s="21">
        <v>4161.0</v>
      </c>
      <c r="E326" s="21">
        <v>2946.0</v>
      </c>
      <c r="F326" s="21">
        <v>8745.0</v>
      </c>
      <c r="G326" s="21">
        <v>1136.0</v>
      </c>
      <c r="H326" s="21">
        <v>3753.0</v>
      </c>
      <c r="I326" s="21">
        <v>2821.0</v>
      </c>
      <c r="J326" s="21">
        <v>783.0</v>
      </c>
      <c r="K326" s="21">
        <v>9786.0</v>
      </c>
      <c r="L326" s="21">
        <v>1178.0</v>
      </c>
      <c r="M326" s="21">
        <v>2534.0</v>
      </c>
      <c r="N326" s="21">
        <v>1520.0</v>
      </c>
      <c r="O326" s="21">
        <v>1172.0</v>
      </c>
      <c r="P326" s="21">
        <v>816.0</v>
      </c>
      <c r="Q326" s="21">
        <v>2135.0</v>
      </c>
      <c r="R326" s="21">
        <v>1588.0</v>
      </c>
      <c r="S326" s="21">
        <v>2005.0</v>
      </c>
    </row>
    <row r="327">
      <c r="A327" s="8">
        <v>44306.0</v>
      </c>
      <c r="B327" s="21">
        <v>60586.0</v>
      </c>
      <c r="C327" s="21">
        <v>13508.0</v>
      </c>
      <c r="D327" s="21">
        <v>4161.0</v>
      </c>
      <c r="E327" s="21">
        <v>2946.0</v>
      </c>
      <c r="F327" s="21">
        <v>8745.0</v>
      </c>
      <c r="G327" s="21">
        <v>1136.0</v>
      </c>
      <c r="H327" s="21">
        <v>3753.0</v>
      </c>
      <c r="I327" s="21">
        <v>2821.0</v>
      </c>
      <c r="J327" s="21">
        <v>783.0</v>
      </c>
      <c r="K327" s="21">
        <v>9785.0</v>
      </c>
      <c r="L327" s="21">
        <v>1178.0</v>
      </c>
      <c r="M327" s="21">
        <v>2534.0</v>
      </c>
      <c r="N327" s="21">
        <v>1520.0</v>
      </c>
      <c r="O327" s="21">
        <v>1172.0</v>
      </c>
      <c r="P327" s="21">
        <v>816.0</v>
      </c>
      <c r="Q327" s="21">
        <v>2135.0</v>
      </c>
      <c r="R327" s="21">
        <v>1588.0</v>
      </c>
      <c r="S327" s="21">
        <v>2005.0</v>
      </c>
    </row>
    <row r="328">
      <c r="A328" s="8">
        <v>44305.0</v>
      </c>
      <c r="B328" s="21">
        <v>60585.0</v>
      </c>
      <c r="C328" s="21">
        <v>13507.0</v>
      </c>
      <c r="D328" s="21">
        <v>4161.0</v>
      </c>
      <c r="E328" s="21">
        <v>2946.0</v>
      </c>
      <c r="F328" s="21">
        <v>8745.0</v>
      </c>
      <c r="G328" s="21">
        <v>1136.0</v>
      </c>
      <c r="H328" s="21">
        <v>3753.0</v>
      </c>
      <c r="I328" s="21">
        <v>2821.0</v>
      </c>
      <c r="J328" s="21">
        <v>783.0</v>
      </c>
      <c r="K328" s="21">
        <v>9785.0</v>
      </c>
      <c r="L328" s="21">
        <v>1178.0</v>
      </c>
      <c r="M328" s="21">
        <v>2534.0</v>
      </c>
      <c r="N328" s="21">
        <v>1520.0</v>
      </c>
      <c r="O328" s="21">
        <v>1172.0</v>
      </c>
      <c r="P328" s="21">
        <v>816.0</v>
      </c>
      <c r="Q328" s="21">
        <v>2135.0</v>
      </c>
      <c r="R328" s="21">
        <v>1588.0</v>
      </c>
      <c r="S328" s="21">
        <v>2005.0</v>
      </c>
    </row>
    <row r="329">
      <c r="A329" s="8">
        <v>44304.0</v>
      </c>
      <c r="B329" s="21">
        <v>60585.0</v>
      </c>
      <c r="C329" s="21">
        <v>13507.0</v>
      </c>
      <c r="D329" s="21">
        <v>4161.0</v>
      </c>
      <c r="E329" s="21">
        <v>2946.0</v>
      </c>
      <c r="F329" s="21">
        <v>8745.0</v>
      </c>
      <c r="G329" s="21">
        <v>1136.0</v>
      </c>
      <c r="H329" s="21">
        <v>3753.0</v>
      </c>
      <c r="I329" s="21">
        <v>2821.0</v>
      </c>
      <c r="J329" s="21">
        <v>783.0</v>
      </c>
      <c r="K329" s="21">
        <v>9785.0</v>
      </c>
      <c r="L329" s="21">
        <v>1178.0</v>
      </c>
      <c r="M329" s="21">
        <v>2534.0</v>
      </c>
      <c r="N329" s="21">
        <v>1520.0</v>
      </c>
      <c r="O329" s="21">
        <v>1172.0</v>
      </c>
      <c r="P329" s="21">
        <v>816.0</v>
      </c>
      <c r="Q329" s="21">
        <v>2135.0</v>
      </c>
      <c r="R329" s="21">
        <v>1588.0</v>
      </c>
      <c r="S329" s="21">
        <v>2005.0</v>
      </c>
    </row>
    <row r="330">
      <c r="A330" s="8">
        <v>44303.0</v>
      </c>
      <c r="B330" s="21">
        <v>60577.0</v>
      </c>
      <c r="C330" s="21">
        <v>13507.0</v>
      </c>
      <c r="D330" s="21">
        <v>4161.0</v>
      </c>
      <c r="E330" s="21">
        <v>2946.0</v>
      </c>
      <c r="F330" s="21">
        <v>8745.0</v>
      </c>
      <c r="G330" s="21">
        <v>1136.0</v>
      </c>
      <c r="H330" s="21">
        <v>3753.0</v>
      </c>
      <c r="I330" s="21">
        <v>2821.0</v>
      </c>
      <c r="J330" s="21">
        <v>783.0</v>
      </c>
      <c r="K330" s="21">
        <v>9777.0</v>
      </c>
      <c r="L330" s="21">
        <v>1178.0</v>
      </c>
      <c r="M330" s="21">
        <v>2534.0</v>
      </c>
      <c r="N330" s="21">
        <v>1520.0</v>
      </c>
      <c r="O330" s="21">
        <v>1172.0</v>
      </c>
      <c r="P330" s="21">
        <v>816.0</v>
      </c>
      <c r="Q330" s="21">
        <v>2135.0</v>
      </c>
      <c r="R330" s="21">
        <v>1588.0</v>
      </c>
      <c r="S330" s="21">
        <v>2005.0</v>
      </c>
    </row>
    <row r="331">
      <c r="A331" s="8">
        <v>44302.0</v>
      </c>
      <c r="B331" s="21">
        <v>60571.0</v>
      </c>
      <c r="C331" s="21">
        <v>13502.0</v>
      </c>
      <c r="D331" s="21">
        <v>4161.0</v>
      </c>
      <c r="E331" s="21">
        <v>2946.0</v>
      </c>
      <c r="F331" s="21">
        <v>8745.0</v>
      </c>
      <c r="G331" s="21">
        <v>1136.0</v>
      </c>
      <c r="H331" s="21">
        <v>3753.0</v>
      </c>
      <c r="I331" s="21">
        <v>2821.0</v>
      </c>
      <c r="J331" s="21">
        <v>783.0</v>
      </c>
      <c r="K331" s="21">
        <v>9776.0</v>
      </c>
      <c r="L331" s="21">
        <v>1178.0</v>
      </c>
      <c r="M331" s="21">
        <v>2534.0</v>
      </c>
      <c r="N331" s="21">
        <v>1520.0</v>
      </c>
      <c r="O331" s="21">
        <v>1172.0</v>
      </c>
      <c r="P331" s="21">
        <v>816.0</v>
      </c>
      <c r="Q331" s="21">
        <v>2135.0</v>
      </c>
      <c r="R331" s="21">
        <v>1588.0</v>
      </c>
      <c r="S331" s="21">
        <v>2005.0</v>
      </c>
    </row>
    <row r="332">
      <c r="A332" s="8">
        <v>44301.0</v>
      </c>
      <c r="B332" s="21">
        <v>60569.0</v>
      </c>
      <c r="C332" s="21">
        <v>13502.0</v>
      </c>
      <c r="D332" s="21">
        <v>4161.0</v>
      </c>
      <c r="E332" s="21">
        <v>2946.0</v>
      </c>
      <c r="F332" s="21">
        <v>8745.0</v>
      </c>
      <c r="G332" s="21">
        <v>1136.0</v>
      </c>
      <c r="H332" s="21">
        <v>3753.0</v>
      </c>
      <c r="I332" s="21">
        <v>2819.0</v>
      </c>
      <c r="J332" s="21">
        <v>783.0</v>
      </c>
      <c r="K332" s="21">
        <v>9776.0</v>
      </c>
      <c r="L332" s="21">
        <v>1178.0</v>
      </c>
      <c r="M332" s="21">
        <v>2534.0</v>
      </c>
      <c r="N332" s="21">
        <v>1520.0</v>
      </c>
      <c r="O332" s="21">
        <v>1172.0</v>
      </c>
      <c r="P332" s="21">
        <v>816.0</v>
      </c>
      <c r="Q332" s="21">
        <v>2135.0</v>
      </c>
      <c r="R332" s="21">
        <v>1588.0</v>
      </c>
      <c r="S332" s="21">
        <v>2005.0</v>
      </c>
    </row>
    <row r="333">
      <c r="A333" s="8">
        <v>44300.0</v>
      </c>
      <c r="B333" s="21">
        <v>60567.0</v>
      </c>
      <c r="C333" s="21">
        <v>13500.0</v>
      </c>
      <c r="D333" s="21">
        <v>4161.0</v>
      </c>
      <c r="E333" s="21">
        <v>2946.0</v>
      </c>
      <c r="F333" s="21">
        <v>8745.0</v>
      </c>
      <c r="G333" s="21">
        <v>1136.0</v>
      </c>
      <c r="H333" s="21">
        <v>3753.0</v>
      </c>
      <c r="I333" s="21">
        <v>2819.0</v>
      </c>
      <c r="J333" s="21">
        <v>783.0</v>
      </c>
      <c r="K333" s="21">
        <v>9776.0</v>
      </c>
      <c r="L333" s="21">
        <v>1178.0</v>
      </c>
      <c r="M333" s="21">
        <v>2534.0</v>
      </c>
      <c r="N333" s="21">
        <v>1520.0</v>
      </c>
      <c r="O333" s="21">
        <v>1172.0</v>
      </c>
      <c r="P333" s="21">
        <v>816.0</v>
      </c>
      <c r="Q333" s="21">
        <v>2135.0</v>
      </c>
      <c r="R333" s="21">
        <v>1588.0</v>
      </c>
      <c r="S333" s="21">
        <v>2005.0</v>
      </c>
    </row>
    <row r="334">
      <c r="A334" s="8">
        <v>44299.0</v>
      </c>
      <c r="B334" s="21">
        <v>60557.0</v>
      </c>
      <c r="C334" s="21">
        <v>13498.0</v>
      </c>
      <c r="D334" s="21">
        <v>4161.0</v>
      </c>
      <c r="E334" s="21">
        <v>2946.0</v>
      </c>
      <c r="F334" s="21">
        <v>8745.0</v>
      </c>
      <c r="G334" s="21">
        <v>1136.0</v>
      </c>
      <c r="H334" s="21">
        <v>3753.0</v>
      </c>
      <c r="I334" s="21">
        <v>2819.0</v>
      </c>
      <c r="J334" s="21">
        <v>783.0</v>
      </c>
      <c r="K334" s="21">
        <v>9775.0</v>
      </c>
      <c r="L334" s="21">
        <v>1178.0</v>
      </c>
      <c r="M334" s="21">
        <v>2534.0</v>
      </c>
      <c r="N334" s="21">
        <v>1520.0</v>
      </c>
      <c r="O334" s="21">
        <v>1172.0</v>
      </c>
      <c r="P334" s="21">
        <v>816.0</v>
      </c>
      <c r="Q334" s="21">
        <v>2128.0</v>
      </c>
      <c r="R334" s="21">
        <v>1588.0</v>
      </c>
      <c r="S334" s="21">
        <v>2005.0</v>
      </c>
    </row>
    <row r="335">
      <c r="A335" s="8">
        <v>44298.0</v>
      </c>
      <c r="B335" s="21">
        <v>60511.0</v>
      </c>
      <c r="C335" s="21">
        <v>13476.0</v>
      </c>
      <c r="D335" s="21">
        <v>4161.0</v>
      </c>
      <c r="E335" s="21">
        <v>2946.0</v>
      </c>
      <c r="F335" s="21">
        <v>8744.0</v>
      </c>
      <c r="G335" s="21">
        <v>1136.0</v>
      </c>
      <c r="H335" s="21">
        <v>3753.0</v>
      </c>
      <c r="I335" s="21">
        <v>2819.0</v>
      </c>
      <c r="J335" s="21">
        <v>782.0</v>
      </c>
      <c r="K335" s="21">
        <v>9772.0</v>
      </c>
      <c r="L335" s="21">
        <v>1178.0</v>
      </c>
      <c r="M335" s="21">
        <v>2534.0</v>
      </c>
      <c r="N335" s="21">
        <v>1520.0</v>
      </c>
      <c r="O335" s="21">
        <v>1172.0</v>
      </c>
      <c r="P335" s="21">
        <v>816.0</v>
      </c>
      <c r="Q335" s="21">
        <v>2109.0</v>
      </c>
      <c r="R335" s="21">
        <v>1588.0</v>
      </c>
      <c r="S335" s="21">
        <v>2055.0</v>
      </c>
    </row>
    <row r="336">
      <c r="A336" s="8">
        <v>44297.0</v>
      </c>
      <c r="B336" s="21">
        <v>60510.0</v>
      </c>
      <c r="C336" s="21">
        <v>13476.0</v>
      </c>
      <c r="D336" s="21">
        <v>4161.0</v>
      </c>
      <c r="E336" s="21">
        <v>2946.0</v>
      </c>
      <c r="F336" s="21">
        <v>8744.0</v>
      </c>
      <c r="G336" s="21">
        <v>1136.0</v>
      </c>
      <c r="H336" s="21">
        <v>3752.0</v>
      </c>
      <c r="I336" s="21">
        <v>2819.0</v>
      </c>
      <c r="J336" s="21">
        <v>782.0</v>
      </c>
      <c r="K336" s="21">
        <v>9772.0</v>
      </c>
      <c r="L336" s="21">
        <v>1178.0</v>
      </c>
      <c r="M336" s="21">
        <v>2534.0</v>
      </c>
      <c r="N336" s="21">
        <v>1520.0</v>
      </c>
      <c r="O336" s="21">
        <v>1172.0</v>
      </c>
      <c r="P336" s="21">
        <v>816.0</v>
      </c>
      <c r="Q336" s="21">
        <v>2109.0</v>
      </c>
      <c r="R336" s="21">
        <v>1588.0</v>
      </c>
      <c r="S336" s="21">
        <v>2005.0</v>
      </c>
    </row>
    <row r="337">
      <c r="A337" s="8">
        <v>44296.0</v>
      </c>
      <c r="B337" s="21">
        <v>59422.0</v>
      </c>
      <c r="C337" s="21">
        <v>13476.0</v>
      </c>
      <c r="D337" s="21">
        <v>4161.0</v>
      </c>
      <c r="E337" s="21">
        <v>2744.0</v>
      </c>
      <c r="F337" s="21">
        <v>8094.0</v>
      </c>
      <c r="G337" s="21">
        <v>1136.0</v>
      </c>
      <c r="H337" s="21">
        <v>3516.0</v>
      </c>
      <c r="I337" s="21">
        <v>2819.0</v>
      </c>
      <c r="J337" s="21">
        <v>782.0</v>
      </c>
      <c r="K337" s="21">
        <v>9772.0</v>
      </c>
      <c r="L337" s="21">
        <v>1178.0</v>
      </c>
      <c r="M337" s="21">
        <v>2534.0</v>
      </c>
      <c r="N337" s="21">
        <v>1520.0</v>
      </c>
      <c r="O337" s="21">
        <v>1172.0</v>
      </c>
      <c r="P337" s="21">
        <v>816.0</v>
      </c>
      <c r="Q337" s="21">
        <v>2109.0</v>
      </c>
      <c r="R337" s="21">
        <v>1588.0</v>
      </c>
      <c r="S337" s="21">
        <v>2005.0</v>
      </c>
    </row>
    <row r="338">
      <c r="A338" s="8">
        <v>44295.0</v>
      </c>
      <c r="B338" s="21">
        <v>52136.0</v>
      </c>
      <c r="C338" s="21">
        <v>13153.0</v>
      </c>
      <c r="D338" s="21">
        <v>3317.0</v>
      </c>
      <c r="E338" s="21">
        <v>2066.0</v>
      </c>
      <c r="F338" s="21">
        <v>6597.0</v>
      </c>
      <c r="G338" s="21">
        <v>1035.0</v>
      </c>
      <c r="H338" s="21">
        <v>2459.0</v>
      </c>
      <c r="I338" s="21">
        <v>2109.0</v>
      </c>
      <c r="J338" s="21">
        <v>574.0</v>
      </c>
      <c r="K338" s="21">
        <v>9726.0</v>
      </c>
      <c r="L338" s="21">
        <v>1178.0</v>
      </c>
      <c r="M338" s="21">
        <v>1802.0</v>
      </c>
      <c r="N338" s="21">
        <v>1512.0</v>
      </c>
      <c r="O338" s="21">
        <v>909.0</v>
      </c>
      <c r="P338" s="21">
        <v>747.0</v>
      </c>
      <c r="Q338" s="21">
        <v>1781.0</v>
      </c>
      <c r="R338" s="21">
        <v>1366.0</v>
      </c>
      <c r="S338" s="21">
        <v>1805.0</v>
      </c>
    </row>
    <row r="339">
      <c r="A339" s="8">
        <v>44294.0</v>
      </c>
      <c r="B339" s="21">
        <v>42647.0</v>
      </c>
      <c r="C339" s="21">
        <v>12397.0</v>
      </c>
      <c r="D339" s="21">
        <v>2388.0</v>
      </c>
      <c r="E339" s="21">
        <v>1387.0</v>
      </c>
      <c r="F339" s="21">
        <v>5082.0</v>
      </c>
      <c r="G339" s="21">
        <v>938.0</v>
      </c>
      <c r="H339" s="21">
        <v>1407.0</v>
      </c>
      <c r="I339" s="21">
        <v>1445.0</v>
      </c>
      <c r="J339" s="21">
        <v>378.0</v>
      </c>
      <c r="K339" s="21">
        <v>8898.0</v>
      </c>
      <c r="L339" s="21">
        <v>1178.0</v>
      </c>
      <c r="M339" s="21">
        <v>901.0</v>
      </c>
      <c r="N339" s="21">
        <v>1337.0</v>
      </c>
      <c r="O339" s="21">
        <v>553.0</v>
      </c>
      <c r="P339" s="21">
        <v>565.0</v>
      </c>
      <c r="Q339" s="21">
        <v>1427.0</v>
      </c>
      <c r="R339" s="21">
        <v>1140.0</v>
      </c>
      <c r="S339" s="21">
        <v>1226.0</v>
      </c>
    </row>
    <row r="340">
      <c r="A340" s="8">
        <v>44293.0</v>
      </c>
      <c r="B340" s="21">
        <v>33414.0</v>
      </c>
      <c r="C340" s="21">
        <v>11777.0</v>
      </c>
      <c r="D340" s="21">
        <v>1198.0</v>
      </c>
      <c r="E340" s="21">
        <v>950.0</v>
      </c>
      <c r="F340" s="21">
        <v>3694.0</v>
      </c>
      <c r="G340" s="21">
        <v>849.0</v>
      </c>
      <c r="H340" s="21">
        <v>434.0</v>
      </c>
      <c r="I340" s="21">
        <v>766.0</v>
      </c>
      <c r="J340" s="21">
        <v>189.0</v>
      </c>
      <c r="K340" s="21">
        <v>7608.0</v>
      </c>
      <c r="L340" s="21">
        <v>1178.0</v>
      </c>
      <c r="M340" s="21">
        <v>197.0</v>
      </c>
      <c r="N340" s="21">
        <v>1239.0</v>
      </c>
      <c r="O340" s="21">
        <v>190.0</v>
      </c>
      <c r="P340" s="21">
        <v>510.0</v>
      </c>
      <c r="Q340" s="21">
        <v>972.0</v>
      </c>
      <c r="R340" s="21">
        <v>1007.0</v>
      </c>
      <c r="S340" s="21">
        <v>656.0</v>
      </c>
    </row>
    <row r="341">
      <c r="A341" s="8">
        <v>44292.0</v>
      </c>
      <c r="B341" s="21">
        <v>27691.0</v>
      </c>
      <c r="C341" s="21">
        <v>11493.0</v>
      </c>
      <c r="D341" s="21">
        <v>245.0</v>
      </c>
      <c r="E341" s="21">
        <v>950.0</v>
      </c>
      <c r="F341" s="21">
        <v>3216.0</v>
      </c>
      <c r="G341" s="21">
        <v>786.0</v>
      </c>
      <c r="H341" s="21">
        <v>0.0</v>
      </c>
      <c r="I341" s="21">
        <v>32.0</v>
      </c>
      <c r="J341" s="21">
        <v>0.0</v>
      </c>
      <c r="K341" s="21">
        <v>6294.0</v>
      </c>
      <c r="L341" s="21">
        <v>1178.0</v>
      </c>
      <c r="M341" s="21">
        <v>103.0</v>
      </c>
      <c r="N341" s="21">
        <v>1239.0</v>
      </c>
      <c r="O341" s="21">
        <v>93.0</v>
      </c>
      <c r="P341" s="21">
        <v>399.0</v>
      </c>
      <c r="Q341" s="21">
        <v>769.0</v>
      </c>
      <c r="R341" s="21">
        <v>894.0</v>
      </c>
      <c r="S341" s="21">
        <v>0.0</v>
      </c>
    </row>
    <row r="342">
      <c r="A342" s="8">
        <v>44291.0</v>
      </c>
      <c r="B342" s="21">
        <v>27364.0</v>
      </c>
      <c r="C342" s="21">
        <v>11492.0</v>
      </c>
      <c r="D342" s="21">
        <v>245.0</v>
      </c>
      <c r="E342" s="21">
        <v>950.0</v>
      </c>
      <c r="F342" s="21">
        <v>3157.0</v>
      </c>
      <c r="G342" s="21">
        <v>786.0</v>
      </c>
      <c r="H342" s="21">
        <v>0.0</v>
      </c>
      <c r="I342" s="21">
        <v>32.0</v>
      </c>
      <c r="J342" s="21">
        <v>0.0</v>
      </c>
      <c r="K342" s="21">
        <v>6055.0</v>
      </c>
      <c r="L342" s="21">
        <v>1178.0</v>
      </c>
      <c r="M342" s="21">
        <v>103.0</v>
      </c>
      <c r="N342" s="21">
        <v>1211.0</v>
      </c>
      <c r="O342" s="21">
        <v>93.0</v>
      </c>
      <c r="P342" s="21">
        <v>399.0</v>
      </c>
      <c r="Q342" s="21">
        <v>769.0</v>
      </c>
      <c r="R342" s="21">
        <v>894.0</v>
      </c>
      <c r="S342" s="21">
        <v>0.0</v>
      </c>
    </row>
    <row r="343">
      <c r="A343" s="8">
        <v>44290.0</v>
      </c>
      <c r="B343" s="21">
        <v>27298.0</v>
      </c>
      <c r="C343" s="21">
        <v>11492.0</v>
      </c>
      <c r="D343" s="21">
        <v>245.0</v>
      </c>
      <c r="E343" s="21">
        <v>950.0</v>
      </c>
      <c r="F343" s="21">
        <v>3157.0</v>
      </c>
      <c r="G343" s="21">
        <v>786.0</v>
      </c>
      <c r="H343" s="21">
        <v>0.0</v>
      </c>
      <c r="I343" s="21">
        <v>32.0</v>
      </c>
      <c r="J343" s="21">
        <v>0.0</v>
      </c>
      <c r="K343" s="21">
        <v>6013.0</v>
      </c>
      <c r="L343" s="21">
        <v>1178.0</v>
      </c>
      <c r="M343" s="21">
        <v>103.0</v>
      </c>
      <c r="N343" s="21">
        <v>1187.0</v>
      </c>
      <c r="O343" s="21">
        <v>93.0</v>
      </c>
      <c r="P343" s="21">
        <v>399.0</v>
      </c>
      <c r="Q343" s="21">
        <v>769.0</v>
      </c>
      <c r="R343" s="21">
        <v>894.0</v>
      </c>
      <c r="S343" s="21">
        <v>0.0</v>
      </c>
    </row>
    <row r="344">
      <c r="A344" s="8">
        <v>44289.0</v>
      </c>
      <c r="B344" s="21">
        <v>26380.0</v>
      </c>
      <c r="C344" s="21">
        <v>11388.0</v>
      </c>
      <c r="D344" s="21">
        <v>245.0</v>
      </c>
      <c r="E344" s="21">
        <v>950.0</v>
      </c>
      <c r="F344" s="21">
        <v>3157.0</v>
      </c>
      <c r="G344" s="21">
        <v>786.0</v>
      </c>
      <c r="H344" s="21">
        <v>0.0</v>
      </c>
      <c r="I344" s="21">
        <v>32.0</v>
      </c>
      <c r="J344" s="21">
        <v>0.0</v>
      </c>
      <c r="K344" s="21">
        <v>5216.0</v>
      </c>
      <c r="L344" s="21">
        <v>1178.0</v>
      </c>
      <c r="M344" s="21">
        <v>103.0</v>
      </c>
      <c r="N344" s="21">
        <v>1187.0</v>
      </c>
      <c r="O344" s="21">
        <v>93.0</v>
      </c>
      <c r="P344" s="21">
        <v>399.0</v>
      </c>
      <c r="Q344" s="21">
        <v>752.0</v>
      </c>
      <c r="R344" s="21">
        <v>894.0</v>
      </c>
      <c r="S344" s="21">
        <v>0.0</v>
      </c>
    </row>
    <row r="345">
      <c r="A345" s="8">
        <v>44288.0</v>
      </c>
      <c r="B345" s="21">
        <v>19855.0</v>
      </c>
      <c r="C345" s="21">
        <v>9182.0</v>
      </c>
      <c r="D345" s="21">
        <v>245.0</v>
      </c>
      <c r="E345" s="21">
        <v>799.0</v>
      </c>
      <c r="F345" s="21">
        <v>2138.0</v>
      </c>
      <c r="G345" s="21">
        <v>620.0</v>
      </c>
      <c r="H345" s="21">
        <v>0.0</v>
      </c>
      <c r="I345" s="21">
        <v>32.0</v>
      </c>
      <c r="J345" s="21">
        <v>0.0</v>
      </c>
      <c r="K345" s="21">
        <v>2950.0</v>
      </c>
      <c r="L345" s="21">
        <v>1177.0</v>
      </c>
      <c r="M345" s="21">
        <v>103.0</v>
      </c>
      <c r="N345" s="21">
        <v>1035.0</v>
      </c>
      <c r="O345" s="21">
        <v>93.0</v>
      </c>
      <c r="P345" s="21">
        <v>355.0</v>
      </c>
      <c r="Q345" s="21">
        <v>344.0</v>
      </c>
      <c r="R345" s="21">
        <v>782.0</v>
      </c>
      <c r="S345" s="21">
        <v>0.0</v>
      </c>
    </row>
    <row r="346">
      <c r="A346" s="8">
        <v>44287.0</v>
      </c>
      <c r="B346" s="21">
        <v>12973.0</v>
      </c>
      <c r="C346" s="21">
        <v>6227.0</v>
      </c>
      <c r="D346" s="21">
        <v>245.0</v>
      </c>
      <c r="E346" s="21">
        <v>659.0</v>
      </c>
      <c r="F346" s="21">
        <v>1245.0</v>
      </c>
      <c r="G346" s="21">
        <v>332.0</v>
      </c>
      <c r="H346" s="21">
        <v>0.0</v>
      </c>
      <c r="I346" s="21">
        <v>32.0</v>
      </c>
      <c r="J346" s="21">
        <v>0.0</v>
      </c>
      <c r="K346" s="21">
        <v>1379.0</v>
      </c>
      <c r="L346" s="21">
        <v>986.0</v>
      </c>
      <c r="M346" s="21">
        <v>103.0</v>
      </c>
      <c r="N346" s="21">
        <v>728.0</v>
      </c>
      <c r="O346" s="21">
        <v>93.0</v>
      </c>
      <c r="P346" s="21">
        <v>309.0</v>
      </c>
      <c r="Q346" s="21">
        <v>6.0</v>
      </c>
      <c r="R346" s="21">
        <v>629.0</v>
      </c>
      <c r="S346" s="21">
        <v>0.0</v>
      </c>
    </row>
    <row r="347">
      <c r="A347" s="8">
        <v>44286.0</v>
      </c>
      <c r="B347" s="21">
        <v>8185.0</v>
      </c>
      <c r="C347" s="21">
        <v>3399.0</v>
      </c>
      <c r="D347" s="21">
        <v>245.0</v>
      </c>
      <c r="E347" s="21">
        <v>659.0</v>
      </c>
      <c r="F347" s="21">
        <v>707.0</v>
      </c>
      <c r="G347" s="21">
        <v>191.0</v>
      </c>
      <c r="H347" s="21">
        <v>0.0</v>
      </c>
      <c r="I347" s="21">
        <v>32.0</v>
      </c>
      <c r="J347" s="21">
        <v>0.0</v>
      </c>
      <c r="K347" s="21">
        <v>688.0</v>
      </c>
      <c r="L347" s="21">
        <v>817.0</v>
      </c>
      <c r="M347" s="21">
        <v>103.0</v>
      </c>
      <c r="N347" s="21">
        <v>452.0</v>
      </c>
      <c r="O347" s="21">
        <v>93.0</v>
      </c>
      <c r="P347" s="21">
        <v>275.0</v>
      </c>
      <c r="Q347" s="21">
        <v>0.0</v>
      </c>
      <c r="R347" s="21">
        <v>524.0</v>
      </c>
      <c r="S347" s="21">
        <v>0.0</v>
      </c>
    </row>
    <row r="348">
      <c r="A348" s="8">
        <v>44285.0</v>
      </c>
      <c r="B348" s="21">
        <v>6151.0</v>
      </c>
      <c r="C348" s="21">
        <v>3033.0</v>
      </c>
      <c r="D348" s="21">
        <v>206.0</v>
      </c>
      <c r="E348" s="21">
        <v>659.0</v>
      </c>
      <c r="F348" s="21">
        <v>264.0</v>
      </c>
      <c r="G348" s="21">
        <v>140.0</v>
      </c>
      <c r="H348" s="21">
        <v>0.0</v>
      </c>
      <c r="I348" s="21">
        <v>32.0</v>
      </c>
      <c r="J348" s="21">
        <v>0.0</v>
      </c>
      <c r="K348" s="21">
        <v>336.0</v>
      </c>
      <c r="L348" s="21">
        <v>215.0</v>
      </c>
      <c r="M348" s="21">
        <v>73.0</v>
      </c>
      <c r="N348" s="21">
        <v>396.0</v>
      </c>
      <c r="O348" s="21">
        <v>84.0</v>
      </c>
      <c r="P348" s="21">
        <v>252.0</v>
      </c>
      <c r="Q348" s="21">
        <v>0.0</v>
      </c>
      <c r="R348" s="21">
        <v>461.0</v>
      </c>
      <c r="S348" s="21">
        <v>0.0</v>
      </c>
    </row>
    <row r="349">
      <c r="A349" s="8">
        <v>44284.0</v>
      </c>
      <c r="B349" s="21">
        <v>5232.0</v>
      </c>
      <c r="C349" s="21">
        <v>2639.0</v>
      </c>
      <c r="D349" s="21">
        <v>162.0</v>
      </c>
      <c r="E349" s="21">
        <v>659.0</v>
      </c>
      <c r="F349" s="21">
        <v>257.0</v>
      </c>
      <c r="G349" s="21">
        <v>79.0</v>
      </c>
      <c r="H349" s="21">
        <v>0.0</v>
      </c>
      <c r="I349" s="21">
        <v>32.0</v>
      </c>
      <c r="J349" s="21">
        <v>0.0</v>
      </c>
      <c r="K349" s="21">
        <v>262.0</v>
      </c>
      <c r="L349" s="21">
        <v>72.0</v>
      </c>
      <c r="M349" s="21">
        <v>61.0</v>
      </c>
      <c r="N349" s="21">
        <v>338.0</v>
      </c>
      <c r="O349" s="21">
        <v>72.0</v>
      </c>
      <c r="P349" s="21">
        <v>220.0</v>
      </c>
      <c r="Q349" s="21">
        <v>0.0</v>
      </c>
      <c r="R349" s="21">
        <v>379.0</v>
      </c>
      <c r="S349" s="21">
        <v>0.0</v>
      </c>
    </row>
    <row r="350">
      <c r="A350" s="8">
        <v>44283.0</v>
      </c>
      <c r="B350" s="21">
        <v>5232.0</v>
      </c>
      <c r="C350" s="21">
        <v>2639.0</v>
      </c>
      <c r="D350" s="21">
        <v>162.0</v>
      </c>
      <c r="E350" s="21">
        <v>659.0</v>
      </c>
      <c r="F350" s="21">
        <v>257.0</v>
      </c>
      <c r="G350" s="21">
        <v>79.0</v>
      </c>
      <c r="H350" s="21">
        <v>0.0</v>
      </c>
      <c r="I350" s="21">
        <v>32.0</v>
      </c>
      <c r="J350" s="21">
        <v>0.0</v>
      </c>
      <c r="K350" s="21">
        <v>262.0</v>
      </c>
      <c r="L350" s="21">
        <v>72.0</v>
      </c>
      <c r="M350" s="21">
        <v>61.0</v>
      </c>
      <c r="N350" s="21">
        <v>338.0</v>
      </c>
      <c r="O350" s="21">
        <v>72.0</v>
      </c>
      <c r="P350" s="21">
        <v>220.0</v>
      </c>
      <c r="Q350" s="21">
        <v>0.0</v>
      </c>
      <c r="R350" s="21">
        <v>379.0</v>
      </c>
      <c r="S350" s="21">
        <v>0.0</v>
      </c>
    </row>
    <row r="351">
      <c r="A351" s="8">
        <v>44282.0</v>
      </c>
      <c r="B351" s="21">
        <v>5232.0</v>
      </c>
      <c r="C351" s="21">
        <v>2639.0</v>
      </c>
      <c r="D351" s="21">
        <v>162.0</v>
      </c>
      <c r="E351" s="21">
        <v>659.0</v>
      </c>
      <c r="F351" s="21">
        <v>257.0</v>
      </c>
      <c r="G351" s="21">
        <v>79.0</v>
      </c>
      <c r="H351" s="21">
        <v>0.0</v>
      </c>
      <c r="I351" s="21">
        <v>32.0</v>
      </c>
      <c r="J351" s="21">
        <v>0.0</v>
      </c>
      <c r="K351" s="21">
        <v>262.0</v>
      </c>
      <c r="L351" s="21">
        <v>72.0</v>
      </c>
      <c r="M351" s="21">
        <v>61.0</v>
      </c>
      <c r="N351" s="21">
        <v>338.0</v>
      </c>
      <c r="O351" s="21">
        <v>72.0</v>
      </c>
      <c r="P351" s="21">
        <v>220.0</v>
      </c>
      <c r="Q351" s="21">
        <v>0.0</v>
      </c>
      <c r="R351" s="21">
        <v>379.0</v>
      </c>
      <c r="S351" s="21">
        <v>0.0</v>
      </c>
    </row>
    <row r="352">
      <c r="A352" s="8">
        <v>44281.0</v>
      </c>
      <c r="B352" s="21">
        <v>3833.0</v>
      </c>
      <c r="C352" s="21">
        <v>2171.0</v>
      </c>
      <c r="D352" s="21">
        <v>110.0</v>
      </c>
      <c r="E352" s="21">
        <v>419.0</v>
      </c>
      <c r="F352" s="21">
        <v>220.0</v>
      </c>
      <c r="G352" s="21">
        <v>27.0</v>
      </c>
      <c r="H352" s="21">
        <v>0.0</v>
      </c>
      <c r="I352" s="21">
        <v>32.0</v>
      </c>
      <c r="J352" s="21">
        <v>0.0</v>
      </c>
      <c r="K352" s="21">
        <v>223.0</v>
      </c>
      <c r="L352" s="21">
        <v>46.0</v>
      </c>
      <c r="M352" s="21">
        <v>39.0</v>
      </c>
      <c r="N352" s="21">
        <v>142.0</v>
      </c>
      <c r="O352" s="21">
        <v>48.0</v>
      </c>
      <c r="P352" s="21">
        <v>142.0</v>
      </c>
      <c r="Q352" s="21">
        <v>0.0</v>
      </c>
      <c r="R352" s="21">
        <v>214.0</v>
      </c>
      <c r="S352" s="21">
        <v>0.0</v>
      </c>
    </row>
    <row r="353">
      <c r="A353" s="8">
        <v>44280.0</v>
      </c>
      <c r="B353" s="21">
        <v>2691.0</v>
      </c>
      <c r="C353" s="21">
        <v>1725.0</v>
      </c>
      <c r="D353" s="21">
        <v>62.0</v>
      </c>
      <c r="E353" s="21">
        <v>217.0</v>
      </c>
      <c r="F353" s="21">
        <v>173.0</v>
      </c>
      <c r="G353" s="21">
        <v>15.0</v>
      </c>
      <c r="H353" s="21">
        <v>0.0</v>
      </c>
      <c r="I353" s="21">
        <v>0.0</v>
      </c>
      <c r="J353" s="21">
        <v>0.0</v>
      </c>
      <c r="K353" s="21">
        <v>174.0</v>
      </c>
      <c r="L353" s="21">
        <v>26.0</v>
      </c>
      <c r="M353" s="21">
        <v>24.0</v>
      </c>
      <c r="N353" s="21">
        <v>80.0</v>
      </c>
      <c r="O353" s="21">
        <v>23.0</v>
      </c>
      <c r="P353" s="21">
        <v>67.0</v>
      </c>
      <c r="Q353" s="21">
        <v>0.0</v>
      </c>
      <c r="R353" s="21">
        <v>105.0</v>
      </c>
      <c r="S353" s="21">
        <v>0.0</v>
      </c>
    </row>
    <row r="354">
      <c r="A354" s="8">
        <v>44279.0</v>
      </c>
      <c r="B354" s="21">
        <v>1498.0</v>
      </c>
      <c r="C354" s="21">
        <v>1283.0</v>
      </c>
      <c r="D354" s="21">
        <v>0.0</v>
      </c>
      <c r="E354" s="21">
        <v>0.0</v>
      </c>
      <c r="F354" s="21">
        <v>115.0</v>
      </c>
      <c r="G354" s="21">
        <v>0.0</v>
      </c>
      <c r="H354" s="21">
        <v>0.0</v>
      </c>
      <c r="I354" s="21">
        <v>0.0</v>
      </c>
      <c r="J354" s="21">
        <v>0.0</v>
      </c>
      <c r="K354" s="21">
        <v>95.0</v>
      </c>
      <c r="L354" s="21">
        <v>5.0</v>
      </c>
      <c r="M354" s="21">
        <v>0.0</v>
      </c>
      <c r="N354" s="21">
        <v>0.0</v>
      </c>
      <c r="O354" s="21">
        <v>0.0</v>
      </c>
      <c r="P354" s="21">
        <v>0.0</v>
      </c>
      <c r="Q354" s="21">
        <v>0.0</v>
      </c>
      <c r="R354" s="21">
        <v>0.0</v>
      </c>
      <c r="S354" s="21">
        <v>0.0</v>
      </c>
    </row>
    <row r="355">
      <c r="A355" s="8">
        <v>44278.0</v>
      </c>
      <c r="B355" s="21">
        <v>883.0</v>
      </c>
      <c r="C355" s="21">
        <v>764.0</v>
      </c>
      <c r="D355" s="21">
        <v>0.0</v>
      </c>
      <c r="E355" s="21">
        <v>0.0</v>
      </c>
      <c r="F355" s="21">
        <v>59.0</v>
      </c>
      <c r="G355" s="21">
        <v>0.0</v>
      </c>
      <c r="H355" s="21">
        <v>0.0</v>
      </c>
      <c r="I355" s="21">
        <v>0.0</v>
      </c>
      <c r="J355" s="21">
        <v>0.0</v>
      </c>
      <c r="K355" s="21">
        <v>59.0</v>
      </c>
      <c r="L355" s="21">
        <v>1.0</v>
      </c>
      <c r="M355" s="21">
        <v>0.0</v>
      </c>
      <c r="N355" s="21">
        <v>0.0</v>
      </c>
      <c r="O355" s="21">
        <v>0.0</v>
      </c>
      <c r="P355" s="21">
        <v>0.0</v>
      </c>
      <c r="Q355" s="21">
        <v>0.0</v>
      </c>
      <c r="R355" s="21">
        <v>0.0</v>
      </c>
      <c r="S355" s="21">
        <v>0.0</v>
      </c>
    </row>
    <row r="356">
      <c r="A356" s="8">
        <v>44277.0</v>
      </c>
      <c r="B356" s="21">
        <v>593.0</v>
      </c>
      <c r="C356" s="21">
        <v>509.0</v>
      </c>
      <c r="D356" s="21">
        <v>0.0</v>
      </c>
      <c r="E356" s="21">
        <v>0.0</v>
      </c>
      <c r="F356" s="21">
        <v>43.0</v>
      </c>
      <c r="G356" s="21">
        <v>0.0</v>
      </c>
      <c r="H356" s="21">
        <v>0.0</v>
      </c>
      <c r="I356" s="21">
        <v>0.0</v>
      </c>
      <c r="J356" s="21">
        <v>0.0</v>
      </c>
      <c r="K356" s="21">
        <v>41.0</v>
      </c>
      <c r="L356" s="21">
        <v>0.0</v>
      </c>
      <c r="M356" s="21">
        <v>0.0</v>
      </c>
      <c r="N356" s="21">
        <v>0.0</v>
      </c>
      <c r="O356" s="21">
        <v>0.0</v>
      </c>
      <c r="P356" s="21">
        <v>0.0</v>
      </c>
      <c r="Q356" s="21">
        <v>0.0</v>
      </c>
      <c r="R356" s="21">
        <v>0.0</v>
      </c>
      <c r="S356" s="21">
        <v>0.0</v>
      </c>
    </row>
    <row r="357">
      <c r="A357" s="8">
        <v>44276.0</v>
      </c>
      <c r="B357" s="21">
        <v>313.0</v>
      </c>
      <c r="C357" s="21">
        <v>275.0</v>
      </c>
      <c r="D357" s="21">
        <v>0.0</v>
      </c>
      <c r="E357" s="21">
        <v>0.0</v>
      </c>
      <c r="F357" s="21">
        <v>22.0</v>
      </c>
      <c r="G357" s="21">
        <v>0.0</v>
      </c>
      <c r="H357" s="21">
        <v>0.0</v>
      </c>
      <c r="I357" s="21">
        <v>0.0</v>
      </c>
      <c r="J357" s="21">
        <v>0.0</v>
      </c>
      <c r="K357" s="21">
        <v>16.0</v>
      </c>
      <c r="L357" s="21">
        <v>0.0</v>
      </c>
      <c r="M357" s="21">
        <v>0.0</v>
      </c>
      <c r="N357" s="21">
        <v>0.0</v>
      </c>
      <c r="O357" s="21">
        <v>0.0</v>
      </c>
      <c r="P357" s="21">
        <v>0.0</v>
      </c>
      <c r="Q357" s="21">
        <v>0.0</v>
      </c>
      <c r="R357" s="21">
        <v>0.0</v>
      </c>
      <c r="S357" s="2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 t="s">
        <v>0</v>
      </c>
      <c r="B1" s="21" t="s">
        <v>36</v>
      </c>
      <c r="C1" s="94" t="s">
        <v>17</v>
      </c>
      <c r="D1" s="94" t="s">
        <v>18</v>
      </c>
      <c r="E1" s="94" t="s">
        <v>19</v>
      </c>
      <c r="F1" s="94" t="s">
        <v>20</v>
      </c>
      <c r="G1" s="94" t="s">
        <v>21</v>
      </c>
      <c r="H1" s="94" t="s">
        <v>22</v>
      </c>
      <c r="I1" s="94" t="s">
        <v>23</v>
      </c>
      <c r="J1" s="94" t="s">
        <v>24</v>
      </c>
      <c r="K1" s="94" t="s">
        <v>25</v>
      </c>
      <c r="L1" s="94" t="s">
        <v>26</v>
      </c>
      <c r="M1" s="94" t="s">
        <v>27</v>
      </c>
      <c r="N1" s="94" t="s">
        <v>28</v>
      </c>
      <c r="O1" s="94" t="s">
        <v>29</v>
      </c>
      <c r="P1" s="94" t="s">
        <v>30</v>
      </c>
      <c r="Q1" s="94" t="s">
        <v>31</v>
      </c>
      <c r="R1" s="94" t="s">
        <v>32</v>
      </c>
      <c r="S1" s="94" t="s">
        <v>33</v>
      </c>
    </row>
    <row r="2">
      <c r="A2" s="8">
        <v>44631.0</v>
      </c>
      <c r="B2" s="95">
        <v>3.1979242E7</v>
      </c>
      <c r="C2" s="95">
        <v>5764351.0</v>
      </c>
      <c r="D2" s="95">
        <v>2040855.0</v>
      </c>
      <c r="E2" s="95">
        <v>1337322.0</v>
      </c>
      <c r="F2" s="95">
        <v>1818365.0</v>
      </c>
      <c r="G2" s="95">
        <v>922518.0</v>
      </c>
      <c r="H2" s="95">
        <v>862182.0</v>
      </c>
      <c r="I2" s="95">
        <v>683987.0</v>
      </c>
      <c r="J2" s="95">
        <v>196724.0</v>
      </c>
      <c r="K2" s="95">
        <v>8260071.0</v>
      </c>
      <c r="L2" s="95">
        <v>1013652.0</v>
      </c>
      <c r="M2" s="95">
        <v>1051326.0</v>
      </c>
      <c r="N2" s="95">
        <v>1405225.0</v>
      </c>
      <c r="O2" s="95">
        <v>1224100.0</v>
      </c>
      <c r="P2" s="95">
        <v>1301350.0</v>
      </c>
      <c r="Q2" s="95">
        <v>1645185.0</v>
      </c>
      <c r="R2" s="95">
        <v>2040113.0</v>
      </c>
      <c r="S2" s="95">
        <v>411916.0</v>
      </c>
    </row>
    <row r="3">
      <c r="A3" s="8">
        <v>44630.0</v>
      </c>
      <c r="B3" s="95">
        <v>3.1919282E7</v>
      </c>
      <c r="C3" s="95">
        <v>5752834.0</v>
      </c>
      <c r="D3" s="95">
        <v>2037742.0</v>
      </c>
      <c r="E3" s="95">
        <v>1334903.0</v>
      </c>
      <c r="F3" s="95">
        <v>1815511.0</v>
      </c>
      <c r="G3" s="95">
        <v>920997.0</v>
      </c>
      <c r="H3" s="95">
        <v>860089.0</v>
      </c>
      <c r="I3" s="95">
        <v>682008.0</v>
      </c>
      <c r="J3" s="95">
        <v>196183.0</v>
      </c>
      <c r="K3" s="95">
        <v>8245172.0</v>
      </c>
      <c r="L3" s="95">
        <v>1011805.0</v>
      </c>
      <c r="M3" s="95">
        <v>1049032.0</v>
      </c>
      <c r="N3" s="95">
        <v>1402742.0</v>
      </c>
      <c r="O3" s="95">
        <v>1221959.0</v>
      </c>
      <c r="P3" s="95">
        <v>1299381.0</v>
      </c>
      <c r="Q3" s="95">
        <v>1641782.0</v>
      </c>
      <c r="R3" s="95">
        <v>2036245.0</v>
      </c>
      <c r="S3" s="95">
        <v>410897.0</v>
      </c>
    </row>
    <row r="4">
      <c r="A4" s="8">
        <v>44629.0</v>
      </c>
      <c r="B4" s="95">
        <v>3.1910503E7</v>
      </c>
      <c r="C4" s="95">
        <v>5751012.0</v>
      </c>
      <c r="D4" s="95">
        <v>2037169.0</v>
      </c>
      <c r="E4" s="95">
        <v>1334549.0</v>
      </c>
      <c r="F4" s="95">
        <v>1814965.0</v>
      </c>
      <c r="G4" s="95">
        <v>920771.0</v>
      </c>
      <c r="H4" s="95">
        <v>859788.0</v>
      </c>
      <c r="I4" s="95">
        <v>681777.0</v>
      </c>
      <c r="J4" s="95">
        <v>196084.0</v>
      </c>
      <c r="K4" s="95">
        <v>8242926.0</v>
      </c>
      <c r="L4" s="95">
        <v>1011607.0</v>
      </c>
      <c r="M4" s="95">
        <v>1048864.0</v>
      </c>
      <c r="N4" s="95">
        <v>1402378.0</v>
      </c>
      <c r="O4" s="95">
        <v>1221664.0</v>
      </c>
      <c r="P4" s="95">
        <v>1299137.0</v>
      </c>
      <c r="Q4" s="95">
        <v>1641409.0</v>
      </c>
      <c r="R4" s="95">
        <v>2035688.0</v>
      </c>
      <c r="S4" s="95">
        <v>410715.0</v>
      </c>
    </row>
    <row r="5">
      <c r="A5" s="8">
        <v>44628.0</v>
      </c>
      <c r="B5" s="95">
        <v>3.1868296E7</v>
      </c>
      <c r="C5" s="95">
        <v>5743430.0</v>
      </c>
      <c r="D5" s="95">
        <v>2034342.0</v>
      </c>
      <c r="E5" s="95">
        <v>1332663.0</v>
      </c>
      <c r="F5" s="95">
        <v>1812803.0</v>
      </c>
      <c r="G5" s="95">
        <v>919471.0</v>
      </c>
      <c r="H5" s="95">
        <v>858457.0</v>
      </c>
      <c r="I5" s="95">
        <v>680685.0</v>
      </c>
      <c r="J5" s="95">
        <v>195738.0</v>
      </c>
      <c r="K5" s="95">
        <v>8232611.0</v>
      </c>
      <c r="L5" s="95">
        <v>1010082.0</v>
      </c>
      <c r="M5" s="95">
        <v>1047440.0</v>
      </c>
      <c r="N5" s="95">
        <v>1400725.0</v>
      </c>
      <c r="O5" s="95">
        <v>1220172.0</v>
      </c>
      <c r="P5" s="95">
        <v>1297798.0</v>
      </c>
      <c r="Q5" s="95">
        <v>1639166.0</v>
      </c>
      <c r="R5" s="95">
        <v>2033039.0</v>
      </c>
      <c r="S5" s="95">
        <v>409674.0</v>
      </c>
    </row>
    <row r="6">
      <c r="A6" s="8">
        <v>44627.0</v>
      </c>
      <c r="B6" s="95">
        <v>3.1802879E7</v>
      </c>
      <c r="C6" s="95">
        <v>5730846.0</v>
      </c>
      <c r="D6" s="95">
        <v>2030272.0</v>
      </c>
      <c r="E6" s="95">
        <v>1329656.0</v>
      </c>
      <c r="F6" s="95">
        <v>1809413.0</v>
      </c>
      <c r="G6" s="95">
        <v>917645.0</v>
      </c>
      <c r="H6" s="95">
        <v>856418.0</v>
      </c>
      <c r="I6" s="95">
        <v>678788.0</v>
      </c>
      <c r="J6" s="95">
        <v>195201.0</v>
      </c>
      <c r="K6" s="95">
        <v>8215596.0</v>
      </c>
      <c r="L6" s="95">
        <v>1008187.0</v>
      </c>
      <c r="M6" s="95">
        <v>1045395.0</v>
      </c>
      <c r="N6" s="95">
        <v>1398067.0</v>
      </c>
      <c r="O6" s="95">
        <v>1218243.0</v>
      </c>
      <c r="P6" s="95">
        <v>1295658.0</v>
      </c>
      <c r="Q6" s="95">
        <v>1636010.0</v>
      </c>
      <c r="R6" s="95">
        <v>2028969.0</v>
      </c>
      <c r="S6" s="95">
        <v>408515.0</v>
      </c>
    </row>
    <row r="7">
      <c r="A7" s="8">
        <v>44626.0</v>
      </c>
      <c r="B7" s="95">
        <v>3.1800986E7</v>
      </c>
      <c r="C7" s="95">
        <v>5730542.0</v>
      </c>
      <c r="D7" s="95">
        <v>2030148.0</v>
      </c>
      <c r="E7" s="95">
        <v>1329583.0</v>
      </c>
      <c r="F7" s="95">
        <v>1809258.0</v>
      </c>
      <c r="G7" s="95">
        <v>917624.0</v>
      </c>
      <c r="H7" s="95">
        <v>856393.0</v>
      </c>
      <c r="I7" s="95">
        <v>678757.0</v>
      </c>
      <c r="J7" s="95">
        <v>195158.0</v>
      </c>
      <c r="K7" s="95">
        <v>8214833.0</v>
      </c>
      <c r="L7" s="95">
        <v>1008172.0</v>
      </c>
      <c r="M7" s="95">
        <v>1045347.0</v>
      </c>
      <c r="N7" s="95">
        <v>1397925.0</v>
      </c>
      <c r="O7" s="95">
        <v>1218234.0</v>
      </c>
      <c r="P7" s="95">
        <v>1295646.0</v>
      </c>
      <c r="Q7" s="95">
        <v>1635988.0</v>
      </c>
      <c r="R7" s="95">
        <v>2028901.0</v>
      </c>
      <c r="S7" s="95">
        <v>408477.0</v>
      </c>
    </row>
    <row r="8">
      <c r="A8" s="8">
        <v>44625.0</v>
      </c>
      <c r="B8" s="95">
        <v>3.1746117E7</v>
      </c>
      <c r="C8" s="95">
        <v>5720977.0</v>
      </c>
      <c r="D8" s="95">
        <v>2026585.0</v>
      </c>
      <c r="E8" s="95">
        <v>1326667.0</v>
      </c>
      <c r="F8" s="95">
        <v>1805795.0</v>
      </c>
      <c r="G8" s="95">
        <v>916115.0</v>
      </c>
      <c r="H8" s="95">
        <v>855027.0</v>
      </c>
      <c r="I8" s="95">
        <v>677763.0</v>
      </c>
      <c r="J8" s="95">
        <v>194783.0</v>
      </c>
      <c r="K8" s="95">
        <v>8198295.0</v>
      </c>
      <c r="L8" s="95">
        <v>1007172.0</v>
      </c>
      <c r="M8" s="95">
        <v>1043674.0</v>
      </c>
      <c r="N8" s="95">
        <v>1395701.0</v>
      </c>
      <c r="O8" s="95">
        <v>1216824.0</v>
      </c>
      <c r="P8" s="95">
        <v>1294267.0</v>
      </c>
      <c r="Q8" s="95">
        <v>1633512.0</v>
      </c>
      <c r="R8" s="95">
        <v>2025227.0</v>
      </c>
      <c r="S8" s="95">
        <v>407733.0</v>
      </c>
    </row>
    <row r="9">
      <c r="A9" s="8">
        <v>44624.0</v>
      </c>
      <c r="B9" s="95">
        <v>3.1642215E7</v>
      </c>
      <c r="C9" s="95">
        <v>5702479.0</v>
      </c>
      <c r="D9" s="95">
        <v>2019996.0</v>
      </c>
      <c r="E9" s="95">
        <v>1321711.0</v>
      </c>
      <c r="F9" s="95">
        <v>1800345.0</v>
      </c>
      <c r="G9" s="95">
        <v>913176.0</v>
      </c>
      <c r="H9" s="95">
        <v>851947.0</v>
      </c>
      <c r="I9" s="95">
        <v>674942.0</v>
      </c>
      <c r="J9" s="95">
        <v>193907.0</v>
      </c>
      <c r="K9" s="95">
        <v>8171275.0</v>
      </c>
      <c r="L9" s="95">
        <v>1004267.0</v>
      </c>
      <c r="M9" s="95">
        <v>1040285.0</v>
      </c>
      <c r="N9" s="95">
        <v>1391422.0</v>
      </c>
      <c r="O9" s="95">
        <v>1213613.0</v>
      </c>
      <c r="P9" s="95">
        <v>1290784.0</v>
      </c>
      <c r="Q9" s="95">
        <v>1627981.0</v>
      </c>
      <c r="R9" s="95">
        <v>2017959.0</v>
      </c>
      <c r="S9" s="95">
        <v>406126.0</v>
      </c>
    </row>
    <row r="10">
      <c r="A10" s="8">
        <v>44623.0</v>
      </c>
      <c r="B10" s="95">
        <v>3.1575385E7</v>
      </c>
      <c r="C10" s="95">
        <v>5689522.0</v>
      </c>
      <c r="D10" s="95">
        <v>2016063.0</v>
      </c>
      <c r="E10" s="95">
        <v>1318772.0</v>
      </c>
      <c r="F10" s="95">
        <v>1796799.0</v>
      </c>
      <c r="G10" s="95">
        <v>911525.0</v>
      </c>
      <c r="H10" s="95">
        <v>849875.0</v>
      </c>
      <c r="I10" s="95">
        <v>672850.0</v>
      </c>
      <c r="J10" s="95">
        <v>193369.0</v>
      </c>
      <c r="K10" s="95">
        <v>8154364.0</v>
      </c>
      <c r="L10" s="95">
        <v>1002222.0</v>
      </c>
      <c r="M10" s="95">
        <v>1037961.0</v>
      </c>
      <c r="N10" s="95">
        <v>1388748.0</v>
      </c>
      <c r="O10" s="95">
        <v>1211438.0</v>
      </c>
      <c r="P10" s="95">
        <v>1288731.0</v>
      </c>
      <c r="Q10" s="95">
        <v>1624440.0</v>
      </c>
      <c r="R10" s="95">
        <v>2013854.0</v>
      </c>
      <c r="S10" s="95">
        <v>404852.0</v>
      </c>
    </row>
    <row r="11">
      <c r="A11" s="8">
        <v>44622.0</v>
      </c>
      <c r="B11" s="95">
        <v>3.1510985E7</v>
      </c>
      <c r="C11" s="95">
        <v>5677586.0</v>
      </c>
      <c r="D11" s="95">
        <v>2011820.0</v>
      </c>
      <c r="E11" s="95">
        <v>1315908.0</v>
      </c>
      <c r="F11" s="95">
        <v>1793418.0</v>
      </c>
      <c r="G11" s="95">
        <v>910027.0</v>
      </c>
      <c r="H11" s="95">
        <v>848139.0</v>
      </c>
      <c r="I11" s="95">
        <v>671169.0</v>
      </c>
      <c r="J11" s="95">
        <v>192889.0</v>
      </c>
      <c r="K11" s="95">
        <v>8136834.0</v>
      </c>
      <c r="L11" s="95">
        <v>1000384.0</v>
      </c>
      <c r="M11" s="95">
        <v>1035914.0</v>
      </c>
      <c r="N11" s="95">
        <v>1385962.0</v>
      </c>
      <c r="O11" s="95">
        <v>1209540.0</v>
      </c>
      <c r="P11" s="95">
        <v>1286809.0</v>
      </c>
      <c r="Q11" s="95">
        <v>1621131.0</v>
      </c>
      <c r="R11" s="95">
        <v>2009718.0</v>
      </c>
      <c r="S11" s="95">
        <v>403737.0</v>
      </c>
    </row>
    <row r="12">
      <c r="A12" s="8">
        <v>44621.0</v>
      </c>
      <c r="B12" s="95">
        <v>3.1503092E7</v>
      </c>
      <c r="C12" s="95">
        <v>5676167.0</v>
      </c>
      <c r="D12" s="95">
        <v>2011446.0</v>
      </c>
      <c r="E12" s="95">
        <v>1315631.0</v>
      </c>
      <c r="F12" s="95">
        <v>1792841.0</v>
      </c>
      <c r="G12" s="95">
        <v>909953.0</v>
      </c>
      <c r="H12" s="95">
        <v>847896.0</v>
      </c>
      <c r="I12" s="95">
        <v>670987.0</v>
      </c>
      <c r="J12" s="95">
        <v>192737.0</v>
      </c>
      <c r="K12" s="95">
        <v>8134135.0</v>
      </c>
      <c r="L12" s="95">
        <v>1000206.0</v>
      </c>
      <c r="M12" s="95">
        <v>1035597.0</v>
      </c>
      <c r="N12" s="95">
        <v>1385683.0</v>
      </c>
      <c r="O12" s="95">
        <v>1209389.0</v>
      </c>
      <c r="P12" s="95">
        <v>1286673.0</v>
      </c>
      <c r="Q12" s="95">
        <v>1620890.0</v>
      </c>
      <c r="R12" s="95">
        <v>2009370.0</v>
      </c>
      <c r="S12" s="95">
        <v>403491.0</v>
      </c>
    </row>
    <row r="13">
      <c r="A13" s="8">
        <v>44620.0</v>
      </c>
      <c r="B13" s="95">
        <v>3.1359539E7</v>
      </c>
      <c r="C13" s="95">
        <v>5648066.0</v>
      </c>
      <c r="D13" s="95">
        <v>2001870.0</v>
      </c>
      <c r="E13" s="95">
        <v>1309180.0</v>
      </c>
      <c r="F13" s="95">
        <v>1785119.0</v>
      </c>
      <c r="G13" s="95">
        <v>905547.0</v>
      </c>
      <c r="H13" s="95">
        <v>843561.0</v>
      </c>
      <c r="I13" s="95">
        <v>667053.0</v>
      </c>
      <c r="J13" s="95">
        <v>191509.0</v>
      </c>
      <c r="K13" s="95">
        <v>8097088.0</v>
      </c>
      <c r="L13" s="95">
        <v>996324.0</v>
      </c>
      <c r="M13" s="95">
        <v>1031438.0</v>
      </c>
      <c r="N13" s="95">
        <v>1380346.0</v>
      </c>
      <c r="O13" s="95">
        <v>1204945.0</v>
      </c>
      <c r="P13" s="95">
        <v>1282144.0</v>
      </c>
      <c r="Q13" s="95">
        <v>1614105.0</v>
      </c>
      <c r="R13" s="95">
        <v>1999953.0</v>
      </c>
      <c r="S13" s="95">
        <v>401291.0</v>
      </c>
    </row>
    <row r="14">
      <c r="A14" s="8">
        <v>44619.0</v>
      </c>
      <c r="B14" s="95">
        <v>3.1352874E7</v>
      </c>
      <c r="C14" s="95">
        <v>5646758.0</v>
      </c>
      <c r="D14" s="95">
        <v>2001581.0</v>
      </c>
      <c r="E14" s="95">
        <v>1309078.0</v>
      </c>
      <c r="F14" s="95">
        <v>1784549.0</v>
      </c>
      <c r="G14" s="95">
        <v>905492.0</v>
      </c>
      <c r="H14" s="95">
        <v>843430.0</v>
      </c>
      <c r="I14" s="95">
        <v>666929.0</v>
      </c>
      <c r="J14" s="95">
        <v>191431.0</v>
      </c>
      <c r="K14" s="95">
        <v>8094219.0</v>
      </c>
      <c r="L14" s="95">
        <v>996248.0</v>
      </c>
      <c r="M14" s="95">
        <v>1031263.0</v>
      </c>
      <c r="N14" s="95">
        <v>1380045.0</v>
      </c>
      <c r="O14" s="95">
        <v>1204865.0</v>
      </c>
      <c r="P14" s="95">
        <v>1282082.0</v>
      </c>
      <c r="Q14" s="95">
        <v>1614025.0</v>
      </c>
      <c r="R14" s="95">
        <v>1999742.0</v>
      </c>
      <c r="S14" s="95">
        <v>401137.0</v>
      </c>
    </row>
    <row r="15">
      <c r="A15" s="8">
        <v>44618.0</v>
      </c>
      <c r="B15" s="95">
        <v>3.1228461E7</v>
      </c>
      <c r="C15" s="95">
        <v>5625369.0</v>
      </c>
      <c r="D15" s="95">
        <v>1993646.0</v>
      </c>
      <c r="E15" s="95">
        <v>1303134.0</v>
      </c>
      <c r="F15" s="95">
        <v>1776548.0</v>
      </c>
      <c r="G15" s="95">
        <v>902143.0</v>
      </c>
      <c r="H15" s="95">
        <v>840147.0</v>
      </c>
      <c r="I15" s="95">
        <v>664384.0</v>
      </c>
      <c r="J15" s="95">
        <v>190501.0</v>
      </c>
      <c r="K15" s="95">
        <v>8056531.0</v>
      </c>
      <c r="L15" s="95">
        <v>993994.0</v>
      </c>
      <c r="M15" s="95">
        <v>1027180.0</v>
      </c>
      <c r="N15" s="95">
        <v>1374592.0</v>
      </c>
      <c r="O15" s="95">
        <v>1201629.0</v>
      </c>
      <c r="P15" s="95">
        <v>1279262.0</v>
      </c>
      <c r="Q15" s="95">
        <v>1608540.0</v>
      </c>
      <c r="R15" s="95">
        <v>1991275.0</v>
      </c>
      <c r="S15" s="95">
        <v>399586.0</v>
      </c>
    </row>
    <row r="16">
      <c r="A16" s="8">
        <v>44617.0</v>
      </c>
      <c r="B16" s="95">
        <v>3.1002534E7</v>
      </c>
      <c r="C16" s="95">
        <v>5585486.0</v>
      </c>
      <c r="D16" s="95">
        <v>1978973.0</v>
      </c>
      <c r="E16" s="95">
        <v>1292503.0</v>
      </c>
      <c r="F16" s="95">
        <v>1764145.0</v>
      </c>
      <c r="G16" s="95">
        <v>895569.0</v>
      </c>
      <c r="H16" s="95">
        <v>833444.0</v>
      </c>
      <c r="I16" s="95">
        <v>658235.0</v>
      </c>
      <c r="J16" s="95">
        <v>188632.0</v>
      </c>
      <c r="K16" s="95">
        <v>7996985.0</v>
      </c>
      <c r="L16" s="95">
        <v>987880.0</v>
      </c>
      <c r="M16" s="95">
        <v>1019801.0</v>
      </c>
      <c r="N16" s="95">
        <v>1365046.0</v>
      </c>
      <c r="O16" s="95">
        <v>1194797.0</v>
      </c>
      <c r="P16" s="95">
        <v>1272217.0</v>
      </c>
      <c r="Q16" s="95">
        <v>1597174.0</v>
      </c>
      <c r="R16" s="95">
        <v>1975154.0</v>
      </c>
      <c r="S16" s="95">
        <v>396493.0</v>
      </c>
    </row>
    <row r="17">
      <c r="A17" s="8">
        <v>44616.0</v>
      </c>
      <c r="B17" s="95">
        <v>3.0853832E7</v>
      </c>
      <c r="C17" s="95">
        <v>5557354.0</v>
      </c>
      <c r="D17" s="95">
        <v>1969987.0</v>
      </c>
      <c r="E17" s="95">
        <v>1286028.0</v>
      </c>
      <c r="F17" s="95">
        <v>1756317.0</v>
      </c>
      <c r="G17" s="95">
        <v>891770.0</v>
      </c>
      <c r="H17" s="95">
        <v>828904.0</v>
      </c>
      <c r="I17" s="95">
        <v>652690.0</v>
      </c>
      <c r="J17" s="95">
        <v>187363.0</v>
      </c>
      <c r="K17" s="95">
        <v>7958655.0</v>
      </c>
      <c r="L17" s="95">
        <v>983808.0</v>
      </c>
      <c r="M17" s="95">
        <v>1014535.0</v>
      </c>
      <c r="N17" s="95">
        <v>1358846.0</v>
      </c>
      <c r="O17" s="95">
        <v>1190170.0</v>
      </c>
      <c r="P17" s="95">
        <v>1268044.0</v>
      </c>
      <c r="Q17" s="95">
        <v>1589856.0</v>
      </c>
      <c r="R17" s="95">
        <v>1965283.0</v>
      </c>
      <c r="S17" s="95">
        <v>394222.0</v>
      </c>
    </row>
    <row r="18">
      <c r="A18" s="8">
        <v>44615.0</v>
      </c>
      <c r="B18" s="95">
        <v>3.0743393E7</v>
      </c>
      <c r="C18" s="95">
        <v>5537716.0</v>
      </c>
      <c r="D18" s="95">
        <v>1962702.0</v>
      </c>
      <c r="E18" s="95">
        <v>1280786.0</v>
      </c>
      <c r="F18" s="95">
        <v>1750235.0</v>
      </c>
      <c r="G18" s="95">
        <v>888785.0</v>
      </c>
      <c r="H18" s="95">
        <v>825756.0</v>
      </c>
      <c r="I18" s="95">
        <v>649407.0</v>
      </c>
      <c r="J18" s="95">
        <v>186488.0</v>
      </c>
      <c r="K18" s="95">
        <v>7930061.0</v>
      </c>
      <c r="L18" s="95">
        <v>980687.0</v>
      </c>
      <c r="M18" s="95">
        <v>1011207.0</v>
      </c>
      <c r="N18" s="95">
        <v>1354137.0</v>
      </c>
      <c r="O18" s="95">
        <v>1186749.0</v>
      </c>
      <c r="P18" s="95">
        <v>1264644.0</v>
      </c>
      <c r="Q18" s="95">
        <v>1583951.0</v>
      </c>
      <c r="R18" s="95">
        <v>1957795.0</v>
      </c>
      <c r="S18" s="95">
        <v>392287.0</v>
      </c>
    </row>
    <row r="19">
      <c r="A19" s="8">
        <v>44614.0</v>
      </c>
      <c r="B19" s="95">
        <v>3.062684E7</v>
      </c>
      <c r="C19" s="95">
        <v>5516838.0</v>
      </c>
      <c r="D19" s="95">
        <v>1954704.0</v>
      </c>
      <c r="E19" s="95">
        <v>1275270.0</v>
      </c>
      <c r="F19" s="95">
        <v>1743970.0</v>
      </c>
      <c r="G19" s="95">
        <v>885486.0</v>
      </c>
      <c r="H19" s="95">
        <v>822233.0</v>
      </c>
      <c r="I19" s="95">
        <v>646098.0</v>
      </c>
      <c r="J19" s="95">
        <v>185694.0</v>
      </c>
      <c r="K19" s="95">
        <v>7900707.0</v>
      </c>
      <c r="L19" s="95">
        <v>977056.0</v>
      </c>
      <c r="M19" s="95">
        <v>1007646.0</v>
      </c>
      <c r="N19" s="95">
        <v>1349535.0</v>
      </c>
      <c r="O19" s="95">
        <v>1182970.0</v>
      </c>
      <c r="P19" s="95">
        <v>1260934.0</v>
      </c>
      <c r="Q19" s="95">
        <v>1577846.0</v>
      </c>
      <c r="R19" s="95">
        <v>1949891.0</v>
      </c>
      <c r="S19" s="95">
        <v>389962.0</v>
      </c>
    </row>
    <row r="20">
      <c r="A20" s="8">
        <v>44613.0</v>
      </c>
      <c r="B20" s="95">
        <v>3.04647E7</v>
      </c>
      <c r="C20" s="95">
        <v>5487454.0</v>
      </c>
      <c r="D20" s="95">
        <v>1944021.0</v>
      </c>
      <c r="E20" s="95">
        <v>1267850.0</v>
      </c>
      <c r="F20" s="95">
        <v>1734950.0</v>
      </c>
      <c r="G20" s="95">
        <v>881055.0</v>
      </c>
      <c r="H20" s="95">
        <v>817428.0</v>
      </c>
      <c r="I20" s="95">
        <v>641106.0</v>
      </c>
      <c r="J20" s="95">
        <v>184550.0</v>
      </c>
      <c r="K20" s="95">
        <v>7859058.0</v>
      </c>
      <c r="L20" s="95">
        <v>972405.0</v>
      </c>
      <c r="M20" s="95">
        <v>1002851.0</v>
      </c>
      <c r="N20" s="95">
        <v>1342732.0</v>
      </c>
      <c r="O20" s="95">
        <v>1177406.0</v>
      </c>
      <c r="P20" s="95">
        <v>1255965.0</v>
      </c>
      <c r="Q20" s="95">
        <v>1569506.0</v>
      </c>
      <c r="R20" s="95">
        <v>1939211.0</v>
      </c>
      <c r="S20" s="95">
        <v>387152.0</v>
      </c>
    </row>
    <row r="21">
      <c r="A21" s="8">
        <v>44612.0</v>
      </c>
      <c r="B21" s="95">
        <v>3.0457286E7</v>
      </c>
      <c r="C21" s="95">
        <v>5486288.0</v>
      </c>
      <c r="D21" s="95">
        <v>1943631.0</v>
      </c>
      <c r="E21" s="95">
        <v>1267699.0</v>
      </c>
      <c r="F21" s="95">
        <v>1734281.0</v>
      </c>
      <c r="G21" s="95">
        <v>880981.0</v>
      </c>
      <c r="H21" s="95">
        <v>817304.0</v>
      </c>
      <c r="I21" s="95">
        <v>640986.0</v>
      </c>
      <c r="J21" s="95">
        <v>184465.0</v>
      </c>
      <c r="K21" s="95">
        <v>7856007.0</v>
      </c>
      <c r="L21" s="95">
        <v>972342.0</v>
      </c>
      <c r="M21" s="95">
        <v>1002460.0</v>
      </c>
      <c r="N21" s="95">
        <v>1342389.0</v>
      </c>
      <c r="O21" s="95">
        <v>1177270.0</v>
      </c>
      <c r="P21" s="95">
        <v>1255874.0</v>
      </c>
      <c r="Q21" s="95">
        <v>1569368.0</v>
      </c>
      <c r="R21" s="95">
        <v>1938941.0</v>
      </c>
      <c r="S21" s="95">
        <v>387000.0</v>
      </c>
    </row>
    <row r="22">
      <c r="A22" s="8">
        <v>44611.0</v>
      </c>
      <c r="B22" s="95">
        <v>3.0315395E7</v>
      </c>
      <c r="C22" s="95">
        <v>5463813.0</v>
      </c>
      <c r="D22" s="95">
        <v>1934462.0</v>
      </c>
      <c r="E22" s="95">
        <v>1260547.0</v>
      </c>
      <c r="F22" s="95">
        <v>1725160.0</v>
      </c>
      <c r="G22" s="95">
        <v>876533.0</v>
      </c>
      <c r="H22" s="95">
        <v>813459.0</v>
      </c>
      <c r="I22" s="95">
        <v>638183.0</v>
      </c>
      <c r="J22" s="95">
        <v>183406.0</v>
      </c>
      <c r="K22" s="95">
        <v>7813909.0</v>
      </c>
      <c r="L22" s="95">
        <v>969736.0</v>
      </c>
      <c r="M22" s="95">
        <v>997882.0</v>
      </c>
      <c r="N22" s="95">
        <v>1336423.0</v>
      </c>
      <c r="O22" s="95">
        <v>1173006.0</v>
      </c>
      <c r="P22" s="95">
        <v>1252336.0</v>
      </c>
      <c r="Q22" s="95">
        <v>1562760.0</v>
      </c>
      <c r="R22" s="95">
        <v>1929051.0</v>
      </c>
      <c r="S22" s="95">
        <v>384729.0</v>
      </c>
    </row>
    <row r="23">
      <c r="A23" s="8">
        <v>44610.0</v>
      </c>
      <c r="B23" s="95">
        <v>3.0068482E7</v>
      </c>
      <c r="C23" s="95">
        <v>5422466.0</v>
      </c>
      <c r="D23" s="95">
        <v>1918764.0</v>
      </c>
      <c r="E23" s="95">
        <v>1248929.0</v>
      </c>
      <c r="F23" s="95">
        <v>1711516.0</v>
      </c>
      <c r="G23" s="95">
        <v>869124.0</v>
      </c>
      <c r="H23" s="95">
        <v>806478.0</v>
      </c>
      <c r="I23" s="95">
        <v>631540.0</v>
      </c>
      <c r="J23" s="95">
        <v>181500.0</v>
      </c>
      <c r="K23" s="95">
        <v>7747788.0</v>
      </c>
      <c r="L23" s="95">
        <v>963091.0</v>
      </c>
      <c r="M23" s="95">
        <v>989583.0</v>
      </c>
      <c r="N23" s="95">
        <v>1325442.0</v>
      </c>
      <c r="O23" s="95">
        <v>1165258.0</v>
      </c>
      <c r="P23" s="95">
        <v>1244279.0</v>
      </c>
      <c r="Q23" s="95">
        <v>1550264.0</v>
      </c>
      <c r="R23" s="95">
        <v>1911337.0</v>
      </c>
      <c r="S23" s="95">
        <v>381123.0</v>
      </c>
    </row>
    <row r="24">
      <c r="A24" s="8">
        <v>44609.0</v>
      </c>
      <c r="B24" s="95">
        <v>2.9898777E7</v>
      </c>
      <c r="C24" s="95">
        <v>5390726.0</v>
      </c>
      <c r="D24" s="95">
        <v>1908609.0</v>
      </c>
      <c r="E24" s="95">
        <v>1241491.0</v>
      </c>
      <c r="F24" s="95">
        <v>1702372.0</v>
      </c>
      <c r="G24" s="95">
        <v>864668.0</v>
      </c>
      <c r="H24" s="95">
        <v>801364.0</v>
      </c>
      <c r="I24" s="95">
        <v>625717.0</v>
      </c>
      <c r="J24" s="95">
        <v>180097.0</v>
      </c>
      <c r="K24" s="95">
        <v>7704316.0</v>
      </c>
      <c r="L24" s="95">
        <v>958544.0</v>
      </c>
      <c r="M24" s="95">
        <v>983715.0</v>
      </c>
      <c r="N24" s="95">
        <v>1318366.0</v>
      </c>
      <c r="O24" s="95">
        <v>1159803.0</v>
      </c>
      <c r="P24" s="95">
        <v>1239158.0</v>
      </c>
      <c r="Q24" s="95">
        <v>1541568.0</v>
      </c>
      <c r="R24" s="95">
        <v>1899945.0</v>
      </c>
      <c r="S24" s="95">
        <v>378318.0</v>
      </c>
    </row>
    <row r="25">
      <c r="A25" s="8">
        <v>44608.0</v>
      </c>
      <c r="B25" s="95">
        <v>2.9769192E7</v>
      </c>
      <c r="C25" s="95">
        <v>5368483.0</v>
      </c>
      <c r="D25" s="95">
        <v>1900024.0</v>
      </c>
      <c r="E25" s="95">
        <v>1235504.0</v>
      </c>
      <c r="F25" s="95">
        <v>1695158.0</v>
      </c>
      <c r="G25" s="95">
        <v>861193.0</v>
      </c>
      <c r="H25" s="95">
        <v>797766.0</v>
      </c>
      <c r="I25" s="95">
        <v>621942.0</v>
      </c>
      <c r="J25" s="95">
        <v>179220.0</v>
      </c>
      <c r="K25" s="95">
        <v>7670341.0</v>
      </c>
      <c r="L25" s="95">
        <v>954875.0</v>
      </c>
      <c r="M25" s="95">
        <v>979705.0</v>
      </c>
      <c r="N25" s="95">
        <v>1312994.0</v>
      </c>
      <c r="O25" s="95">
        <v>1155688.0</v>
      </c>
      <c r="P25" s="95">
        <v>1234689.0</v>
      </c>
      <c r="Q25" s="95">
        <v>1534765.0</v>
      </c>
      <c r="R25" s="95">
        <v>1890950.0</v>
      </c>
      <c r="S25" s="95">
        <v>375895.0</v>
      </c>
    </row>
    <row r="26">
      <c r="A26" s="8">
        <v>44607.0</v>
      </c>
      <c r="B26" s="95">
        <v>2.9628134E7</v>
      </c>
      <c r="C26" s="95">
        <v>5344675.0</v>
      </c>
      <c r="D26" s="95">
        <v>1890673.0</v>
      </c>
      <c r="E26" s="95">
        <v>1228950.0</v>
      </c>
      <c r="F26" s="95">
        <v>1687232.0</v>
      </c>
      <c r="G26" s="95">
        <v>857029.0</v>
      </c>
      <c r="H26" s="95">
        <v>793811.0</v>
      </c>
      <c r="I26" s="95">
        <v>618012.0</v>
      </c>
      <c r="J26" s="95">
        <v>178222.0</v>
      </c>
      <c r="K26" s="95">
        <v>7634249.0</v>
      </c>
      <c r="L26" s="95">
        <v>950552.0</v>
      </c>
      <c r="M26" s="95">
        <v>975417.0</v>
      </c>
      <c r="N26" s="95">
        <v>1307180.0</v>
      </c>
      <c r="O26" s="95">
        <v>1150804.0</v>
      </c>
      <c r="P26" s="95">
        <v>1229584.0</v>
      </c>
      <c r="Q26" s="95">
        <v>1527383.0</v>
      </c>
      <c r="R26" s="95">
        <v>1881170.0</v>
      </c>
      <c r="S26" s="95">
        <v>373191.0</v>
      </c>
    </row>
    <row r="27">
      <c r="A27" s="8">
        <v>44606.0</v>
      </c>
      <c r="B27" s="95">
        <v>2.9429772E7</v>
      </c>
      <c r="C27" s="95">
        <v>5309465.0</v>
      </c>
      <c r="D27" s="95">
        <v>1878400.0</v>
      </c>
      <c r="E27" s="95">
        <v>1219911.0</v>
      </c>
      <c r="F27" s="95">
        <v>1676356.0</v>
      </c>
      <c r="G27" s="95">
        <v>851373.0</v>
      </c>
      <c r="H27" s="95">
        <v>788139.0</v>
      </c>
      <c r="I27" s="95">
        <v>611987.0</v>
      </c>
      <c r="J27" s="95">
        <v>176931.0</v>
      </c>
      <c r="K27" s="95">
        <v>7582796.0</v>
      </c>
      <c r="L27" s="95">
        <v>944910.0</v>
      </c>
      <c r="M27" s="95">
        <v>969373.0</v>
      </c>
      <c r="N27" s="95">
        <v>1298776.0</v>
      </c>
      <c r="O27" s="95">
        <v>1144134.0</v>
      </c>
      <c r="P27" s="95">
        <v>1222749.0</v>
      </c>
      <c r="Q27" s="95">
        <v>1517005.0</v>
      </c>
      <c r="R27" s="95">
        <v>1867710.0</v>
      </c>
      <c r="S27" s="95">
        <v>369757.0</v>
      </c>
    </row>
    <row r="28">
      <c r="A28" s="8">
        <v>44605.0</v>
      </c>
      <c r="B28" s="95">
        <v>2.9421463E7</v>
      </c>
      <c r="C28" s="95">
        <v>5308110.0</v>
      </c>
      <c r="D28" s="95">
        <v>1878119.0</v>
      </c>
      <c r="E28" s="95">
        <v>1219718.0</v>
      </c>
      <c r="F28" s="95">
        <v>1675678.0</v>
      </c>
      <c r="G28" s="95">
        <v>851246.0</v>
      </c>
      <c r="H28" s="95">
        <v>787959.0</v>
      </c>
      <c r="I28" s="95">
        <v>611871.0</v>
      </c>
      <c r="J28" s="95">
        <v>176846.0</v>
      </c>
      <c r="K28" s="95">
        <v>7579199.0</v>
      </c>
      <c r="L28" s="95">
        <v>944816.0</v>
      </c>
      <c r="M28" s="95">
        <v>969101.0</v>
      </c>
      <c r="N28" s="95">
        <v>1298316.0</v>
      </c>
      <c r="O28" s="95">
        <v>1143997.0</v>
      </c>
      <c r="P28" s="95">
        <v>1222632.0</v>
      </c>
      <c r="Q28" s="95">
        <v>1516842.0</v>
      </c>
      <c r="R28" s="95">
        <v>1867459.0</v>
      </c>
      <c r="S28" s="95">
        <v>369554.0</v>
      </c>
    </row>
    <row r="29">
      <c r="A29" s="8">
        <v>44604.0</v>
      </c>
      <c r="B29" s="95">
        <v>2.9244945E7</v>
      </c>
      <c r="C29" s="95">
        <v>5280142.0</v>
      </c>
      <c r="D29" s="95">
        <v>1867110.0</v>
      </c>
      <c r="E29" s="95">
        <v>1210936.0</v>
      </c>
      <c r="F29" s="95">
        <v>1663999.0</v>
      </c>
      <c r="G29" s="95">
        <v>845594.0</v>
      </c>
      <c r="H29" s="95">
        <v>783393.0</v>
      </c>
      <c r="I29" s="95">
        <v>608410.0</v>
      </c>
      <c r="J29" s="95">
        <v>175673.0</v>
      </c>
      <c r="K29" s="95">
        <v>7525804.0</v>
      </c>
      <c r="L29" s="95">
        <v>941612.0</v>
      </c>
      <c r="M29" s="95">
        <v>963489.0</v>
      </c>
      <c r="N29" s="95">
        <v>1290899.0</v>
      </c>
      <c r="O29" s="95">
        <v>1138596.0</v>
      </c>
      <c r="P29" s="95">
        <v>1218137.0</v>
      </c>
      <c r="Q29" s="95">
        <v>1508787.0</v>
      </c>
      <c r="R29" s="95">
        <v>1855127.0</v>
      </c>
      <c r="S29" s="95">
        <v>367237.0</v>
      </c>
    </row>
    <row r="30">
      <c r="A30" s="8">
        <v>44603.0</v>
      </c>
      <c r="B30" s="95">
        <v>2.8940471E7</v>
      </c>
      <c r="C30" s="95">
        <v>5229417.0</v>
      </c>
      <c r="D30" s="95">
        <v>1848613.0</v>
      </c>
      <c r="E30" s="95">
        <v>1196893.0</v>
      </c>
      <c r="F30" s="95">
        <v>1646519.0</v>
      </c>
      <c r="G30" s="95">
        <v>836403.0</v>
      </c>
      <c r="H30" s="95">
        <v>774588.0</v>
      </c>
      <c r="I30" s="95">
        <v>600835.0</v>
      </c>
      <c r="J30" s="95">
        <v>173304.0</v>
      </c>
      <c r="K30" s="95">
        <v>7442982.0</v>
      </c>
      <c r="L30" s="95">
        <v>933500.0</v>
      </c>
      <c r="M30" s="95">
        <v>953180.0</v>
      </c>
      <c r="N30" s="95">
        <v>1277296.0</v>
      </c>
      <c r="O30" s="95">
        <v>1128908.0</v>
      </c>
      <c r="P30" s="95">
        <v>1207545.0</v>
      </c>
      <c r="Q30" s="95">
        <v>1493529.0</v>
      </c>
      <c r="R30" s="95">
        <v>1833776.0</v>
      </c>
      <c r="S30" s="95">
        <v>363183.0</v>
      </c>
    </row>
    <row r="31">
      <c r="A31" s="8">
        <v>44602.0</v>
      </c>
      <c r="B31" s="95">
        <v>2.8735603E7</v>
      </c>
      <c r="C31" s="95">
        <v>5192005.0</v>
      </c>
      <c r="D31" s="95">
        <v>1836896.0</v>
      </c>
      <c r="E31" s="95">
        <v>1187947.0</v>
      </c>
      <c r="F31" s="95">
        <v>1635211.0</v>
      </c>
      <c r="G31" s="95">
        <v>830957.0</v>
      </c>
      <c r="H31" s="95">
        <v>768648.0</v>
      </c>
      <c r="I31" s="95">
        <v>594465.0</v>
      </c>
      <c r="J31" s="95">
        <v>171628.0</v>
      </c>
      <c r="K31" s="95">
        <v>7389395.0</v>
      </c>
      <c r="L31" s="95">
        <v>927625.0</v>
      </c>
      <c r="M31" s="95">
        <v>946209.0</v>
      </c>
      <c r="N31" s="95">
        <v>1268536.0</v>
      </c>
      <c r="O31" s="95">
        <v>1121995.0</v>
      </c>
      <c r="P31" s="95">
        <v>1200794.0</v>
      </c>
      <c r="Q31" s="95">
        <v>1482930.0</v>
      </c>
      <c r="R31" s="95">
        <v>1820905.0</v>
      </c>
      <c r="S31" s="95">
        <v>359457.0</v>
      </c>
    </row>
    <row r="32">
      <c r="A32" s="8">
        <v>44601.0</v>
      </c>
      <c r="B32" s="95">
        <v>2.8587836E7</v>
      </c>
      <c r="C32" s="95">
        <v>5165994.0</v>
      </c>
      <c r="D32" s="95">
        <v>1827543.0</v>
      </c>
      <c r="E32" s="95">
        <v>1181375.0</v>
      </c>
      <c r="F32" s="95">
        <v>1626871.0</v>
      </c>
      <c r="G32" s="95">
        <v>826908.0</v>
      </c>
      <c r="H32" s="95">
        <v>764322.0</v>
      </c>
      <c r="I32" s="95">
        <v>590562.0</v>
      </c>
      <c r="J32" s="95">
        <v>170568.0</v>
      </c>
      <c r="K32" s="95">
        <v>7349998.0</v>
      </c>
      <c r="L32" s="95">
        <v>923462.0</v>
      </c>
      <c r="M32" s="95">
        <v>941873.0</v>
      </c>
      <c r="N32" s="95">
        <v>1262260.0</v>
      </c>
      <c r="O32" s="95">
        <v>1117320.0</v>
      </c>
      <c r="P32" s="95">
        <v>1195726.0</v>
      </c>
      <c r="Q32" s="95">
        <v>1475162.0</v>
      </c>
      <c r="R32" s="95">
        <v>1810787.0</v>
      </c>
      <c r="S32" s="95">
        <v>357105.0</v>
      </c>
    </row>
    <row r="33">
      <c r="A33" s="8">
        <v>44600.0</v>
      </c>
      <c r="B33" s="95">
        <v>2.8424875E7</v>
      </c>
      <c r="C33" s="95">
        <v>5137756.0</v>
      </c>
      <c r="D33" s="95">
        <v>1817357.0</v>
      </c>
      <c r="E33" s="95">
        <v>1173886.0</v>
      </c>
      <c r="F33" s="95">
        <v>1617848.0</v>
      </c>
      <c r="G33" s="95">
        <v>821993.0</v>
      </c>
      <c r="H33" s="95">
        <v>759517.0</v>
      </c>
      <c r="I33" s="95">
        <v>586459.0</v>
      </c>
      <c r="J33" s="95">
        <v>169518.0</v>
      </c>
      <c r="K33" s="95">
        <v>7307934.0</v>
      </c>
      <c r="L33" s="95">
        <v>918326.0</v>
      </c>
      <c r="M33" s="95">
        <v>936862.0</v>
      </c>
      <c r="N33" s="95">
        <v>1255494.0</v>
      </c>
      <c r="O33" s="95">
        <v>1111743.0</v>
      </c>
      <c r="P33" s="95">
        <v>1189679.0</v>
      </c>
      <c r="Q33" s="95">
        <v>1466513.0</v>
      </c>
      <c r="R33" s="95">
        <v>1799994.0</v>
      </c>
      <c r="S33" s="95">
        <v>353996.0</v>
      </c>
    </row>
    <row r="34">
      <c r="A34" s="8">
        <v>44599.0</v>
      </c>
      <c r="B34" s="95">
        <v>2.8177228E7</v>
      </c>
      <c r="C34" s="95">
        <v>5093656.0</v>
      </c>
      <c r="D34" s="95">
        <v>1802441.0</v>
      </c>
      <c r="E34" s="95">
        <v>1162720.0</v>
      </c>
      <c r="F34" s="95">
        <v>1603872.0</v>
      </c>
      <c r="G34" s="95">
        <v>814733.0</v>
      </c>
      <c r="H34" s="95">
        <v>752304.0</v>
      </c>
      <c r="I34" s="95">
        <v>579690.0</v>
      </c>
      <c r="J34" s="95">
        <v>167909.0</v>
      </c>
      <c r="K34" s="95">
        <v>7242027.0</v>
      </c>
      <c r="L34" s="95">
        <v>911046.0</v>
      </c>
      <c r="M34" s="95">
        <v>929365.0</v>
      </c>
      <c r="N34" s="95">
        <v>1244844.0</v>
      </c>
      <c r="O34" s="95">
        <v>1102989.0</v>
      </c>
      <c r="P34" s="95">
        <v>1181232.0</v>
      </c>
      <c r="Q34" s="95">
        <v>1453824.0</v>
      </c>
      <c r="R34" s="95">
        <v>1784435.0</v>
      </c>
      <c r="S34" s="95">
        <v>350141.0</v>
      </c>
    </row>
    <row r="35">
      <c r="A35" s="8">
        <v>44598.0</v>
      </c>
      <c r="B35" s="95">
        <v>2.8165298E7</v>
      </c>
      <c r="C35" s="95">
        <v>5091419.0</v>
      </c>
      <c r="D35" s="95">
        <v>1801862.0</v>
      </c>
      <c r="E35" s="95">
        <v>1162527.0</v>
      </c>
      <c r="F35" s="95">
        <v>1602888.0</v>
      </c>
      <c r="G35" s="95">
        <v>814635.0</v>
      </c>
      <c r="H35" s="95">
        <v>752037.0</v>
      </c>
      <c r="I35" s="95">
        <v>579525.0</v>
      </c>
      <c r="J35" s="95">
        <v>167766.0</v>
      </c>
      <c r="K35" s="95">
        <v>7236947.0</v>
      </c>
      <c r="L35" s="95">
        <v>910933.0</v>
      </c>
      <c r="M35" s="95">
        <v>929015.0</v>
      </c>
      <c r="N35" s="95">
        <v>1244279.0</v>
      </c>
      <c r="O35" s="95">
        <v>1102790.0</v>
      </c>
      <c r="P35" s="95">
        <v>1181055.0</v>
      </c>
      <c r="Q35" s="95">
        <v>1453657.0</v>
      </c>
      <c r="R35" s="95">
        <v>1784072.0</v>
      </c>
      <c r="S35" s="95">
        <v>349891.0</v>
      </c>
    </row>
    <row r="36">
      <c r="A36" s="8">
        <v>44597.0</v>
      </c>
      <c r="B36" s="95">
        <v>2.7952416E7</v>
      </c>
      <c r="C36" s="95">
        <v>5055856.0</v>
      </c>
      <c r="D36" s="95">
        <v>1788912.0</v>
      </c>
      <c r="E36" s="95">
        <v>1152632.0</v>
      </c>
      <c r="F36" s="95">
        <v>1588315.0</v>
      </c>
      <c r="G36" s="95">
        <v>807751.0</v>
      </c>
      <c r="H36" s="95">
        <v>746658.0</v>
      </c>
      <c r="I36" s="95">
        <v>575445.0</v>
      </c>
      <c r="J36" s="95">
        <v>166287.0</v>
      </c>
      <c r="K36" s="95">
        <v>7170289.0</v>
      </c>
      <c r="L36" s="95">
        <v>907190.0</v>
      </c>
      <c r="M36" s="95">
        <v>922255.0</v>
      </c>
      <c r="N36" s="95">
        <v>1235642.0</v>
      </c>
      <c r="O36" s="95">
        <v>1096737.0</v>
      </c>
      <c r="P36" s="95">
        <v>1175528.0</v>
      </c>
      <c r="Q36" s="95">
        <v>1444411.0</v>
      </c>
      <c r="R36" s="95">
        <v>1771098.0</v>
      </c>
      <c r="S36" s="95">
        <v>347410.0</v>
      </c>
    </row>
    <row r="37">
      <c r="A37" s="8">
        <v>44596.0</v>
      </c>
      <c r="B37" s="95">
        <v>2.7594934E7</v>
      </c>
      <c r="C37" s="95">
        <v>4994356.0</v>
      </c>
      <c r="D37" s="95">
        <v>1767537.0</v>
      </c>
      <c r="E37" s="95">
        <v>1136655.0</v>
      </c>
      <c r="F37" s="95">
        <v>1568048.0</v>
      </c>
      <c r="G37" s="95">
        <v>796424.0</v>
      </c>
      <c r="H37" s="95">
        <v>736232.0</v>
      </c>
      <c r="I37" s="95">
        <v>566612.0</v>
      </c>
      <c r="J37" s="95">
        <v>163518.0</v>
      </c>
      <c r="K37" s="95">
        <v>7071661.0</v>
      </c>
      <c r="L37" s="95">
        <v>897597.0</v>
      </c>
      <c r="M37" s="95">
        <v>910543.0</v>
      </c>
      <c r="N37" s="95">
        <v>1219933.0</v>
      </c>
      <c r="O37" s="95">
        <v>1085331.0</v>
      </c>
      <c r="P37" s="95">
        <v>1162805.0</v>
      </c>
      <c r="Q37" s="95">
        <v>1426773.0</v>
      </c>
      <c r="R37" s="95">
        <v>1747858.0</v>
      </c>
      <c r="S37" s="95">
        <v>343051.0</v>
      </c>
    </row>
    <row r="38">
      <c r="A38" s="8">
        <v>44595.0</v>
      </c>
      <c r="B38" s="95">
        <v>2.7267684E7</v>
      </c>
      <c r="C38" s="95">
        <v>4934581.0</v>
      </c>
      <c r="D38" s="95">
        <v>1748402.0</v>
      </c>
      <c r="E38" s="95">
        <v>1122395.0</v>
      </c>
      <c r="F38" s="95">
        <v>1550581.0</v>
      </c>
      <c r="G38" s="95">
        <v>787146.0</v>
      </c>
      <c r="H38" s="95">
        <v>726171.0</v>
      </c>
      <c r="I38" s="95">
        <v>557091.0</v>
      </c>
      <c r="J38" s="95">
        <v>161000.0</v>
      </c>
      <c r="K38" s="95">
        <v>6984032.0</v>
      </c>
      <c r="L38" s="95">
        <v>888451.0</v>
      </c>
      <c r="M38" s="95">
        <v>899191.0</v>
      </c>
      <c r="N38" s="95">
        <v>1205900.0</v>
      </c>
      <c r="O38" s="95">
        <v>1074666.0</v>
      </c>
      <c r="P38" s="95">
        <v>1151069.0</v>
      </c>
      <c r="Q38" s="95">
        <v>1410743.0</v>
      </c>
      <c r="R38" s="95">
        <v>1727650.0</v>
      </c>
      <c r="S38" s="95">
        <v>338615.0</v>
      </c>
    </row>
    <row r="39">
      <c r="A39" s="8">
        <v>44594.0</v>
      </c>
      <c r="B39" s="95">
        <v>2.7256749E7</v>
      </c>
      <c r="C39" s="95">
        <v>4931878.0</v>
      </c>
      <c r="D39" s="95">
        <v>1748065.0</v>
      </c>
      <c r="E39" s="95">
        <v>1122042.0</v>
      </c>
      <c r="F39" s="95">
        <v>1549718.0</v>
      </c>
      <c r="G39" s="95">
        <v>786952.0</v>
      </c>
      <c r="H39" s="95">
        <v>725753.0</v>
      </c>
      <c r="I39" s="95">
        <v>557018.0</v>
      </c>
      <c r="J39" s="95">
        <v>160926.0</v>
      </c>
      <c r="K39" s="95">
        <v>6980360.0</v>
      </c>
      <c r="L39" s="95">
        <v>888224.0</v>
      </c>
      <c r="M39" s="95">
        <v>898966.0</v>
      </c>
      <c r="N39" s="95">
        <v>1205527.0</v>
      </c>
      <c r="O39" s="95">
        <v>1074351.0</v>
      </c>
      <c r="P39" s="95">
        <v>1150871.0</v>
      </c>
      <c r="Q39" s="95">
        <v>1410433.0</v>
      </c>
      <c r="R39" s="95">
        <v>1727237.0</v>
      </c>
      <c r="S39" s="95">
        <v>338428.0</v>
      </c>
    </row>
    <row r="40">
      <c r="A40" s="8">
        <v>44593.0</v>
      </c>
      <c r="B40" s="95">
        <v>2.7254256E7</v>
      </c>
      <c r="C40" s="95">
        <v>4931033.0</v>
      </c>
      <c r="D40" s="95">
        <v>1747992.0</v>
      </c>
      <c r="E40" s="95">
        <v>1122003.0</v>
      </c>
      <c r="F40" s="95">
        <v>1549512.0</v>
      </c>
      <c r="G40" s="95">
        <v>786940.0</v>
      </c>
      <c r="H40" s="95">
        <v>725698.0</v>
      </c>
      <c r="I40" s="95">
        <v>557004.0</v>
      </c>
      <c r="J40" s="95">
        <v>160906.0</v>
      </c>
      <c r="K40" s="95">
        <v>6979565.0</v>
      </c>
      <c r="L40" s="95">
        <v>888211.0</v>
      </c>
      <c r="M40" s="95">
        <v>898884.0</v>
      </c>
      <c r="N40" s="95">
        <v>1205494.0</v>
      </c>
      <c r="O40" s="95">
        <v>1074266.0</v>
      </c>
      <c r="P40" s="95">
        <v>1150844.0</v>
      </c>
      <c r="Q40" s="95">
        <v>1410417.0</v>
      </c>
      <c r="R40" s="95">
        <v>1727173.0</v>
      </c>
      <c r="S40" s="95">
        <v>338314.0</v>
      </c>
    </row>
    <row r="41">
      <c r="A41" s="8">
        <v>44592.0</v>
      </c>
      <c r="B41" s="95">
        <v>2.7233792E7</v>
      </c>
      <c r="C41" s="95">
        <v>4926122.0</v>
      </c>
      <c r="D41" s="95">
        <v>1747268.0</v>
      </c>
      <c r="E41" s="95">
        <v>1121198.0</v>
      </c>
      <c r="F41" s="95">
        <v>1548029.0</v>
      </c>
      <c r="G41" s="95">
        <v>786671.0</v>
      </c>
      <c r="H41" s="95">
        <v>724980.0</v>
      </c>
      <c r="I41" s="95">
        <v>556776.0</v>
      </c>
      <c r="J41" s="95">
        <v>160741.0</v>
      </c>
      <c r="K41" s="95">
        <v>6972858.0</v>
      </c>
      <c r="L41" s="95">
        <v>887922.0</v>
      </c>
      <c r="M41" s="95">
        <v>898422.0</v>
      </c>
      <c r="N41" s="95">
        <v>1204840.0</v>
      </c>
      <c r="O41" s="95">
        <v>1073669.0</v>
      </c>
      <c r="P41" s="95">
        <v>1150621.0</v>
      </c>
      <c r="Q41" s="95">
        <v>1409875.0</v>
      </c>
      <c r="R41" s="95">
        <v>1726035.0</v>
      </c>
      <c r="S41" s="95">
        <v>337765.0</v>
      </c>
    </row>
    <row r="42">
      <c r="A42" s="8">
        <v>44591.0</v>
      </c>
      <c r="B42" s="95">
        <v>2.7210195E7</v>
      </c>
      <c r="C42" s="95">
        <v>4921495.0</v>
      </c>
      <c r="D42" s="95">
        <v>1746104.0</v>
      </c>
      <c r="E42" s="95">
        <v>1120595.0</v>
      </c>
      <c r="F42" s="95">
        <v>1545920.0</v>
      </c>
      <c r="G42" s="95">
        <v>786400.0</v>
      </c>
      <c r="H42" s="95">
        <v>724429.0</v>
      </c>
      <c r="I42" s="95">
        <v>556511.0</v>
      </c>
      <c r="J42" s="95">
        <v>160607.0</v>
      </c>
      <c r="K42" s="95">
        <v>6963195.0</v>
      </c>
      <c r="L42" s="95">
        <v>887655.0</v>
      </c>
      <c r="M42" s="95">
        <v>897729.0</v>
      </c>
      <c r="N42" s="95">
        <v>1204089.0</v>
      </c>
      <c r="O42" s="95">
        <v>1073196.0</v>
      </c>
      <c r="P42" s="95">
        <v>1150251.0</v>
      </c>
      <c r="Q42" s="95">
        <v>1409444.0</v>
      </c>
      <c r="R42" s="95">
        <v>1725161.0</v>
      </c>
      <c r="S42" s="95">
        <v>337414.0</v>
      </c>
    </row>
    <row r="43">
      <c r="A43" s="8">
        <v>44590.0</v>
      </c>
      <c r="B43" s="95">
        <v>2.6858214E7</v>
      </c>
      <c r="C43" s="95">
        <v>4860585.0</v>
      </c>
      <c r="D43" s="95">
        <v>1725343.0</v>
      </c>
      <c r="E43" s="95">
        <v>1104507.0</v>
      </c>
      <c r="F43" s="95">
        <v>1521402.0</v>
      </c>
      <c r="G43" s="95">
        <v>775537.0</v>
      </c>
      <c r="H43" s="95">
        <v>714903.0</v>
      </c>
      <c r="I43" s="95">
        <v>549766.0</v>
      </c>
      <c r="J43" s="95">
        <v>158228.0</v>
      </c>
      <c r="K43" s="95">
        <v>6856458.0</v>
      </c>
      <c r="L43" s="95">
        <v>881661.0</v>
      </c>
      <c r="M43" s="95">
        <v>886276.0</v>
      </c>
      <c r="N43" s="95">
        <v>1189067.0</v>
      </c>
      <c r="O43" s="95">
        <v>1061985.0</v>
      </c>
      <c r="P43" s="95">
        <v>1140929.0</v>
      </c>
      <c r="Q43" s="95">
        <v>1394636.0</v>
      </c>
      <c r="R43" s="95">
        <v>1702722.0</v>
      </c>
      <c r="S43" s="95">
        <v>334209.0</v>
      </c>
    </row>
    <row r="44">
      <c r="A44" s="8">
        <v>44589.0</v>
      </c>
      <c r="B44" s="95">
        <v>2.6359222E7</v>
      </c>
      <c r="C44" s="95">
        <v>4771448.0</v>
      </c>
      <c r="D44" s="95">
        <v>1698607.0</v>
      </c>
      <c r="E44" s="95">
        <v>1083938.0</v>
      </c>
      <c r="F44" s="95">
        <v>1491610.0</v>
      </c>
      <c r="G44" s="95">
        <v>759976.0</v>
      </c>
      <c r="H44" s="95">
        <v>700636.0</v>
      </c>
      <c r="I44" s="95">
        <v>538680.0</v>
      </c>
      <c r="J44" s="95">
        <v>154692.0</v>
      </c>
      <c r="K44" s="95">
        <v>6712660.0</v>
      </c>
      <c r="L44" s="95">
        <v>869076.0</v>
      </c>
      <c r="M44" s="95">
        <v>869604.0</v>
      </c>
      <c r="N44" s="95">
        <v>1165376.0</v>
      </c>
      <c r="O44" s="95">
        <v>1045934.0</v>
      </c>
      <c r="P44" s="95">
        <v>1123717.0</v>
      </c>
      <c r="Q44" s="95">
        <v>1371986.0</v>
      </c>
      <c r="R44" s="95">
        <v>1672573.0</v>
      </c>
      <c r="S44" s="95">
        <v>328709.0</v>
      </c>
    </row>
    <row r="45">
      <c r="A45" s="8">
        <v>44588.0</v>
      </c>
      <c r="B45" s="95">
        <v>2.6043358E7</v>
      </c>
      <c r="C45" s="95">
        <v>4711323.0</v>
      </c>
      <c r="D45" s="95">
        <v>1682175.0</v>
      </c>
      <c r="E45" s="95">
        <v>1071884.0</v>
      </c>
      <c r="F45" s="95">
        <v>1473069.0</v>
      </c>
      <c r="G45" s="95">
        <v>751211.0</v>
      </c>
      <c r="H45" s="95">
        <v>691434.0</v>
      </c>
      <c r="I45" s="95">
        <v>530447.0</v>
      </c>
      <c r="J45" s="95">
        <v>152476.0</v>
      </c>
      <c r="K45" s="95">
        <v>6623980.0</v>
      </c>
      <c r="L45" s="95">
        <v>860493.0</v>
      </c>
      <c r="M45" s="95">
        <v>858659.0</v>
      </c>
      <c r="N45" s="95">
        <v>1151243.0</v>
      </c>
      <c r="O45" s="95">
        <v>1035801.0</v>
      </c>
      <c r="P45" s="95">
        <v>1112571.0</v>
      </c>
      <c r="Q45" s="95">
        <v>1357086.0</v>
      </c>
      <c r="R45" s="95">
        <v>1654871.0</v>
      </c>
      <c r="S45" s="95">
        <v>324635.0</v>
      </c>
    </row>
    <row r="46">
      <c r="A46" s="8">
        <v>44587.0</v>
      </c>
      <c r="B46" s="95">
        <v>2.5787293E7</v>
      </c>
      <c r="C46" s="95">
        <v>4665071.0</v>
      </c>
      <c r="D46" s="95">
        <v>1667321.0</v>
      </c>
      <c r="E46" s="95">
        <v>1061121.0</v>
      </c>
      <c r="F46" s="95">
        <v>1457773.0</v>
      </c>
      <c r="G46" s="95">
        <v>743640.0</v>
      </c>
      <c r="H46" s="95">
        <v>684477.0</v>
      </c>
      <c r="I46" s="95">
        <v>524536.0</v>
      </c>
      <c r="J46" s="95">
        <v>150873.0</v>
      </c>
      <c r="K46" s="95">
        <v>6551614.0</v>
      </c>
      <c r="L46" s="95">
        <v>853382.0</v>
      </c>
      <c r="M46" s="95">
        <v>850944.0</v>
      </c>
      <c r="N46" s="95">
        <v>1139817.0</v>
      </c>
      <c r="O46" s="95">
        <v>1027530.0</v>
      </c>
      <c r="P46" s="95">
        <v>1103698.0</v>
      </c>
      <c r="Q46" s="95">
        <v>1344567.0</v>
      </c>
      <c r="R46" s="95">
        <v>1639772.0</v>
      </c>
      <c r="S46" s="95">
        <v>321157.0</v>
      </c>
    </row>
    <row r="47">
      <c r="A47" s="8">
        <v>44586.0</v>
      </c>
      <c r="B47" s="95">
        <v>2.5542852E7</v>
      </c>
      <c r="C47" s="95">
        <v>4622026.0</v>
      </c>
      <c r="D47" s="95">
        <v>1653572.0</v>
      </c>
      <c r="E47" s="95">
        <v>1050922.0</v>
      </c>
      <c r="F47" s="95">
        <v>1442812.0</v>
      </c>
      <c r="G47" s="95">
        <v>735707.0</v>
      </c>
      <c r="H47" s="95">
        <v>677675.0</v>
      </c>
      <c r="I47" s="95">
        <v>518898.0</v>
      </c>
      <c r="J47" s="95">
        <v>149447.0</v>
      </c>
      <c r="K47" s="95">
        <v>6484899.0</v>
      </c>
      <c r="L47" s="95">
        <v>845784.0</v>
      </c>
      <c r="M47" s="95">
        <v>843046.0</v>
      </c>
      <c r="N47" s="95">
        <v>1129118.0</v>
      </c>
      <c r="O47" s="95">
        <v>1019129.0</v>
      </c>
      <c r="P47" s="95">
        <v>1094188.0</v>
      </c>
      <c r="Q47" s="95">
        <v>1332538.0</v>
      </c>
      <c r="R47" s="95">
        <v>1625564.0</v>
      </c>
      <c r="S47" s="95">
        <v>317527.0</v>
      </c>
    </row>
    <row r="48">
      <c r="A48" s="8">
        <v>44585.0</v>
      </c>
      <c r="B48" s="95">
        <v>2.5245905E7</v>
      </c>
      <c r="C48" s="95">
        <v>4568382.0</v>
      </c>
      <c r="D48" s="95">
        <v>1637062.0</v>
      </c>
      <c r="E48" s="95">
        <v>1039290.0</v>
      </c>
      <c r="F48" s="95">
        <v>1424934.0</v>
      </c>
      <c r="G48" s="95">
        <v>726791.0</v>
      </c>
      <c r="H48" s="95">
        <v>669588.0</v>
      </c>
      <c r="I48" s="95">
        <v>511417.0</v>
      </c>
      <c r="J48" s="95">
        <v>147596.0</v>
      </c>
      <c r="K48" s="95">
        <v>6402123.0</v>
      </c>
      <c r="L48" s="95">
        <v>837213.0</v>
      </c>
      <c r="M48" s="95">
        <v>833453.0</v>
      </c>
      <c r="N48" s="95">
        <v>1115906.0</v>
      </c>
      <c r="O48" s="95">
        <v>1008457.0</v>
      </c>
      <c r="P48" s="95">
        <v>1083529.0</v>
      </c>
      <c r="Q48" s="95">
        <v>1318337.0</v>
      </c>
      <c r="R48" s="95">
        <v>1608314.0</v>
      </c>
      <c r="S48" s="95">
        <v>313513.0</v>
      </c>
    </row>
    <row r="49">
      <c r="A49" s="8">
        <v>44584.0</v>
      </c>
      <c r="B49" s="95">
        <v>2.5232604E7</v>
      </c>
      <c r="C49" s="95">
        <v>4566203.0</v>
      </c>
      <c r="D49" s="95">
        <v>1636703.0</v>
      </c>
      <c r="E49" s="95">
        <v>1039061.0</v>
      </c>
      <c r="F49" s="95">
        <v>1423815.0</v>
      </c>
      <c r="G49" s="95">
        <v>726680.0</v>
      </c>
      <c r="H49" s="95">
        <v>669350.0</v>
      </c>
      <c r="I49" s="95">
        <v>511237.0</v>
      </c>
      <c r="J49" s="95">
        <v>147512.0</v>
      </c>
      <c r="K49" s="95">
        <v>6395960.0</v>
      </c>
      <c r="L49" s="95">
        <v>837037.0</v>
      </c>
      <c r="M49" s="95">
        <v>832998.0</v>
      </c>
      <c r="N49" s="95">
        <v>1115238.0</v>
      </c>
      <c r="O49" s="95">
        <v>1008225.0</v>
      </c>
      <c r="P49" s="95">
        <v>1083260.0</v>
      </c>
      <c r="Q49" s="95">
        <v>1318032.0</v>
      </c>
      <c r="R49" s="95">
        <v>1608023.0</v>
      </c>
      <c r="S49" s="95">
        <v>313270.0</v>
      </c>
    </row>
    <row r="50">
      <c r="A50" s="8">
        <v>44583.0</v>
      </c>
      <c r="B50" s="95">
        <v>2.4965601E7</v>
      </c>
      <c r="C50" s="95">
        <v>4519749.0</v>
      </c>
      <c r="D50" s="95">
        <v>1622148.0</v>
      </c>
      <c r="E50" s="95">
        <v>1027779.0</v>
      </c>
      <c r="F50" s="95">
        <v>1404397.0</v>
      </c>
      <c r="G50" s="95">
        <v>718766.0</v>
      </c>
      <c r="H50" s="95">
        <v>662629.0</v>
      </c>
      <c r="I50" s="95">
        <v>506664.0</v>
      </c>
      <c r="J50" s="95">
        <v>146008.0</v>
      </c>
      <c r="K50" s="95">
        <v>6309890.0</v>
      </c>
      <c r="L50" s="95">
        <v>832107.0</v>
      </c>
      <c r="M50" s="95">
        <v>824563.0</v>
      </c>
      <c r="N50" s="95">
        <v>1103918.0</v>
      </c>
      <c r="O50" s="95">
        <v>1000000.0</v>
      </c>
      <c r="P50" s="95">
        <v>1076078.0</v>
      </c>
      <c r="Q50" s="95">
        <v>1307551.0</v>
      </c>
      <c r="R50" s="95">
        <v>1592551.0</v>
      </c>
      <c r="S50" s="95">
        <v>310803.0</v>
      </c>
    </row>
    <row r="51">
      <c r="A51" s="8">
        <v>44582.0</v>
      </c>
      <c r="B51" s="95">
        <v>2.4500126E7</v>
      </c>
      <c r="C51" s="95">
        <v>4438807.0</v>
      </c>
      <c r="D51" s="95">
        <v>1597142.0</v>
      </c>
      <c r="E51" s="95">
        <v>1009243.0</v>
      </c>
      <c r="F51" s="95">
        <v>1375168.0</v>
      </c>
      <c r="G51" s="95">
        <v>704447.0</v>
      </c>
      <c r="H51" s="95">
        <v>649743.0</v>
      </c>
      <c r="I51" s="95">
        <v>496101.0</v>
      </c>
      <c r="J51" s="95">
        <v>142843.0</v>
      </c>
      <c r="K51" s="95">
        <v>6175184.0</v>
      </c>
      <c r="L51" s="95">
        <v>819435.0</v>
      </c>
      <c r="M51" s="95">
        <v>808834.0</v>
      </c>
      <c r="N51" s="95">
        <v>1082778.0</v>
      </c>
      <c r="O51" s="95">
        <v>984592.0</v>
      </c>
      <c r="P51" s="95">
        <v>1059746.0</v>
      </c>
      <c r="Q51" s="95">
        <v>1286475.0</v>
      </c>
      <c r="R51" s="95">
        <v>1563579.0</v>
      </c>
      <c r="S51" s="95">
        <v>306009.0</v>
      </c>
    </row>
    <row r="52">
      <c r="A52" s="8">
        <v>44581.0</v>
      </c>
      <c r="B52" s="95">
        <v>2.4219031E7</v>
      </c>
      <c r="C52" s="95">
        <v>4385975.0</v>
      </c>
      <c r="D52" s="95">
        <v>1582597.0</v>
      </c>
      <c r="E52" s="95">
        <v>998484.0</v>
      </c>
      <c r="F52" s="95">
        <v>1358660.0</v>
      </c>
      <c r="G52" s="95">
        <v>696757.0</v>
      </c>
      <c r="H52" s="95">
        <v>641626.0</v>
      </c>
      <c r="I52" s="95">
        <v>488266.0</v>
      </c>
      <c r="J52" s="95">
        <v>140777.0</v>
      </c>
      <c r="K52" s="95">
        <v>6098666.0</v>
      </c>
      <c r="L52" s="95">
        <v>811211.0</v>
      </c>
      <c r="M52" s="95">
        <v>799069.0</v>
      </c>
      <c r="N52" s="95">
        <v>1070252.0</v>
      </c>
      <c r="O52" s="95">
        <v>974932.0</v>
      </c>
      <c r="P52" s="95">
        <v>1050036.0</v>
      </c>
      <c r="Q52" s="95">
        <v>1272578.0</v>
      </c>
      <c r="R52" s="95">
        <v>1546650.0</v>
      </c>
      <c r="S52" s="95">
        <v>302495.0</v>
      </c>
    </row>
    <row r="53">
      <c r="A53" s="8">
        <v>44580.0</v>
      </c>
      <c r="B53" s="95">
        <v>2.4004666E7</v>
      </c>
      <c r="C53" s="95">
        <v>4349399.0</v>
      </c>
      <c r="D53" s="95">
        <v>1569793.0</v>
      </c>
      <c r="E53" s="95">
        <v>989864.0</v>
      </c>
      <c r="F53" s="95">
        <v>1345958.0</v>
      </c>
      <c r="G53" s="95">
        <v>690711.0</v>
      </c>
      <c r="H53" s="95">
        <v>635872.0</v>
      </c>
      <c r="I53" s="95">
        <v>482830.0</v>
      </c>
      <c r="J53" s="95">
        <v>139521.0</v>
      </c>
      <c r="K53" s="95">
        <v>6040397.0</v>
      </c>
      <c r="L53" s="95">
        <v>804464.0</v>
      </c>
      <c r="M53" s="95">
        <v>792201.0</v>
      </c>
      <c r="N53" s="95">
        <v>1060177.0</v>
      </c>
      <c r="O53" s="95">
        <v>967770.0</v>
      </c>
      <c r="P53" s="95">
        <v>1042079.0</v>
      </c>
      <c r="Q53" s="95">
        <v>1261224.0</v>
      </c>
      <c r="R53" s="95">
        <v>1532808.0</v>
      </c>
      <c r="S53" s="95">
        <v>299598.0</v>
      </c>
    </row>
    <row r="54">
      <c r="A54" s="8">
        <v>44579.0</v>
      </c>
      <c r="B54" s="95">
        <v>2.3741205E7</v>
      </c>
      <c r="C54" s="95">
        <v>4304485.0</v>
      </c>
      <c r="D54" s="95">
        <v>1554554.0</v>
      </c>
      <c r="E54" s="95">
        <v>978794.0</v>
      </c>
      <c r="F54" s="95">
        <v>1330273.0</v>
      </c>
      <c r="G54" s="95">
        <v>682394.0</v>
      </c>
      <c r="H54" s="95">
        <v>628469.0</v>
      </c>
      <c r="I54" s="95">
        <v>476692.0</v>
      </c>
      <c r="J54" s="95">
        <v>138100.0</v>
      </c>
      <c r="K54" s="95">
        <v>5970505.0</v>
      </c>
      <c r="L54" s="95">
        <v>795269.0</v>
      </c>
      <c r="M54" s="95">
        <v>783588.0</v>
      </c>
      <c r="N54" s="95">
        <v>1048429.0</v>
      </c>
      <c r="O54" s="95">
        <v>958100.0</v>
      </c>
      <c r="P54" s="95">
        <v>1031459.0</v>
      </c>
      <c r="Q54" s="95">
        <v>1247047.0</v>
      </c>
      <c r="R54" s="95">
        <v>1517240.0</v>
      </c>
      <c r="S54" s="95">
        <v>295807.0</v>
      </c>
    </row>
    <row r="55">
      <c r="A55" s="8">
        <v>44578.0</v>
      </c>
      <c r="B55" s="95">
        <v>2.3354003E7</v>
      </c>
      <c r="C55" s="95">
        <v>4233567.0</v>
      </c>
      <c r="D55" s="95">
        <v>1531892.0</v>
      </c>
      <c r="E55" s="95">
        <v>962995.0</v>
      </c>
      <c r="F55" s="95">
        <v>1306982.0</v>
      </c>
      <c r="G55" s="95">
        <v>670897.0</v>
      </c>
      <c r="H55" s="95">
        <v>618181.0</v>
      </c>
      <c r="I55" s="95">
        <v>467195.0</v>
      </c>
      <c r="J55" s="95">
        <v>135749.0</v>
      </c>
      <c r="K55" s="95">
        <v>5864935.0</v>
      </c>
      <c r="L55" s="95">
        <v>783426.0</v>
      </c>
      <c r="M55" s="95">
        <v>771144.0</v>
      </c>
      <c r="N55" s="95">
        <v>1031798.0</v>
      </c>
      <c r="O55" s="95">
        <v>943798.0</v>
      </c>
      <c r="P55" s="95">
        <v>1017226.0</v>
      </c>
      <c r="Q55" s="95">
        <v>1228384.0</v>
      </c>
      <c r="R55" s="95">
        <v>1494823.0</v>
      </c>
      <c r="S55" s="95">
        <v>291011.0</v>
      </c>
    </row>
    <row r="56">
      <c r="A56" s="8">
        <v>44577.0</v>
      </c>
      <c r="B56" s="95">
        <v>2.3337078E7</v>
      </c>
      <c r="C56" s="95">
        <v>4230343.0</v>
      </c>
      <c r="D56" s="95">
        <v>1531196.0</v>
      </c>
      <c r="E56" s="95">
        <v>962749.0</v>
      </c>
      <c r="F56" s="95">
        <v>1305535.0</v>
      </c>
      <c r="G56" s="95">
        <v>670738.0</v>
      </c>
      <c r="H56" s="95">
        <v>617893.0</v>
      </c>
      <c r="I56" s="95">
        <v>466960.0</v>
      </c>
      <c r="J56" s="95">
        <v>135629.0</v>
      </c>
      <c r="K56" s="95">
        <v>5857547.0</v>
      </c>
      <c r="L56" s="95">
        <v>783255.0</v>
      </c>
      <c r="M56" s="95">
        <v>770608.0</v>
      </c>
      <c r="N56" s="95">
        <v>1031055.0</v>
      </c>
      <c r="O56" s="95">
        <v>943494.0</v>
      </c>
      <c r="P56" s="95">
        <v>1016957.0</v>
      </c>
      <c r="Q56" s="95">
        <v>1228010.0</v>
      </c>
      <c r="R56" s="95">
        <v>1494319.0</v>
      </c>
      <c r="S56" s="95">
        <v>290790.0</v>
      </c>
    </row>
    <row r="57">
      <c r="A57" s="8">
        <v>44576.0</v>
      </c>
      <c r="B57" s="95">
        <v>2.3015954E7</v>
      </c>
      <c r="C57" s="95">
        <v>4175126.0</v>
      </c>
      <c r="D57" s="95">
        <v>1511528.0</v>
      </c>
      <c r="E57" s="95">
        <v>948537.0</v>
      </c>
      <c r="F57" s="95">
        <v>1282656.0</v>
      </c>
      <c r="G57" s="95">
        <v>661037.0</v>
      </c>
      <c r="H57" s="95">
        <v>609202.0</v>
      </c>
      <c r="I57" s="95">
        <v>461140.0</v>
      </c>
      <c r="J57" s="95">
        <v>133791.0</v>
      </c>
      <c r="K57" s="95">
        <v>5758621.0</v>
      </c>
      <c r="L57" s="95">
        <v>776935.0</v>
      </c>
      <c r="M57" s="95">
        <v>760611.0</v>
      </c>
      <c r="N57" s="95">
        <v>1017953.0</v>
      </c>
      <c r="O57" s="95">
        <v>933145.0</v>
      </c>
      <c r="P57" s="95">
        <v>1007985.0</v>
      </c>
      <c r="Q57" s="95">
        <v>1215461.0</v>
      </c>
      <c r="R57" s="95">
        <v>1474593.0</v>
      </c>
      <c r="S57" s="95">
        <v>287633.0</v>
      </c>
    </row>
    <row r="58">
      <c r="A58" s="8">
        <v>44575.0</v>
      </c>
      <c r="B58" s="95">
        <v>2.244213E7</v>
      </c>
      <c r="C58" s="95">
        <v>4080181.0</v>
      </c>
      <c r="D58" s="95">
        <v>1478167.0</v>
      </c>
      <c r="E58" s="95">
        <v>925128.0</v>
      </c>
      <c r="F58" s="95">
        <v>1249112.0</v>
      </c>
      <c r="G58" s="95">
        <v>637801.0</v>
      </c>
      <c r="H58" s="95">
        <v>592678.0</v>
      </c>
      <c r="I58" s="95">
        <v>448125.0</v>
      </c>
      <c r="J58" s="95">
        <v>130110.0</v>
      </c>
      <c r="K58" s="95">
        <v>5594786.0</v>
      </c>
      <c r="L58" s="95">
        <v>760673.0</v>
      </c>
      <c r="M58" s="95">
        <v>741602.0</v>
      </c>
      <c r="N58" s="95">
        <v>993122.0</v>
      </c>
      <c r="O58" s="95">
        <v>914057.0</v>
      </c>
      <c r="P58" s="95">
        <v>987046.0</v>
      </c>
      <c r="Q58" s="95">
        <v>1189288.0</v>
      </c>
      <c r="R58" s="95">
        <v>1438779.0</v>
      </c>
      <c r="S58" s="95">
        <v>281475.0</v>
      </c>
    </row>
    <row r="59">
      <c r="A59" s="8">
        <v>44574.0</v>
      </c>
      <c r="B59" s="95">
        <v>2.2101847E7</v>
      </c>
      <c r="C59" s="95">
        <v>4019205.0</v>
      </c>
      <c r="D59" s="95">
        <v>1459563.0</v>
      </c>
      <c r="E59" s="95">
        <v>911366.0</v>
      </c>
      <c r="F59" s="95">
        <v>1229883.0</v>
      </c>
      <c r="G59" s="95">
        <v>627862.0</v>
      </c>
      <c r="H59" s="95">
        <v>582248.0</v>
      </c>
      <c r="I59" s="95">
        <v>438364.0</v>
      </c>
      <c r="J59" s="95">
        <v>127711.0</v>
      </c>
      <c r="K59" s="95">
        <v>5506349.0</v>
      </c>
      <c r="L59" s="95">
        <v>749363.0</v>
      </c>
      <c r="M59" s="95">
        <v>729832.0</v>
      </c>
      <c r="N59" s="95">
        <v>978013.0</v>
      </c>
      <c r="O59" s="95">
        <v>901988.0</v>
      </c>
      <c r="P59" s="95">
        <v>974092.0</v>
      </c>
      <c r="Q59" s="95">
        <v>1171548.0</v>
      </c>
      <c r="R59" s="95">
        <v>1417706.0</v>
      </c>
      <c r="S59" s="95">
        <v>276754.0</v>
      </c>
    </row>
    <row r="60">
      <c r="A60" s="8">
        <v>44573.0</v>
      </c>
      <c r="B60" s="95">
        <v>2.1815253E7</v>
      </c>
      <c r="C60" s="95">
        <v>3972202.0</v>
      </c>
      <c r="D60" s="95">
        <v>1441840.0</v>
      </c>
      <c r="E60" s="95">
        <v>899084.0</v>
      </c>
      <c r="F60" s="95">
        <v>1213114.0</v>
      </c>
      <c r="G60" s="95">
        <v>619238.0</v>
      </c>
      <c r="H60" s="95">
        <v>574044.0</v>
      </c>
      <c r="I60" s="95">
        <v>430890.0</v>
      </c>
      <c r="J60" s="95">
        <v>126019.0</v>
      </c>
      <c r="K60" s="95">
        <v>5432031.0</v>
      </c>
      <c r="L60" s="95">
        <v>739516.0</v>
      </c>
      <c r="M60" s="95">
        <v>720562.0</v>
      </c>
      <c r="N60" s="95">
        <v>964834.0</v>
      </c>
      <c r="O60" s="95">
        <v>891890.0</v>
      </c>
      <c r="P60" s="95">
        <v>962829.0</v>
      </c>
      <c r="Q60" s="95">
        <v>1155502.0</v>
      </c>
      <c r="R60" s="95">
        <v>1399257.0</v>
      </c>
      <c r="S60" s="95">
        <v>272401.0</v>
      </c>
    </row>
    <row r="61">
      <c r="A61" s="8">
        <v>44572.0</v>
      </c>
      <c r="B61" s="95">
        <v>2.1472479E7</v>
      </c>
      <c r="C61" s="95">
        <v>3915982.0</v>
      </c>
      <c r="D61" s="95">
        <v>1420258.0</v>
      </c>
      <c r="E61" s="95">
        <v>884016.0</v>
      </c>
      <c r="F61" s="95">
        <v>1193798.0</v>
      </c>
      <c r="G61" s="95">
        <v>607759.0</v>
      </c>
      <c r="H61" s="95">
        <v>564236.0</v>
      </c>
      <c r="I61" s="95">
        <v>422336.0</v>
      </c>
      <c r="J61" s="95">
        <v>124141.0</v>
      </c>
      <c r="K61" s="95">
        <v>5345604.0</v>
      </c>
      <c r="L61" s="95">
        <v>726572.0</v>
      </c>
      <c r="M61" s="95">
        <v>709155.0</v>
      </c>
      <c r="N61" s="95">
        <v>949691.0</v>
      </c>
      <c r="O61" s="95">
        <v>879237.0</v>
      </c>
      <c r="P61" s="95">
        <v>948639.0</v>
      </c>
      <c r="Q61" s="95">
        <v>1136672.0</v>
      </c>
      <c r="R61" s="95">
        <v>1377580.0</v>
      </c>
      <c r="S61" s="95">
        <v>266803.0</v>
      </c>
    </row>
    <row r="62">
      <c r="A62" s="8">
        <v>44571.0</v>
      </c>
      <c r="B62" s="95">
        <v>2.1031481E7</v>
      </c>
      <c r="C62" s="95">
        <v>3837808.0</v>
      </c>
      <c r="D62" s="95">
        <v>1392693.0</v>
      </c>
      <c r="E62" s="95">
        <v>865138.0</v>
      </c>
      <c r="F62" s="95">
        <v>1167925.0</v>
      </c>
      <c r="G62" s="95">
        <v>594015.0</v>
      </c>
      <c r="H62" s="95">
        <v>551904.0</v>
      </c>
      <c r="I62" s="95">
        <v>411380.0</v>
      </c>
      <c r="J62" s="95">
        <v>121459.0</v>
      </c>
      <c r="K62" s="95">
        <v>5231222.0</v>
      </c>
      <c r="L62" s="95">
        <v>712400.0</v>
      </c>
      <c r="M62" s="95">
        <v>695186.0</v>
      </c>
      <c r="N62" s="95">
        <v>930868.0</v>
      </c>
      <c r="O62" s="95">
        <v>862424.0</v>
      </c>
      <c r="P62" s="95">
        <v>931876.0</v>
      </c>
      <c r="Q62" s="95">
        <v>1115013.0</v>
      </c>
      <c r="R62" s="95">
        <v>1349523.0</v>
      </c>
      <c r="S62" s="95">
        <v>260647.0</v>
      </c>
    </row>
    <row r="63">
      <c r="A63" s="8">
        <v>44570.0</v>
      </c>
      <c r="B63" s="95">
        <v>2.1016097E7</v>
      </c>
      <c r="C63" s="95">
        <v>3835015.0</v>
      </c>
      <c r="D63" s="95">
        <v>1392083.0</v>
      </c>
      <c r="E63" s="95">
        <v>864838.0</v>
      </c>
      <c r="F63" s="95">
        <v>1166728.0</v>
      </c>
      <c r="G63" s="95">
        <v>593894.0</v>
      </c>
      <c r="H63" s="95">
        <v>551586.0</v>
      </c>
      <c r="I63" s="95">
        <v>411157.0</v>
      </c>
      <c r="J63" s="95">
        <v>121353.0</v>
      </c>
      <c r="K63" s="95">
        <v>5224345.0</v>
      </c>
      <c r="L63" s="95">
        <v>712160.0</v>
      </c>
      <c r="M63" s="95">
        <v>694661.0</v>
      </c>
      <c r="N63" s="95">
        <v>930199.0</v>
      </c>
      <c r="O63" s="95">
        <v>862062.0</v>
      </c>
      <c r="P63" s="95">
        <v>931629.0</v>
      </c>
      <c r="Q63" s="95">
        <v>1114816.0</v>
      </c>
      <c r="R63" s="95">
        <v>1349165.0</v>
      </c>
      <c r="S63" s="95">
        <v>260406.0</v>
      </c>
    </row>
    <row r="64">
      <c r="A64" s="8">
        <v>44569.0</v>
      </c>
      <c r="B64" s="95">
        <v>2.0651897E7</v>
      </c>
      <c r="C64" s="95">
        <v>3767750.0</v>
      </c>
      <c r="D64" s="95">
        <v>1368464.0</v>
      </c>
      <c r="E64" s="95">
        <v>848207.0</v>
      </c>
      <c r="F64" s="95">
        <v>1140521.0</v>
      </c>
      <c r="G64" s="95">
        <v>583968.0</v>
      </c>
      <c r="H64" s="95">
        <v>542054.0</v>
      </c>
      <c r="I64" s="95">
        <v>405043.0</v>
      </c>
      <c r="J64" s="95">
        <v>119259.0</v>
      </c>
      <c r="K64" s="95">
        <v>5114364.0</v>
      </c>
      <c r="L64" s="95">
        <v>704431.0</v>
      </c>
      <c r="M64" s="95">
        <v>683207.0</v>
      </c>
      <c r="N64" s="95">
        <v>916341.0</v>
      </c>
      <c r="O64" s="95">
        <v>850303.0</v>
      </c>
      <c r="P64" s="95">
        <v>921484.0</v>
      </c>
      <c r="Q64" s="95">
        <v>1100760.0</v>
      </c>
      <c r="R64" s="95">
        <v>1328576.0</v>
      </c>
      <c r="S64" s="95">
        <v>257165.0</v>
      </c>
    </row>
    <row r="65">
      <c r="A65" s="8">
        <v>44568.0</v>
      </c>
      <c r="B65" s="95">
        <v>2.0054929E7</v>
      </c>
      <c r="C65" s="95">
        <v>3664712.0</v>
      </c>
      <c r="D65" s="95">
        <v>1332288.0</v>
      </c>
      <c r="E65" s="95">
        <v>822075.0</v>
      </c>
      <c r="F65" s="95">
        <v>1104802.0</v>
      </c>
      <c r="G65" s="95">
        <v>565244.0</v>
      </c>
      <c r="H65" s="95">
        <v>524611.0</v>
      </c>
      <c r="I65" s="95">
        <v>391182.0</v>
      </c>
      <c r="J65" s="95">
        <v>115317.0</v>
      </c>
      <c r="K65" s="95">
        <v>4953256.0</v>
      </c>
      <c r="L65" s="95">
        <v>685275.0</v>
      </c>
      <c r="M65" s="95">
        <v>663792.0</v>
      </c>
      <c r="N65" s="95">
        <v>889847.0</v>
      </c>
      <c r="O65" s="95">
        <v>829447.0</v>
      </c>
      <c r="P65" s="95">
        <v>899395.0</v>
      </c>
      <c r="Q65" s="95">
        <v>1072628.0</v>
      </c>
      <c r="R65" s="95">
        <v>1290814.0</v>
      </c>
      <c r="S65" s="95">
        <v>250244.0</v>
      </c>
    </row>
    <row r="66">
      <c r="A66" s="8">
        <v>44567.0</v>
      </c>
      <c r="B66" s="95">
        <v>1.9673906E7</v>
      </c>
      <c r="C66" s="95">
        <v>3598300.0</v>
      </c>
      <c r="D66" s="95">
        <v>1309904.0</v>
      </c>
      <c r="E66" s="95">
        <v>806221.0</v>
      </c>
      <c r="F66" s="95">
        <v>1082800.0</v>
      </c>
      <c r="G66" s="95">
        <v>554016.0</v>
      </c>
      <c r="H66" s="95">
        <v>513046.0</v>
      </c>
      <c r="I66" s="95">
        <v>381727.0</v>
      </c>
      <c r="J66" s="95">
        <v>112496.0</v>
      </c>
      <c r="K66" s="95">
        <v>4855722.0</v>
      </c>
      <c r="L66" s="95">
        <v>671311.0</v>
      </c>
      <c r="M66" s="95">
        <v>650495.0</v>
      </c>
      <c r="N66" s="95">
        <v>872807.0</v>
      </c>
      <c r="O66" s="95">
        <v>815465.0</v>
      </c>
      <c r="P66" s="95">
        <v>884899.0</v>
      </c>
      <c r="Q66" s="95">
        <v>1052552.0</v>
      </c>
      <c r="R66" s="95">
        <v>1267244.0</v>
      </c>
      <c r="S66" s="95">
        <v>244901.0</v>
      </c>
    </row>
    <row r="67">
      <c r="A67" s="8">
        <v>44566.0</v>
      </c>
      <c r="B67" s="95">
        <v>1.9336893E7</v>
      </c>
      <c r="C67" s="95">
        <v>3540896.0</v>
      </c>
      <c r="D67" s="95">
        <v>1288940.0</v>
      </c>
      <c r="E67" s="95">
        <v>791653.0</v>
      </c>
      <c r="F67" s="95">
        <v>1063725.0</v>
      </c>
      <c r="G67" s="95">
        <v>544484.0</v>
      </c>
      <c r="H67" s="95">
        <v>503714.0</v>
      </c>
      <c r="I67" s="95">
        <v>373877.0</v>
      </c>
      <c r="J67" s="95">
        <v>110472.0</v>
      </c>
      <c r="K67" s="95">
        <v>4769640.0</v>
      </c>
      <c r="L67" s="95">
        <v>658394.0</v>
      </c>
      <c r="M67" s="95">
        <v>639519.0</v>
      </c>
      <c r="N67" s="95">
        <v>857268.0</v>
      </c>
      <c r="O67" s="95">
        <v>803628.0</v>
      </c>
      <c r="P67" s="95">
        <v>871523.0</v>
      </c>
      <c r="Q67" s="95">
        <v>1033590.0</v>
      </c>
      <c r="R67" s="95">
        <v>1245862.0</v>
      </c>
      <c r="S67" s="95">
        <v>239708.0</v>
      </c>
    </row>
    <row r="68">
      <c r="A68" s="8">
        <v>44565.0</v>
      </c>
      <c r="B68" s="95">
        <v>1.8965833E7</v>
      </c>
      <c r="C68" s="95">
        <v>3477076.0</v>
      </c>
      <c r="D68" s="95">
        <v>1265556.0</v>
      </c>
      <c r="E68" s="95">
        <v>775074.0</v>
      </c>
      <c r="F68" s="95">
        <v>1043198.0</v>
      </c>
      <c r="G68" s="95">
        <v>533010.0</v>
      </c>
      <c r="H68" s="95">
        <v>492619.0</v>
      </c>
      <c r="I68" s="95">
        <v>365937.0</v>
      </c>
      <c r="J68" s="95">
        <v>108290.0</v>
      </c>
      <c r="K68" s="95">
        <v>4676366.0</v>
      </c>
      <c r="L68" s="95">
        <v>643684.0</v>
      </c>
      <c r="M68" s="95">
        <v>626828.0</v>
      </c>
      <c r="N68" s="95">
        <v>840630.0</v>
      </c>
      <c r="O68" s="95">
        <v>790645.0</v>
      </c>
      <c r="P68" s="95">
        <v>856800.0</v>
      </c>
      <c r="Q68" s="95">
        <v>1012708.0</v>
      </c>
      <c r="R68" s="95">
        <v>1222889.0</v>
      </c>
      <c r="S68" s="95">
        <v>234523.0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  <c r="B1" s="21" t="s">
        <v>46</v>
      </c>
      <c r="C1" s="21" t="s">
        <v>47</v>
      </c>
      <c r="D1" s="100" t="s">
        <v>48</v>
      </c>
      <c r="E1" s="100" t="s">
        <v>49</v>
      </c>
      <c r="F1" s="100" t="s">
        <v>50</v>
      </c>
      <c r="G1" s="100" t="s">
        <v>51</v>
      </c>
      <c r="H1" s="100" t="s">
        <v>52</v>
      </c>
      <c r="I1" s="100" t="s">
        <v>53</v>
      </c>
      <c r="J1" s="100" t="s">
        <v>54</v>
      </c>
      <c r="K1" s="100" t="s">
        <v>55</v>
      </c>
      <c r="L1" s="21" t="s">
        <v>36</v>
      </c>
      <c r="M1" s="21" t="s">
        <v>46</v>
      </c>
      <c r="N1" s="21" t="s">
        <v>47</v>
      </c>
      <c r="O1" s="100" t="s">
        <v>48</v>
      </c>
      <c r="P1" s="100" t="s">
        <v>49</v>
      </c>
      <c r="Q1" s="100" t="s">
        <v>50</v>
      </c>
      <c r="R1" s="100" t="s">
        <v>51</v>
      </c>
      <c r="S1" s="100" t="s">
        <v>52</v>
      </c>
      <c r="T1" s="100" t="s">
        <v>53</v>
      </c>
      <c r="U1" s="100" t="s">
        <v>54</v>
      </c>
      <c r="V1" s="100" t="s">
        <v>55</v>
      </c>
      <c r="W1" s="21" t="s">
        <v>56</v>
      </c>
      <c r="X1" s="21" t="s">
        <v>57</v>
      </c>
      <c r="Y1" s="100" t="s">
        <v>58</v>
      </c>
      <c r="Z1" s="100" t="s">
        <v>49</v>
      </c>
      <c r="AA1" s="100" t="s">
        <v>50</v>
      </c>
      <c r="AB1" s="100" t="s">
        <v>51</v>
      </c>
      <c r="AC1" s="100" t="s">
        <v>52</v>
      </c>
      <c r="AD1" s="100" t="s">
        <v>53</v>
      </c>
      <c r="AE1" s="100" t="s">
        <v>54</v>
      </c>
      <c r="AF1" s="100" t="s">
        <v>55</v>
      </c>
      <c r="AG1" s="21" t="s">
        <v>59</v>
      </c>
      <c r="AH1" s="21" t="s">
        <v>60</v>
      </c>
    </row>
    <row r="2">
      <c r="A2" s="76">
        <v>44631.0</v>
      </c>
      <c r="B2" s="101">
        <v>2.2475513E7</v>
      </c>
      <c r="C2" s="102">
        <v>2.2418301E7</v>
      </c>
      <c r="D2" s="21">
        <v>1869369.0</v>
      </c>
      <c r="E2" s="85">
        <f>914669+6361303</f>
        <v>7275972</v>
      </c>
      <c r="F2" s="102">
        <v>6372641.0</v>
      </c>
      <c r="G2" s="101">
        <v>7719157.0</v>
      </c>
      <c r="H2" s="101">
        <v>8431259.0</v>
      </c>
      <c r="I2" s="101">
        <v>7244991.0</v>
      </c>
      <c r="J2" s="102">
        <v>3745982.0</v>
      </c>
      <c r="K2" s="101">
        <v>2234443.0</v>
      </c>
      <c r="L2" s="103">
        <v>87.5</v>
      </c>
      <c r="M2" s="103">
        <v>87.9</v>
      </c>
      <c r="N2" s="103">
        <v>87.1</v>
      </c>
      <c r="O2" s="104">
        <f t="shared" ref="O2:O63" si="1">D2/7003235*100</f>
        <v>26.69293548</v>
      </c>
      <c r="P2" s="104">
        <f t="shared" ref="P2:P63" si="2">E2/7368454*100</f>
        <v>98.74489275</v>
      </c>
      <c r="Q2" s="101">
        <v>96.7</v>
      </c>
      <c r="R2" s="101">
        <v>96.1</v>
      </c>
      <c r="S2" s="101">
        <v>98.3</v>
      </c>
      <c r="T2" s="101">
        <v>97.8</v>
      </c>
      <c r="U2" s="101">
        <v>96.5</v>
      </c>
      <c r="V2" s="101">
        <v>91.0</v>
      </c>
      <c r="W2" s="91">
        <f t="shared" ref="W2:W202" si="3">SUM(E2:K2)</f>
        <v>43024445</v>
      </c>
      <c r="X2" s="91">
        <f t="shared" ref="X2:X68" si="4">W2/44314154*100</f>
        <v>97.08962288</v>
      </c>
      <c r="Y2" s="91">
        <f t="shared" ref="Y2:Y68" si="5">7003235-D2</f>
        <v>5133866</v>
      </c>
      <c r="Z2" s="91">
        <f t="shared" ref="Z2:Z68" si="6">7368454-E2</f>
        <v>92482</v>
      </c>
      <c r="AA2" s="91">
        <f t="shared" ref="AA2:AA68" si="7">6591585-F2</f>
        <v>218944</v>
      </c>
      <c r="AB2" s="91">
        <f t="shared" ref="AB2:AB68" si="8">8035809-G2</f>
        <v>316652</v>
      </c>
      <c r="AC2" s="91">
        <f t="shared" ref="AC2:AC68" si="9">8574374-H2</f>
        <v>143115</v>
      </c>
      <c r="AD2" s="91">
        <f t="shared" ref="AD2:AD68" si="10">7404447-I2</f>
        <v>159456</v>
      </c>
      <c r="AE2" s="91">
        <f t="shared" ref="AE2:AE68" si="11">3883747-J2</f>
        <v>137765</v>
      </c>
      <c r="AF2" s="91">
        <f t="shared" ref="AF2:AF68" si="12">2455738-K2</f>
        <v>221295</v>
      </c>
      <c r="AG2" s="91">
        <f t="shared" ref="AG2:AG202" si="13">sum(Y2:AF2)</f>
        <v>6423575</v>
      </c>
      <c r="AH2" s="91">
        <f t="shared" ref="AH2:AH202" si="14">SUM(AD2:AF2)</f>
        <v>518516</v>
      </c>
    </row>
    <row r="3">
      <c r="A3" s="76">
        <v>44630.0</v>
      </c>
      <c r="B3" s="105"/>
      <c r="C3" s="106"/>
      <c r="D3" s="21">
        <v>1868997.0</v>
      </c>
      <c r="E3" s="85">
        <f>914593+6360648</f>
        <v>7275241</v>
      </c>
      <c r="F3" s="102">
        <v>6371364.0</v>
      </c>
      <c r="G3" s="101">
        <v>7718007.0</v>
      </c>
      <c r="H3" s="101">
        <v>8430483.0</v>
      </c>
      <c r="I3" s="101">
        <v>7244386.0</v>
      </c>
      <c r="J3" s="102">
        <v>3745691.0</v>
      </c>
      <c r="K3" s="101">
        <v>2234144.0</v>
      </c>
      <c r="L3" s="103">
        <v>87.5</v>
      </c>
      <c r="M3" s="103"/>
      <c r="N3" s="103"/>
      <c r="O3" s="104">
        <f t="shared" si="1"/>
        <v>26.68762365</v>
      </c>
      <c r="P3" s="104">
        <f t="shared" si="2"/>
        <v>98.73497209</v>
      </c>
      <c r="Q3" s="101">
        <v>96.7</v>
      </c>
      <c r="R3" s="101">
        <v>96.0</v>
      </c>
      <c r="S3" s="101">
        <v>98.3</v>
      </c>
      <c r="T3" s="101">
        <v>97.8</v>
      </c>
      <c r="U3" s="101">
        <v>96.4</v>
      </c>
      <c r="V3" s="101">
        <v>91.0</v>
      </c>
      <c r="W3" s="91">
        <f t="shared" si="3"/>
        <v>43019316</v>
      </c>
      <c r="X3" s="91">
        <f t="shared" si="4"/>
        <v>97.0780487</v>
      </c>
      <c r="Y3" s="91">
        <f t="shared" si="5"/>
        <v>5134238</v>
      </c>
      <c r="Z3" s="91">
        <f t="shared" si="6"/>
        <v>93213</v>
      </c>
      <c r="AA3" s="91">
        <f t="shared" si="7"/>
        <v>220221</v>
      </c>
      <c r="AB3" s="91">
        <f t="shared" si="8"/>
        <v>317802</v>
      </c>
      <c r="AC3" s="91">
        <f t="shared" si="9"/>
        <v>143891</v>
      </c>
      <c r="AD3" s="91">
        <f t="shared" si="10"/>
        <v>160061</v>
      </c>
      <c r="AE3" s="91">
        <f t="shared" si="11"/>
        <v>138056</v>
      </c>
      <c r="AF3" s="91">
        <f t="shared" si="12"/>
        <v>221594</v>
      </c>
      <c r="AG3" s="91">
        <f t="shared" si="13"/>
        <v>6429076</v>
      </c>
      <c r="AH3" s="91">
        <f t="shared" si="14"/>
        <v>519711</v>
      </c>
    </row>
    <row r="4">
      <c r="A4" s="76">
        <v>44629.0</v>
      </c>
      <c r="B4" s="105">
        <v>2.2472349E7</v>
      </c>
      <c r="C4" s="106">
        <v>2.2414823E7</v>
      </c>
      <c r="D4" s="21">
        <v>1868878.0</v>
      </c>
      <c r="E4" s="85">
        <f>914573+6360527</f>
        <v>7275100</v>
      </c>
      <c r="F4" s="101">
        <v>6371083.0</v>
      </c>
      <c r="G4" s="101">
        <v>7717765.0</v>
      </c>
      <c r="H4" s="101">
        <v>8430320.0</v>
      </c>
      <c r="I4" s="101">
        <v>7244267.0</v>
      </c>
      <c r="J4" s="102">
        <v>3745641.0</v>
      </c>
      <c r="K4" s="101">
        <v>2234118.0</v>
      </c>
      <c r="L4" s="103">
        <v>87.5</v>
      </c>
      <c r="M4" s="103">
        <v>87.9</v>
      </c>
      <c r="N4" s="103">
        <v>87.1</v>
      </c>
      <c r="O4" s="104">
        <f t="shared" si="1"/>
        <v>26.68592443</v>
      </c>
      <c r="P4" s="104">
        <f t="shared" si="2"/>
        <v>98.73305852</v>
      </c>
      <c r="Q4" s="101">
        <v>96.7</v>
      </c>
      <c r="R4" s="101">
        <v>96.0</v>
      </c>
      <c r="S4" s="101">
        <v>98.3</v>
      </c>
      <c r="T4" s="101">
        <v>97.8</v>
      </c>
      <c r="U4" s="101">
        <v>96.4</v>
      </c>
      <c r="V4" s="101">
        <v>91.0</v>
      </c>
      <c r="W4" s="91">
        <f t="shared" si="3"/>
        <v>43018294</v>
      </c>
      <c r="X4" s="91">
        <f t="shared" si="4"/>
        <v>97.07574244</v>
      </c>
      <c r="Y4" s="91">
        <f t="shared" si="5"/>
        <v>5134357</v>
      </c>
      <c r="Z4" s="91">
        <f t="shared" si="6"/>
        <v>93354</v>
      </c>
      <c r="AA4" s="91">
        <f t="shared" si="7"/>
        <v>220502</v>
      </c>
      <c r="AB4" s="91">
        <f t="shared" si="8"/>
        <v>318044</v>
      </c>
      <c r="AC4" s="91">
        <f t="shared" si="9"/>
        <v>144054</v>
      </c>
      <c r="AD4" s="91">
        <f t="shared" si="10"/>
        <v>160180</v>
      </c>
      <c r="AE4" s="91">
        <f t="shared" si="11"/>
        <v>138106</v>
      </c>
      <c r="AF4" s="91">
        <f t="shared" si="12"/>
        <v>221620</v>
      </c>
      <c r="AG4" s="91">
        <f t="shared" si="13"/>
        <v>6430217</v>
      </c>
      <c r="AH4" s="91">
        <f t="shared" si="14"/>
        <v>519906</v>
      </c>
    </row>
    <row r="5">
      <c r="A5" s="76">
        <v>44628.0</v>
      </c>
      <c r="B5" s="101">
        <v>2.2469447E7</v>
      </c>
      <c r="C5" s="101">
        <v>2.2411398E7</v>
      </c>
      <c r="D5" s="102">
        <v>1868589.0</v>
      </c>
      <c r="E5" s="85">
        <f>914513+6359876</f>
        <v>7274389</v>
      </c>
      <c r="F5" s="101">
        <v>6369737.0</v>
      </c>
      <c r="G5" s="101">
        <v>7716303.0</v>
      </c>
      <c r="H5" s="101">
        <v>8429365.0</v>
      </c>
      <c r="I5" s="101">
        <v>7243464.0</v>
      </c>
      <c r="J5" s="102">
        <v>3745256.0</v>
      </c>
      <c r="K5" s="101">
        <v>2233742.0</v>
      </c>
      <c r="L5" s="103">
        <v>87.5</v>
      </c>
      <c r="M5" s="103">
        <v>87.9</v>
      </c>
      <c r="N5" s="103">
        <v>87.1</v>
      </c>
      <c r="O5" s="104">
        <f t="shared" si="1"/>
        <v>26.68179777</v>
      </c>
      <c r="P5" s="104">
        <f t="shared" si="2"/>
        <v>98.72340928</v>
      </c>
      <c r="Q5" s="101">
        <v>96.6</v>
      </c>
      <c r="R5" s="101">
        <v>96.0</v>
      </c>
      <c r="S5" s="101">
        <v>98.3</v>
      </c>
      <c r="T5" s="101">
        <v>97.8</v>
      </c>
      <c r="U5" s="101">
        <v>96.4</v>
      </c>
      <c r="V5" s="101">
        <v>91.0</v>
      </c>
      <c r="W5" s="91">
        <f t="shared" si="3"/>
        <v>43012256</v>
      </c>
      <c r="X5" s="91">
        <f t="shared" si="4"/>
        <v>97.06211699</v>
      </c>
      <c r="Y5" s="91">
        <f t="shared" si="5"/>
        <v>5134646</v>
      </c>
      <c r="Z5" s="91">
        <f t="shared" si="6"/>
        <v>94065</v>
      </c>
      <c r="AA5" s="91">
        <f t="shared" si="7"/>
        <v>221848</v>
      </c>
      <c r="AB5" s="91">
        <f t="shared" si="8"/>
        <v>319506</v>
      </c>
      <c r="AC5" s="91">
        <f t="shared" si="9"/>
        <v>145009</v>
      </c>
      <c r="AD5" s="91">
        <f t="shared" si="10"/>
        <v>160983</v>
      </c>
      <c r="AE5" s="91">
        <f t="shared" si="11"/>
        <v>138491</v>
      </c>
      <c r="AF5" s="91">
        <f t="shared" si="12"/>
        <v>221996</v>
      </c>
      <c r="AG5" s="91">
        <f t="shared" si="13"/>
        <v>6436544</v>
      </c>
      <c r="AH5" s="91">
        <f t="shared" si="14"/>
        <v>521470</v>
      </c>
    </row>
    <row r="6">
      <c r="A6" s="76">
        <v>44627.0</v>
      </c>
      <c r="B6" s="101">
        <v>2.2465584E7</v>
      </c>
      <c r="C6" s="101">
        <v>2.2407006E7</v>
      </c>
      <c r="D6" s="102">
        <v>1868206.0</v>
      </c>
      <c r="E6" s="85">
        <f>914423+6358946</f>
        <v>7273369</v>
      </c>
      <c r="F6" s="101">
        <v>6367878.0</v>
      </c>
      <c r="G6" s="101">
        <v>7714408.0</v>
      </c>
      <c r="H6" s="101">
        <v>8428163.0</v>
      </c>
      <c r="I6" s="101">
        <v>7242444.0</v>
      </c>
      <c r="J6" s="102">
        <v>3744818.0</v>
      </c>
      <c r="K6" s="101">
        <v>2233304.0</v>
      </c>
      <c r="L6" s="103">
        <v>87.4</v>
      </c>
      <c r="M6" s="103">
        <v>87.8</v>
      </c>
      <c r="N6" s="103">
        <v>87.0</v>
      </c>
      <c r="O6" s="104">
        <f t="shared" si="1"/>
        <v>26.67632887</v>
      </c>
      <c r="P6" s="104">
        <f t="shared" si="2"/>
        <v>98.70956648</v>
      </c>
      <c r="Q6" s="101">
        <v>96.6</v>
      </c>
      <c r="R6" s="101">
        <v>96.0</v>
      </c>
      <c r="S6" s="101">
        <v>98.3</v>
      </c>
      <c r="T6" s="101">
        <v>97.8</v>
      </c>
      <c r="U6" s="101">
        <v>96.4</v>
      </c>
      <c r="V6" s="101">
        <v>90.9</v>
      </c>
      <c r="W6" s="91">
        <f t="shared" si="3"/>
        <v>43004384</v>
      </c>
      <c r="X6" s="91">
        <f t="shared" si="4"/>
        <v>97.04435292</v>
      </c>
      <c r="Y6" s="91">
        <f t="shared" si="5"/>
        <v>5135029</v>
      </c>
      <c r="Z6" s="91">
        <f t="shared" si="6"/>
        <v>95085</v>
      </c>
      <c r="AA6" s="91">
        <f t="shared" si="7"/>
        <v>223707</v>
      </c>
      <c r="AB6" s="91">
        <f t="shared" si="8"/>
        <v>321401</v>
      </c>
      <c r="AC6" s="91">
        <f t="shared" si="9"/>
        <v>146211</v>
      </c>
      <c r="AD6" s="91">
        <f t="shared" si="10"/>
        <v>162003</v>
      </c>
      <c r="AE6" s="91">
        <f t="shared" si="11"/>
        <v>138929</v>
      </c>
      <c r="AF6" s="91">
        <f t="shared" si="12"/>
        <v>222434</v>
      </c>
      <c r="AG6" s="91">
        <f t="shared" si="13"/>
        <v>6444799</v>
      </c>
      <c r="AH6" s="91">
        <f t="shared" si="14"/>
        <v>523366</v>
      </c>
    </row>
    <row r="7">
      <c r="A7" s="76">
        <v>44626.0</v>
      </c>
      <c r="B7" s="101">
        <v>2.2465531E7</v>
      </c>
      <c r="C7" s="101">
        <v>2.2406977E7</v>
      </c>
      <c r="D7" s="102">
        <v>1868186.0</v>
      </c>
      <c r="E7" s="85">
        <f>914421+6358933</f>
        <v>7273354</v>
      </c>
      <c r="F7" s="101">
        <v>6367852.0</v>
      </c>
      <c r="G7" s="101">
        <v>7714396.0</v>
      </c>
      <c r="H7" s="101">
        <v>8428161.0</v>
      </c>
      <c r="I7" s="101">
        <v>7242443.0</v>
      </c>
      <c r="J7" s="102">
        <v>3744813.0</v>
      </c>
      <c r="K7" s="101">
        <v>2233303.0</v>
      </c>
      <c r="L7" s="103">
        <v>87.4</v>
      </c>
      <c r="M7" s="103">
        <v>87.8</v>
      </c>
      <c r="N7" s="103">
        <v>87.0</v>
      </c>
      <c r="O7" s="104">
        <f t="shared" si="1"/>
        <v>26.67604329</v>
      </c>
      <c r="P7" s="104">
        <f t="shared" si="2"/>
        <v>98.70936291</v>
      </c>
      <c r="Q7" s="101">
        <v>96.6</v>
      </c>
      <c r="R7" s="101">
        <v>96.0</v>
      </c>
      <c r="S7" s="101">
        <v>98.3</v>
      </c>
      <c r="T7" s="101">
        <v>97.8</v>
      </c>
      <c r="U7" s="101">
        <v>96.4</v>
      </c>
      <c r="V7" s="101">
        <v>90.9</v>
      </c>
      <c r="W7" s="91">
        <f t="shared" si="3"/>
        <v>43004322</v>
      </c>
      <c r="X7" s="91">
        <f t="shared" si="4"/>
        <v>97.04421301</v>
      </c>
      <c r="Y7" s="91">
        <f t="shared" si="5"/>
        <v>5135049</v>
      </c>
      <c r="Z7" s="91">
        <f t="shared" si="6"/>
        <v>95100</v>
      </c>
      <c r="AA7" s="91">
        <f t="shared" si="7"/>
        <v>223733</v>
      </c>
      <c r="AB7" s="91">
        <f t="shared" si="8"/>
        <v>321413</v>
      </c>
      <c r="AC7" s="91">
        <f t="shared" si="9"/>
        <v>146213</v>
      </c>
      <c r="AD7" s="91">
        <f t="shared" si="10"/>
        <v>162004</v>
      </c>
      <c r="AE7" s="91">
        <f t="shared" si="11"/>
        <v>138934</v>
      </c>
      <c r="AF7" s="91">
        <f t="shared" si="12"/>
        <v>222435</v>
      </c>
      <c r="AG7" s="91">
        <f t="shared" si="13"/>
        <v>6444881</v>
      </c>
      <c r="AH7" s="91">
        <f t="shared" si="14"/>
        <v>523373</v>
      </c>
    </row>
    <row r="8">
      <c r="A8" s="76">
        <v>44625.0</v>
      </c>
      <c r="B8" s="101">
        <v>2.2464382E7</v>
      </c>
      <c r="C8" s="101">
        <v>2.2405712E7</v>
      </c>
      <c r="D8" s="102">
        <v>1866816.0</v>
      </c>
      <c r="E8" s="85">
        <f>6358742+914379</f>
        <v>7273121</v>
      </c>
      <c r="F8" s="101">
        <v>6367478.0</v>
      </c>
      <c r="G8" s="101">
        <v>7714197.0</v>
      </c>
      <c r="H8" s="101">
        <v>8428060.0</v>
      </c>
      <c r="I8" s="101">
        <v>7242379.0</v>
      </c>
      <c r="J8" s="102">
        <v>3744773.0</v>
      </c>
      <c r="K8" s="101">
        <v>2233270.0</v>
      </c>
      <c r="L8" s="103">
        <f>(B8+C8)/51317389*100</f>
        <v>87.43643212</v>
      </c>
      <c r="M8" s="103">
        <f>B8/25575878*100</f>
        <v>87.83425539</v>
      </c>
      <c r="N8" s="103">
        <f>C8/25741511*100</f>
        <v>87.04116864</v>
      </c>
      <c r="O8" s="104">
        <f t="shared" si="1"/>
        <v>26.6564809</v>
      </c>
      <c r="P8" s="104">
        <f t="shared" si="2"/>
        <v>98.70620079</v>
      </c>
      <c r="Q8" s="103">
        <f>F8/6591585*100</f>
        <v>96.60010453</v>
      </c>
      <c r="R8" s="103">
        <f>G8/8035809*100</f>
        <v>95.99776451</v>
      </c>
      <c r="S8" s="103">
        <f>H8/8574374*100</f>
        <v>98.29358971</v>
      </c>
      <c r="T8" s="103">
        <f>I8/7404447*100</f>
        <v>97.81120724</v>
      </c>
      <c r="U8" s="103">
        <f>J8/3883747*100</f>
        <v>96.42165156</v>
      </c>
      <c r="V8" s="103">
        <f>K8/2455738*100</f>
        <v>90.94089027</v>
      </c>
      <c r="W8" s="91">
        <f t="shared" si="3"/>
        <v>43003278</v>
      </c>
      <c r="X8" s="91">
        <f t="shared" si="4"/>
        <v>97.0418571</v>
      </c>
      <c r="Y8" s="91">
        <f t="shared" si="5"/>
        <v>5136419</v>
      </c>
      <c r="Z8" s="91">
        <f t="shared" si="6"/>
        <v>95333</v>
      </c>
      <c r="AA8" s="91">
        <f t="shared" si="7"/>
        <v>224107</v>
      </c>
      <c r="AB8" s="91">
        <f t="shared" si="8"/>
        <v>321612</v>
      </c>
      <c r="AC8" s="91">
        <f t="shared" si="9"/>
        <v>146314</v>
      </c>
      <c r="AD8" s="91">
        <f t="shared" si="10"/>
        <v>162068</v>
      </c>
      <c r="AE8" s="91">
        <f t="shared" si="11"/>
        <v>138974</v>
      </c>
      <c r="AF8" s="91">
        <f t="shared" si="12"/>
        <v>222468</v>
      </c>
      <c r="AG8" s="91">
        <f t="shared" si="13"/>
        <v>6447295</v>
      </c>
      <c r="AH8" s="91">
        <f t="shared" si="14"/>
        <v>523510</v>
      </c>
    </row>
    <row r="9">
      <c r="A9" s="76">
        <v>44624.0</v>
      </c>
      <c r="B9" s="101">
        <v>2.2462597E7</v>
      </c>
      <c r="C9" s="101">
        <v>2.2403473E7</v>
      </c>
      <c r="D9" s="102">
        <v>1865571.0</v>
      </c>
      <c r="E9" s="85">
        <f>914317+6358178</f>
        <v>7272495</v>
      </c>
      <c r="F9" s="101">
        <v>6366694.0</v>
      </c>
      <c r="G9" s="101">
        <v>7713701.0</v>
      </c>
      <c r="H9" s="101">
        <v>8427739.0</v>
      </c>
      <c r="I9" s="101">
        <v>7242144.0</v>
      </c>
      <c r="J9" s="102">
        <v>3744637.0</v>
      </c>
      <c r="K9" s="101">
        <v>2233089.0</v>
      </c>
      <c r="L9" s="101">
        <v>87.4</v>
      </c>
      <c r="M9" s="101">
        <v>87.8</v>
      </c>
      <c r="N9" s="101">
        <v>87.0</v>
      </c>
      <c r="O9" s="104">
        <f t="shared" si="1"/>
        <v>26.6387034</v>
      </c>
      <c r="P9" s="104">
        <f t="shared" si="2"/>
        <v>98.69770511</v>
      </c>
      <c r="Q9" s="101">
        <v>96.6</v>
      </c>
      <c r="R9" s="101">
        <v>96.0</v>
      </c>
      <c r="S9" s="101">
        <v>98.3</v>
      </c>
      <c r="T9" s="101">
        <v>97.8</v>
      </c>
      <c r="U9" s="101">
        <v>96.4</v>
      </c>
      <c r="V9" s="101">
        <v>90.9</v>
      </c>
      <c r="W9" s="91">
        <f t="shared" si="3"/>
        <v>43000499</v>
      </c>
      <c r="X9" s="91">
        <f t="shared" si="4"/>
        <v>97.03558597</v>
      </c>
      <c r="Y9" s="91">
        <f t="shared" si="5"/>
        <v>5137664</v>
      </c>
      <c r="Z9" s="91">
        <f t="shared" si="6"/>
        <v>95959</v>
      </c>
      <c r="AA9" s="91">
        <f t="shared" si="7"/>
        <v>224891</v>
      </c>
      <c r="AB9" s="91">
        <f t="shared" si="8"/>
        <v>322108</v>
      </c>
      <c r="AC9" s="91">
        <f t="shared" si="9"/>
        <v>146635</v>
      </c>
      <c r="AD9" s="91">
        <f t="shared" si="10"/>
        <v>162303</v>
      </c>
      <c r="AE9" s="91">
        <f t="shared" si="11"/>
        <v>139110</v>
      </c>
      <c r="AF9" s="91">
        <f t="shared" si="12"/>
        <v>222649</v>
      </c>
      <c r="AG9" s="91">
        <f t="shared" si="13"/>
        <v>6451319</v>
      </c>
      <c r="AH9" s="91">
        <f t="shared" si="14"/>
        <v>524062</v>
      </c>
    </row>
    <row r="10">
      <c r="A10" s="76">
        <v>44623.0</v>
      </c>
      <c r="B10" s="101"/>
      <c r="C10" s="101"/>
      <c r="D10" s="102">
        <v>1865258.0</v>
      </c>
      <c r="E10" s="85">
        <f>914274+6357728</f>
        <v>7272002</v>
      </c>
      <c r="F10" s="101">
        <v>6366140.0</v>
      </c>
      <c r="G10" s="101">
        <v>7713271.0</v>
      </c>
      <c r="H10" s="101">
        <v>8427456.0</v>
      </c>
      <c r="I10" s="101">
        <v>7241922.0</v>
      </c>
      <c r="J10" s="102">
        <v>3744524.0</v>
      </c>
      <c r="K10" s="101">
        <v>2232938.0</v>
      </c>
      <c r="L10" s="101">
        <v>87.4</v>
      </c>
      <c r="M10" s="101"/>
      <c r="N10" s="101"/>
      <c r="O10" s="104">
        <f t="shared" si="1"/>
        <v>26.63423404</v>
      </c>
      <c r="P10" s="104">
        <f t="shared" si="2"/>
        <v>98.69101442</v>
      </c>
      <c r="Q10" s="101">
        <v>96.6</v>
      </c>
      <c r="R10" s="101">
        <v>96.0</v>
      </c>
      <c r="S10" s="101">
        <v>98.3</v>
      </c>
      <c r="T10" s="101">
        <v>97.8</v>
      </c>
      <c r="U10" s="101">
        <v>96.4</v>
      </c>
      <c r="V10" s="101">
        <v>90.9</v>
      </c>
      <c r="W10" s="91">
        <f t="shared" si="3"/>
        <v>42998253</v>
      </c>
      <c r="X10" s="91">
        <f t="shared" si="4"/>
        <v>97.03051761</v>
      </c>
      <c r="Y10" s="91">
        <f t="shared" si="5"/>
        <v>5137977</v>
      </c>
      <c r="Z10" s="91">
        <f t="shared" si="6"/>
        <v>96452</v>
      </c>
      <c r="AA10" s="91">
        <f t="shared" si="7"/>
        <v>225445</v>
      </c>
      <c r="AB10" s="91">
        <f t="shared" si="8"/>
        <v>322538</v>
      </c>
      <c r="AC10" s="91">
        <f t="shared" si="9"/>
        <v>146918</v>
      </c>
      <c r="AD10" s="91">
        <f t="shared" si="10"/>
        <v>162525</v>
      </c>
      <c r="AE10" s="91">
        <f t="shared" si="11"/>
        <v>139223</v>
      </c>
      <c r="AF10" s="91">
        <f t="shared" si="12"/>
        <v>222800</v>
      </c>
      <c r="AG10" s="91">
        <f t="shared" si="13"/>
        <v>6453878</v>
      </c>
      <c r="AH10" s="91">
        <f t="shared" si="14"/>
        <v>524548</v>
      </c>
    </row>
    <row r="11">
      <c r="A11" s="76">
        <v>44622.0</v>
      </c>
      <c r="B11" s="101">
        <v>2.246008E7</v>
      </c>
      <c r="C11" s="101">
        <v>2.2400479E7</v>
      </c>
      <c r="D11" s="102">
        <v>1865007.0</v>
      </c>
      <c r="E11" s="85">
        <f>914202+6357111</f>
        <v>7271313</v>
      </c>
      <c r="F11" s="101">
        <v>6365462.0</v>
      </c>
      <c r="G11" s="101">
        <v>7712770.0</v>
      </c>
      <c r="H11" s="101">
        <v>8427111.0</v>
      </c>
      <c r="I11" s="101">
        <v>7241687.0</v>
      </c>
      <c r="J11" s="102">
        <v>3744404.0</v>
      </c>
      <c r="K11" s="101">
        <v>2232805.0</v>
      </c>
      <c r="L11" s="101">
        <v>87.4</v>
      </c>
      <c r="M11" s="101">
        <v>87.8</v>
      </c>
      <c r="N11" s="101">
        <v>87.0</v>
      </c>
      <c r="O11" s="104">
        <f t="shared" si="1"/>
        <v>26.63064998</v>
      </c>
      <c r="P11" s="104">
        <f t="shared" si="2"/>
        <v>98.68166375</v>
      </c>
      <c r="Q11" s="101">
        <v>96.6</v>
      </c>
      <c r="R11" s="101">
        <v>96.0</v>
      </c>
      <c r="S11" s="101">
        <v>98.3</v>
      </c>
      <c r="T11" s="101">
        <v>97.8</v>
      </c>
      <c r="U11" s="101">
        <v>96.4</v>
      </c>
      <c r="V11" s="101">
        <v>90.9</v>
      </c>
      <c r="W11" s="91">
        <f t="shared" si="3"/>
        <v>42995552</v>
      </c>
      <c r="X11" s="91">
        <f t="shared" si="4"/>
        <v>97.02442249</v>
      </c>
      <c r="Y11" s="91">
        <f t="shared" si="5"/>
        <v>5138228</v>
      </c>
      <c r="Z11" s="91">
        <f t="shared" si="6"/>
        <v>97141</v>
      </c>
      <c r="AA11" s="91">
        <f t="shared" si="7"/>
        <v>226123</v>
      </c>
      <c r="AB11" s="91">
        <f t="shared" si="8"/>
        <v>323039</v>
      </c>
      <c r="AC11" s="91">
        <f t="shared" si="9"/>
        <v>147263</v>
      </c>
      <c r="AD11" s="91">
        <f t="shared" si="10"/>
        <v>162760</v>
      </c>
      <c r="AE11" s="91">
        <f t="shared" si="11"/>
        <v>139343</v>
      </c>
      <c r="AF11" s="91">
        <f t="shared" si="12"/>
        <v>222933</v>
      </c>
      <c r="AG11" s="91">
        <f t="shared" si="13"/>
        <v>6456830</v>
      </c>
      <c r="AH11" s="91">
        <f t="shared" si="14"/>
        <v>525036</v>
      </c>
    </row>
    <row r="12">
      <c r="A12" s="76">
        <v>44621.0</v>
      </c>
      <c r="B12" s="101">
        <v>2.2459928E7</v>
      </c>
      <c r="C12" s="101">
        <v>2.2400314E7</v>
      </c>
      <c r="D12" s="102">
        <v>1864886.0</v>
      </c>
      <c r="E12" s="85">
        <f>6357072+914199</f>
        <v>7271271</v>
      </c>
      <c r="F12" s="101">
        <v>6365384.0</v>
      </c>
      <c r="G12" s="101">
        <v>7712730.0</v>
      </c>
      <c r="H12" s="101">
        <v>8427096.0</v>
      </c>
      <c r="I12" s="101">
        <v>7241676.0</v>
      </c>
      <c r="J12" s="102">
        <v>3744404.0</v>
      </c>
      <c r="K12" s="101">
        <v>2232795.0</v>
      </c>
      <c r="L12" s="101">
        <v>87.4</v>
      </c>
      <c r="M12" s="101">
        <v>87.8</v>
      </c>
      <c r="N12" s="101">
        <v>87.0</v>
      </c>
      <c r="O12" s="104">
        <f t="shared" si="1"/>
        <v>26.62892221</v>
      </c>
      <c r="P12" s="104">
        <f t="shared" si="2"/>
        <v>98.68109375</v>
      </c>
      <c r="Q12" s="101">
        <v>96.6</v>
      </c>
      <c r="R12" s="101">
        <v>96.0</v>
      </c>
      <c r="S12" s="101">
        <v>98.3</v>
      </c>
      <c r="T12" s="101">
        <v>97.8</v>
      </c>
      <c r="U12" s="101">
        <v>96.4</v>
      </c>
      <c r="V12" s="101">
        <v>90.9</v>
      </c>
      <c r="W12" s="91">
        <f t="shared" si="3"/>
        <v>42995356</v>
      </c>
      <c r="X12" s="91">
        <f t="shared" si="4"/>
        <v>97.02398019</v>
      </c>
      <c r="Y12" s="91">
        <f t="shared" si="5"/>
        <v>5138349</v>
      </c>
      <c r="Z12" s="91">
        <f t="shared" si="6"/>
        <v>97183</v>
      </c>
      <c r="AA12" s="91">
        <f t="shared" si="7"/>
        <v>226201</v>
      </c>
      <c r="AB12" s="91">
        <f t="shared" si="8"/>
        <v>323079</v>
      </c>
      <c r="AC12" s="91">
        <f t="shared" si="9"/>
        <v>147278</v>
      </c>
      <c r="AD12" s="91">
        <f t="shared" si="10"/>
        <v>162771</v>
      </c>
      <c r="AE12" s="91">
        <f t="shared" si="11"/>
        <v>139343</v>
      </c>
      <c r="AF12" s="91">
        <f t="shared" si="12"/>
        <v>222943</v>
      </c>
      <c r="AG12" s="91">
        <f t="shared" si="13"/>
        <v>6457147</v>
      </c>
      <c r="AH12" s="91">
        <f t="shared" si="14"/>
        <v>525057</v>
      </c>
    </row>
    <row r="13">
      <c r="A13" s="76">
        <v>44620.0</v>
      </c>
      <c r="B13" s="101">
        <v>2.2456152E7</v>
      </c>
      <c r="C13" s="101">
        <v>2.2395988E7</v>
      </c>
      <c r="D13" s="102">
        <v>1862598.0</v>
      </c>
      <c r="E13" s="85">
        <f>914008+6355160</f>
        <v>7269168</v>
      </c>
      <c r="F13" s="101">
        <v>6363947.0</v>
      </c>
      <c r="G13" s="101">
        <v>7711800.0</v>
      </c>
      <c r="H13" s="101">
        <v>8426452.0</v>
      </c>
      <c r="I13" s="101">
        <v>7241321.0</v>
      </c>
      <c r="J13" s="102">
        <v>3744237.0</v>
      </c>
      <c r="K13" s="101">
        <v>2232617.0</v>
      </c>
      <c r="L13" s="101">
        <v>87.4</v>
      </c>
      <c r="M13" s="101">
        <v>87.8</v>
      </c>
      <c r="N13" s="101">
        <v>87.0</v>
      </c>
      <c r="O13" s="104">
        <f t="shared" si="1"/>
        <v>26.59625159</v>
      </c>
      <c r="P13" s="104">
        <f t="shared" si="2"/>
        <v>98.65255317</v>
      </c>
      <c r="Q13" s="101">
        <v>96.5</v>
      </c>
      <c r="R13" s="101">
        <v>96.0</v>
      </c>
      <c r="S13" s="101">
        <v>98.3</v>
      </c>
      <c r="T13" s="101">
        <v>97.8</v>
      </c>
      <c r="U13" s="101">
        <v>96.4</v>
      </c>
      <c r="V13" s="101">
        <v>90.9</v>
      </c>
      <c r="W13" s="91">
        <f t="shared" si="3"/>
        <v>42989542</v>
      </c>
      <c r="X13" s="91">
        <f t="shared" si="4"/>
        <v>97.01086023</v>
      </c>
      <c r="Y13" s="91">
        <f t="shared" si="5"/>
        <v>5140637</v>
      </c>
      <c r="Z13" s="91">
        <f t="shared" si="6"/>
        <v>99286</v>
      </c>
      <c r="AA13" s="91">
        <f t="shared" si="7"/>
        <v>227638</v>
      </c>
      <c r="AB13" s="91">
        <f t="shared" si="8"/>
        <v>324009</v>
      </c>
      <c r="AC13" s="91">
        <f t="shared" si="9"/>
        <v>147922</v>
      </c>
      <c r="AD13" s="91">
        <f t="shared" si="10"/>
        <v>163126</v>
      </c>
      <c r="AE13" s="91">
        <f t="shared" si="11"/>
        <v>139510</v>
      </c>
      <c r="AF13" s="91">
        <f t="shared" si="12"/>
        <v>223121</v>
      </c>
      <c r="AG13" s="91">
        <f t="shared" si="13"/>
        <v>6465249</v>
      </c>
      <c r="AH13" s="91">
        <f t="shared" si="14"/>
        <v>525757</v>
      </c>
    </row>
    <row r="14">
      <c r="A14" s="76">
        <v>44619.0</v>
      </c>
      <c r="B14" s="101">
        <v>2.2456017E7</v>
      </c>
      <c r="C14" s="101">
        <v>2.2395852E7</v>
      </c>
      <c r="D14" s="102">
        <v>1862494.0</v>
      </c>
      <c r="E14" s="85">
        <f>914002+6355120</f>
        <v>7269122</v>
      </c>
      <c r="F14" s="101">
        <v>6363890.0</v>
      </c>
      <c r="G14" s="101">
        <v>7711764.0</v>
      </c>
      <c r="H14" s="101">
        <v>8426436.0</v>
      </c>
      <c r="I14" s="101">
        <v>7241312.0</v>
      </c>
      <c r="J14" s="102">
        <v>3744234.0</v>
      </c>
      <c r="K14" s="101">
        <v>2232617.0</v>
      </c>
      <c r="L14" s="101">
        <v>87.4</v>
      </c>
      <c r="M14" s="101">
        <v>87.8</v>
      </c>
      <c r="N14" s="101">
        <v>87.0</v>
      </c>
      <c r="O14" s="104">
        <f t="shared" si="1"/>
        <v>26.59476656</v>
      </c>
      <c r="P14" s="104">
        <f t="shared" si="2"/>
        <v>98.65192888</v>
      </c>
      <c r="Q14" s="101">
        <v>96.5</v>
      </c>
      <c r="R14" s="101">
        <v>96.0</v>
      </c>
      <c r="S14" s="101">
        <v>98.3</v>
      </c>
      <c r="T14" s="101">
        <v>97.8</v>
      </c>
      <c r="U14" s="101">
        <v>96.4</v>
      </c>
      <c r="V14" s="101">
        <v>90.9</v>
      </c>
      <c r="W14" s="91">
        <f t="shared" si="3"/>
        <v>42989375</v>
      </c>
      <c r="X14" s="91">
        <f t="shared" si="4"/>
        <v>97.01048338</v>
      </c>
      <c r="Y14" s="91">
        <f t="shared" si="5"/>
        <v>5140741</v>
      </c>
      <c r="Z14" s="91">
        <f t="shared" si="6"/>
        <v>99332</v>
      </c>
      <c r="AA14" s="91">
        <f t="shared" si="7"/>
        <v>227695</v>
      </c>
      <c r="AB14" s="91">
        <f t="shared" si="8"/>
        <v>324045</v>
      </c>
      <c r="AC14" s="91">
        <f t="shared" si="9"/>
        <v>147938</v>
      </c>
      <c r="AD14" s="91">
        <f t="shared" si="10"/>
        <v>163135</v>
      </c>
      <c r="AE14" s="91">
        <f t="shared" si="11"/>
        <v>139513</v>
      </c>
      <c r="AF14" s="91">
        <f t="shared" si="12"/>
        <v>223121</v>
      </c>
      <c r="AG14" s="91">
        <f t="shared" si="13"/>
        <v>6465520</v>
      </c>
      <c r="AH14" s="91">
        <f t="shared" si="14"/>
        <v>525769</v>
      </c>
    </row>
    <row r="15">
      <c r="A15" s="76">
        <v>44618.0</v>
      </c>
      <c r="B15" s="101">
        <v>2.2453601E7</v>
      </c>
      <c r="C15" s="101">
        <v>2.2393124E7</v>
      </c>
      <c r="D15" s="102">
        <v>1859881.0</v>
      </c>
      <c r="E15" s="85">
        <f>913918+6354648</f>
        <v>7268566</v>
      </c>
      <c r="F15" s="101">
        <v>6362953.0</v>
      </c>
      <c r="G15" s="101">
        <v>7711251.0</v>
      </c>
      <c r="H15" s="101">
        <v>8426151.0</v>
      </c>
      <c r="I15" s="101">
        <v>7241180.0</v>
      </c>
      <c r="J15" s="102">
        <v>3744179.0</v>
      </c>
      <c r="K15" s="101">
        <v>2232564.0</v>
      </c>
      <c r="L15" s="101">
        <v>87.4</v>
      </c>
      <c r="M15" s="101">
        <v>87.8</v>
      </c>
      <c r="N15" s="101">
        <v>87.0</v>
      </c>
      <c r="O15" s="104">
        <f t="shared" si="1"/>
        <v>26.55745523</v>
      </c>
      <c r="P15" s="104">
        <f t="shared" si="2"/>
        <v>98.6443832</v>
      </c>
      <c r="Q15" s="101">
        <v>96.5</v>
      </c>
      <c r="R15" s="101">
        <v>96.0</v>
      </c>
      <c r="S15" s="101">
        <v>98.3</v>
      </c>
      <c r="T15" s="101">
        <v>97.8</v>
      </c>
      <c r="U15" s="101">
        <v>96.4</v>
      </c>
      <c r="V15" s="101">
        <v>90.9</v>
      </c>
      <c r="W15" s="91">
        <f t="shared" si="3"/>
        <v>42986844</v>
      </c>
      <c r="X15" s="91">
        <f t="shared" si="4"/>
        <v>97.00477188</v>
      </c>
      <c r="Y15" s="91">
        <f t="shared" si="5"/>
        <v>5143354</v>
      </c>
      <c r="Z15" s="91">
        <f t="shared" si="6"/>
        <v>99888</v>
      </c>
      <c r="AA15" s="91">
        <f t="shared" si="7"/>
        <v>228632</v>
      </c>
      <c r="AB15" s="91">
        <f t="shared" si="8"/>
        <v>324558</v>
      </c>
      <c r="AC15" s="91">
        <f t="shared" si="9"/>
        <v>148223</v>
      </c>
      <c r="AD15" s="91">
        <f t="shared" si="10"/>
        <v>163267</v>
      </c>
      <c r="AE15" s="91">
        <f t="shared" si="11"/>
        <v>139568</v>
      </c>
      <c r="AF15" s="91">
        <f t="shared" si="12"/>
        <v>223174</v>
      </c>
      <c r="AG15" s="91">
        <f t="shared" si="13"/>
        <v>6470664</v>
      </c>
      <c r="AH15" s="91">
        <f t="shared" si="14"/>
        <v>526009</v>
      </c>
    </row>
    <row r="16">
      <c r="A16" s="76">
        <v>44617.0</v>
      </c>
      <c r="B16" s="101">
        <v>2.2448521E7</v>
      </c>
      <c r="C16" s="101">
        <v>2.2387171E7</v>
      </c>
      <c r="D16" s="102">
        <v>1856113.0</v>
      </c>
      <c r="E16" s="85">
        <f>913709+6352546</f>
        <v>7266255</v>
      </c>
      <c r="F16" s="101">
        <v>6361085.0</v>
      </c>
      <c r="G16" s="101">
        <v>7710001.0</v>
      </c>
      <c r="H16" s="101">
        <v>8425327.0</v>
      </c>
      <c r="I16" s="101">
        <v>7240676.0</v>
      </c>
      <c r="J16" s="102">
        <v>3743947.0</v>
      </c>
      <c r="K16" s="101">
        <v>2232288.0</v>
      </c>
      <c r="L16" s="101">
        <v>87.4</v>
      </c>
      <c r="M16" s="101">
        <v>87.8</v>
      </c>
      <c r="N16" s="101">
        <v>87.0</v>
      </c>
      <c r="O16" s="104">
        <f t="shared" si="1"/>
        <v>26.50365153</v>
      </c>
      <c r="P16" s="104">
        <f t="shared" si="2"/>
        <v>98.61301977</v>
      </c>
      <c r="Q16" s="101">
        <v>96.5</v>
      </c>
      <c r="R16" s="101">
        <v>95.9</v>
      </c>
      <c r="S16" s="101">
        <v>98.3</v>
      </c>
      <c r="T16" s="101">
        <v>97.8</v>
      </c>
      <c r="U16" s="101">
        <v>96.4</v>
      </c>
      <c r="V16" s="101">
        <v>90.9</v>
      </c>
      <c r="W16" s="91">
        <f t="shared" si="3"/>
        <v>42979579</v>
      </c>
      <c r="X16" s="91">
        <f t="shared" si="4"/>
        <v>96.98837757</v>
      </c>
      <c r="Y16" s="91">
        <f t="shared" si="5"/>
        <v>5147122</v>
      </c>
      <c r="Z16" s="91">
        <f t="shared" si="6"/>
        <v>102199</v>
      </c>
      <c r="AA16" s="91">
        <f t="shared" si="7"/>
        <v>230500</v>
      </c>
      <c r="AB16" s="91">
        <f t="shared" si="8"/>
        <v>325808</v>
      </c>
      <c r="AC16" s="91">
        <f t="shared" si="9"/>
        <v>149047</v>
      </c>
      <c r="AD16" s="91">
        <f t="shared" si="10"/>
        <v>163771</v>
      </c>
      <c r="AE16" s="91">
        <f t="shared" si="11"/>
        <v>139800</v>
      </c>
      <c r="AF16" s="91">
        <f t="shared" si="12"/>
        <v>223450</v>
      </c>
      <c r="AG16" s="91">
        <f t="shared" si="13"/>
        <v>6481697</v>
      </c>
      <c r="AH16" s="91">
        <f t="shared" si="14"/>
        <v>527021</v>
      </c>
    </row>
    <row r="17">
      <c r="A17" s="76">
        <v>44616.0</v>
      </c>
      <c r="B17" s="101"/>
      <c r="C17" s="101"/>
      <c r="D17" s="102">
        <v>1853959.0</v>
      </c>
      <c r="E17" s="85">
        <f>913544+6350910</f>
        <v>7264454</v>
      </c>
      <c r="F17" s="101">
        <v>6359578.0</v>
      </c>
      <c r="G17" s="101">
        <v>7708955.0</v>
      </c>
      <c r="H17" s="101">
        <v>8424659.0</v>
      </c>
      <c r="I17" s="101">
        <v>7240204.0</v>
      </c>
      <c r="J17" s="102">
        <v>3743739.0</v>
      </c>
      <c r="K17" s="101">
        <v>2232031.0</v>
      </c>
      <c r="L17" s="101">
        <v>87.4</v>
      </c>
      <c r="M17" s="101"/>
      <c r="N17" s="101"/>
      <c r="O17" s="104">
        <f t="shared" si="1"/>
        <v>26.47289431</v>
      </c>
      <c r="P17" s="104">
        <f t="shared" si="2"/>
        <v>98.58857774</v>
      </c>
      <c r="Q17" s="101">
        <v>96.5</v>
      </c>
      <c r="R17" s="101">
        <v>95.9</v>
      </c>
      <c r="S17" s="101">
        <v>98.3</v>
      </c>
      <c r="T17" s="101">
        <v>97.8</v>
      </c>
      <c r="U17" s="101">
        <v>96.4</v>
      </c>
      <c r="V17" s="101">
        <v>90.9</v>
      </c>
      <c r="W17" s="91">
        <f t="shared" si="3"/>
        <v>42973620</v>
      </c>
      <c r="X17" s="91">
        <f t="shared" si="4"/>
        <v>96.9749304</v>
      </c>
      <c r="Y17" s="91">
        <f t="shared" si="5"/>
        <v>5149276</v>
      </c>
      <c r="Z17" s="91">
        <f t="shared" si="6"/>
        <v>104000</v>
      </c>
      <c r="AA17" s="91">
        <f t="shared" si="7"/>
        <v>232007</v>
      </c>
      <c r="AB17" s="91">
        <f t="shared" si="8"/>
        <v>326854</v>
      </c>
      <c r="AC17" s="91">
        <f t="shared" si="9"/>
        <v>149715</v>
      </c>
      <c r="AD17" s="91">
        <f t="shared" si="10"/>
        <v>164243</v>
      </c>
      <c r="AE17" s="91">
        <f t="shared" si="11"/>
        <v>140008</v>
      </c>
      <c r="AF17" s="91">
        <f t="shared" si="12"/>
        <v>223707</v>
      </c>
      <c r="AG17" s="91">
        <f t="shared" si="13"/>
        <v>6489810</v>
      </c>
      <c r="AH17" s="91">
        <f t="shared" si="14"/>
        <v>527958</v>
      </c>
    </row>
    <row r="18">
      <c r="A18" s="76">
        <v>44615.0</v>
      </c>
      <c r="B18" s="101">
        <v>2.2441252E7</v>
      </c>
      <c r="C18" s="101">
        <v>2.2378645E7</v>
      </c>
      <c r="D18" s="102">
        <v>1852178.0</v>
      </c>
      <c r="E18" s="85">
        <f>913386+6349209</f>
        <v>7262595</v>
      </c>
      <c r="F18" s="101">
        <v>6358133.0</v>
      </c>
      <c r="G18" s="101">
        <v>7707882.0</v>
      </c>
      <c r="H18" s="101">
        <v>8424012.0</v>
      </c>
      <c r="I18" s="101">
        <v>7239797.0</v>
      </c>
      <c r="J18" s="102">
        <v>3743550.0</v>
      </c>
      <c r="K18" s="101">
        <v>2231750.0</v>
      </c>
      <c r="L18" s="101">
        <v>87.3</v>
      </c>
      <c r="M18" s="101">
        <v>87.7</v>
      </c>
      <c r="N18" s="101">
        <v>86.9</v>
      </c>
      <c r="O18" s="104">
        <f t="shared" si="1"/>
        <v>26.44746321</v>
      </c>
      <c r="P18" s="104">
        <f t="shared" si="2"/>
        <v>98.56334857</v>
      </c>
      <c r="Q18" s="101">
        <v>96.5</v>
      </c>
      <c r="R18" s="101">
        <v>95.9</v>
      </c>
      <c r="S18" s="101">
        <v>98.2</v>
      </c>
      <c r="T18" s="101">
        <v>97.8</v>
      </c>
      <c r="U18" s="101">
        <v>96.4</v>
      </c>
      <c r="V18" s="101">
        <v>90.9</v>
      </c>
      <c r="W18" s="91">
        <f t="shared" si="3"/>
        <v>42967719</v>
      </c>
      <c r="X18" s="91">
        <f t="shared" si="4"/>
        <v>96.96161412</v>
      </c>
      <c r="Y18" s="91">
        <f t="shared" si="5"/>
        <v>5151057</v>
      </c>
      <c r="Z18" s="91">
        <f t="shared" si="6"/>
        <v>105859</v>
      </c>
      <c r="AA18" s="91">
        <f t="shared" si="7"/>
        <v>233452</v>
      </c>
      <c r="AB18" s="91">
        <f t="shared" si="8"/>
        <v>327927</v>
      </c>
      <c r="AC18" s="91">
        <f t="shared" si="9"/>
        <v>150362</v>
      </c>
      <c r="AD18" s="91">
        <f t="shared" si="10"/>
        <v>164650</v>
      </c>
      <c r="AE18" s="91">
        <f t="shared" si="11"/>
        <v>140197</v>
      </c>
      <c r="AF18" s="91">
        <f t="shared" si="12"/>
        <v>223988</v>
      </c>
      <c r="AG18" s="91">
        <f t="shared" si="13"/>
        <v>6497492</v>
      </c>
      <c r="AH18" s="91">
        <f t="shared" si="14"/>
        <v>528835</v>
      </c>
    </row>
    <row r="19">
      <c r="A19" s="76">
        <v>44614.0</v>
      </c>
      <c r="B19" s="101">
        <v>2.2437231E7</v>
      </c>
      <c r="C19" s="101">
        <v>2.2374166E7</v>
      </c>
      <c r="D19" s="102">
        <v>1850447.0</v>
      </c>
      <c r="E19" s="85">
        <f>6347249+913217</f>
        <v>7260466</v>
      </c>
      <c r="F19" s="101">
        <v>6356496.0</v>
      </c>
      <c r="G19" s="101">
        <v>7706658.0</v>
      </c>
      <c r="H19" s="101">
        <v>8423183.0</v>
      </c>
      <c r="I19" s="101">
        <v>7239313.0</v>
      </c>
      <c r="J19" s="102">
        <v>3743335.0</v>
      </c>
      <c r="K19" s="101">
        <v>2231499.0</v>
      </c>
      <c r="L19" s="101">
        <v>87.3</v>
      </c>
      <c r="M19" s="101">
        <v>87.7</v>
      </c>
      <c r="N19" s="101">
        <v>86.9</v>
      </c>
      <c r="O19" s="104">
        <f t="shared" si="1"/>
        <v>26.42274606</v>
      </c>
      <c r="P19" s="104">
        <f t="shared" si="2"/>
        <v>98.53445512</v>
      </c>
      <c r="Q19" s="101">
        <v>96.4</v>
      </c>
      <c r="R19" s="101">
        <v>95.9</v>
      </c>
      <c r="S19" s="101">
        <v>98.2</v>
      </c>
      <c r="T19" s="101">
        <v>97.8</v>
      </c>
      <c r="U19" s="101">
        <v>96.4</v>
      </c>
      <c r="V19" s="101">
        <v>90.9</v>
      </c>
      <c r="W19" s="91">
        <f t="shared" si="3"/>
        <v>42960950</v>
      </c>
      <c r="X19" s="91">
        <f t="shared" si="4"/>
        <v>96.94633909</v>
      </c>
      <c r="Y19" s="91">
        <f t="shared" si="5"/>
        <v>5152788</v>
      </c>
      <c r="Z19" s="91">
        <f t="shared" si="6"/>
        <v>107988</v>
      </c>
      <c r="AA19" s="91">
        <f t="shared" si="7"/>
        <v>235089</v>
      </c>
      <c r="AB19" s="91">
        <f t="shared" si="8"/>
        <v>329151</v>
      </c>
      <c r="AC19" s="91">
        <f t="shared" si="9"/>
        <v>151191</v>
      </c>
      <c r="AD19" s="91">
        <f t="shared" si="10"/>
        <v>165134</v>
      </c>
      <c r="AE19" s="91">
        <f t="shared" si="11"/>
        <v>140412</v>
      </c>
      <c r="AF19" s="91">
        <f t="shared" si="12"/>
        <v>224239</v>
      </c>
      <c r="AG19" s="91">
        <f t="shared" si="13"/>
        <v>6505992</v>
      </c>
      <c r="AH19" s="91">
        <f t="shared" si="14"/>
        <v>529785</v>
      </c>
    </row>
    <row r="20">
      <c r="A20" s="76">
        <v>44613.0</v>
      </c>
      <c r="B20" s="101">
        <v>2.2431863E7</v>
      </c>
      <c r="C20" s="101">
        <v>2.236811E7</v>
      </c>
      <c r="D20" s="102">
        <v>1848311.0</v>
      </c>
      <c r="E20" s="85">
        <f>6344396+912944</f>
        <v>7257340</v>
      </c>
      <c r="F20" s="101">
        <v>6354218.0</v>
      </c>
      <c r="G20" s="101">
        <v>7704913.0</v>
      </c>
      <c r="H20" s="101">
        <v>8422083.0</v>
      </c>
      <c r="I20" s="101">
        <v>7238729.0</v>
      </c>
      <c r="J20" s="102">
        <v>3743094.0</v>
      </c>
      <c r="K20" s="101">
        <v>2231285.0</v>
      </c>
      <c r="L20" s="101">
        <v>87.3</v>
      </c>
      <c r="M20" s="101">
        <v>87.7</v>
      </c>
      <c r="N20" s="101">
        <v>86.9</v>
      </c>
      <c r="O20" s="104">
        <f t="shared" si="1"/>
        <v>26.39224587</v>
      </c>
      <c r="P20" s="104">
        <f t="shared" si="2"/>
        <v>98.49203103</v>
      </c>
      <c r="Q20" s="101">
        <v>96.4</v>
      </c>
      <c r="R20" s="101">
        <v>95.9</v>
      </c>
      <c r="S20" s="101">
        <v>98.2</v>
      </c>
      <c r="T20" s="101">
        <v>97.8</v>
      </c>
      <c r="U20" s="101">
        <v>96.4</v>
      </c>
      <c r="V20" s="101">
        <v>90.9</v>
      </c>
      <c r="W20" s="91">
        <f t="shared" si="3"/>
        <v>42951662</v>
      </c>
      <c r="X20" s="91">
        <f t="shared" si="4"/>
        <v>96.92537964</v>
      </c>
      <c r="Y20" s="91">
        <f t="shared" si="5"/>
        <v>5154924</v>
      </c>
      <c r="Z20" s="91">
        <f t="shared" si="6"/>
        <v>111114</v>
      </c>
      <c r="AA20" s="91">
        <f t="shared" si="7"/>
        <v>237367</v>
      </c>
      <c r="AB20" s="91">
        <f t="shared" si="8"/>
        <v>330896</v>
      </c>
      <c r="AC20" s="91">
        <f t="shared" si="9"/>
        <v>152291</v>
      </c>
      <c r="AD20" s="91">
        <f t="shared" si="10"/>
        <v>165718</v>
      </c>
      <c r="AE20" s="91">
        <f t="shared" si="11"/>
        <v>140653</v>
      </c>
      <c r="AF20" s="91">
        <f t="shared" si="12"/>
        <v>224453</v>
      </c>
      <c r="AG20" s="91">
        <f t="shared" si="13"/>
        <v>6517416</v>
      </c>
      <c r="AH20" s="91">
        <f t="shared" si="14"/>
        <v>530824</v>
      </c>
    </row>
    <row r="21">
      <c r="A21" s="76">
        <v>44612.0</v>
      </c>
      <c r="B21" s="101">
        <v>2.2431683E7</v>
      </c>
      <c r="C21" s="101">
        <v>2.2367968E7</v>
      </c>
      <c r="D21" s="102">
        <v>1848214.0</v>
      </c>
      <c r="E21" s="85">
        <f>912939+6344326</f>
        <v>7257265</v>
      </c>
      <c r="F21" s="101">
        <v>6354143.0</v>
      </c>
      <c r="G21" s="101">
        <v>7704873.0</v>
      </c>
      <c r="H21" s="101">
        <v>8422059.0</v>
      </c>
      <c r="I21" s="101">
        <v>7238720.0</v>
      </c>
      <c r="J21" s="102">
        <v>3743093.0</v>
      </c>
      <c r="K21" s="101">
        <v>2231284.0</v>
      </c>
      <c r="L21" s="101">
        <v>87.3</v>
      </c>
      <c r="M21" s="101">
        <v>87.7</v>
      </c>
      <c r="N21" s="101">
        <v>86.9</v>
      </c>
      <c r="O21" s="104">
        <f t="shared" si="1"/>
        <v>26.3908608</v>
      </c>
      <c r="P21" s="104">
        <f t="shared" si="2"/>
        <v>98.49101318</v>
      </c>
      <c r="Q21" s="101">
        <v>96.4</v>
      </c>
      <c r="R21" s="101">
        <v>95.9</v>
      </c>
      <c r="S21" s="101">
        <v>98.2</v>
      </c>
      <c r="T21" s="101">
        <v>97.8</v>
      </c>
      <c r="U21" s="101">
        <v>96.4</v>
      </c>
      <c r="V21" s="101">
        <v>90.9</v>
      </c>
      <c r="W21" s="91">
        <f t="shared" si="3"/>
        <v>42951437</v>
      </c>
      <c r="X21" s="91">
        <f t="shared" si="4"/>
        <v>96.9248719</v>
      </c>
      <c r="Y21" s="91">
        <f t="shared" si="5"/>
        <v>5155021</v>
      </c>
      <c r="Z21" s="91">
        <f t="shared" si="6"/>
        <v>111189</v>
      </c>
      <c r="AA21" s="91">
        <f t="shared" si="7"/>
        <v>237442</v>
      </c>
      <c r="AB21" s="91">
        <f t="shared" si="8"/>
        <v>330936</v>
      </c>
      <c r="AC21" s="91">
        <f t="shared" si="9"/>
        <v>152315</v>
      </c>
      <c r="AD21" s="91">
        <f t="shared" si="10"/>
        <v>165727</v>
      </c>
      <c r="AE21" s="91">
        <f t="shared" si="11"/>
        <v>140654</v>
      </c>
      <c r="AF21" s="91">
        <f t="shared" si="12"/>
        <v>224454</v>
      </c>
      <c r="AG21" s="91">
        <f t="shared" si="13"/>
        <v>6517738</v>
      </c>
      <c r="AH21" s="91">
        <f t="shared" si="14"/>
        <v>530835</v>
      </c>
    </row>
    <row r="22">
      <c r="A22" s="76">
        <v>44611.0</v>
      </c>
      <c r="B22" s="101">
        <v>2.2428386E7</v>
      </c>
      <c r="C22" s="101">
        <v>2.2364662E7</v>
      </c>
      <c r="D22" s="102">
        <v>1845618.0</v>
      </c>
      <c r="E22" s="85">
        <f>912813+6343563</f>
        <v>7256376</v>
      </c>
      <c r="F22" s="101">
        <v>6352768.0</v>
      </c>
      <c r="G22" s="101">
        <v>7703958.0</v>
      </c>
      <c r="H22" s="101">
        <v>8421626.0</v>
      </c>
      <c r="I22" s="101">
        <v>7238487.0</v>
      </c>
      <c r="J22" s="102">
        <v>3742998.0</v>
      </c>
      <c r="K22" s="101">
        <v>2231217.0</v>
      </c>
      <c r="L22" s="101">
        <v>87.3</v>
      </c>
      <c r="M22" s="101">
        <v>87.7</v>
      </c>
      <c r="N22" s="101">
        <v>86.9</v>
      </c>
      <c r="O22" s="104">
        <f t="shared" si="1"/>
        <v>26.35379221</v>
      </c>
      <c r="P22" s="104">
        <f t="shared" si="2"/>
        <v>98.47894823</v>
      </c>
      <c r="Q22" s="101">
        <v>96.4</v>
      </c>
      <c r="R22" s="101">
        <v>95.9</v>
      </c>
      <c r="S22" s="101">
        <v>98.2</v>
      </c>
      <c r="T22" s="101">
        <v>97.8</v>
      </c>
      <c r="U22" s="101">
        <v>96.4</v>
      </c>
      <c r="V22" s="101">
        <v>90.9</v>
      </c>
      <c r="W22" s="91">
        <f t="shared" si="3"/>
        <v>42947430</v>
      </c>
      <c r="X22" s="91">
        <f t="shared" si="4"/>
        <v>96.91582965</v>
      </c>
      <c r="Y22" s="91">
        <f t="shared" si="5"/>
        <v>5157617</v>
      </c>
      <c r="Z22" s="91">
        <f t="shared" si="6"/>
        <v>112078</v>
      </c>
      <c r="AA22" s="91">
        <f t="shared" si="7"/>
        <v>238817</v>
      </c>
      <c r="AB22" s="91">
        <f t="shared" si="8"/>
        <v>331851</v>
      </c>
      <c r="AC22" s="91">
        <f t="shared" si="9"/>
        <v>152748</v>
      </c>
      <c r="AD22" s="91">
        <f t="shared" si="10"/>
        <v>165960</v>
      </c>
      <c r="AE22" s="91">
        <f t="shared" si="11"/>
        <v>140749</v>
      </c>
      <c r="AF22" s="91">
        <f t="shared" si="12"/>
        <v>224521</v>
      </c>
      <c r="AG22" s="91">
        <f t="shared" si="13"/>
        <v>6524341</v>
      </c>
      <c r="AH22" s="91">
        <f t="shared" si="14"/>
        <v>531230</v>
      </c>
    </row>
    <row r="23">
      <c r="A23" s="76">
        <v>44610.0</v>
      </c>
      <c r="B23" s="101">
        <v>2.2421873E7</v>
      </c>
      <c r="C23" s="101">
        <v>2.2357281E7</v>
      </c>
      <c r="D23" s="102">
        <v>1842415.0</v>
      </c>
      <c r="E23" s="85">
        <f>912534+6341122</f>
        <v>7253656</v>
      </c>
      <c r="F23" s="101">
        <v>6349795.0</v>
      </c>
      <c r="G23" s="101">
        <v>7701633.0</v>
      </c>
      <c r="H23" s="101">
        <v>8420354.0</v>
      </c>
      <c r="I23" s="101">
        <v>7237707.0</v>
      </c>
      <c r="J23" s="102">
        <v>3742682.0</v>
      </c>
      <c r="K23" s="101">
        <v>2230912.0</v>
      </c>
      <c r="L23" s="101">
        <v>87.3</v>
      </c>
      <c r="M23" s="101">
        <v>87.7</v>
      </c>
      <c r="N23" s="101">
        <v>86.9</v>
      </c>
      <c r="O23" s="104">
        <f t="shared" si="1"/>
        <v>26.30805621</v>
      </c>
      <c r="P23" s="104">
        <f t="shared" si="2"/>
        <v>98.44203411</v>
      </c>
      <c r="Q23" s="101">
        <v>96.3</v>
      </c>
      <c r="R23" s="101">
        <v>95.8</v>
      </c>
      <c r="S23" s="101">
        <v>98.2</v>
      </c>
      <c r="T23" s="101">
        <v>97.7</v>
      </c>
      <c r="U23" s="101">
        <v>96.4</v>
      </c>
      <c r="V23" s="101">
        <v>90.8</v>
      </c>
      <c r="W23" s="91">
        <f t="shared" si="3"/>
        <v>42936739</v>
      </c>
      <c r="X23" s="91">
        <f t="shared" si="4"/>
        <v>96.89170417</v>
      </c>
      <c r="Y23" s="91">
        <f t="shared" si="5"/>
        <v>5160820</v>
      </c>
      <c r="Z23" s="91">
        <f t="shared" si="6"/>
        <v>114798</v>
      </c>
      <c r="AA23" s="91">
        <f t="shared" si="7"/>
        <v>241790</v>
      </c>
      <c r="AB23" s="91">
        <f t="shared" si="8"/>
        <v>334176</v>
      </c>
      <c r="AC23" s="91">
        <f t="shared" si="9"/>
        <v>154020</v>
      </c>
      <c r="AD23" s="91">
        <f t="shared" si="10"/>
        <v>166740</v>
      </c>
      <c r="AE23" s="91">
        <f t="shared" si="11"/>
        <v>141065</v>
      </c>
      <c r="AF23" s="91">
        <f t="shared" si="12"/>
        <v>224826</v>
      </c>
      <c r="AG23" s="91">
        <f t="shared" si="13"/>
        <v>6538235</v>
      </c>
      <c r="AH23" s="91">
        <f t="shared" si="14"/>
        <v>532631</v>
      </c>
    </row>
    <row r="24">
      <c r="A24" s="76">
        <v>44609.0</v>
      </c>
      <c r="B24" s="101"/>
      <c r="C24" s="101"/>
      <c r="D24" s="102">
        <v>1840468.0</v>
      </c>
      <c r="E24" s="85">
        <f>912298+6339243</f>
        <v>7251541</v>
      </c>
      <c r="F24" s="101">
        <v>6347323.0</v>
      </c>
      <c r="G24" s="101">
        <v>7699644.0</v>
      </c>
      <c r="H24" s="101">
        <v>8419221.0</v>
      </c>
      <c r="I24" s="101">
        <v>7237004.0</v>
      </c>
      <c r="J24" s="102">
        <v>3742375.0</v>
      </c>
      <c r="K24" s="101">
        <v>2230560.0</v>
      </c>
      <c r="L24" s="101">
        <v>87.2</v>
      </c>
      <c r="M24" s="101"/>
      <c r="N24" s="101"/>
      <c r="O24" s="104">
        <f t="shared" si="1"/>
        <v>26.28025477</v>
      </c>
      <c r="P24" s="104">
        <f t="shared" si="2"/>
        <v>98.41333067</v>
      </c>
      <c r="Q24" s="101">
        <v>96.3</v>
      </c>
      <c r="R24" s="101">
        <v>95.8</v>
      </c>
      <c r="S24" s="101">
        <v>98.2</v>
      </c>
      <c r="T24" s="101">
        <v>97.7</v>
      </c>
      <c r="U24" s="101">
        <v>96.4</v>
      </c>
      <c r="V24" s="101">
        <v>90.8</v>
      </c>
      <c r="W24" s="91">
        <f t="shared" si="3"/>
        <v>42927668</v>
      </c>
      <c r="X24" s="91">
        <f t="shared" si="4"/>
        <v>96.87123441</v>
      </c>
      <c r="Y24" s="91">
        <f t="shared" si="5"/>
        <v>5162767</v>
      </c>
      <c r="Z24" s="91">
        <f t="shared" si="6"/>
        <v>116913</v>
      </c>
      <c r="AA24" s="91">
        <f t="shared" si="7"/>
        <v>244262</v>
      </c>
      <c r="AB24" s="91">
        <f t="shared" si="8"/>
        <v>336165</v>
      </c>
      <c r="AC24" s="91">
        <f t="shared" si="9"/>
        <v>155153</v>
      </c>
      <c r="AD24" s="91">
        <f t="shared" si="10"/>
        <v>167443</v>
      </c>
      <c r="AE24" s="91">
        <f t="shared" si="11"/>
        <v>141372</v>
      </c>
      <c r="AF24" s="91">
        <f t="shared" si="12"/>
        <v>225178</v>
      </c>
      <c r="AG24" s="91">
        <f t="shared" si="13"/>
        <v>6549253</v>
      </c>
      <c r="AH24" s="91">
        <f t="shared" si="14"/>
        <v>533993</v>
      </c>
    </row>
    <row r="25">
      <c r="A25" s="76">
        <v>44608.0</v>
      </c>
      <c r="B25" s="101">
        <v>2.2410915E7</v>
      </c>
      <c r="C25" s="101">
        <v>2.23463E7</v>
      </c>
      <c r="D25" s="102">
        <v>1838703.0</v>
      </c>
      <c r="E25" s="85">
        <f>912088+6337404</f>
        <v>7249492</v>
      </c>
      <c r="F25" s="101">
        <v>6344971.0</v>
      </c>
      <c r="G25" s="101">
        <v>7697499.0</v>
      </c>
      <c r="H25" s="101">
        <v>8417997.0</v>
      </c>
      <c r="I25" s="101">
        <v>7236241.0</v>
      </c>
      <c r="J25" s="102">
        <v>3742087.0</v>
      </c>
      <c r="K25" s="101">
        <v>2230225.0</v>
      </c>
      <c r="L25" s="101">
        <v>87.2</v>
      </c>
      <c r="M25" s="101">
        <v>87.6</v>
      </c>
      <c r="N25" s="101">
        <v>86.8</v>
      </c>
      <c r="O25" s="104">
        <f t="shared" si="1"/>
        <v>26.25505213</v>
      </c>
      <c r="P25" s="104">
        <f t="shared" si="2"/>
        <v>98.38552293</v>
      </c>
      <c r="Q25" s="101">
        <v>96.3</v>
      </c>
      <c r="R25" s="101">
        <v>95.8</v>
      </c>
      <c r="S25" s="101">
        <v>98.2</v>
      </c>
      <c r="T25" s="101">
        <v>97.7</v>
      </c>
      <c r="U25" s="101">
        <v>96.4</v>
      </c>
      <c r="V25" s="101">
        <v>90.8</v>
      </c>
      <c r="W25" s="91">
        <f t="shared" si="3"/>
        <v>42918512</v>
      </c>
      <c r="X25" s="91">
        <f t="shared" si="4"/>
        <v>96.85057284</v>
      </c>
      <c r="Y25" s="91">
        <f t="shared" si="5"/>
        <v>5164532</v>
      </c>
      <c r="Z25" s="91">
        <f t="shared" si="6"/>
        <v>118962</v>
      </c>
      <c r="AA25" s="91">
        <f t="shared" si="7"/>
        <v>246614</v>
      </c>
      <c r="AB25" s="91">
        <f t="shared" si="8"/>
        <v>338310</v>
      </c>
      <c r="AC25" s="91">
        <f t="shared" si="9"/>
        <v>156377</v>
      </c>
      <c r="AD25" s="91">
        <f t="shared" si="10"/>
        <v>168206</v>
      </c>
      <c r="AE25" s="91">
        <f t="shared" si="11"/>
        <v>141660</v>
      </c>
      <c r="AF25" s="91">
        <f t="shared" si="12"/>
        <v>225513</v>
      </c>
      <c r="AG25" s="91">
        <f t="shared" si="13"/>
        <v>6560174</v>
      </c>
      <c r="AH25" s="91">
        <f t="shared" si="14"/>
        <v>535379</v>
      </c>
    </row>
    <row r="26">
      <c r="A26" s="76">
        <v>44607.0</v>
      </c>
      <c r="B26" s="101">
        <v>2.2404939E7</v>
      </c>
      <c r="C26" s="101">
        <v>2.2340842E7</v>
      </c>
      <c r="D26" s="101">
        <v>1836646.0</v>
      </c>
      <c r="E26" s="85">
        <f>911888+6335412</f>
        <v>7247300</v>
      </c>
      <c r="F26" s="101">
        <v>6342480.0</v>
      </c>
      <c r="G26" s="101">
        <v>7695528.0</v>
      </c>
      <c r="H26" s="101">
        <v>8416705.0</v>
      </c>
      <c r="I26" s="101">
        <v>7235523.0</v>
      </c>
      <c r="J26" s="102">
        <v>3741769.0</v>
      </c>
      <c r="K26" s="101">
        <v>2229830.0</v>
      </c>
      <c r="L26" s="101">
        <v>87.2</v>
      </c>
      <c r="M26" s="101">
        <v>87.6</v>
      </c>
      <c r="N26" s="101">
        <v>86.8</v>
      </c>
      <c r="O26" s="104">
        <f t="shared" si="1"/>
        <v>26.22567999</v>
      </c>
      <c r="P26" s="104">
        <f t="shared" si="2"/>
        <v>98.35577449</v>
      </c>
      <c r="Q26" s="101">
        <v>96.2</v>
      </c>
      <c r="R26" s="101">
        <v>95.8</v>
      </c>
      <c r="S26" s="101">
        <v>98.2</v>
      </c>
      <c r="T26" s="101">
        <v>97.7</v>
      </c>
      <c r="U26" s="101">
        <v>96.3</v>
      </c>
      <c r="V26" s="101">
        <v>90.8</v>
      </c>
      <c r="W26" s="91">
        <f t="shared" si="3"/>
        <v>42909135</v>
      </c>
      <c r="X26" s="91">
        <f t="shared" si="4"/>
        <v>96.82941256</v>
      </c>
      <c r="Y26" s="91">
        <f t="shared" si="5"/>
        <v>5166589</v>
      </c>
      <c r="Z26" s="91">
        <f t="shared" si="6"/>
        <v>121154</v>
      </c>
      <c r="AA26" s="91">
        <f t="shared" si="7"/>
        <v>249105</v>
      </c>
      <c r="AB26" s="91">
        <f t="shared" si="8"/>
        <v>340281</v>
      </c>
      <c r="AC26" s="91">
        <f t="shared" si="9"/>
        <v>157669</v>
      </c>
      <c r="AD26" s="91">
        <f t="shared" si="10"/>
        <v>168924</v>
      </c>
      <c r="AE26" s="91">
        <f t="shared" si="11"/>
        <v>141978</v>
      </c>
      <c r="AF26" s="91">
        <f t="shared" si="12"/>
        <v>225908</v>
      </c>
      <c r="AG26" s="91">
        <f t="shared" si="13"/>
        <v>6571608</v>
      </c>
      <c r="AH26" s="91">
        <f t="shared" si="14"/>
        <v>536810</v>
      </c>
    </row>
    <row r="27">
      <c r="A27" s="76">
        <v>44606.0</v>
      </c>
      <c r="B27" s="101">
        <v>2.2397348E7</v>
      </c>
      <c r="C27" s="101">
        <v>2.2334405E7</v>
      </c>
      <c r="D27" s="101">
        <v>1834051.0</v>
      </c>
      <c r="E27" s="85">
        <f>911620+6332768</f>
        <v>7244388</v>
      </c>
      <c r="F27" s="101">
        <v>6339294.0</v>
      </c>
      <c r="G27" s="101">
        <v>7693104.0</v>
      </c>
      <c r="H27" s="101">
        <v>8415167.0</v>
      </c>
      <c r="I27" s="101">
        <v>7234752.0</v>
      </c>
      <c r="J27" s="102">
        <v>3741467.0</v>
      </c>
      <c r="K27" s="101">
        <v>2229530.0</v>
      </c>
      <c r="L27" s="101">
        <v>87.2</v>
      </c>
      <c r="M27" s="101">
        <v>87.6</v>
      </c>
      <c r="N27" s="101">
        <v>86.8</v>
      </c>
      <c r="O27" s="104">
        <f t="shared" si="1"/>
        <v>26.18862569</v>
      </c>
      <c r="P27" s="104">
        <f t="shared" si="2"/>
        <v>98.31625467</v>
      </c>
      <c r="Q27" s="101">
        <v>96.2</v>
      </c>
      <c r="R27" s="101">
        <v>95.7</v>
      </c>
      <c r="S27" s="101">
        <v>98.1</v>
      </c>
      <c r="T27" s="101">
        <v>97.7</v>
      </c>
      <c r="U27" s="101">
        <v>96.3</v>
      </c>
      <c r="V27" s="101">
        <v>90.8</v>
      </c>
      <c r="W27" s="91">
        <f t="shared" si="3"/>
        <v>42897702</v>
      </c>
      <c r="X27" s="91">
        <f t="shared" si="4"/>
        <v>96.80361268</v>
      </c>
      <c r="Y27" s="91">
        <f t="shared" si="5"/>
        <v>5169184</v>
      </c>
      <c r="Z27" s="91">
        <f t="shared" si="6"/>
        <v>124066</v>
      </c>
      <c r="AA27" s="91">
        <f t="shared" si="7"/>
        <v>252291</v>
      </c>
      <c r="AB27" s="91">
        <f t="shared" si="8"/>
        <v>342705</v>
      </c>
      <c r="AC27" s="91">
        <f t="shared" si="9"/>
        <v>159207</v>
      </c>
      <c r="AD27" s="91">
        <f t="shared" si="10"/>
        <v>169695</v>
      </c>
      <c r="AE27" s="91">
        <f t="shared" si="11"/>
        <v>142280</v>
      </c>
      <c r="AF27" s="91">
        <f t="shared" si="12"/>
        <v>226208</v>
      </c>
      <c r="AG27" s="91">
        <f t="shared" si="13"/>
        <v>6585636</v>
      </c>
      <c r="AH27" s="91">
        <f t="shared" si="14"/>
        <v>538183</v>
      </c>
    </row>
    <row r="28">
      <c r="A28" s="76">
        <v>44605.0</v>
      </c>
      <c r="B28" s="101">
        <v>2.2397134E7</v>
      </c>
      <c r="C28" s="101">
        <v>2.2334272E7</v>
      </c>
      <c r="D28" s="101">
        <v>1833903.0</v>
      </c>
      <c r="E28" s="85">
        <f>911612+6332697</f>
        <v>7244309</v>
      </c>
      <c r="F28" s="101">
        <v>6339226.0</v>
      </c>
      <c r="G28" s="101">
        <v>7693080.0</v>
      </c>
      <c r="H28" s="101">
        <v>8415145.0</v>
      </c>
      <c r="I28" s="101">
        <v>7234749.0</v>
      </c>
      <c r="J28" s="102">
        <v>3741464.0</v>
      </c>
      <c r="K28" s="101">
        <v>2229530.0</v>
      </c>
      <c r="L28" s="101">
        <v>87.2</v>
      </c>
      <c r="M28" s="101">
        <v>87.6</v>
      </c>
      <c r="N28" s="101">
        <v>86.8</v>
      </c>
      <c r="O28" s="104">
        <f t="shared" si="1"/>
        <v>26.18651238</v>
      </c>
      <c r="P28" s="104">
        <f t="shared" si="2"/>
        <v>98.31518253</v>
      </c>
      <c r="Q28" s="101">
        <v>96.2</v>
      </c>
      <c r="R28" s="101">
        <v>95.7</v>
      </c>
      <c r="S28" s="101">
        <v>98.1</v>
      </c>
      <c r="T28" s="101">
        <v>97.7</v>
      </c>
      <c r="U28" s="101">
        <v>96.3</v>
      </c>
      <c r="V28" s="101">
        <v>90.8</v>
      </c>
      <c r="W28" s="91">
        <f t="shared" si="3"/>
        <v>42897503</v>
      </c>
      <c r="X28" s="91">
        <f t="shared" si="4"/>
        <v>96.80316361</v>
      </c>
      <c r="Y28" s="91">
        <f t="shared" si="5"/>
        <v>5169332</v>
      </c>
      <c r="Z28" s="91">
        <f t="shared" si="6"/>
        <v>124145</v>
      </c>
      <c r="AA28" s="91">
        <f t="shared" si="7"/>
        <v>252359</v>
      </c>
      <c r="AB28" s="91">
        <f t="shared" si="8"/>
        <v>342729</v>
      </c>
      <c r="AC28" s="91">
        <f t="shared" si="9"/>
        <v>159229</v>
      </c>
      <c r="AD28" s="91">
        <f t="shared" si="10"/>
        <v>169698</v>
      </c>
      <c r="AE28" s="91">
        <f t="shared" si="11"/>
        <v>142283</v>
      </c>
      <c r="AF28" s="91">
        <f t="shared" si="12"/>
        <v>226208</v>
      </c>
      <c r="AG28" s="91">
        <f t="shared" si="13"/>
        <v>6585983</v>
      </c>
      <c r="AH28" s="91">
        <f t="shared" si="14"/>
        <v>538189</v>
      </c>
    </row>
    <row r="29">
      <c r="A29" s="76">
        <v>44604.0</v>
      </c>
      <c r="B29" s="101">
        <v>2.2393966E7</v>
      </c>
      <c r="C29" s="101">
        <v>2.2331468E7</v>
      </c>
      <c r="D29" s="101">
        <v>1830629.0</v>
      </c>
      <c r="E29" s="85">
        <f>911481+6332070</f>
        <v>7243551</v>
      </c>
      <c r="F29" s="101">
        <v>6338337.0</v>
      </c>
      <c r="G29" s="101">
        <v>7692616.0</v>
      </c>
      <c r="H29" s="101">
        <v>8414833.0</v>
      </c>
      <c r="I29" s="101">
        <v>7234581.0</v>
      </c>
      <c r="J29" s="102">
        <v>3741414.0</v>
      </c>
      <c r="K29" s="101">
        <v>2229473.0</v>
      </c>
      <c r="L29" s="101">
        <v>87.2</v>
      </c>
      <c r="M29" s="101">
        <v>87.6</v>
      </c>
      <c r="N29" s="101">
        <v>86.8</v>
      </c>
      <c r="O29" s="104">
        <f t="shared" si="1"/>
        <v>26.13976255</v>
      </c>
      <c r="P29" s="104">
        <f t="shared" si="2"/>
        <v>98.30489544</v>
      </c>
      <c r="Q29" s="101">
        <v>96.5</v>
      </c>
      <c r="R29" s="101">
        <v>95.7</v>
      </c>
      <c r="S29" s="101">
        <v>98.1</v>
      </c>
      <c r="T29" s="101">
        <v>97.7</v>
      </c>
      <c r="U29" s="101">
        <v>96.3</v>
      </c>
      <c r="V29" s="101">
        <v>90.8</v>
      </c>
      <c r="W29" s="91">
        <f t="shared" si="3"/>
        <v>42894805</v>
      </c>
      <c r="X29" s="91">
        <f t="shared" si="4"/>
        <v>96.79707526</v>
      </c>
      <c r="Y29" s="91">
        <f t="shared" si="5"/>
        <v>5172606</v>
      </c>
      <c r="Z29" s="91">
        <f t="shared" si="6"/>
        <v>124903</v>
      </c>
      <c r="AA29" s="91">
        <f t="shared" si="7"/>
        <v>253248</v>
      </c>
      <c r="AB29" s="91">
        <f t="shared" si="8"/>
        <v>343193</v>
      </c>
      <c r="AC29" s="91">
        <f t="shared" si="9"/>
        <v>159541</v>
      </c>
      <c r="AD29" s="91">
        <f t="shared" si="10"/>
        <v>169866</v>
      </c>
      <c r="AE29" s="91">
        <f t="shared" si="11"/>
        <v>142333</v>
      </c>
      <c r="AF29" s="91">
        <f t="shared" si="12"/>
        <v>226265</v>
      </c>
      <c r="AG29" s="91">
        <f t="shared" si="13"/>
        <v>6591955</v>
      </c>
      <c r="AH29" s="91">
        <f t="shared" si="14"/>
        <v>538464</v>
      </c>
    </row>
    <row r="30">
      <c r="A30" s="76">
        <v>44603.0</v>
      </c>
      <c r="B30" s="101">
        <v>2.2388783E7</v>
      </c>
      <c r="C30" s="101">
        <v>2.2326545E7</v>
      </c>
      <c r="D30" s="101">
        <v>1826880.0</v>
      </c>
      <c r="E30" s="85">
        <f>6330652+911230</f>
        <v>7241882</v>
      </c>
      <c r="F30" s="101">
        <v>6336447.0</v>
      </c>
      <c r="G30" s="101">
        <v>7691516.0</v>
      </c>
      <c r="H30" s="101">
        <v>8413990.0</v>
      </c>
      <c r="I30" s="101">
        <v>7234098.0</v>
      </c>
      <c r="J30" s="102">
        <v>3741250.0</v>
      </c>
      <c r="K30" s="101">
        <v>2229265.0</v>
      </c>
      <c r="L30" s="101">
        <v>87.1</v>
      </c>
      <c r="M30" s="101">
        <v>87.5</v>
      </c>
      <c r="N30" s="101">
        <v>86.7</v>
      </c>
      <c r="O30" s="104">
        <f t="shared" si="1"/>
        <v>26.08623015</v>
      </c>
      <c r="P30" s="104">
        <f t="shared" si="2"/>
        <v>98.28224482</v>
      </c>
      <c r="Q30" s="101">
        <v>96.1</v>
      </c>
      <c r="R30" s="101">
        <v>95.7</v>
      </c>
      <c r="S30" s="101">
        <v>98.1</v>
      </c>
      <c r="T30" s="101">
        <v>97.7</v>
      </c>
      <c r="U30" s="101">
        <v>96.3</v>
      </c>
      <c r="V30" s="101">
        <v>90.8</v>
      </c>
      <c r="W30" s="91">
        <f t="shared" si="3"/>
        <v>42888448</v>
      </c>
      <c r="X30" s="91">
        <f t="shared" si="4"/>
        <v>96.78272996</v>
      </c>
      <c r="Y30" s="91">
        <f t="shared" si="5"/>
        <v>5176355</v>
      </c>
      <c r="Z30" s="91">
        <f t="shared" si="6"/>
        <v>126572</v>
      </c>
      <c r="AA30" s="91">
        <f t="shared" si="7"/>
        <v>255138</v>
      </c>
      <c r="AB30" s="91">
        <f t="shared" si="8"/>
        <v>344293</v>
      </c>
      <c r="AC30" s="91">
        <f t="shared" si="9"/>
        <v>160384</v>
      </c>
      <c r="AD30" s="91">
        <f t="shared" si="10"/>
        <v>170349</v>
      </c>
      <c r="AE30" s="91">
        <f t="shared" si="11"/>
        <v>142497</v>
      </c>
      <c r="AF30" s="91">
        <f t="shared" si="12"/>
        <v>226473</v>
      </c>
      <c r="AG30" s="91">
        <f t="shared" si="13"/>
        <v>6602061</v>
      </c>
      <c r="AH30" s="91">
        <f t="shared" si="14"/>
        <v>539319</v>
      </c>
    </row>
    <row r="31">
      <c r="A31" s="76">
        <v>44602.0</v>
      </c>
      <c r="B31" s="101"/>
      <c r="C31" s="101"/>
      <c r="D31" s="101">
        <v>1824753.0</v>
      </c>
      <c r="E31" s="85">
        <f>6329441+911039</f>
        <v>7240480</v>
      </c>
      <c r="F31" s="101">
        <v>6335040.0</v>
      </c>
      <c r="G31" s="101">
        <v>7690638.0</v>
      </c>
      <c r="H31" s="101">
        <v>8413226.0</v>
      </c>
      <c r="I31" s="101">
        <v>7233692.0</v>
      </c>
      <c r="J31" s="102">
        <v>3741048.0</v>
      </c>
      <c r="K31" s="101">
        <v>2229054.0</v>
      </c>
      <c r="L31" s="101">
        <v>87.1</v>
      </c>
      <c r="M31" s="101"/>
      <c r="N31" s="101"/>
      <c r="O31" s="104">
        <f t="shared" si="1"/>
        <v>26.05585847</v>
      </c>
      <c r="P31" s="104">
        <f t="shared" si="2"/>
        <v>98.26321777</v>
      </c>
      <c r="Q31" s="101">
        <v>96.1</v>
      </c>
      <c r="R31" s="101">
        <v>95.7</v>
      </c>
      <c r="S31" s="101">
        <v>98.1</v>
      </c>
      <c r="T31" s="101">
        <v>97.7</v>
      </c>
      <c r="U31" s="101">
        <v>96.3</v>
      </c>
      <c r="V31" s="101">
        <v>90.8</v>
      </c>
      <c r="W31" s="91">
        <f t="shared" si="3"/>
        <v>42883178</v>
      </c>
      <c r="X31" s="91">
        <f t="shared" si="4"/>
        <v>96.7708376</v>
      </c>
      <c r="Y31" s="91">
        <f t="shared" si="5"/>
        <v>5178482</v>
      </c>
      <c r="Z31" s="91">
        <f t="shared" si="6"/>
        <v>127974</v>
      </c>
      <c r="AA31" s="91">
        <f t="shared" si="7"/>
        <v>256545</v>
      </c>
      <c r="AB31" s="91">
        <f t="shared" si="8"/>
        <v>345171</v>
      </c>
      <c r="AC31" s="91">
        <f t="shared" si="9"/>
        <v>161148</v>
      </c>
      <c r="AD31" s="91">
        <f t="shared" si="10"/>
        <v>170755</v>
      </c>
      <c r="AE31" s="91">
        <f t="shared" si="11"/>
        <v>142699</v>
      </c>
      <c r="AF31" s="91">
        <f t="shared" si="12"/>
        <v>226684</v>
      </c>
      <c r="AG31" s="91">
        <f t="shared" si="13"/>
        <v>6609458</v>
      </c>
      <c r="AH31" s="91">
        <f t="shared" si="14"/>
        <v>540138</v>
      </c>
    </row>
    <row r="32">
      <c r="A32" s="76">
        <v>44601.0</v>
      </c>
      <c r="B32" s="101">
        <v>2.2381373E7</v>
      </c>
      <c r="C32" s="101">
        <v>2.2319957E7</v>
      </c>
      <c r="D32" s="101">
        <v>1822927.0</v>
      </c>
      <c r="E32" s="85">
        <f>6328297+910865</f>
        <v>7239162</v>
      </c>
      <c r="F32" s="101">
        <v>6333782.0</v>
      </c>
      <c r="G32" s="101">
        <v>7689801.0</v>
      </c>
      <c r="H32" s="101">
        <v>8412604.0</v>
      </c>
      <c r="I32" s="101">
        <v>7233315.0</v>
      </c>
      <c r="J32" s="102">
        <v>3740882.0</v>
      </c>
      <c r="K32" s="101">
        <v>2228857.0</v>
      </c>
      <c r="L32" s="101">
        <v>87.1</v>
      </c>
      <c r="M32" s="101">
        <v>87.5</v>
      </c>
      <c r="N32" s="101">
        <v>86.7</v>
      </c>
      <c r="O32" s="104">
        <f t="shared" si="1"/>
        <v>26.02978481</v>
      </c>
      <c r="P32" s="104">
        <f t="shared" si="2"/>
        <v>98.2453307</v>
      </c>
      <c r="Q32" s="101">
        <v>96.1</v>
      </c>
      <c r="R32" s="101">
        <v>95.7</v>
      </c>
      <c r="S32" s="101">
        <v>98.1</v>
      </c>
      <c r="T32" s="101">
        <v>97.7</v>
      </c>
      <c r="U32" s="101">
        <v>96.3</v>
      </c>
      <c r="V32" s="101">
        <v>90.8</v>
      </c>
      <c r="W32" s="91">
        <f t="shared" si="3"/>
        <v>42878403</v>
      </c>
      <c r="X32" s="91">
        <f t="shared" si="4"/>
        <v>96.76006226</v>
      </c>
      <c r="Y32" s="91">
        <f t="shared" si="5"/>
        <v>5180308</v>
      </c>
      <c r="Z32" s="91">
        <f t="shared" si="6"/>
        <v>129292</v>
      </c>
      <c r="AA32" s="91">
        <f t="shared" si="7"/>
        <v>257803</v>
      </c>
      <c r="AB32" s="91">
        <f t="shared" si="8"/>
        <v>346008</v>
      </c>
      <c r="AC32" s="91">
        <f t="shared" si="9"/>
        <v>161770</v>
      </c>
      <c r="AD32" s="91">
        <f t="shared" si="10"/>
        <v>171132</v>
      </c>
      <c r="AE32" s="91">
        <f t="shared" si="11"/>
        <v>142865</v>
      </c>
      <c r="AF32" s="91">
        <f t="shared" si="12"/>
        <v>226881</v>
      </c>
      <c r="AG32" s="91">
        <f t="shared" si="13"/>
        <v>6616059</v>
      </c>
      <c r="AH32" s="91">
        <f t="shared" si="14"/>
        <v>540878</v>
      </c>
    </row>
    <row r="33">
      <c r="A33" s="76">
        <v>44600.0</v>
      </c>
      <c r="B33" s="101">
        <v>2.2377592E7</v>
      </c>
      <c r="C33" s="101">
        <v>2.2316262E7</v>
      </c>
      <c r="D33" s="101">
        <v>1820906.0</v>
      </c>
      <c r="E33" s="85">
        <f>6326987+910653</f>
        <v>7237640</v>
      </c>
      <c r="F33" s="101">
        <v>6332349.0</v>
      </c>
      <c r="G33" s="101">
        <v>7688892.0</v>
      </c>
      <c r="H33" s="101">
        <v>8411841.0</v>
      </c>
      <c r="I33" s="101">
        <v>7232850.0</v>
      </c>
      <c r="J33" s="102">
        <v>3740710.0</v>
      </c>
      <c r="K33" s="101">
        <v>2228666.0</v>
      </c>
      <c r="L33" s="101">
        <v>87.1</v>
      </c>
      <c r="M33" s="101">
        <v>87.5</v>
      </c>
      <c r="N33" s="101">
        <v>86.7</v>
      </c>
      <c r="O33" s="104">
        <f t="shared" si="1"/>
        <v>26.00092671</v>
      </c>
      <c r="P33" s="104">
        <f t="shared" si="2"/>
        <v>98.22467508</v>
      </c>
      <c r="Q33" s="101">
        <v>96.1</v>
      </c>
      <c r="R33" s="101">
        <v>95.7</v>
      </c>
      <c r="S33" s="101">
        <v>98.1</v>
      </c>
      <c r="T33" s="101">
        <v>97.7</v>
      </c>
      <c r="U33" s="101">
        <v>96.3</v>
      </c>
      <c r="V33" s="101">
        <v>90.8</v>
      </c>
      <c r="W33" s="91">
        <f t="shared" si="3"/>
        <v>42872948</v>
      </c>
      <c r="X33" s="91">
        <f t="shared" si="4"/>
        <v>96.74775242</v>
      </c>
      <c r="Y33" s="91">
        <f t="shared" si="5"/>
        <v>5182329</v>
      </c>
      <c r="Z33" s="91">
        <f t="shared" si="6"/>
        <v>130814</v>
      </c>
      <c r="AA33" s="91">
        <f t="shared" si="7"/>
        <v>259236</v>
      </c>
      <c r="AB33" s="91">
        <f t="shared" si="8"/>
        <v>346917</v>
      </c>
      <c r="AC33" s="91">
        <f t="shared" si="9"/>
        <v>162533</v>
      </c>
      <c r="AD33" s="91">
        <f t="shared" si="10"/>
        <v>171597</v>
      </c>
      <c r="AE33" s="91">
        <f t="shared" si="11"/>
        <v>143037</v>
      </c>
      <c r="AF33" s="91">
        <f t="shared" si="12"/>
        <v>227072</v>
      </c>
      <c r="AG33" s="91">
        <f t="shared" si="13"/>
        <v>6623535</v>
      </c>
      <c r="AH33" s="91">
        <f t="shared" si="14"/>
        <v>541706</v>
      </c>
    </row>
    <row r="34">
      <c r="A34" s="76">
        <v>44599.0</v>
      </c>
      <c r="B34" s="101">
        <v>2.2371497E7</v>
      </c>
      <c r="C34" s="101">
        <v>2.231096E7</v>
      </c>
      <c r="D34" s="101">
        <v>1817794.0</v>
      </c>
      <c r="E34" s="85">
        <f>6324995+910317</f>
        <v>7235312</v>
      </c>
      <c r="F34" s="101">
        <v>6330108.0</v>
      </c>
      <c r="G34" s="101">
        <v>7687435.0</v>
      </c>
      <c r="H34" s="101">
        <v>8410637.0</v>
      </c>
      <c r="I34" s="101">
        <v>7232240.0</v>
      </c>
      <c r="J34" s="102">
        <v>3740497.0</v>
      </c>
      <c r="K34" s="101">
        <v>2228434.0</v>
      </c>
      <c r="L34" s="101">
        <v>87.1</v>
      </c>
      <c r="M34" s="101">
        <v>87.5</v>
      </c>
      <c r="N34" s="101">
        <v>86.7</v>
      </c>
      <c r="O34" s="104">
        <f t="shared" si="1"/>
        <v>25.95649011</v>
      </c>
      <c r="P34" s="104">
        <f t="shared" si="2"/>
        <v>98.19308094</v>
      </c>
      <c r="Q34" s="101">
        <v>96.0</v>
      </c>
      <c r="R34" s="101">
        <v>95.7</v>
      </c>
      <c r="S34" s="101">
        <v>98.1</v>
      </c>
      <c r="T34" s="101">
        <v>97.7</v>
      </c>
      <c r="U34" s="101">
        <v>96.3</v>
      </c>
      <c r="V34" s="101">
        <v>90.7</v>
      </c>
      <c r="W34" s="91">
        <f t="shared" si="3"/>
        <v>42864663</v>
      </c>
      <c r="X34" s="91">
        <f t="shared" si="4"/>
        <v>96.72905636</v>
      </c>
      <c r="Y34" s="91">
        <f t="shared" si="5"/>
        <v>5185441</v>
      </c>
      <c r="Z34" s="91">
        <f t="shared" si="6"/>
        <v>133142</v>
      </c>
      <c r="AA34" s="91">
        <f t="shared" si="7"/>
        <v>261477</v>
      </c>
      <c r="AB34" s="91">
        <f t="shared" si="8"/>
        <v>348374</v>
      </c>
      <c r="AC34" s="91">
        <f t="shared" si="9"/>
        <v>163737</v>
      </c>
      <c r="AD34" s="91">
        <f t="shared" si="10"/>
        <v>172207</v>
      </c>
      <c r="AE34" s="91">
        <f t="shared" si="11"/>
        <v>143250</v>
      </c>
      <c r="AF34" s="91">
        <f t="shared" si="12"/>
        <v>227304</v>
      </c>
      <c r="AG34" s="91">
        <f t="shared" si="13"/>
        <v>6634932</v>
      </c>
      <c r="AH34" s="91">
        <f t="shared" si="14"/>
        <v>542761</v>
      </c>
    </row>
    <row r="35">
      <c r="A35" s="76">
        <v>44598.0</v>
      </c>
      <c r="B35" s="101">
        <v>2.2371252E7</v>
      </c>
      <c r="C35" s="101">
        <v>2.2310734E7</v>
      </c>
      <c r="D35" s="101">
        <v>1817576.0</v>
      </c>
      <c r="E35" s="85">
        <f>6324905+910305</f>
        <v>7235210</v>
      </c>
      <c r="F35" s="101">
        <v>6330029.0</v>
      </c>
      <c r="G35" s="101">
        <v>7687399.0</v>
      </c>
      <c r="H35" s="101">
        <v>8410611.0</v>
      </c>
      <c r="I35" s="101">
        <v>7232236.0</v>
      </c>
      <c r="J35" s="102">
        <v>3740494.0</v>
      </c>
      <c r="K35" s="101">
        <v>2228431.0</v>
      </c>
      <c r="L35" s="101">
        <v>87.1</v>
      </c>
      <c r="M35" s="101">
        <v>87.5</v>
      </c>
      <c r="N35" s="101">
        <v>86.7</v>
      </c>
      <c r="O35" s="104">
        <f t="shared" si="1"/>
        <v>25.95337726</v>
      </c>
      <c r="P35" s="104">
        <f t="shared" si="2"/>
        <v>98.19169666</v>
      </c>
      <c r="Q35" s="101">
        <v>96.0</v>
      </c>
      <c r="R35" s="101">
        <v>95.7</v>
      </c>
      <c r="S35" s="101">
        <v>98.1</v>
      </c>
      <c r="T35" s="101">
        <v>97.7</v>
      </c>
      <c r="U35" s="101">
        <v>96.3</v>
      </c>
      <c r="V35" s="101">
        <v>90.7</v>
      </c>
      <c r="W35" s="91">
        <f t="shared" si="3"/>
        <v>42864410</v>
      </c>
      <c r="X35" s="91">
        <f t="shared" si="4"/>
        <v>96.72848544</v>
      </c>
      <c r="Y35" s="91">
        <f t="shared" si="5"/>
        <v>5185659</v>
      </c>
      <c r="Z35" s="91">
        <f t="shared" si="6"/>
        <v>133244</v>
      </c>
      <c r="AA35" s="91">
        <f t="shared" si="7"/>
        <v>261556</v>
      </c>
      <c r="AB35" s="91">
        <f t="shared" si="8"/>
        <v>348410</v>
      </c>
      <c r="AC35" s="91">
        <f t="shared" si="9"/>
        <v>163763</v>
      </c>
      <c r="AD35" s="91">
        <f t="shared" si="10"/>
        <v>172211</v>
      </c>
      <c r="AE35" s="91">
        <f t="shared" si="11"/>
        <v>143253</v>
      </c>
      <c r="AF35" s="91">
        <f t="shared" si="12"/>
        <v>227307</v>
      </c>
      <c r="AG35" s="91">
        <f t="shared" si="13"/>
        <v>6635403</v>
      </c>
      <c r="AH35" s="91">
        <f t="shared" si="14"/>
        <v>542771</v>
      </c>
    </row>
    <row r="36">
      <c r="A36" s="76">
        <v>44597.0</v>
      </c>
      <c r="B36" s="101">
        <v>2.2367283E7</v>
      </c>
      <c r="C36" s="101">
        <v>2.230704E7</v>
      </c>
      <c r="D36" s="101">
        <v>1813433.0</v>
      </c>
      <c r="E36" s="85">
        <f>6324129+910120</f>
        <v>7234249</v>
      </c>
      <c r="F36" s="101">
        <v>6328837.0</v>
      </c>
      <c r="G36" s="101">
        <v>7686774.0</v>
      </c>
      <c r="H36" s="101">
        <v>8410195.0</v>
      </c>
      <c r="I36" s="101">
        <v>7232054.0</v>
      </c>
      <c r="J36" s="102">
        <v>3740418.0</v>
      </c>
      <c r="K36" s="101">
        <v>2228363.0</v>
      </c>
      <c r="L36" s="101">
        <v>87.1</v>
      </c>
      <c r="M36" s="101">
        <v>87.5</v>
      </c>
      <c r="N36" s="101">
        <v>86.7</v>
      </c>
      <c r="O36" s="104">
        <f t="shared" si="1"/>
        <v>25.89421889</v>
      </c>
      <c r="P36" s="104">
        <f t="shared" si="2"/>
        <v>98.17865457</v>
      </c>
      <c r="Q36" s="101">
        <v>96.0</v>
      </c>
      <c r="R36" s="101">
        <v>95.7</v>
      </c>
      <c r="S36" s="101">
        <v>98.1</v>
      </c>
      <c r="T36" s="101">
        <v>97.7</v>
      </c>
      <c r="U36" s="101">
        <v>96.3</v>
      </c>
      <c r="V36" s="101">
        <v>90.7</v>
      </c>
      <c r="W36" s="91">
        <f t="shared" si="3"/>
        <v>42860890</v>
      </c>
      <c r="X36" s="91">
        <f t="shared" si="4"/>
        <v>96.72054215</v>
      </c>
      <c r="Y36" s="91">
        <f t="shared" si="5"/>
        <v>5189802</v>
      </c>
      <c r="Z36" s="91">
        <f t="shared" si="6"/>
        <v>134205</v>
      </c>
      <c r="AA36" s="91">
        <f t="shared" si="7"/>
        <v>262748</v>
      </c>
      <c r="AB36" s="91">
        <f t="shared" si="8"/>
        <v>349035</v>
      </c>
      <c r="AC36" s="91">
        <f t="shared" si="9"/>
        <v>164179</v>
      </c>
      <c r="AD36" s="91">
        <f t="shared" si="10"/>
        <v>172393</v>
      </c>
      <c r="AE36" s="91">
        <f t="shared" si="11"/>
        <v>143329</v>
      </c>
      <c r="AF36" s="91">
        <f t="shared" si="12"/>
        <v>227375</v>
      </c>
      <c r="AG36" s="91">
        <f t="shared" si="13"/>
        <v>6643066</v>
      </c>
      <c r="AH36" s="91">
        <f t="shared" si="14"/>
        <v>543097</v>
      </c>
    </row>
    <row r="37">
      <c r="A37" s="76">
        <v>44596.0</v>
      </c>
      <c r="B37" s="101">
        <v>2.2358856E7</v>
      </c>
      <c r="C37" s="101">
        <v>2.2299477E7</v>
      </c>
      <c r="D37" s="101">
        <v>1807552.0</v>
      </c>
      <c r="E37" s="85">
        <f>6321878+909688</f>
        <v>7231566</v>
      </c>
      <c r="F37" s="101">
        <v>6325961.0</v>
      </c>
      <c r="G37" s="101">
        <v>7684890.0</v>
      </c>
      <c r="H37" s="101">
        <v>8408757.0</v>
      </c>
      <c r="I37" s="101">
        <v>7231301.0</v>
      </c>
      <c r="J37" s="102">
        <v>3740150.0</v>
      </c>
      <c r="K37" s="101">
        <v>2228156.0</v>
      </c>
      <c r="L37" s="101">
        <v>87.0</v>
      </c>
      <c r="M37" s="101">
        <v>87.4</v>
      </c>
      <c r="N37" s="101">
        <v>86.6</v>
      </c>
      <c r="O37" s="104">
        <f t="shared" si="1"/>
        <v>25.81024341</v>
      </c>
      <c r="P37" s="104">
        <f t="shared" si="2"/>
        <v>98.14224259</v>
      </c>
      <c r="Q37" s="101">
        <v>96.0</v>
      </c>
      <c r="R37" s="101">
        <v>95.6</v>
      </c>
      <c r="S37" s="101">
        <v>98.1</v>
      </c>
      <c r="T37" s="101">
        <v>97.7</v>
      </c>
      <c r="U37" s="101">
        <v>96.3</v>
      </c>
      <c r="V37" s="101">
        <v>90.7</v>
      </c>
      <c r="W37" s="91">
        <f t="shared" si="3"/>
        <v>42850781</v>
      </c>
      <c r="X37" s="91">
        <f t="shared" si="4"/>
        <v>96.69773003</v>
      </c>
      <c r="Y37" s="91">
        <f t="shared" si="5"/>
        <v>5195683</v>
      </c>
      <c r="Z37" s="91">
        <f t="shared" si="6"/>
        <v>136888</v>
      </c>
      <c r="AA37" s="91">
        <f t="shared" si="7"/>
        <v>265624</v>
      </c>
      <c r="AB37" s="91">
        <f t="shared" si="8"/>
        <v>350919</v>
      </c>
      <c r="AC37" s="91">
        <f t="shared" si="9"/>
        <v>165617</v>
      </c>
      <c r="AD37" s="91">
        <f t="shared" si="10"/>
        <v>173146</v>
      </c>
      <c r="AE37" s="91">
        <f t="shared" si="11"/>
        <v>143597</v>
      </c>
      <c r="AF37" s="91">
        <f t="shared" si="12"/>
        <v>227582</v>
      </c>
      <c r="AG37" s="91">
        <f t="shared" si="13"/>
        <v>6659056</v>
      </c>
      <c r="AH37" s="91">
        <f t="shared" si="14"/>
        <v>544325</v>
      </c>
    </row>
    <row r="38">
      <c r="A38" s="76">
        <v>44595.0</v>
      </c>
      <c r="B38" s="101"/>
      <c r="C38" s="101"/>
      <c r="D38" s="101">
        <v>1802522.0</v>
      </c>
      <c r="E38" s="85">
        <f>6319213+909220</f>
        <v>7228433</v>
      </c>
      <c r="F38" s="101">
        <v>6322889.0</v>
      </c>
      <c r="G38" s="101">
        <v>7682737.0</v>
      </c>
      <c r="H38" s="101">
        <v>8406959.0</v>
      </c>
      <c r="I38" s="101">
        <v>7230399.0</v>
      </c>
      <c r="J38" s="102">
        <v>3739855.0</v>
      </c>
      <c r="K38" s="101">
        <v>2227873.0</v>
      </c>
      <c r="L38" s="101">
        <v>87.0</v>
      </c>
      <c r="M38" s="101"/>
      <c r="N38" s="101"/>
      <c r="O38" s="104">
        <f t="shared" si="1"/>
        <v>25.73841946</v>
      </c>
      <c r="P38" s="104">
        <f t="shared" si="2"/>
        <v>98.0997235</v>
      </c>
      <c r="Q38" s="101">
        <v>95.9</v>
      </c>
      <c r="R38" s="101">
        <v>95.6</v>
      </c>
      <c r="S38" s="101">
        <v>98.0</v>
      </c>
      <c r="T38" s="101">
        <v>97.6</v>
      </c>
      <c r="U38" s="101">
        <v>96.3</v>
      </c>
      <c r="V38" s="101">
        <v>90.7</v>
      </c>
      <c r="W38" s="91">
        <f t="shared" si="3"/>
        <v>42839145</v>
      </c>
      <c r="X38" s="91">
        <f t="shared" si="4"/>
        <v>96.67147205</v>
      </c>
      <c r="Y38" s="91">
        <f t="shared" si="5"/>
        <v>5200713</v>
      </c>
      <c r="Z38" s="91">
        <f t="shared" si="6"/>
        <v>140021</v>
      </c>
      <c r="AA38" s="91">
        <f t="shared" si="7"/>
        <v>268696</v>
      </c>
      <c r="AB38" s="91">
        <f t="shared" si="8"/>
        <v>353072</v>
      </c>
      <c r="AC38" s="91">
        <f t="shared" si="9"/>
        <v>167415</v>
      </c>
      <c r="AD38" s="91">
        <f t="shared" si="10"/>
        <v>174048</v>
      </c>
      <c r="AE38" s="91">
        <f t="shared" si="11"/>
        <v>143892</v>
      </c>
      <c r="AF38" s="91">
        <f t="shared" si="12"/>
        <v>227865</v>
      </c>
      <c r="AG38" s="91">
        <f t="shared" si="13"/>
        <v>6675722</v>
      </c>
      <c r="AH38" s="91">
        <f t="shared" si="14"/>
        <v>545805</v>
      </c>
    </row>
    <row r="39">
      <c r="A39" s="76">
        <v>44594.0</v>
      </c>
      <c r="B39" s="101">
        <v>2.2349306E7</v>
      </c>
      <c r="C39" s="101">
        <v>2.2291929E7</v>
      </c>
      <c r="D39" s="101">
        <v>1802324.0</v>
      </c>
      <c r="E39" s="85">
        <f>6319132+909208</f>
        <v>7228340</v>
      </c>
      <c r="F39" s="101">
        <v>6322804.0</v>
      </c>
      <c r="G39" s="101">
        <v>7682713.0</v>
      </c>
      <c r="H39" s="101">
        <v>8406942.0</v>
      </c>
      <c r="I39" s="101">
        <v>7230386.0</v>
      </c>
      <c r="J39" s="102">
        <v>3739852.0</v>
      </c>
      <c r="K39" s="101">
        <v>2227874.0</v>
      </c>
      <c r="L39" s="101">
        <v>87.0</v>
      </c>
      <c r="M39" s="101">
        <v>87.4</v>
      </c>
      <c r="N39" s="101">
        <v>86.6</v>
      </c>
      <c r="O39" s="104">
        <f t="shared" si="1"/>
        <v>25.73559219</v>
      </c>
      <c r="P39" s="104">
        <f t="shared" si="2"/>
        <v>98.09846136</v>
      </c>
      <c r="Q39" s="101">
        <v>95.9</v>
      </c>
      <c r="R39" s="101">
        <v>95.6</v>
      </c>
      <c r="S39" s="101">
        <v>98.0</v>
      </c>
      <c r="T39" s="101">
        <v>97.6</v>
      </c>
      <c r="U39" s="101">
        <v>96.3</v>
      </c>
      <c r="V39" s="101">
        <v>90.7</v>
      </c>
      <c r="W39" s="91">
        <f t="shared" si="3"/>
        <v>42838911</v>
      </c>
      <c r="X39" s="91">
        <f t="shared" si="4"/>
        <v>96.67094401</v>
      </c>
      <c r="Y39" s="91">
        <f t="shared" si="5"/>
        <v>5200911</v>
      </c>
      <c r="Z39" s="91">
        <f t="shared" si="6"/>
        <v>140114</v>
      </c>
      <c r="AA39" s="91">
        <f t="shared" si="7"/>
        <v>268781</v>
      </c>
      <c r="AB39" s="91">
        <f t="shared" si="8"/>
        <v>353096</v>
      </c>
      <c r="AC39" s="91">
        <f t="shared" si="9"/>
        <v>167432</v>
      </c>
      <c r="AD39" s="91">
        <f t="shared" si="10"/>
        <v>174061</v>
      </c>
      <c r="AE39" s="91">
        <f t="shared" si="11"/>
        <v>143895</v>
      </c>
      <c r="AF39" s="91">
        <f t="shared" si="12"/>
        <v>227864</v>
      </c>
      <c r="AG39" s="91">
        <f t="shared" si="13"/>
        <v>6676154</v>
      </c>
      <c r="AH39" s="91">
        <f t="shared" si="14"/>
        <v>545820</v>
      </c>
    </row>
    <row r="40">
      <c r="A40" s="76">
        <v>44593.0</v>
      </c>
      <c r="B40" s="101">
        <v>2.2349244E7</v>
      </c>
      <c r="C40" s="101">
        <v>2.2291898E7</v>
      </c>
      <c r="D40" s="101">
        <v>1802310.0</v>
      </c>
      <c r="E40" s="85">
        <f>6319108+909205</f>
        <v>7228313</v>
      </c>
      <c r="F40" s="101">
        <v>6322774.0</v>
      </c>
      <c r="G40" s="101">
        <v>7682698.0</v>
      </c>
      <c r="H40" s="101">
        <v>8406938.0</v>
      </c>
      <c r="I40" s="101">
        <v>7230383.0</v>
      </c>
      <c r="J40" s="102">
        <v>3739852.0</v>
      </c>
      <c r="K40" s="101">
        <v>2227874.0</v>
      </c>
      <c r="L40" s="101">
        <v>87.0</v>
      </c>
      <c r="M40" s="101">
        <v>87.4</v>
      </c>
      <c r="N40" s="101">
        <v>86.6</v>
      </c>
      <c r="O40" s="104">
        <f t="shared" si="1"/>
        <v>25.73539229</v>
      </c>
      <c r="P40" s="104">
        <f t="shared" si="2"/>
        <v>98.09809493</v>
      </c>
      <c r="Q40" s="101">
        <v>95.9</v>
      </c>
      <c r="R40" s="101">
        <v>95.6</v>
      </c>
      <c r="S40" s="101">
        <v>98.0</v>
      </c>
      <c r="T40" s="101">
        <v>97.6</v>
      </c>
      <c r="U40" s="101">
        <v>96.3</v>
      </c>
      <c r="V40" s="101">
        <v>90.7</v>
      </c>
      <c r="W40" s="91">
        <f t="shared" si="3"/>
        <v>42838832</v>
      </c>
      <c r="X40" s="91">
        <f t="shared" si="4"/>
        <v>96.67076573</v>
      </c>
      <c r="Y40" s="91">
        <f t="shared" si="5"/>
        <v>5200925</v>
      </c>
      <c r="Z40" s="91">
        <f t="shared" si="6"/>
        <v>140141</v>
      </c>
      <c r="AA40" s="91">
        <f t="shared" si="7"/>
        <v>268811</v>
      </c>
      <c r="AB40" s="91">
        <f t="shared" si="8"/>
        <v>353111</v>
      </c>
      <c r="AC40" s="91">
        <f t="shared" si="9"/>
        <v>167436</v>
      </c>
      <c r="AD40" s="91">
        <f t="shared" si="10"/>
        <v>174064</v>
      </c>
      <c r="AE40" s="91">
        <f t="shared" si="11"/>
        <v>143895</v>
      </c>
      <c r="AF40" s="91">
        <f t="shared" si="12"/>
        <v>227864</v>
      </c>
      <c r="AG40" s="91">
        <f t="shared" si="13"/>
        <v>6676247</v>
      </c>
      <c r="AH40" s="91">
        <f t="shared" si="14"/>
        <v>545823</v>
      </c>
    </row>
    <row r="41">
      <c r="A41" s="76">
        <v>44592.0</v>
      </c>
      <c r="B41" s="101">
        <v>2.2348836E7</v>
      </c>
      <c r="C41" s="101">
        <v>2.2291595E7</v>
      </c>
      <c r="D41" s="101">
        <v>1802107.0</v>
      </c>
      <c r="E41" s="85">
        <f>6318954+909177</f>
        <v>7228131</v>
      </c>
      <c r="F41" s="101">
        <v>6322607.0</v>
      </c>
      <c r="G41" s="101">
        <v>7682601.0</v>
      </c>
      <c r="H41" s="101">
        <v>8406896.0</v>
      </c>
      <c r="I41" s="101">
        <v>7230368.0</v>
      </c>
      <c r="J41" s="102">
        <v>3739850.0</v>
      </c>
      <c r="K41" s="101">
        <v>2227871.0</v>
      </c>
      <c r="L41" s="101">
        <v>87.0</v>
      </c>
      <c r="M41" s="101">
        <v>87.4</v>
      </c>
      <c r="N41" s="101">
        <v>86.6</v>
      </c>
      <c r="O41" s="104">
        <f t="shared" si="1"/>
        <v>25.73249363</v>
      </c>
      <c r="P41" s="104">
        <f t="shared" si="2"/>
        <v>98.09562494</v>
      </c>
      <c r="Q41" s="101">
        <v>95.9</v>
      </c>
      <c r="R41" s="101">
        <v>95.6</v>
      </c>
      <c r="S41" s="101">
        <v>98.0</v>
      </c>
      <c r="T41" s="101">
        <v>97.6</v>
      </c>
      <c r="U41" s="101">
        <v>96.3</v>
      </c>
      <c r="V41" s="101">
        <v>90.7</v>
      </c>
      <c r="W41" s="91">
        <f t="shared" si="3"/>
        <v>42838324</v>
      </c>
      <c r="X41" s="91">
        <f t="shared" si="4"/>
        <v>96.66961937</v>
      </c>
      <c r="Y41" s="91">
        <f t="shared" si="5"/>
        <v>5201128</v>
      </c>
      <c r="Z41" s="91">
        <f t="shared" si="6"/>
        <v>140323</v>
      </c>
      <c r="AA41" s="91">
        <f t="shared" si="7"/>
        <v>268978</v>
      </c>
      <c r="AB41" s="91">
        <f t="shared" si="8"/>
        <v>353208</v>
      </c>
      <c r="AC41" s="91">
        <f t="shared" si="9"/>
        <v>167478</v>
      </c>
      <c r="AD41" s="91">
        <f t="shared" si="10"/>
        <v>174079</v>
      </c>
      <c r="AE41" s="91">
        <f t="shared" si="11"/>
        <v>143897</v>
      </c>
      <c r="AF41" s="91">
        <f t="shared" si="12"/>
        <v>227867</v>
      </c>
      <c r="AG41" s="91">
        <f t="shared" si="13"/>
        <v>6676958</v>
      </c>
      <c r="AH41" s="91">
        <f t="shared" si="14"/>
        <v>545843</v>
      </c>
    </row>
    <row r="42">
      <c r="A42" s="76">
        <v>44591.0</v>
      </c>
      <c r="B42" s="101">
        <v>2.2348499E7</v>
      </c>
      <c r="C42" s="101">
        <v>2.2291289E7</v>
      </c>
      <c r="D42" s="101">
        <v>1801831.0</v>
      </c>
      <c r="E42" s="85">
        <f>6318837+909156</f>
        <v>7227993</v>
      </c>
      <c r="F42" s="101">
        <v>6322478.0</v>
      </c>
      <c r="G42" s="101">
        <v>7682543.0</v>
      </c>
      <c r="H42" s="101">
        <v>8406866.0</v>
      </c>
      <c r="I42" s="101">
        <v>7230358.0</v>
      </c>
      <c r="J42" s="102">
        <v>3739849.0</v>
      </c>
      <c r="K42" s="101">
        <v>2227870.0</v>
      </c>
      <c r="L42" s="101">
        <v>87.0</v>
      </c>
      <c r="M42" s="101">
        <v>87.4</v>
      </c>
      <c r="N42" s="101">
        <v>86.6</v>
      </c>
      <c r="O42" s="104">
        <f t="shared" si="1"/>
        <v>25.72855259</v>
      </c>
      <c r="P42" s="104">
        <f t="shared" si="2"/>
        <v>98.0937521</v>
      </c>
      <c r="Q42" s="101">
        <v>95.9</v>
      </c>
      <c r="R42" s="101">
        <v>95.6</v>
      </c>
      <c r="S42" s="101">
        <v>98.0</v>
      </c>
      <c r="T42" s="101">
        <v>97.6</v>
      </c>
      <c r="U42" s="101">
        <v>96.3</v>
      </c>
      <c r="V42" s="101">
        <v>90.7</v>
      </c>
      <c r="W42" s="91">
        <f t="shared" si="3"/>
        <v>42837957</v>
      </c>
      <c r="X42" s="91">
        <f t="shared" si="4"/>
        <v>96.66879119</v>
      </c>
      <c r="Y42" s="91">
        <f t="shared" si="5"/>
        <v>5201404</v>
      </c>
      <c r="Z42" s="91">
        <f t="shared" si="6"/>
        <v>140461</v>
      </c>
      <c r="AA42" s="91">
        <f t="shared" si="7"/>
        <v>269107</v>
      </c>
      <c r="AB42" s="91">
        <f t="shared" si="8"/>
        <v>353266</v>
      </c>
      <c r="AC42" s="91">
        <f t="shared" si="9"/>
        <v>167508</v>
      </c>
      <c r="AD42" s="91">
        <f t="shared" si="10"/>
        <v>174089</v>
      </c>
      <c r="AE42" s="91">
        <f t="shared" si="11"/>
        <v>143898</v>
      </c>
      <c r="AF42" s="91">
        <f t="shared" si="12"/>
        <v>227868</v>
      </c>
      <c r="AG42" s="91">
        <f t="shared" si="13"/>
        <v>6677601</v>
      </c>
      <c r="AH42" s="91">
        <f t="shared" si="14"/>
        <v>545855</v>
      </c>
    </row>
    <row r="43">
      <c r="A43" s="76">
        <v>44590.0</v>
      </c>
      <c r="B43" s="101">
        <v>2.2344051E7</v>
      </c>
      <c r="C43" s="101">
        <v>2.2287224E7</v>
      </c>
      <c r="D43" s="101">
        <v>1797860.0</v>
      </c>
      <c r="E43" s="85">
        <f>6317868+908959</f>
        <v>7226827</v>
      </c>
      <c r="F43" s="101">
        <v>6320790.0</v>
      </c>
      <c r="G43" s="101">
        <v>7681676.0</v>
      </c>
      <c r="H43" s="101">
        <v>8406337.0</v>
      </c>
      <c r="I43" s="101">
        <v>7230134.0</v>
      </c>
      <c r="J43" s="102">
        <v>3739788.0</v>
      </c>
      <c r="K43" s="101">
        <v>2227863.0</v>
      </c>
      <c r="L43" s="101">
        <v>87.0</v>
      </c>
      <c r="M43" s="101">
        <v>87.4</v>
      </c>
      <c r="N43" s="101">
        <v>86.6</v>
      </c>
      <c r="O43" s="104">
        <f t="shared" si="1"/>
        <v>25.67185022</v>
      </c>
      <c r="P43" s="104">
        <f t="shared" si="2"/>
        <v>98.07792788</v>
      </c>
      <c r="Q43" s="101">
        <v>95.9</v>
      </c>
      <c r="R43" s="101">
        <v>95.6</v>
      </c>
      <c r="S43" s="101">
        <v>98.0</v>
      </c>
      <c r="T43" s="101">
        <v>97.6</v>
      </c>
      <c r="U43" s="101">
        <v>96.3</v>
      </c>
      <c r="V43" s="101">
        <v>90.7</v>
      </c>
      <c r="W43" s="91">
        <f t="shared" si="3"/>
        <v>42833415</v>
      </c>
      <c r="X43" s="91">
        <f t="shared" si="4"/>
        <v>96.65854165</v>
      </c>
      <c r="Y43" s="91">
        <f t="shared" si="5"/>
        <v>5205375</v>
      </c>
      <c r="Z43" s="91">
        <f t="shared" si="6"/>
        <v>141627</v>
      </c>
      <c r="AA43" s="91">
        <f t="shared" si="7"/>
        <v>270795</v>
      </c>
      <c r="AB43" s="91">
        <f t="shared" si="8"/>
        <v>354133</v>
      </c>
      <c r="AC43" s="91">
        <f t="shared" si="9"/>
        <v>168037</v>
      </c>
      <c r="AD43" s="91">
        <f t="shared" si="10"/>
        <v>174313</v>
      </c>
      <c r="AE43" s="91">
        <f t="shared" si="11"/>
        <v>143959</v>
      </c>
      <c r="AF43" s="91">
        <f t="shared" si="12"/>
        <v>227875</v>
      </c>
      <c r="AG43" s="91">
        <f t="shared" si="13"/>
        <v>6686114</v>
      </c>
      <c r="AH43" s="91">
        <f t="shared" si="14"/>
        <v>546147</v>
      </c>
    </row>
    <row r="44">
      <c r="A44" s="76">
        <v>44589.0</v>
      </c>
      <c r="B44" s="101">
        <v>2.2336013E7</v>
      </c>
      <c r="C44" s="101">
        <v>2.2279883E7</v>
      </c>
      <c r="D44" s="101">
        <v>1792372.0</v>
      </c>
      <c r="E44" s="85">
        <f>6315608+908567</f>
        <v>7224175</v>
      </c>
      <c r="F44" s="101">
        <v>6317756.0</v>
      </c>
      <c r="G44" s="101">
        <v>7679897.0</v>
      </c>
      <c r="H44" s="101">
        <v>8405015.0</v>
      </c>
      <c r="I44" s="101">
        <v>7229439.0</v>
      </c>
      <c r="J44" s="102">
        <v>3739585.0</v>
      </c>
      <c r="K44" s="101">
        <v>2227657.0</v>
      </c>
      <c r="L44" s="101">
        <v>86.9</v>
      </c>
      <c r="M44" s="101">
        <v>87.3</v>
      </c>
      <c r="N44" s="101">
        <v>86.6</v>
      </c>
      <c r="O44" s="104">
        <f t="shared" si="1"/>
        <v>25.59348644</v>
      </c>
      <c r="P44" s="104">
        <f t="shared" si="2"/>
        <v>98.04193661</v>
      </c>
      <c r="Q44" s="101">
        <v>95.8</v>
      </c>
      <c r="R44" s="101">
        <v>95.6</v>
      </c>
      <c r="S44" s="101">
        <v>98.0</v>
      </c>
      <c r="T44" s="101">
        <v>97.6</v>
      </c>
      <c r="U44" s="101">
        <v>96.3</v>
      </c>
      <c r="V44" s="101">
        <v>90.7</v>
      </c>
      <c r="W44" s="91">
        <f t="shared" si="3"/>
        <v>42823524</v>
      </c>
      <c r="X44" s="91">
        <f t="shared" si="4"/>
        <v>96.63622147</v>
      </c>
      <c r="Y44" s="91">
        <f t="shared" si="5"/>
        <v>5210863</v>
      </c>
      <c r="Z44" s="91">
        <f t="shared" si="6"/>
        <v>144279</v>
      </c>
      <c r="AA44" s="91">
        <f t="shared" si="7"/>
        <v>273829</v>
      </c>
      <c r="AB44" s="91">
        <f t="shared" si="8"/>
        <v>355912</v>
      </c>
      <c r="AC44" s="91">
        <f t="shared" si="9"/>
        <v>169359</v>
      </c>
      <c r="AD44" s="91">
        <f t="shared" si="10"/>
        <v>175008</v>
      </c>
      <c r="AE44" s="91">
        <f t="shared" si="11"/>
        <v>144162</v>
      </c>
      <c r="AF44" s="91">
        <f t="shared" si="12"/>
        <v>228081</v>
      </c>
      <c r="AG44" s="91">
        <f t="shared" si="13"/>
        <v>6701493</v>
      </c>
      <c r="AH44" s="91">
        <f t="shared" si="14"/>
        <v>547251</v>
      </c>
    </row>
    <row r="45">
      <c r="A45" s="76">
        <v>44588.0</v>
      </c>
      <c r="B45" s="101"/>
      <c r="C45" s="101"/>
      <c r="D45" s="101">
        <v>1788802.0</v>
      </c>
      <c r="E45" s="85">
        <f>908283+6313940</f>
        <v>7222223</v>
      </c>
      <c r="F45" s="101">
        <v>6315779.0</v>
      </c>
      <c r="G45" s="101">
        <v>7678617.0</v>
      </c>
      <c r="H45" s="101">
        <v>8403933.0</v>
      </c>
      <c r="I45" s="101">
        <v>7228835.0</v>
      </c>
      <c r="J45" s="102">
        <v>3739401.0</v>
      </c>
      <c r="K45" s="101">
        <v>2227455.0</v>
      </c>
      <c r="L45" s="101">
        <v>86.9</v>
      </c>
      <c r="M45" s="101"/>
      <c r="N45" s="101"/>
      <c r="O45" s="104">
        <f t="shared" si="1"/>
        <v>25.54251</v>
      </c>
      <c r="P45" s="104">
        <f t="shared" si="2"/>
        <v>98.0154453</v>
      </c>
      <c r="Q45" s="101">
        <v>95.8</v>
      </c>
      <c r="R45" s="101">
        <v>95.6</v>
      </c>
      <c r="S45" s="101">
        <v>98.0</v>
      </c>
      <c r="T45" s="101">
        <v>97.6</v>
      </c>
      <c r="U45" s="101">
        <v>96.3</v>
      </c>
      <c r="V45" s="101">
        <v>90.7</v>
      </c>
      <c r="W45" s="91">
        <f t="shared" si="3"/>
        <v>42816243</v>
      </c>
      <c r="X45" s="91">
        <f t="shared" si="4"/>
        <v>96.61979105</v>
      </c>
      <c r="Y45" s="91">
        <f t="shared" si="5"/>
        <v>5214433</v>
      </c>
      <c r="Z45" s="91">
        <f t="shared" si="6"/>
        <v>146231</v>
      </c>
      <c r="AA45" s="91">
        <f t="shared" si="7"/>
        <v>275806</v>
      </c>
      <c r="AB45" s="91">
        <f t="shared" si="8"/>
        <v>357192</v>
      </c>
      <c r="AC45" s="91">
        <f t="shared" si="9"/>
        <v>170441</v>
      </c>
      <c r="AD45" s="91">
        <f t="shared" si="10"/>
        <v>175612</v>
      </c>
      <c r="AE45" s="91">
        <f t="shared" si="11"/>
        <v>144346</v>
      </c>
      <c r="AF45" s="91">
        <f t="shared" si="12"/>
        <v>228283</v>
      </c>
      <c r="AG45" s="91">
        <f t="shared" si="13"/>
        <v>6712344</v>
      </c>
      <c r="AH45" s="91">
        <f t="shared" si="14"/>
        <v>548241</v>
      </c>
    </row>
    <row r="46">
      <c r="A46" s="76">
        <v>44587.0</v>
      </c>
      <c r="B46" s="101">
        <v>2.2324839E7</v>
      </c>
      <c r="C46" s="101">
        <v>2.227008E7</v>
      </c>
      <c r="D46" s="101">
        <v>1785365.0</v>
      </c>
      <c r="E46" s="85">
        <f>6312375+907983</f>
        <v>7220358</v>
      </c>
      <c r="F46" s="101">
        <v>6314014.0</v>
      </c>
      <c r="G46" s="101">
        <v>7677414.0</v>
      </c>
      <c r="H46" s="101">
        <v>8402976.0</v>
      </c>
      <c r="I46" s="101">
        <v>7228302.0</v>
      </c>
      <c r="J46" s="102">
        <v>3739249.0</v>
      </c>
      <c r="K46" s="101">
        <v>2227241.0</v>
      </c>
      <c r="L46" s="101">
        <v>86.9</v>
      </c>
      <c r="M46" s="101">
        <v>87.3</v>
      </c>
      <c r="N46" s="101">
        <v>86.5</v>
      </c>
      <c r="O46" s="104">
        <f t="shared" si="1"/>
        <v>25.49343268</v>
      </c>
      <c r="P46" s="104">
        <f t="shared" si="2"/>
        <v>97.9901347</v>
      </c>
      <c r="Q46" s="101">
        <v>95.8</v>
      </c>
      <c r="R46" s="101">
        <v>95.5</v>
      </c>
      <c r="S46" s="101">
        <v>98.0</v>
      </c>
      <c r="T46" s="101">
        <v>97.6</v>
      </c>
      <c r="U46" s="101">
        <v>96.3</v>
      </c>
      <c r="V46" s="101">
        <v>90.7</v>
      </c>
      <c r="W46" s="91">
        <f t="shared" si="3"/>
        <v>42809554</v>
      </c>
      <c r="X46" s="91">
        <f t="shared" si="4"/>
        <v>96.60469655</v>
      </c>
      <c r="Y46" s="91">
        <f t="shared" si="5"/>
        <v>5217870</v>
      </c>
      <c r="Z46" s="91">
        <f t="shared" si="6"/>
        <v>148096</v>
      </c>
      <c r="AA46" s="91">
        <f t="shared" si="7"/>
        <v>277571</v>
      </c>
      <c r="AB46" s="91">
        <f t="shared" si="8"/>
        <v>358395</v>
      </c>
      <c r="AC46" s="91">
        <f t="shared" si="9"/>
        <v>171398</v>
      </c>
      <c r="AD46" s="91">
        <f t="shared" si="10"/>
        <v>176145</v>
      </c>
      <c r="AE46" s="91">
        <f t="shared" si="11"/>
        <v>144498</v>
      </c>
      <c r="AF46" s="91">
        <f t="shared" si="12"/>
        <v>228497</v>
      </c>
      <c r="AG46" s="91">
        <f t="shared" si="13"/>
        <v>6722470</v>
      </c>
      <c r="AH46" s="91">
        <f t="shared" si="14"/>
        <v>549140</v>
      </c>
    </row>
    <row r="47">
      <c r="A47" s="76">
        <v>44586.0</v>
      </c>
      <c r="B47" s="101">
        <v>2.2318996E7</v>
      </c>
      <c r="C47" s="101">
        <v>2.2265043E7</v>
      </c>
      <c r="D47" s="101">
        <v>1781859.0</v>
      </c>
      <c r="E47" s="85">
        <f>6310675+907636</f>
        <v>7218311</v>
      </c>
      <c r="F47" s="101">
        <v>6312096.0</v>
      </c>
      <c r="G47" s="101">
        <v>7676106.0</v>
      </c>
      <c r="H47" s="101">
        <v>8401912.0</v>
      </c>
      <c r="I47" s="101">
        <v>7227676.0</v>
      </c>
      <c r="J47" s="102">
        <v>3739007.0</v>
      </c>
      <c r="K47" s="101">
        <v>2227072.0</v>
      </c>
      <c r="L47" s="101">
        <v>86.9</v>
      </c>
      <c r="M47" s="101">
        <v>87.3</v>
      </c>
      <c r="N47" s="101">
        <v>86.5</v>
      </c>
      <c r="O47" s="104">
        <f t="shared" si="1"/>
        <v>25.4433701</v>
      </c>
      <c r="P47" s="104">
        <f t="shared" si="2"/>
        <v>97.96235411</v>
      </c>
      <c r="Q47" s="101">
        <v>95.8</v>
      </c>
      <c r="R47" s="101">
        <v>95.5</v>
      </c>
      <c r="S47" s="101">
        <v>98.0</v>
      </c>
      <c r="T47" s="101">
        <v>97.6</v>
      </c>
      <c r="U47" s="101">
        <v>96.3</v>
      </c>
      <c r="V47" s="101">
        <v>90.7</v>
      </c>
      <c r="W47" s="91">
        <f t="shared" si="3"/>
        <v>42802180</v>
      </c>
      <c r="X47" s="91">
        <f t="shared" si="4"/>
        <v>96.58805627</v>
      </c>
      <c r="Y47" s="91">
        <f t="shared" si="5"/>
        <v>5221376</v>
      </c>
      <c r="Z47" s="91">
        <f t="shared" si="6"/>
        <v>150143</v>
      </c>
      <c r="AA47" s="91">
        <f t="shared" si="7"/>
        <v>279489</v>
      </c>
      <c r="AB47" s="91">
        <f t="shared" si="8"/>
        <v>359703</v>
      </c>
      <c r="AC47" s="91">
        <f t="shared" si="9"/>
        <v>172462</v>
      </c>
      <c r="AD47" s="91">
        <f t="shared" si="10"/>
        <v>176771</v>
      </c>
      <c r="AE47" s="91">
        <f t="shared" si="11"/>
        <v>144740</v>
      </c>
      <c r="AF47" s="91">
        <f t="shared" si="12"/>
        <v>228666</v>
      </c>
      <c r="AG47" s="91">
        <f t="shared" si="13"/>
        <v>6733350</v>
      </c>
      <c r="AH47" s="91">
        <f t="shared" si="14"/>
        <v>550177</v>
      </c>
    </row>
    <row r="48">
      <c r="A48" s="76">
        <v>44585.0</v>
      </c>
      <c r="B48" s="101">
        <v>2.2311168E7</v>
      </c>
      <c r="C48" s="101">
        <v>2.2258131E7</v>
      </c>
      <c r="D48" s="101">
        <v>1777421.0</v>
      </c>
      <c r="E48" s="85">
        <f>6308273+907123</f>
        <v>7215396</v>
      </c>
      <c r="F48" s="101">
        <v>6309365.0</v>
      </c>
      <c r="G48" s="101">
        <v>7674240.0</v>
      </c>
      <c r="H48" s="101">
        <v>8400517.0</v>
      </c>
      <c r="I48" s="101">
        <v>7226857.0</v>
      </c>
      <c r="J48" s="102">
        <v>3738731.0</v>
      </c>
      <c r="K48" s="101">
        <v>2226772.0</v>
      </c>
      <c r="L48" s="101">
        <v>86.9</v>
      </c>
      <c r="M48" s="101">
        <v>87.2</v>
      </c>
      <c r="N48" s="101">
        <v>86.5</v>
      </c>
      <c r="O48" s="104">
        <f t="shared" si="1"/>
        <v>25.37999939</v>
      </c>
      <c r="P48" s="104">
        <f t="shared" si="2"/>
        <v>97.92279357</v>
      </c>
      <c r="Q48" s="101">
        <v>95.7</v>
      </c>
      <c r="R48" s="101">
        <v>95.5</v>
      </c>
      <c r="S48" s="101">
        <v>98.0</v>
      </c>
      <c r="T48" s="101">
        <v>97.6</v>
      </c>
      <c r="U48" s="101">
        <v>96.3</v>
      </c>
      <c r="V48" s="101">
        <v>90.7</v>
      </c>
      <c r="W48" s="91">
        <f t="shared" si="3"/>
        <v>42791878</v>
      </c>
      <c r="X48" s="91">
        <f t="shared" si="4"/>
        <v>96.56480862</v>
      </c>
      <c r="Y48" s="91">
        <f t="shared" si="5"/>
        <v>5225814</v>
      </c>
      <c r="Z48" s="91">
        <f t="shared" si="6"/>
        <v>153058</v>
      </c>
      <c r="AA48" s="91">
        <f t="shared" si="7"/>
        <v>282220</v>
      </c>
      <c r="AB48" s="91">
        <f t="shared" si="8"/>
        <v>361569</v>
      </c>
      <c r="AC48" s="91">
        <f t="shared" si="9"/>
        <v>173857</v>
      </c>
      <c r="AD48" s="91">
        <f t="shared" si="10"/>
        <v>177590</v>
      </c>
      <c r="AE48" s="91">
        <f t="shared" si="11"/>
        <v>145016</v>
      </c>
      <c r="AF48" s="91">
        <f t="shared" si="12"/>
        <v>228966</v>
      </c>
      <c r="AG48" s="91">
        <f t="shared" si="13"/>
        <v>6748090</v>
      </c>
      <c r="AH48" s="91">
        <f t="shared" si="14"/>
        <v>551572</v>
      </c>
    </row>
    <row r="49">
      <c r="A49" s="76">
        <v>44584.0</v>
      </c>
      <c r="B49" s="101">
        <v>2.2310872E7</v>
      </c>
      <c r="C49" s="101">
        <v>2.2257858E7</v>
      </c>
      <c r="D49" s="101">
        <v>1777208.0</v>
      </c>
      <c r="E49" s="85">
        <f>907100+6308143</f>
        <v>7215243</v>
      </c>
      <c r="F49" s="101">
        <v>6309256.0</v>
      </c>
      <c r="G49" s="101">
        <v>7674186.0</v>
      </c>
      <c r="H49" s="101">
        <v>8400492.0</v>
      </c>
      <c r="I49" s="101">
        <v>7226848.0</v>
      </c>
      <c r="J49" s="102">
        <v>3738728.0</v>
      </c>
      <c r="K49" s="101">
        <v>2226769.0</v>
      </c>
      <c r="L49" s="101">
        <v>86.8</v>
      </c>
      <c r="M49" s="101">
        <v>87.2</v>
      </c>
      <c r="N49" s="101">
        <v>86.5</v>
      </c>
      <c r="O49" s="104">
        <f t="shared" si="1"/>
        <v>25.37695793</v>
      </c>
      <c r="P49" s="104">
        <f t="shared" si="2"/>
        <v>97.92071715</v>
      </c>
      <c r="Q49" s="101">
        <v>95.7</v>
      </c>
      <c r="R49" s="101">
        <v>95.5</v>
      </c>
      <c r="S49" s="101">
        <v>98.0</v>
      </c>
      <c r="T49" s="101">
        <v>97.6</v>
      </c>
      <c r="U49" s="101">
        <v>96.3</v>
      </c>
      <c r="V49" s="101">
        <v>90.7</v>
      </c>
      <c r="W49" s="91">
        <f t="shared" si="3"/>
        <v>42791522</v>
      </c>
      <c r="X49" s="91">
        <f t="shared" si="4"/>
        <v>96.56400526</v>
      </c>
      <c r="Y49" s="91">
        <f t="shared" si="5"/>
        <v>5226027</v>
      </c>
      <c r="Z49" s="91">
        <f t="shared" si="6"/>
        <v>153211</v>
      </c>
      <c r="AA49" s="91">
        <f t="shared" si="7"/>
        <v>282329</v>
      </c>
      <c r="AB49" s="91">
        <f t="shared" si="8"/>
        <v>361623</v>
      </c>
      <c r="AC49" s="91">
        <f t="shared" si="9"/>
        <v>173882</v>
      </c>
      <c r="AD49" s="91">
        <f t="shared" si="10"/>
        <v>177599</v>
      </c>
      <c r="AE49" s="91">
        <f t="shared" si="11"/>
        <v>145019</v>
      </c>
      <c r="AF49" s="91">
        <f t="shared" si="12"/>
        <v>228969</v>
      </c>
      <c r="AG49" s="91">
        <f t="shared" si="13"/>
        <v>6748659</v>
      </c>
      <c r="AH49" s="91">
        <f t="shared" si="14"/>
        <v>551587</v>
      </c>
    </row>
    <row r="50">
      <c r="A50" s="76">
        <v>44583.0</v>
      </c>
      <c r="B50" s="101">
        <v>2.2305928E7</v>
      </c>
      <c r="C50" s="101">
        <v>2.2253261E7</v>
      </c>
      <c r="D50" s="101">
        <v>1772206.0</v>
      </c>
      <c r="E50" s="85">
        <f>906853+6307052</f>
        <v>7213905</v>
      </c>
      <c r="F50" s="101">
        <v>6307673.0</v>
      </c>
      <c r="G50" s="101">
        <v>7673322.0</v>
      </c>
      <c r="H50" s="101">
        <v>8399983.0</v>
      </c>
      <c r="I50" s="101">
        <v>7226620.0</v>
      </c>
      <c r="J50" s="102">
        <v>3738693.0</v>
      </c>
      <c r="K50" s="101">
        <v>2226787.0</v>
      </c>
      <c r="L50" s="101">
        <v>86.8</v>
      </c>
      <c r="M50" s="101">
        <v>87.2</v>
      </c>
      <c r="N50" s="101">
        <v>86.4</v>
      </c>
      <c r="O50" s="104">
        <f t="shared" si="1"/>
        <v>25.3055338</v>
      </c>
      <c r="P50" s="104">
        <f t="shared" si="2"/>
        <v>97.90255866</v>
      </c>
      <c r="Q50" s="101">
        <v>95.7</v>
      </c>
      <c r="R50" s="101">
        <v>95.5</v>
      </c>
      <c r="S50" s="101">
        <v>98.0</v>
      </c>
      <c r="T50" s="101">
        <v>97.6</v>
      </c>
      <c r="U50" s="101">
        <v>96.3</v>
      </c>
      <c r="V50" s="101">
        <v>90.7</v>
      </c>
      <c r="W50" s="91">
        <f t="shared" si="3"/>
        <v>42786983</v>
      </c>
      <c r="X50" s="91">
        <f t="shared" si="4"/>
        <v>96.55376248</v>
      </c>
      <c r="Y50" s="91">
        <f t="shared" si="5"/>
        <v>5231029</v>
      </c>
      <c r="Z50" s="91">
        <f t="shared" si="6"/>
        <v>154549</v>
      </c>
      <c r="AA50" s="91">
        <f t="shared" si="7"/>
        <v>283912</v>
      </c>
      <c r="AB50" s="91">
        <f t="shared" si="8"/>
        <v>362487</v>
      </c>
      <c r="AC50" s="91">
        <f t="shared" si="9"/>
        <v>174391</v>
      </c>
      <c r="AD50" s="91">
        <f t="shared" si="10"/>
        <v>177827</v>
      </c>
      <c r="AE50" s="91">
        <f t="shared" si="11"/>
        <v>145054</v>
      </c>
      <c r="AF50" s="91">
        <f t="shared" si="12"/>
        <v>228951</v>
      </c>
      <c r="AG50" s="91">
        <f t="shared" si="13"/>
        <v>6758200</v>
      </c>
      <c r="AH50" s="91">
        <f t="shared" si="14"/>
        <v>551832</v>
      </c>
    </row>
    <row r="51">
      <c r="A51" s="76">
        <v>44582.0</v>
      </c>
      <c r="B51" s="101">
        <v>2.2297073E7</v>
      </c>
      <c r="C51" s="101">
        <v>2.2245226E7</v>
      </c>
      <c r="D51" s="101">
        <v>1765400.0</v>
      </c>
      <c r="E51" s="85">
        <f>906412+6304816</f>
        <v>7211228</v>
      </c>
      <c r="F51" s="101">
        <v>6304651.0</v>
      </c>
      <c r="G51" s="101">
        <v>7671495.0</v>
      </c>
      <c r="H51" s="101">
        <v>8398654.0</v>
      </c>
      <c r="I51" s="101">
        <v>7225865.0</v>
      </c>
      <c r="J51" s="102">
        <v>3738451.0</v>
      </c>
      <c r="K51" s="101">
        <v>2226555.0</v>
      </c>
      <c r="L51" s="101">
        <v>86.8</v>
      </c>
      <c r="M51" s="101">
        <v>87.2</v>
      </c>
      <c r="N51" s="101">
        <v>86.4</v>
      </c>
      <c r="O51" s="104">
        <f t="shared" si="1"/>
        <v>25.20835014</v>
      </c>
      <c r="P51" s="104">
        <f t="shared" si="2"/>
        <v>97.86622811</v>
      </c>
      <c r="Q51" s="101">
        <v>95.6</v>
      </c>
      <c r="R51" s="101">
        <v>95.5</v>
      </c>
      <c r="S51" s="101">
        <v>98.0</v>
      </c>
      <c r="T51" s="101">
        <v>97.6</v>
      </c>
      <c r="U51" s="101">
        <v>96.3</v>
      </c>
      <c r="V51" s="101">
        <v>90.7</v>
      </c>
      <c r="W51" s="91">
        <f t="shared" si="3"/>
        <v>42776899</v>
      </c>
      <c r="X51" s="91">
        <f t="shared" si="4"/>
        <v>96.53100677</v>
      </c>
      <c r="Y51" s="91">
        <f t="shared" si="5"/>
        <v>5237835</v>
      </c>
      <c r="Z51" s="91">
        <f t="shared" si="6"/>
        <v>157226</v>
      </c>
      <c r="AA51" s="91">
        <f t="shared" si="7"/>
        <v>286934</v>
      </c>
      <c r="AB51" s="91">
        <f t="shared" si="8"/>
        <v>364314</v>
      </c>
      <c r="AC51" s="91">
        <f t="shared" si="9"/>
        <v>175720</v>
      </c>
      <c r="AD51" s="91">
        <f t="shared" si="10"/>
        <v>178582</v>
      </c>
      <c r="AE51" s="91">
        <f t="shared" si="11"/>
        <v>145296</v>
      </c>
      <c r="AF51" s="91">
        <f t="shared" si="12"/>
        <v>229183</v>
      </c>
      <c r="AG51" s="91">
        <f t="shared" si="13"/>
        <v>6775090</v>
      </c>
      <c r="AH51" s="91">
        <f t="shared" si="14"/>
        <v>553061</v>
      </c>
    </row>
    <row r="52">
      <c r="A52" s="76">
        <v>44581.0</v>
      </c>
      <c r="B52" s="101"/>
      <c r="C52" s="101"/>
      <c r="D52" s="101">
        <v>1761400.0</v>
      </c>
      <c r="E52" s="85">
        <f>6303110+906092</f>
        <v>7209202</v>
      </c>
      <c r="F52" s="101">
        <v>6303110.0</v>
      </c>
      <c r="G52" s="101">
        <v>7670061.0</v>
      </c>
      <c r="H52" s="101">
        <v>8397558.0</v>
      </c>
      <c r="I52" s="101">
        <v>7225240.0</v>
      </c>
      <c r="J52" s="102">
        <v>3738201.0</v>
      </c>
      <c r="K52" s="101">
        <v>2226335.0</v>
      </c>
      <c r="L52" s="101">
        <v>86.8</v>
      </c>
      <c r="M52" s="101"/>
      <c r="N52" s="101"/>
      <c r="O52" s="104">
        <f t="shared" si="1"/>
        <v>25.15123368</v>
      </c>
      <c r="P52" s="104">
        <f t="shared" si="2"/>
        <v>97.83873252</v>
      </c>
      <c r="Q52" s="101">
        <v>95.6</v>
      </c>
      <c r="R52" s="101">
        <v>95.4</v>
      </c>
      <c r="S52" s="101">
        <v>97.9</v>
      </c>
      <c r="T52" s="101">
        <v>97.6</v>
      </c>
      <c r="U52" s="101">
        <v>96.3</v>
      </c>
      <c r="V52" s="101">
        <v>90.7</v>
      </c>
      <c r="W52" s="91">
        <f t="shared" si="3"/>
        <v>42769707</v>
      </c>
      <c r="X52" s="91">
        <f t="shared" si="4"/>
        <v>96.5147772</v>
      </c>
      <c r="Y52" s="91">
        <f t="shared" si="5"/>
        <v>5241835</v>
      </c>
      <c r="Z52" s="91">
        <f t="shared" si="6"/>
        <v>159252</v>
      </c>
      <c r="AA52" s="91">
        <f t="shared" si="7"/>
        <v>288475</v>
      </c>
      <c r="AB52" s="91">
        <f t="shared" si="8"/>
        <v>365748</v>
      </c>
      <c r="AC52" s="91">
        <f t="shared" si="9"/>
        <v>176816</v>
      </c>
      <c r="AD52" s="91">
        <f t="shared" si="10"/>
        <v>179207</v>
      </c>
      <c r="AE52" s="91">
        <f t="shared" si="11"/>
        <v>145546</v>
      </c>
      <c r="AF52" s="91">
        <f t="shared" si="12"/>
        <v>229403</v>
      </c>
      <c r="AG52" s="91">
        <f t="shared" si="13"/>
        <v>6786282</v>
      </c>
      <c r="AH52" s="91">
        <f t="shared" si="14"/>
        <v>554156</v>
      </c>
    </row>
    <row r="53">
      <c r="A53" s="76">
        <v>44580.0</v>
      </c>
      <c r="B53" s="101">
        <v>2.2284601E7</v>
      </c>
      <c r="C53" s="101">
        <v>2.223444E7</v>
      </c>
      <c r="D53" s="101">
        <v>1757846.0</v>
      </c>
      <c r="E53" s="85">
        <f>6301306+905760</f>
        <v>7207066</v>
      </c>
      <c r="F53" s="101">
        <v>6300474.0</v>
      </c>
      <c r="G53" s="101">
        <v>7668634.0</v>
      </c>
      <c r="H53" s="101">
        <v>8396359.0</v>
      </c>
      <c r="I53" s="101">
        <v>7224553.0</v>
      </c>
      <c r="J53" s="102">
        <v>3737961.0</v>
      </c>
      <c r="K53" s="101">
        <v>2226148.0</v>
      </c>
      <c r="L53" s="101">
        <v>86.8</v>
      </c>
      <c r="M53" s="101">
        <v>87.1</v>
      </c>
      <c r="N53" s="101">
        <v>86.4</v>
      </c>
      <c r="O53" s="104">
        <f t="shared" si="1"/>
        <v>25.1004857</v>
      </c>
      <c r="P53" s="104">
        <f t="shared" si="2"/>
        <v>97.80974408</v>
      </c>
      <c r="Q53" s="101">
        <v>95.6</v>
      </c>
      <c r="R53" s="101">
        <v>95.4</v>
      </c>
      <c r="S53" s="101">
        <v>97.9</v>
      </c>
      <c r="T53" s="101">
        <v>97.6</v>
      </c>
      <c r="U53" s="101">
        <v>96.2</v>
      </c>
      <c r="V53" s="101">
        <v>90.7</v>
      </c>
      <c r="W53" s="91">
        <f t="shared" si="3"/>
        <v>42761195</v>
      </c>
      <c r="X53" s="91">
        <f t="shared" si="4"/>
        <v>96.49556889</v>
      </c>
      <c r="Y53" s="91">
        <f t="shared" si="5"/>
        <v>5245389</v>
      </c>
      <c r="Z53" s="91">
        <f t="shared" si="6"/>
        <v>161388</v>
      </c>
      <c r="AA53" s="91">
        <f t="shared" si="7"/>
        <v>291111</v>
      </c>
      <c r="AB53" s="91">
        <f t="shared" si="8"/>
        <v>367175</v>
      </c>
      <c r="AC53" s="91">
        <f t="shared" si="9"/>
        <v>178015</v>
      </c>
      <c r="AD53" s="91">
        <f t="shared" si="10"/>
        <v>179894</v>
      </c>
      <c r="AE53" s="91">
        <f t="shared" si="11"/>
        <v>145786</v>
      </c>
      <c r="AF53" s="91">
        <f t="shared" si="12"/>
        <v>229590</v>
      </c>
      <c r="AG53" s="91">
        <f t="shared" si="13"/>
        <v>6798348</v>
      </c>
      <c r="AH53" s="91">
        <f t="shared" si="14"/>
        <v>555270</v>
      </c>
    </row>
    <row r="54">
      <c r="A54" s="76">
        <v>44579.0</v>
      </c>
      <c r="B54" s="101">
        <v>2.2277118E7</v>
      </c>
      <c r="C54" s="101">
        <v>2.2228158E7</v>
      </c>
      <c r="D54" s="101">
        <v>1753704.0</v>
      </c>
      <c r="E54" s="85">
        <f>905330+6299242</f>
        <v>7204572</v>
      </c>
      <c r="F54" s="101">
        <v>6297973.0</v>
      </c>
      <c r="G54" s="101">
        <v>7666823.0</v>
      </c>
      <c r="H54" s="101">
        <v>8394867.0</v>
      </c>
      <c r="I54" s="101">
        <v>7223695.0</v>
      </c>
      <c r="J54" s="102">
        <v>3737677.0</v>
      </c>
      <c r="K54" s="101">
        <v>2225965.0</v>
      </c>
      <c r="L54" s="101">
        <v>86.7</v>
      </c>
      <c r="M54" s="101">
        <v>87.1</v>
      </c>
      <c r="N54" s="101">
        <v>86.4</v>
      </c>
      <c r="O54" s="104">
        <f t="shared" si="1"/>
        <v>25.04134161</v>
      </c>
      <c r="P54" s="104">
        <f t="shared" si="2"/>
        <v>97.77589709</v>
      </c>
      <c r="Q54" s="101">
        <v>95.5</v>
      </c>
      <c r="R54" s="101">
        <v>95.4</v>
      </c>
      <c r="S54" s="101">
        <v>97.9</v>
      </c>
      <c r="T54" s="101">
        <v>97.6</v>
      </c>
      <c r="U54" s="101">
        <v>96.2</v>
      </c>
      <c r="V54" s="101">
        <v>90.6</v>
      </c>
      <c r="W54" s="91">
        <f t="shared" si="3"/>
        <v>42751572</v>
      </c>
      <c r="X54" s="91">
        <f t="shared" si="4"/>
        <v>96.47385348</v>
      </c>
      <c r="Y54" s="91">
        <f t="shared" si="5"/>
        <v>5249531</v>
      </c>
      <c r="Z54" s="91">
        <f t="shared" si="6"/>
        <v>163882</v>
      </c>
      <c r="AA54" s="91">
        <f t="shared" si="7"/>
        <v>293612</v>
      </c>
      <c r="AB54" s="91">
        <f t="shared" si="8"/>
        <v>368986</v>
      </c>
      <c r="AC54" s="91">
        <f t="shared" si="9"/>
        <v>179507</v>
      </c>
      <c r="AD54" s="91">
        <f t="shared" si="10"/>
        <v>180752</v>
      </c>
      <c r="AE54" s="91">
        <f t="shared" si="11"/>
        <v>146070</v>
      </c>
      <c r="AF54" s="91">
        <f t="shared" si="12"/>
        <v>229773</v>
      </c>
      <c r="AG54" s="91">
        <f t="shared" si="13"/>
        <v>6812113</v>
      </c>
      <c r="AH54" s="91">
        <f t="shared" si="14"/>
        <v>556595</v>
      </c>
    </row>
    <row r="55">
      <c r="A55" s="76">
        <v>44578.0</v>
      </c>
      <c r="B55" s="101">
        <v>2.2266333E7</v>
      </c>
      <c r="C55" s="101">
        <v>2.221926E7</v>
      </c>
      <c r="D55" s="101">
        <v>1748481.0</v>
      </c>
      <c r="E55" s="85">
        <f>6296096+904732</f>
        <v>7200828</v>
      </c>
      <c r="F55" s="101">
        <v>6294250.0</v>
      </c>
      <c r="G55" s="101">
        <v>7664160.0</v>
      </c>
      <c r="H55" s="101">
        <v>8392555.0</v>
      </c>
      <c r="I55" s="101">
        <v>7222477.0</v>
      </c>
      <c r="J55" s="102">
        <v>3737277.0</v>
      </c>
      <c r="K55" s="101">
        <v>2225565.0</v>
      </c>
      <c r="L55" s="101">
        <v>86.7</v>
      </c>
      <c r="M55" s="101">
        <v>87.1</v>
      </c>
      <c r="N55" s="101">
        <v>86.3</v>
      </c>
      <c r="O55" s="104">
        <f t="shared" si="1"/>
        <v>24.96676179</v>
      </c>
      <c r="P55" s="104">
        <f t="shared" si="2"/>
        <v>97.72508589</v>
      </c>
      <c r="Q55" s="101">
        <v>95.5</v>
      </c>
      <c r="R55" s="101">
        <v>95.4</v>
      </c>
      <c r="S55" s="101">
        <v>97.9</v>
      </c>
      <c r="T55" s="101">
        <v>97.5</v>
      </c>
      <c r="U55" s="101">
        <v>96.2</v>
      </c>
      <c r="V55" s="101">
        <v>90.6</v>
      </c>
      <c r="W55" s="91">
        <f t="shared" si="3"/>
        <v>42737112</v>
      </c>
      <c r="X55" s="91">
        <f t="shared" si="4"/>
        <v>96.44122282</v>
      </c>
      <c r="Y55" s="91">
        <f t="shared" si="5"/>
        <v>5254754</v>
      </c>
      <c r="Z55" s="91">
        <f t="shared" si="6"/>
        <v>167626</v>
      </c>
      <c r="AA55" s="91">
        <f t="shared" si="7"/>
        <v>297335</v>
      </c>
      <c r="AB55" s="91">
        <f t="shared" si="8"/>
        <v>371649</v>
      </c>
      <c r="AC55" s="91">
        <f t="shared" si="9"/>
        <v>181819</v>
      </c>
      <c r="AD55" s="91">
        <f t="shared" si="10"/>
        <v>181970</v>
      </c>
      <c r="AE55" s="91">
        <f t="shared" si="11"/>
        <v>146470</v>
      </c>
      <c r="AF55" s="91">
        <f t="shared" si="12"/>
        <v>230173</v>
      </c>
      <c r="AG55" s="91">
        <f t="shared" si="13"/>
        <v>6831796</v>
      </c>
      <c r="AH55" s="91">
        <f t="shared" si="14"/>
        <v>558613</v>
      </c>
    </row>
    <row r="56">
      <c r="A56" s="76">
        <v>44577.0</v>
      </c>
      <c r="B56" s="101">
        <v>2.2265905E7</v>
      </c>
      <c r="C56" s="101">
        <v>2.2218901E7</v>
      </c>
      <c r="D56" s="101">
        <v>1748221.0</v>
      </c>
      <c r="E56" s="85">
        <f>904716+6295952</f>
        <v>7200668</v>
      </c>
      <c r="F56" s="101">
        <v>6294071.0</v>
      </c>
      <c r="G56" s="101">
        <v>7664065.0</v>
      </c>
      <c r="H56" s="101">
        <v>8392498.0</v>
      </c>
      <c r="I56" s="101">
        <v>7222453.0</v>
      </c>
      <c r="J56" s="102">
        <v>3737269.0</v>
      </c>
      <c r="K56" s="101">
        <v>2225561.0</v>
      </c>
      <c r="L56" s="101">
        <v>86.7</v>
      </c>
      <c r="M56" s="101">
        <v>87.1</v>
      </c>
      <c r="N56" s="101">
        <v>86.3</v>
      </c>
      <c r="O56" s="104">
        <f t="shared" si="1"/>
        <v>24.96304922</v>
      </c>
      <c r="P56" s="104">
        <f t="shared" si="2"/>
        <v>97.72291447</v>
      </c>
      <c r="Q56" s="101">
        <v>95.5</v>
      </c>
      <c r="R56" s="101">
        <v>95.4</v>
      </c>
      <c r="S56" s="101">
        <v>97.9</v>
      </c>
      <c r="T56" s="101">
        <v>97.5</v>
      </c>
      <c r="U56" s="101">
        <v>96.2</v>
      </c>
      <c r="V56" s="101">
        <v>90.6</v>
      </c>
      <c r="W56" s="91">
        <f t="shared" si="3"/>
        <v>42736585</v>
      </c>
      <c r="X56" s="91">
        <f t="shared" si="4"/>
        <v>96.44003358</v>
      </c>
      <c r="Y56" s="91">
        <f t="shared" si="5"/>
        <v>5255014</v>
      </c>
      <c r="Z56" s="91">
        <f t="shared" si="6"/>
        <v>167786</v>
      </c>
      <c r="AA56" s="91">
        <f t="shared" si="7"/>
        <v>297514</v>
      </c>
      <c r="AB56" s="91">
        <f t="shared" si="8"/>
        <v>371744</v>
      </c>
      <c r="AC56" s="91">
        <f t="shared" si="9"/>
        <v>181876</v>
      </c>
      <c r="AD56" s="91">
        <f t="shared" si="10"/>
        <v>181994</v>
      </c>
      <c r="AE56" s="91">
        <f t="shared" si="11"/>
        <v>146478</v>
      </c>
      <c r="AF56" s="91">
        <f t="shared" si="12"/>
        <v>230177</v>
      </c>
      <c r="AG56" s="91">
        <f t="shared" si="13"/>
        <v>6832583</v>
      </c>
      <c r="AH56" s="91">
        <f t="shared" si="14"/>
        <v>558649</v>
      </c>
    </row>
    <row r="57">
      <c r="A57" s="76">
        <v>44576.0</v>
      </c>
      <c r="B57" s="101">
        <v>2.2258569E7</v>
      </c>
      <c r="C57" s="101">
        <v>2.2212656E7</v>
      </c>
      <c r="D57" s="101">
        <v>1742344.0</v>
      </c>
      <c r="E57" s="85">
        <f>904341+6294156</f>
        <v>7198497</v>
      </c>
      <c r="F57" s="101">
        <v>6291484.0</v>
      </c>
      <c r="G57" s="101">
        <v>7662562.0</v>
      </c>
      <c r="H57" s="101">
        <v>8391504.0</v>
      </c>
      <c r="I57" s="101">
        <v>7222043.0</v>
      </c>
      <c r="J57" s="102">
        <v>3737196.0</v>
      </c>
      <c r="K57" s="101">
        <v>2225595.0</v>
      </c>
      <c r="L57" s="101">
        <v>86.7</v>
      </c>
      <c r="M57" s="101">
        <v>87.0</v>
      </c>
      <c r="N57" s="101">
        <v>86.3</v>
      </c>
      <c r="O57" s="104">
        <f t="shared" si="1"/>
        <v>24.87913086</v>
      </c>
      <c r="P57" s="104">
        <f t="shared" si="2"/>
        <v>97.69345103</v>
      </c>
      <c r="Q57" s="101">
        <v>95.4</v>
      </c>
      <c r="R57" s="101">
        <v>95.4</v>
      </c>
      <c r="S57" s="101">
        <v>97.9</v>
      </c>
      <c r="T57" s="101">
        <v>97.5</v>
      </c>
      <c r="U57" s="101">
        <v>96.2</v>
      </c>
      <c r="V57" s="101">
        <v>90.6</v>
      </c>
      <c r="W57" s="91">
        <f t="shared" si="3"/>
        <v>42728881</v>
      </c>
      <c r="X57" s="91">
        <f t="shared" si="4"/>
        <v>96.42264862</v>
      </c>
      <c r="Y57" s="91">
        <f t="shared" si="5"/>
        <v>5260891</v>
      </c>
      <c r="Z57" s="91">
        <f t="shared" si="6"/>
        <v>169957</v>
      </c>
      <c r="AA57" s="91">
        <f t="shared" si="7"/>
        <v>300101</v>
      </c>
      <c r="AB57" s="91">
        <f t="shared" si="8"/>
        <v>373247</v>
      </c>
      <c r="AC57" s="91">
        <f t="shared" si="9"/>
        <v>182870</v>
      </c>
      <c r="AD57" s="91">
        <f t="shared" si="10"/>
        <v>182404</v>
      </c>
      <c r="AE57" s="91">
        <f t="shared" si="11"/>
        <v>146551</v>
      </c>
      <c r="AF57" s="91">
        <f t="shared" si="12"/>
        <v>230143</v>
      </c>
      <c r="AG57" s="91">
        <f t="shared" si="13"/>
        <v>6846164</v>
      </c>
      <c r="AH57" s="91">
        <f t="shared" si="14"/>
        <v>559098</v>
      </c>
    </row>
    <row r="58">
      <c r="A58" s="76">
        <v>44575.0</v>
      </c>
      <c r="B58" s="101">
        <v>2.2246282E7</v>
      </c>
      <c r="C58" s="101">
        <v>2.220089E7</v>
      </c>
      <c r="D58" s="101">
        <v>1733616.0</v>
      </c>
      <c r="E58" s="85">
        <f>6290957+903771</f>
        <v>7194728</v>
      </c>
      <c r="F58" s="101">
        <v>6286776.0</v>
      </c>
      <c r="G58" s="101">
        <v>7659624.0</v>
      </c>
      <c r="H58" s="101">
        <v>8389448.0</v>
      </c>
      <c r="I58" s="101">
        <v>7220835.0</v>
      </c>
      <c r="J58" s="102">
        <v>3736805.0</v>
      </c>
      <c r="K58" s="101">
        <v>2225340.0</v>
      </c>
      <c r="L58" s="101">
        <v>86.6</v>
      </c>
      <c r="M58" s="101">
        <v>87.0</v>
      </c>
      <c r="N58" s="101">
        <v>86.2</v>
      </c>
      <c r="O58" s="104">
        <f t="shared" si="1"/>
        <v>24.75450274</v>
      </c>
      <c r="P58" s="104">
        <f t="shared" si="2"/>
        <v>97.64230054</v>
      </c>
      <c r="Q58" s="101">
        <v>95.4</v>
      </c>
      <c r="R58" s="101">
        <v>95.3</v>
      </c>
      <c r="S58" s="101">
        <v>97.8</v>
      </c>
      <c r="T58" s="101">
        <v>97.5</v>
      </c>
      <c r="U58" s="101">
        <v>96.2</v>
      </c>
      <c r="V58" s="101">
        <v>90.6</v>
      </c>
      <c r="W58" s="91">
        <f t="shared" si="3"/>
        <v>42713556</v>
      </c>
      <c r="X58" s="91">
        <f t="shared" si="4"/>
        <v>96.38806599</v>
      </c>
      <c r="Y58" s="91">
        <f t="shared" si="5"/>
        <v>5269619</v>
      </c>
      <c r="Z58" s="91">
        <f t="shared" si="6"/>
        <v>173726</v>
      </c>
      <c r="AA58" s="91">
        <f t="shared" si="7"/>
        <v>304809</v>
      </c>
      <c r="AB58" s="91">
        <f t="shared" si="8"/>
        <v>376185</v>
      </c>
      <c r="AC58" s="91">
        <f t="shared" si="9"/>
        <v>184926</v>
      </c>
      <c r="AD58" s="91">
        <f t="shared" si="10"/>
        <v>183612</v>
      </c>
      <c r="AE58" s="91">
        <f t="shared" si="11"/>
        <v>146942</v>
      </c>
      <c r="AF58" s="91">
        <f t="shared" si="12"/>
        <v>230398</v>
      </c>
      <c r="AG58" s="91">
        <f t="shared" si="13"/>
        <v>6870217</v>
      </c>
      <c r="AH58" s="91">
        <f t="shared" si="14"/>
        <v>560952</v>
      </c>
    </row>
    <row r="59">
      <c r="A59" s="76">
        <v>44574.0</v>
      </c>
      <c r="B59" s="101"/>
      <c r="C59" s="101"/>
      <c r="D59" s="101">
        <v>1728235.0</v>
      </c>
      <c r="E59" s="85">
        <v>7191692.0</v>
      </c>
      <c r="F59" s="101">
        <v>6283328.0</v>
      </c>
      <c r="G59" s="101">
        <v>7657348.0</v>
      </c>
      <c r="H59" s="101">
        <v>8387633.0</v>
      </c>
      <c r="I59" s="101">
        <v>7219745.0</v>
      </c>
      <c r="J59" s="101">
        <v>3736434.0</v>
      </c>
      <c r="K59" s="101">
        <v>2225051.0</v>
      </c>
      <c r="L59" s="101">
        <v>86.6</v>
      </c>
      <c r="M59" s="101"/>
      <c r="N59" s="101"/>
      <c r="O59" s="104">
        <f t="shared" si="1"/>
        <v>24.67766682</v>
      </c>
      <c r="P59" s="104">
        <f t="shared" si="2"/>
        <v>97.60109787</v>
      </c>
      <c r="Q59" s="101">
        <v>95.3</v>
      </c>
      <c r="R59" s="101">
        <v>95.3</v>
      </c>
      <c r="S59" s="101">
        <v>97.8</v>
      </c>
      <c r="T59" s="101">
        <v>97.5</v>
      </c>
      <c r="U59" s="101">
        <v>96.2</v>
      </c>
      <c r="V59" s="101">
        <v>90.6</v>
      </c>
      <c r="W59" s="91">
        <f t="shared" si="3"/>
        <v>42701231</v>
      </c>
      <c r="X59" s="91">
        <f t="shared" si="4"/>
        <v>96.3602532</v>
      </c>
      <c r="Y59" s="91">
        <f t="shared" si="5"/>
        <v>5275000</v>
      </c>
      <c r="Z59" s="91">
        <f t="shared" si="6"/>
        <v>176762</v>
      </c>
      <c r="AA59" s="91">
        <f t="shared" si="7"/>
        <v>308257</v>
      </c>
      <c r="AB59" s="91">
        <f t="shared" si="8"/>
        <v>378461</v>
      </c>
      <c r="AC59" s="91">
        <f t="shared" si="9"/>
        <v>186741</v>
      </c>
      <c r="AD59" s="91">
        <f t="shared" si="10"/>
        <v>184702</v>
      </c>
      <c r="AE59" s="91">
        <f t="shared" si="11"/>
        <v>147313</v>
      </c>
      <c r="AF59" s="91">
        <f t="shared" si="12"/>
        <v>230687</v>
      </c>
      <c r="AG59" s="91">
        <f t="shared" si="13"/>
        <v>6887923</v>
      </c>
      <c r="AH59" s="91">
        <f t="shared" si="14"/>
        <v>562702</v>
      </c>
    </row>
    <row r="60">
      <c r="A60" s="76">
        <v>44573.0</v>
      </c>
      <c r="B60" s="101">
        <v>2.2226885E7</v>
      </c>
      <c r="C60" s="101">
        <v>2.2184141E7</v>
      </c>
      <c r="D60" s="101">
        <v>1722888.0</v>
      </c>
      <c r="E60" s="85">
        <v>7188409.0</v>
      </c>
      <c r="F60" s="101">
        <v>6279995.0</v>
      </c>
      <c r="G60" s="101">
        <v>7654861.0</v>
      </c>
      <c r="H60" s="101">
        <v>8385525.0</v>
      </c>
      <c r="I60" s="101">
        <v>7218431.0</v>
      </c>
      <c r="J60" s="101">
        <v>3736061.0</v>
      </c>
      <c r="K60" s="101">
        <v>2224856.0</v>
      </c>
      <c r="L60" s="101">
        <v>86.5</v>
      </c>
      <c r="M60" s="101">
        <v>86.9</v>
      </c>
      <c r="N60" s="101">
        <v>86.2</v>
      </c>
      <c r="O60" s="104">
        <f t="shared" si="1"/>
        <v>24.60131639</v>
      </c>
      <c r="P60" s="104">
        <f t="shared" si="2"/>
        <v>97.55654307</v>
      </c>
      <c r="Q60" s="101">
        <v>95.3</v>
      </c>
      <c r="R60" s="101">
        <v>95.3</v>
      </c>
      <c r="S60" s="101">
        <v>97.8</v>
      </c>
      <c r="T60" s="101">
        <v>97.5</v>
      </c>
      <c r="U60" s="101">
        <v>96.2</v>
      </c>
      <c r="V60" s="101">
        <v>90.6</v>
      </c>
      <c r="W60" s="91">
        <f t="shared" si="3"/>
        <v>42688138</v>
      </c>
      <c r="X60" s="91">
        <f t="shared" si="4"/>
        <v>96.33070734</v>
      </c>
      <c r="Y60" s="91">
        <f t="shared" si="5"/>
        <v>5280347</v>
      </c>
      <c r="Z60" s="91">
        <f t="shared" si="6"/>
        <v>180045</v>
      </c>
      <c r="AA60" s="91">
        <f t="shared" si="7"/>
        <v>311590</v>
      </c>
      <c r="AB60" s="91">
        <f t="shared" si="8"/>
        <v>380948</v>
      </c>
      <c r="AC60" s="91">
        <f t="shared" si="9"/>
        <v>188849</v>
      </c>
      <c r="AD60" s="91">
        <f t="shared" si="10"/>
        <v>186016</v>
      </c>
      <c r="AE60" s="91">
        <f t="shared" si="11"/>
        <v>147686</v>
      </c>
      <c r="AF60" s="91">
        <f t="shared" si="12"/>
        <v>230882</v>
      </c>
      <c r="AG60" s="91">
        <f t="shared" si="13"/>
        <v>6906363</v>
      </c>
      <c r="AH60" s="91">
        <f t="shared" si="14"/>
        <v>564584</v>
      </c>
    </row>
    <row r="61">
      <c r="A61" s="76">
        <v>44572.0</v>
      </c>
      <c r="B61" s="101">
        <v>2.2214964E7</v>
      </c>
      <c r="C61" s="101">
        <v>2.2173973E7</v>
      </c>
      <c r="D61" s="101">
        <v>1716713.0</v>
      </c>
      <c r="E61" s="85">
        <f>902143+6282407</f>
        <v>7184550</v>
      </c>
      <c r="F61" s="101">
        <v>6275946.0</v>
      </c>
      <c r="G61" s="101">
        <v>7651836.0</v>
      </c>
      <c r="H61" s="101">
        <v>8382907.0</v>
      </c>
      <c r="I61" s="101">
        <v>7216804.0</v>
      </c>
      <c r="J61" s="101">
        <v>3735558.0</v>
      </c>
      <c r="K61" s="101">
        <v>2224623.0</v>
      </c>
      <c r="L61" s="101">
        <v>86.5</v>
      </c>
      <c r="M61" s="101">
        <v>86.9</v>
      </c>
      <c r="N61" s="101">
        <v>86.1</v>
      </c>
      <c r="O61" s="104">
        <f t="shared" si="1"/>
        <v>24.51314285</v>
      </c>
      <c r="P61" s="104">
        <f t="shared" si="2"/>
        <v>97.50417116</v>
      </c>
      <c r="Q61" s="101">
        <v>95.2</v>
      </c>
      <c r="R61" s="101">
        <v>95.2</v>
      </c>
      <c r="S61" s="101">
        <v>97.8</v>
      </c>
      <c r="T61" s="101">
        <v>97.5</v>
      </c>
      <c r="U61" s="101">
        <v>96.2</v>
      </c>
      <c r="V61" s="101">
        <v>90.6</v>
      </c>
      <c r="W61" s="91">
        <f t="shared" si="3"/>
        <v>42672224</v>
      </c>
      <c r="X61" s="91">
        <f t="shared" si="4"/>
        <v>96.29479556</v>
      </c>
      <c r="Y61" s="91">
        <f t="shared" si="5"/>
        <v>5286522</v>
      </c>
      <c r="Z61" s="91">
        <f t="shared" si="6"/>
        <v>183904</v>
      </c>
      <c r="AA61" s="91">
        <f t="shared" si="7"/>
        <v>315639</v>
      </c>
      <c r="AB61" s="91">
        <f t="shared" si="8"/>
        <v>383973</v>
      </c>
      <c r="AC61" s="91">
        <f t="shared" si="9"/>
        <v>191467</v>
      </c>
      <c r="AD61" s="91">
        <f t="shared" si="10"/>
        <v>187643</v>
      </c>
      <c r="AE61" s="91">
        <f t="shared" si="11"/>
        <v>148189</v>
      </c>
      <c r="AF61" s="91">
        <f t="shared" si="12"/>
        <v>231115</v>
      </c>
      <c r="AG61" s="91">
        <f t="shared" si="13"/>
        <v>6928452</v>
      </c>
      <c r="AH61" s="91">
        <f t="shared" si="14"/>
        <v>566947</v>
      </c>
    </row>
    <row r="62">
      <c r="A62" s="76">
        <v>44571.0</v>
      </c>
      <c r="B62" s="101">
        <v>2.2198934E7</v>
      </c>
      <c r="C62" s="101">
        <v>2.2160572E7</v>
      </c>
      <c r="D62" s="101">
        <v>1709080.0</v>
      </c>
      <c r="E62" s="85">
        <v>7178999.0</v>
      </c>
      <c r="F62" s="101">
        <v>6270368.0</v>
      </c>
      <c r="G62" s="101">
        <v>7647583.0</v>
      </c>
      <c r="H62" s="101">
        <v>8379584.0</v>
      </c>
      <c r="I62" s="101">
        <v>7214862.0</v>
      </c>
      <c r="J62" s="101">
        <v>3734898.0</v>
      </c>
      <c r="K62" s="101">
        <v>2224132.0</v>
      </c>
      <c r="L62" s="101">
        <v>86.4</v>
      </c>
      <c r="M62" s="101">
        <v>86.8</v>
      </c>
      <c r="N62" s="101">
        <v>86.1</v>
      </c>
      <c r="O62" s="104">
        <f t="shared" si="1"/>
        <v>24.40415037</v>
      </c>
      <c r="P62" s="104">
        <f t="shared" si="2"/>
        <v>97.4288365</v>
      </c>
      <c r="Q62" s="101">
        <v>95.1</v>
      </c>
      <c r="R62" s="101">
        <v>95.2</v>
      </c>
      <c r="S62" s="101">
        <v>97.7</v>
      </c>
      <c r="T62" s="101">
        <v>97.4</v>
      </c>
      <c r="U62" s="101">
        <v>96.2</v>
      </c>
      <c r="V62" s="101">
        <v>90.6</v>
      </c>
      <c r="W62" s="91">
        <f t="shared" si="3"/>
        <v>42650426</v>
      </c>
      <c r="X62" s="91">
        <f t="shared" si="4"/>
        <v>96.24560586</v>
      </c>
      <c r="Y62" s="91">
        <f t="shared" si="5"/>
        <v>5294155</v>
      </c>
      <c r="Z62" s="91">
        <f t="shared" si="6"/>
        <v>189455</v>
      </c>
      <c r="AA62" s="91">
        <f t="shared" si="7"/>
        <v>321217</v>
      </c>
      <c r="AB62" s="91">
        <f t="shared" si="8"/>
        <v>388226</v>
      </c>
      <c r="AC62" s="91">
        <f t="shared" si="9"/>
        <v>194790</v>
      </c>
      <c r="AD62" s="91">
        <f t="shared" si="10"/>
        <v>189585</v>
      </c>
      <c r="AE62" s="91">
        <f t="shared" si="11"/>
        <v>148849</v>
      </c>
      <c r="AF62" s="91">
        <f t="shared" si="12"/>
        <v>231606</v>
      </c>
      <c r="AG62" s="91">
        <f t="shared" si="13"/>
        <v>6957883</v>
      </c>
      <c r="AH62" s="91">
        <f t="shared" si="14"/>
        <v>570040</v>
      </c>
    </row>
    <row r="63">
      <c r="A63" s="76">
        <v>44570.0</v>
      </c>
      <c r="B63" s="101">
        <v>2.2198365E7</v>
      </c>
      <c r="C63" s="101">
        <v>2.2160127E7</v>
      </c>
      <c r="D63" s="101">
        <v>1708752.0</v>
      </c>
      <c r="E63" s="85">
        <v>7178741.0</v>
      </c>
      <c r="F63" s="101">
        <v>6270149.0</v>
      </c>
      <c r="G63" s="101">
        <v>7647467.0</v>
      </c>
      <c r="H63" s="101">
        <v>8379513.0</v>
      </c>
      <c r="I63" s="101">
        <v>7214833.0</v>
      </c>
      <c r="J63" s="101">
        <v>3734894.0</v>
      </c>
      <c r="K63" s="101">
        <v>2224143.0</v>
      </c>
      <c r="L63" s="101">
        <v>86.4</v>
      </c>
      <c r="M63" s="101">
        <v>86.8</v>
      </c>
      <c r="N63" s="101">
        <v>86.1</v>
      </c>
      <c r="O63" s="104">
        <f t="shared" si="1"/>
        <v>24.39946682</v>
      </c>
      <c r="P63" s="104">
        <f t="shared" si="2"/>
        <v>97.42533508</v>
      </c>
      <c r="Q63" s="101">
        <v>95.1</v>
      </c>
      <c r="R63" s="101">
        <v>95.2</v>
      </c>
      <c r="S63" s="101">
        <v>97.7</v>
      </c>
      <c r="T63" s="101">
        <v>97.4</v>
      </c>
      <c r="U63" s="101">
        <v>96.2</v>
      </c>
      <c r="V63" s="101">
        <v>90.6</v>
      </c>
      <c r="W63" s="91">
        <f t="shared" si="3"/>
        <v>42649740</v>
      </c>
      <c r="X63" s="91">
        <f t="shared" si="4"/>
        <v>96.24405782</v>
      </c>
      <c r="Y63" s="91">
        <f t="shared" si="5"/>
        <v>5294483</v>
      </c>
      <c r="Z63" s="91">
        <f t="shared" si="6"/>
        <v>189713</v>
      </c>
      <c r="AA63" s="91">
        <f t="shared" si="7"/>
        <v>321436</v>
      </c>
      <c r="AB63" s="91">
        <f t="shared" si="8"/>
        <v>388342</v>
      </c>
      <c r="AC63" s="91">
        <f t="shared" si="9"/>
        <v>194861</v>
      </c>
      <c r="AD63" s="91">
        <f t="shared" si="10"/>
        <v>189614</v>
      </c>
      <c r="AE63" s="91">
        <f t="shared" si="11"/>
        <v>148853</v>
      </c>
      <c r="AF63" s="91">
        <f t="shared" si="12"/>
        <v>231595</v>
      </c>
      <c r="AG63" s="91">
        <f t="shared" si="13"/>
        <v>6958897</v>
      </c>
      <c r="AH63" s="91">
        <f t="shared" si="14"/>
        <v>570062</v>
      </c>
    </row>
    <row r="64">
      <c r="A64" s="76">
        <v>44569.0</v>
      </c>
      <c r="B64" s="102">
        <v>2.218962E7</v>
      </c>
      <c r="C64" s="102">
        <v>2.2152318E7</v>
      </c>
      <c r="D64" s="101">
        <v>1701768.0</v>
      </c>
      <c r="E64" s="85">
        <f>900686+6275376</f>
        <v>7176062</v>
      </c>
      <c r="F64" s="101">
        <v>6266917.0</v>
      </c>
      <c r="G64" s="101">
        <v>7645473.0</v>
      </c>
      <c r="H64" s="101">
        <v>8378327.0</v>
      </c>
      <c r="I64" s="101">
        <v>7214245.0</v>
      </c>
      <c r="J64" s="101">
        <v>3734846.0</v>
      </c>
      <c r="K64" s="101">
        <v>2224300.0</v>
      </c>
      <c r="L64" s="101">
        <v>86.4</v>
      </c>
      <c r="M64" s="107">
        <v>86.8</v>
      </c>
      <c r="N64" s="108">
        <v>86.1</v>
      </c>
      <c r="O64" s="85">
        <v>24.3</v>
      </c>
      <c r="P64" s="85">
        <v>97.4</v>
      </c>
      <c r="Q64" s="101">
        <v>95.1</v>
      </c>
      <c r="R64" s="101">
        <v>95.1</v>
      </c>
      <c r="S64" s="101">
        <v>97.7</v>
      </c>
      <c r="T64" s="101">
        <v>97.4</v>
      </c>
      <c r="U64" s="101">
        <v>96.2</v>
      </c>
      <c r="V64" s="101">
        <v>90.6</v>
      </c>
      <c r="W64" s="91">
        <f t="shared" si="3"/>
        <v>42640170</v>
      </c>
      <c r="X64" s="91">
        <f t="shared" si="4"/>
        <v>96.22246202</v>
      </c>
      <c r="Y64" s="91">
        <f t="shared" si="5"/>
        <v>5301467</v>
      </c>
      <c r="Z64" s="91">
        <f t="shared" si="6"/>
        <v>192392</v>
      </c>
      <c r="AA64" s="91">
        <f t="shared" si="7"/>
        <v>324668</v>
      </c>
      <c r="AB64" s="91">
        <f t="shared" si="8"/>
        <v>390336</v>
      </c>
      <c r="AC64" s="91">
        <f t="shared" si="9"/>
        <v>196047</v>
      </c>
      <c r="AD64" s="91">
        <f t="shared" si="10"/>
        <v>190202</v>
      </c>
      <c r="AE64" s="91">
        <f t="shared" si="11"/>
        <v>148901</v>
      </c>
      <c r="AF64" s="91">
        <f t="shared" si="12"/>
        <v>231438</v>
      </c>
      <c r="AG64" s="91">
        <f t="shared" si="13"/>
        <v>6975451</v>
      </c>
      <c r="AH64" s="91">
        <f t="shared" si="14"/>
        <v>570541</v>
      </c>
    </row>
    <row r="65">
      <c r="A65" s="76">
        <v>44568.0</v>
      </c>
      <c r="B65" s="109">
        <v>2.2175618E7</v>
      </c>
      <c r="C65" s="109">
        <v>2.2138092E7</v>
      </c>
      <c r="D65" s="101">
        <v>1692027.0</v>
      </c>
      <c r="E65" s="85">
        <v>7171381.0</v>
      </c>
      <c r="F65" s="101">
        <v>6260990.0</v>
      </c>
      <c r="G65" s="101">
        <v>7641848.0</v>
      </c>
      <c r="H65" s="101">
        <v>8376008.0</v>
      </c>
      <c r="I65" s="101">
        <v>7212817.0</v>
      </c>
      <c r="J65" s="101">
        <v>3734442.0</v>
      </c>
      <c r="K65" s="101">
        <v>2224197.0</v>
      </c>
      <c r="L65" s="101">
        <v>86.4</v>
      </c>
      <c r="M65" s="107">
        <v>86.7</v>
      </c>
      <c r="N65" s="108">
        <v>86.0</v>
      </c>
      <c r="O65" s="85">
        <v>24.2</v>
      </c>
      <c r="P65" s="85">
        <v>97.3</v>
      </c>
      <c r="Q65" s="101">
        <v>95.0</v>
      </c>
      <c r="R65" s="101">
        <v>95.1</v>
      </c>
      <c r="S65" s="101">
        <v>97.7</v>
      </c>
      <c r="T65" s="101">
        <v>97.4</v>
      </c>
      <c r="U65" s="101">
        <v>96.2</v>
      </c>
      <c r="V65" s="101">
        <v>90.6</v>
      </c>
      <c r="W65" s="91">
        <f t="shared" si="3"/>
        <v>42621683</v>
      </c>
      <c r="X65" s="91">
        <f t="shared" si="4"/>
        <v>96.18074397</v>
      </c>
      <c r="Y65" s="91">
        <f t="shared" si="5"/>
        <v>5311208</v>
      </c>
      <c r="Z65" s="91">
        <f t="shared" si="6"/>
        <v>197073</v>
      </c>
      <c r="AA65" s="91">
        <f t="shared" si="7"/>
        <v>330595</v>
      </c>
      <c r="AB65" s="91">
        <f t="shared" si="8"/>
        <v>393961</v>
      </c>
      <c r="AC65" s="91">
        <f t="shared" si="9"/>
        <v>198366</v>
      </c>
      <c r="AD65" s="91">
        <f t="shared" si="10"/>
        <v>191630</v>
      </c>
      <c r="AE65" s="91">
        <f t="shared" si="11"/>
        <v>149305</v>
      </c>
      <c r="AF65" s="91">
        <f t="shared" si="12"/>
        <v>231541</v>
      </c>
      <c r="AG65" s="91">
        <f t="shared" si="13"/>
        <v>7003679</v>
      </c>
      <c r="AH65" s="91">
        <f t="shared" si="14"/>
        <v>572476</v>
      </c>
    </row>
    <row r="66">
      <c r="A66" s="76">
        <v>44567.0</v>
      </c>
      <c r="B66" s="109"/>
      <c r="C66" s="109"/>
      <c r="D66" s="101">
        <v>1685322.0</v>
      </c>
      <c r="E66" s="85">
        <v>7167623.0</v>
      </c>
      <c r="F66" s="101">
        <v>6256463.0</v>
      </c>
      <c r="G66" s="101">
        <v>7638948.0</v>
      </c>
      <c r="H66" s="101">
        <v>8373879.0</v>
      </c>
      <c r="I66" s="101">
        <v>7211535.0</v>
      </c>
      <c r="J66" s="101">
        <v>3734081.0</v>
      </c>
      <c r="K66" s="101">
        <v>2224120.0</v>
      </c>
      <c r="L66" s="101">
        <v>86.3</v>
      </c>
      <c r="M66" s="108"/>
      <c r="N66" s="108"/>
      <c r="O66" s="85">
        <v>24.1</v>
      </c>
      <c r="P66" s="85">
        <v>97.3</v>
      </c>
      <c r="Q66" s="101">
        <v>94.9</v>
      </c>
      <c r="R66" s="101">
        <v>95.1</v>
      </c>
      <c r="S66" s="101">
        <v>97.7</v>
      </c>
      <c r="T66" s="101">
        <v>97.4</v>
      </c>
      <c r="U66" s="101">
        <v>96.1</v>
      </c>
      <c r="V66" s="101">
        <v>90.6</v>
      </c>
      <c r="W66" s="91">
        <f t="shared" si="3"/>
        <v>42606649</v>
      </c>
      <c r="X66" s="91">
        <f t="shared" si="4"/>
        <v>96.14681801</v>
      </c>
      <c r="Y66" s="91">
        <f t="shared" si="5"/>
        <v>5317913</v>
      </c>
      <c r="Z66" s="91">
        <f t="shared" si="6"/>
        <v>200831</v>
      </c>
      <c r="AA66" s="91">
        <f t="shared" si="7"/>
        <v>335122</v>
      </c>
      <c r="AB66" s="91">
        <f t="shared" si="8"/>
        <v>396861</v>
      </c>
      <c r="AC66" s="91">
        <f t="shared" si="9"/>
        <v>200495</v>
      </c>
      <c r="AD66" s="91">
        <f t="shared" si="10"/>
        <v>192912</v>
      </c>
      <c r="AE66" s="91">
        <f t="shared" si="11"/>
        <v>149666</v>
      </c>
      <c r="AF66" s="91">
        <f t="shared" si="12"/>
        <v>231618</v>
      </c>
      <c r="AG66" s="91">
        <f t="shared" si="13"/>
        <v>7025418</v>
      </c>
      <c r="AH66" s="91">
        <f t="shared" si="14"/>
        <v>574196</v>
      </c>
    </row>
    <row r="67">
      <c r="A67" s="76">
        <v>44566.0</v>
      </c>
      <c r="B67" s="109">
        <v>2.2152205E7</v>
      </c>
      <c r="C67" s="109">
        <v>2.2116569E7</v>
      </c>
      <c r="D67" s="107">
        <v>1678242.0</v>
      </c>
      <c r="E67" s="85">
        <v>7163338.0</v>
      </c>
      <c r="F67" s="109">
        <v>6252105.0</v>
      </c>
      <c r="G67" s="109">
        <v>7635840.0</v>
      </c>
      <c r="H67" s="109">
        <v>8371501.0</v>
      </c>
      <c r="I67" s="109">
        <v>7210040.0</v>
      </c>
      <c r="J67" s="109">
        <v>3733637.0</v>
      </c>
      <c r="K67" s="109">
        <v>2224071.0</v>
      </c>
      <c r="L67" s="85">
        <v>86.3</v>
      </c>
      <c r="M67" s="107">
        <v>86.6</v>
      </c>
      <c r="N67" s="107">
        <v>85.9</v>
      </c>
      <c r="O67" s="85">
        <v>24.0</v>
      </c>
      <c r="P67" s="85">
        <v>97.2</v>
      </c>
      <c r="Q67" s="109">
        <v>94.8</v>
      </c>
      <c r="R67" s="101">
        <v>95.0</v>
      </c>
      <c r="S67" s="101">
        <v>97.6</v>
      </c>
      <c r="T67" s="101">
        <v>97.4</v>
      </c>
      <c r="U67" s="101">
        <v>96.1</v>
      </c>
      <c r="V67" s="101">
        <v>90.6</v>
      </c>
      <c r="W67" s="91">
        <f t="shared" si="3"/>
        <v>42590532</v>
      </c>
      <c r="X67" s="91">
        <f t="shared" si="4"/>
        <v>96.11044814</v>
      </c>
      <c r="Y67" s="91">
        <f t="shared" si="5"/>
        <v>5324993</v>
      </c>
      <c r="Z67" s="91">
        <f t="shared" si="6"/>
        <v>205116</v>
      </c>
      <c r="AA67" s="91">
        <f t="shared" si="7"/>
        <v>339480</v>
      </c>
      <c r="AB67" s="91">
        <f t="shared" si="8"/>
        <v>399969</v>
      </c>
      <c r="AC67" s="91">
        <f t="shared" si="9"/>
        <v>202873</v>
      </c>
      <c r="AD67" s="91">
        <f t="shared" si="10"/>
        <v>194407</v>
      </c>
      <c r="AE67" s="91">
        <f t="shared" si="11"/>
        <v>150110</v>
      </c>
      <c r="AF67" s="91">
        <f t="shared" si="12"/>
        <v>231667</v>
      </c>
      <c r="AG67" s="91">
        <f t="shared" si="13"/>
        <v>7048615</v>
      </c>
      <c r="AH67" s="91">
        <f t="shared" si="14"/>
        <v>576184</v>
      </c>
    </row>
    <row r="68">
      <c r="A68" s="76">
        <v>44565.0</v>
      </c>
      <c r="B68" s="24">
        <v>2.2136829E7</v>
      </c>
      <c r="C68" s="24">
        <v>2.2102529E7</v>
      </c>
      <c r="D68" s="101">
        <v>1670325.0</v>
      </c>
      <c r="E68" s="101">
        <v>7157621.0</v>
      </c>
      <c r="F68" s="101">
        <v>6246306.0</v>
      </c>
      <c r="G68" s="101">
        <v>7631568.0</v>
      </c>
      <c r="H68" s="101">
        <v>8368266.0</v>
      </c>
      <c r="I68" s="101">
        <v>7208064.0</v>
      </c>
      <c r="J68" s="101">
        <v>3733113.0</v>
      </c>
      <c r="K68" s="101">
        <v>2224095.0</v>
      </c>
      <c r="L68" s="101">
        <v>86.2</v>
      </c>
      <c r="M68" s="101">
        <v>86.6</v>
      </c>
      <c r="N68" s="101">
        <v>85.9</v>
      </c>
      <c r="O68" s="85">
        <v>23.9</v>
      </c>
      <c r="P68" s="101">
        <v>97.1</v>
      </c>
      <c r="Q68" s="101">
        <v>94.8</v>
      </c>
      <c r="R68" s="101">
        <v>95.0</v>
      </c>
      <c r="S68" s="101">
        <v>97.6</v>
      </c>
      <c r="T68" s="101">
        <v>97.3</v>
      </c>
      <c r="U68" s="101">
        <v>96.1</v>
      </c>
      <c r="V68" s="101">
        <v>90.6</v>
      </c>
      <c r="W68" s="91">
        <f t="shared" si="3"/>
        <v>42569033</v>
      </c>
      <c r="X68" s="91">
        <f t="shared" si="4"/>
        <v>96.06193317</v>
      </c>
      <c r="Y68" s="91">
        <f t="shared" si="5"/>
        <v>5332910</v>
      </c>
      <c r="Z68" s="91">
        <f t="shared" si="6"/>
        <v>210833</v>
      </c>
      <c r="AA68" s="91">
        <f t="shared" si="7"/>
        <v>345279</v>
      </c>
      <c r="AB68" s="91">
        <f t="shared" si="8"/>
        <v>404241</v>
      </c>
      <c r="AC68" s="91">
        <f t="shared" si="9"/>
        <v>206108</v>
      </c>
      <c r="AD68" s="91">
        <f t="shared" si="10"/>
        <v>196383</v>
      </c>
      <c r="AE68" s="91">
        <f t="shared" si="11"/>
        <v>150634</v>
      </c>
      <c r="AF68" s="91">
        <f t="shared" si="12"/>
        <v>231643</v>
      </c>
      <c r="AG68" s="91">
        <f t="shared" si="13"/>
        <v>7078031</v>
      </c>
      <c r="AH68" s="91">
        <f t="shared" si="14"/>
        <v>578660</v>
      </c>
    </row>
    <row r="69">
      <c r="A69" s="76">
        <v>44563.0</v>
      </c>
      <c r="B69" s="101">
        <v>2.2161229E7</v>
      </c>
      <c r="C69" s="101">
        <v>2.2121494E7</v>
      </c>
      <c r="D69" s="101">
        <v>2078387.0</v>
      </c>
      <c r="E69" s="101">
        <v>7416478.0</v>
      </c>
      <c r="F69" s="101">
        <v>6315105.0</v>
      </c>
      <c r="G69" s="101">
        <v>7707497.0</v>
      </c>
      <c r="H69" s="101">
        <v>8361449.0</v>
      </c>
      <c r="I69" s="101">
        <v>6913206.0</v>
      </c>
      <c r="J69" s="101">
        <v>3560716.0</v>
      </c>
      <c r="K69" s="101">
        <v>1929885.0</v>
      </c>
      <c r="L69" s="101">
        <v>86.2</v>
      </c>
      <c r="M69" s="101">
        <v>86.6</v>
      </c>
      <c r="N69" s="101">
        <v>85.9</v>
      </c>
      <c r="O69" s="85">
        <v>28.8</v>
      </c>
      <c r="P69" s="101">
        <v>97.3</v>
      </c>
      <c r="Q69" s="101">
        <v>94.4</v>
      </c>
      <c r="R69" s="101">
        <v>95.0</v>
      </c>
      <c r="S69" s="101">
        <v>97.6</v>
      </c>
      <c r="T69" s="101">
        <v>96.8</v>
      </c>
      <c r="U69" s="101">
        <v>94.8</v>
      </c>
      <c r="V69" s="101">
        <v>85.6</v>
      </c>
      <c r="W69" s="91">
        <f t="shared" si="3"/>
        <v>42204336</v>
      </c>
      <c r="X69" s="91">
        <f t="shared" ref="X69:X202" si="15">W69/44139260*100</f>
        <v>95.6163198</v>
      </c>
      <c r="Y69" s="91">
        <f t="shared" ref="Y69:Y202" si="16">7209856-D69</f>
        <v>5131469</v>
      </c>
      <c r="Z69" s="91">
        <f t="shared" ref="Z69:Z202" si="17">7619756-E69</f>
        <v>203278</v>
      </c>
      <c r="AA69" s="91">
        <f t="shared" ref="AA69:AA202" si="18">6686639-F69</f>
        <v>371534</v>
      </c>
      <c r="AB69" s="91">
        <f t="shared" ref="AB69:AB202" si="19">8109221-G69</f>
        <v>401724</v>
      </c>
      <c r="AC69" s="91">
        <f t="shared" ref="AC69:AC202" si="20">8570076-H69</f>
        <v>208627</v>
      </c>
      <c r="AD69" s="91">
        <f t="shared" ref="AD69:AD202" si="21">7140703-I69</f>
        <v>227497</v>
      </c>
      <c r="AE69" s="91">
        <f t="shared" ref="AE69:AE202" si="22">3757129-J69</f>
        <v>196413</v>
      </c>
      <c r="AF69" s="91">
        <f t="shared" ref="AF69:AF202" si="23">2255736-K69</f>
        <v>325851</v>
      </c>
      <c r="AG69" s="91">
        <f t="shared" si="13"/>
        <v>7066393</v>
      </c>
      <c r="AH69" s="91">
        <f t="shared" si="14"/>
        <v>749761</v>
      </c>
    </row>
    <row r="70">
      <c r="A70" s="76">
        <v>44562.0</v>
      </c>
      <c r="B70" s="24">
        <v>2.2157877E7</v>
      </c>
      <c r="C70" s="24">
        <v>2.2118827E7</v>
      </c>
      <c r="D70" s="24">
        <v>2076259.0</v>
      </c>
      <c r="E70" s="24">
        <v>7415068.0</v>
      </c>
      <c r="F70" s="24">
        <v>6313754.0</v>
      </c>
      <c r="G70" s="24">
        <v>7706804.0</v>
      </c>
      <c r="H70" s="24">
        <v>8361166.0</v>
      </c>
      <c r="I70" s="24">
        <v>6913088.0</v>
      </c>
      <c r="J70" s="24">
        <v>3560692.0</v>
      </c>
      <c r="K70" s="24">
        <v>1929873.0</v>
      </c>
      <c r="L70" s="24">
        <v>86.2</v>
      </c>
      <c r="M70" s="24">
        <v>86.5</v>
      </c>
      <c r="N70" s="24">
        <v>85.9</v>
      </c>
      <c r="O70" s="85">
        <v>28.8</v>
      </c>
      <c r="P70" s="24">
        <v>97.3</v>
      </c>
      <c r="Q70" s="24">
        <v>94.4</v>
      </c>
      <c r="R70" s="24">
        <v>95.0</v>
      </c>
      <c r="S70" s="24">
        <v>97.6</v>
      </c>
      <c r="T70" s="24">
        <v>96.8</v>
      </c>
      <c r="U70" s="24">
        <v>94.8</v>
      </c>
      <c r="V70" s="24">
        <v>85.6</v>
      </c>
      <c r="W70" s="91">
        <f t="shared" si="3"/>
        <v>42200445</v>
      </c>
      <c r="X70" s="91">
        <f t="shared" si="15"/>
        <v>95.60750452</v>
      </c>
      <c r="Y70" s="91">
        <f t="shared" si="16"/>
        <v>5133597</v>
      </c>
      <c r="Z70" s="91">
        <f t="shared" si="17"/>
        <v>204688</v>
      </c>
      <c r="AA70" s="91">
        <f t="shared" si="18"/>
        <v>372885</v>
      </c>
      <c r="AB70" s="91">
        <f t="shared" si="19"/>
        <v>402417</v>
      </c>
      <c r="AC70" s="91">
        <f t="shared" si="20"/>
        <v>208910</v>
      </c>
      <c r="AD70" s="91">
        <f t="shared" si="21"/>
        <v>227615</v>
      </c>
      <c r="AE70" s="91">
        <f t="shared" si="22"/>
        <v>196437</v>
      </c>
      <c r="AF70" s="91">
        <f t="shared" si="23"/>
        <v>325863</v>
      </c>
      <c r="AG70" s="91">
        <f t="shared" si="13"/>
        <v>7072412</v>
      </c>
      <c r="AH70" s="91">
        <f t="shared" si="14"/>
        <v>749915</v>
      </c>
    </row>
    <row r="71">
      <c r="A71" s="76">
        <v>44561.0</v>
      </c>
      <c r="B71" s="101">
        <v>2.2127645E7</v>
      </c>
      <c r="C71" s="101">
        <v>2.2092003E7</v>
      </c>
      <c r="D71" s="101">
        <v>2049444.0</v>
      </c>
      <c r="E71" s="101">
        <v>7407191.0</v>
      </c>
      <c r="F71" s="101">
        <v>6304955.0</v>
      </c>
      <c r="G71" s="101">
        <v>7700835.0</v>
      </c>
      <c r="H71" s="101">
        <v>8357066.0</v>
      </c>
      <c r="I71" s="101">
        <v>6910810.0</v>
      </c>
      <c r="J71" s="101">
        <v>3560013.0</v>
      </c>
      <c r="K71" s="101">
        <v>1929334.0</v>
      </c>
      <c r="L71" s="101">
        <v>86.1</v>
      </c>
      <c r="M71" s="101">
        <v>86.4</v>
      </c>
      <c r="N71" s="101">
        <v>85.8</v>
      </c>
      <c r="O71" s="85">
        <v>28.4</v>
      </c>
      <c r="P71" s="101">
        <v>97.2</v>
      </c>
      <c r="Q71" s="101">
        <v>94.3</v>
      </c>
      <c r="R71" s="101">
        <v>95.0</v>
      </c>
      <c r="S71" s="101">
        <v>97.5</v>
      </c>
      <c r="T71" s="101">
        <v>96.8</v>
      </c>
      <c r="U71" s="101">
        <v>94.8</v>
      </c>
      <c r="V71" s="101">
        <v>85.5</v>
      </c>
      <c r="W71" s="91">
        <f t="shared" si="3"/>
        <v>42170204</v>
      </c>
      <c r="X71" s="91">
        <f t="shared" si="15"/>
        <v>95.53899182</v>
      </c>
      <c r="Y71" s="91">
        <f t="shared" si="16"/>
        <v>5160412</v>
      </c>
      <c r="Z71" s="91">
        <f t="shared" si="17"/>
        <v>212565</v>
      </c>
      <c r="AA71" s="91">
        <f t="shared" si="18"/>
        <v>381684</v>
      </c>
      <c r="AB71" s="91">
        <f t="shared" si="19"/>
        <v>408386</v>
      </c>
      <c r="AC71" s="91">
        <f t="shared" si="20"/>
        <v>213010</v>
      </c>
      <c r="AD71" s="91">
        <f t="shared" si="21"/>
        <v>229893</v>
      </c>
      <c r="AE71" s="91">
        <f t="shared" si="22"/>
        <v>197116</v>
      </c>
      <c r="AF71" s="91">
        <f t="shared" si="23"/>
        <v>326402</v>
      </c>
      <c r="AG71" s="91">
        <f t="shared" si="13"/>
        <v>7129468</v>
      </c>
      <c r="AH71" s="91">
        <f t="shared" si="14"/>
        <v>753411</v>
      </c>
    </row>
    <row r="72">
      <c r="A72" s="76">
        <v>44560.0</v>
      </c>
      <c r="B72" s="101"/>
      <c r="C72" s="101"/>
      <c r="D72" s="101">
        <v>2021176.0</v>
      </c>
      <c r="E72" s="101">
        <v>7400753.0</v>
      </c>
      <c r="F72" s="101">
        <v>6299225.0</v>
      </c>
      <c r="G72" s="101">
        <v>7696864.0</v>
      </c>
      <c r="H72" s="101">
        <v>8354073.0</v>
      </c>
      <c r="I72" s="101">
        <v>6908887.0</v>
      </c>
      <c r="J72" s="101">
        <v>3559247.0</v>
      </c>
      <c r="K72" s="101">
        <v>1928631.0</v>
      </c>
      <c r="L72" s="101">
        <v>86.0</v>
      </c>
      <c r="M72" s="101"/>
      <c r="N72" s="101"/>
      <c r="O72" s="85">
        <v>28.0</v>
      </c>
      <c r="P72" s="101">
        <v>97.1</v>
      </c>
      <c r="Q72" s="101">
        <v>94.2</v>
      </c>
      <c r="R72" s="101">
        <v>94.9</v>
      </c>
      <c r="S72" s="101">
        <v>97.5</v>
      </c>
      <c r="T72" s="101">
        <v>96.8</v>
      </c>
      <c r="U72" s="101">
        <v>94.7</v>
      </c>
      <c r="V72" s="101">
        <v>85.5</v>
      </c>
      <c r="W72" s="91">
        <f t="shared" si="3"/>
        <v>42147680</v>
      </c>
      <c r="X72" s="91">
        <f t="shared" si="15"/>
        <v>95.48796242</v>
      </c>
      <c r="Y72" s="91">
        <f t="shared" si="16"/>
        <v>5188680</v>
      </c>
      <c r="Z72" s="91">
        <f t="shared" si="17"/>
        <v>219003</v>
      </c>
      <c r="AA72" s="91">
        <f t="shared" si="18"/>
        <v>387414</v>
      </c>
      <c r="AB72" s="91">
        <f t="shared" si="19"/>
        <v>412357</v>
      </c>
      <c r="AC72" s="91">
        <f t="shared" si="20"/>
        <v>216003</v>
      </c>
      <c r="AD72" s="91">
        <f t="shared" si="21"/>
        <v>231816</v>
      </c>
      <c r="AE72" s="91">
        <f t="shared" si="22"/>
        <v>197882</v>
      </c>
      <c r="AF72" s="91">
        <f t="shared" si="23"/>
        <v>327105</v>
      </c>
      <c r="AG72" s="91">
        <f t="shared" si="13"/>
        <v>7180260</v>
      </c>
      <c r="AH72" s="91">
        <f t="shared" si="14"/>
        <v>756803</v>
      </c>
    </row>
    <row r="73">
      <c r="A73" s="76">
        <v>44559.0</v>
      </c>
      <c r="B73" s="101">
        <v>2.2072302E7</v>
      </c>
      <c r="C73" s="101">
        <v>2.2042883E7</v>
      </c>
      <c r="D73" s="101">
        <v>1991542.0</v>
      </c>
      <c r="E73" s="101">
        <v>7393804.0</v>
      </c>
      <c r="F73" s="101">
        <v>6293372.0</v>
      </c>
      <c r="G73" s="101">
        <v>7692572.0</v>
      </c>
      <c r="H73" s="101">
        <v>8350814.0</v>
      </c>
      <c r="I73" s="101">
        <v>6906854.0</v>
      </c>
      <c r="J73" s="101">
        <v>3558443.0</v>
      </c>
      <c r="K73" s="101">
        <v>1927784.0</v>
      </c>
      <c r="L73" s="101">
        <v>85.9</v>
      </c>
      <c r="M73" s="101">
        <v>86.2</v>
      </c>
      <c r="N73" s="101">
        <v>85.6</v>
      </c>
      <c r="O73" s="85">
        <v>27.6</v>
      </c>
      <c r="P73" s="101">
        <v>97.0</v>
      </c>
      <c r="Q73" s="101">
        <v>94.1</v>
      </c>
      <c r="R73" s="101">
        <v>94.9</v>
      </c>
      <c r="S73" s="101">
        <v>97.4</v>
      </c>
      <c r="T73" s="101">
        <v>96.7</v>
      </c>
      <c r="U73" s="101">
        <v>94.7</v>
      </c>
      <c r="V73" s="101">
        <v>85.5</v>
      </c>
      <c r="W73" s="91">
        <f t="shared" si="3"/>
        <v>42123643</v>
      </c>
      <c r="X73" s="91">
        <f t="shared" si="15"/>
        <v>95.43350523</v>
      </c>
      <c r="Y73" s="91">
        <f t="shared" si="16"/>
        <v>5218314</v>
      </c>
      <c r="Z73" s="91">
        <f t="shared" si="17"/>
        <v>225952</v>
      </c>
      <c r="AA73" s="91">
        <f t="shared" si="18"/>
        <v>393267</v>
      </c>
      <c r="AB73" s="91">
        <f t="shared" si="19"/>
        <v>416649</v>
      </c>
      <c r="AC73" s="91">
        <f t="shared" si="20"/>
        <v>219262</v>
      </c>
      <c r="AD73" s="91">
        <f t="shared" si="21"/>
        <v>233849</v>
      </c>
      <c r="AE73" s="91">
        <f t="shared" si="22"/>
        <v>198686</v>
      </c>
      <c r="AF73" s="91">
        <f t="shared" si="23"/>
        <v>327952</v>
      </c>
      <c r="AG73" s="91">
        <f t="shared" si="13"/>
        <v>7233931</v>
      </c>
      <c r="AH73" s="91">
        <f t="shared" si="14"/>
        <v>760487</v>
      </c>
    </row>
    <row r="74">
      <c r="A74" s="76">
        <v>44558.0</v>
      </c>
      <c r="B74" s="101">
        <v>2.2045715E7</v>
      </c>
      <c r="C74" s="101">
        <v>2.2018524E7</v>
      </c>
      <c r="D74" s="101">
        <v>1967601.0</v>
      </c>
      <c r="E74" s="101">
        <v>7385499.0</v>
      </c>
      <c r="F74" s="101">
        <v>6287107.0</v>
      </c>
      <c r="G74" s="101">
        <v>7687913.0</v>
      </c>
      <c r="H74" s="101">
        <v>8347259.0</v>
      </c>
      <c r="I74" s="101">
        <v>6904540.0</v>
      </c>
      <c r="J74" s="101">
        <v>3557496.0</v>
      </c>
      <c r="K74" s="101">
        <v>1926824.0</v>
      </c>
      <c r="L74" s="101">
        <v>85.8</v>
      </c>
      <c r="M74" s="101">
        <v>86.1</v>
      </c>
      <c r="N74" s="101">
        <v>85.5</v>
      </c>
      <c r="O74" s="85">
        <v>27.3</v>
      </c>
      <c r="P74" s="101">
        <v>96.9</v>
      </c>
      <c r="Q74" s="101">
        <v>94.0</v>
      </c>
      <c r="R74" s="101">
        <v>94.8</v>
      </c>
      <c r="S74" s="101">
        <v>97.4</v>
      </c>
      <c r="T74" s="101">
        <v>96.7</v>
      </c>
      <c r="U74" s="101">
        <v>94.7</v>
      </c>
      <c r="V74" s="101">
        <v>85.4</v>
      </c>
      <c r="W74" s="91">
        <f t="shared" si="3"/>
        <v>42096638</v>
      </c>
      <c r="X74" s="91">
        <f t="shared" si="15"/>
        <v>95.37232387</v>
      </c>
      <c r="Y74" s="91">
        <f t="shared" si="16"/>
        <v>5242255</v>
      </c>
      <c r="Z74" s="91">
        <f t="shared" si="17"/>
        <v>234257</v>
      </c>
      <c r="AA74" s="91">
        <f t="shared" si="18"/>
        <v>399532</v>
      </c>
      <c r="AB74" s="91">
        <f t="shared" si="19"/>
        <v>421308</v>
      </c>
      <c r="AC74" s="91">
        <f t="shared" si="20"/>
        <v>222817</v>
      </c>
      <c r="AD74" s="91">
        <f t="shared" si="21"/>
        <v>236163</v>
      </c>
      <c r="AE74" s="91">
        <f t="shared" si="22"/>
        <v>199633</v>
      </c>
      <c r="AF74" s="91">
        <f t="shared" si="23"/>
        <v>328912</v>
      </c>
      <c r="AG74" s="91">
        <f t="shared" si="13"/>
        <v>7284877</v>
      </c>
      <c r="AH74" s="91">
        <f t="shared" si="14"/>
        <v>764708</v>
      </c>
    </row>
    <row r="75">
      <c r="A75" s="76">
        <v>44556.0</v>
      </c>
      <c r="B75" s="101">
        <v>2.2001229E7</v>
      </c>
      <c r="C75" s="101">
        <v>2.1978038E7</v>
      </c>
      <c r="D75" s="101">
        <v>1922603.0</v>
      </c>
      <c r="E75" s="101">
        <v>7372485.0</v>
      </c>
      <c r="F75" s="101">
        <v>6277067.0</v>
      </c>
      <c r="G75" s="101">
        <v>7680835.0</v>
      </c>
      <c r="H75" s="101">
        <v>8342124.0</v>
      </c>
      <c r="I75" s="101">
        <v>6901646.0</v>
      </c>
      <c r="J75" s="101">
        <v>3556497.0</v>
      </c>
      <c r="K75" s="101">
        <v>1926010.0</v>
      </c>
      <c r="L75" s="101">
        <v>85.6</v>
      </c>
      <c r="M75" s="101">
        <v>85.9</v>
      </c>
      <c r="N75" s="101">
        <v>85.4</v>
      </c>
      <c r="O75" s="85">
        <v>26.7</v>
      </c>
      <c r="P75" s="101">
        <v>96.8</v>
      </c>
      <c r="Q75" s="101">
        <v>93.9</v>
      </c>
      <c r="R75" s="101">
        <v>94.7</v>
      </c>
      <c r="S75" s="101">
        <v>97.3</v>
      </c>
      <c r="T75" s="101">
        <v>96.7</v>
      </c>
      <c r="U75" s="101">
        <v>94.7</v>
      </c>
      <c r="V75" s="101">
        <v>85.4</v>
      </c>
      <c r="W75" s="91">
        <f t="shared" si="3"/>
        <v>42056664</v>
      </c>
      <c r="X75" s="91">
        <f t="shared" si="15"/>
        <v>95.2817605</v>
      </c>
      <c r="Y75" s="91">
        <f t="shared" si="16"/>
        <v>5287253</v>
      </c>
      <c r="Z75" s="91">
        <f t="shared" si="17"/>
        <v>247271</v>
      </c>
      <c r="AA75" s="91">
        <f t="shared" si="18"/>
        <v>409572</v>
      </c>
      <c r="AB75" s="91">
        <f t="shared" si="19"/>
        <v>428386</v>
      </c>
      <c r="AC75" s="91">
        <f t="shared" si="20"/>
        <v>227952</v>
      </c>
      <c r="AD75" s="91">
        <f t="shared" si="21"/>
        <v>239057</v>
      </c>
      <c r="AE75" s="91">
        <f t="shared" si="22"/>
        <v>200632</v>
      </c>
      <c r="AF75" s="91">
        <f t="shared" si="23"/>
        <v>329726</v>
      </c>
      <c r="AG75" s="91">
        <f t="shared" si="13"/>
        <v>7369849</v>
      </c>
      <c r="AH75" s="91">
        <f t="shared" si="14"/>
        <v>769415</v>
      </c>
    </row>
    <row r="76">
      <c r="A76" s="76">
        <v>44555.0</v>
      </c>
      <c r="B76" s="101">
        <v>2.1994474E7</v>
      </c>
      <c r="C76" s="101">
        <v>2.1974137E7</v>
      </c>
      <c r="D76" s="101">
        <v>1917930.0</v>
      </c>
      <c r="E76" s="101">
        <v>7370331.0</v>
      </c>
      <c r="F76" s="101">
        <v>6275262.0</v>
      </c>
      <c r="G76" s="101">
        <v>7679671.0</v>
      </c>
      <c r="H76" s="101">
        <v>8341538.0</v>
      </c>
      <c r="I76" s="101">
        <v>6901436.0</v>
      </c>
      <c r="J76" s="101">
        <v>3556459.0</v>
      </c>
      <c r="K76" s="101">
        <v>1925984.0</v>
      </c>
      <c r="L76" s="101">
        <v>85.6</v>
      </c>
      <c r="M76" s="101">
        <v>85.9</v>
      </c>
      <c r="N76" s="101">
        <v>85.3</v>
      </c>
      <c r="O76" s="85">
        <v>26.6</v>
      </c>
      <c r="P76" s="101">
        <v>96.7</v>
      </c>
      <c r="Q76" s="101">
        <v>93.8</v>
      </c>
      <c r="R76" s="101">
        <v>94.7</v>
      </c>
      <c r="S76" s="101">
        <v>97.3</v>
      </c>
      <c r="T76" s="101">
        <v>96.6</v>
      </c>
      <c r="U76" s="101">
        <v>94.7</v>
      </c>
      <c r="V76" s="101">
        <v>85.4</v>
      </c>
      <c r="W76" s="91">
        <f t="shared" si="3"/>
        <v>42050681</v>
      </c>
      <c r="X76" s="91">
        <f t="shared" si="15"/>
        <v>95.26820567</v>
      </c>
      <c r="Y76" s="91">
        <f t="shared" si="16"/>
        <v>5291926</v>
      </c>
      <c r="Z76" s="91">
        <f t="shared" si="17"/>
        <v>249425</v>
      </c>
      <c r="AA76" s="91">
        <f t="shared" si="18"/>
        <v>411377</v>
      </c>
      <c r="AB76" s="91">
        <f t="shared" si="19"/>
        <v>429550</v>
      </c>
      <c r="AC76" s="91">
        <f t="shared" si="20"/>
        <v>228538</v>
      </c>
      <c r="AD76" s="91">
        <f t="shared" si="21"/>
        <v>239267</v>
      </c>
      <c r="AE76" s="91">
        <f t="shared" si="22"/>
        <v>200670</v>
      </c>
      <c r="AF76" s="91">
        <f t="shared" si="23"/>
        <v>329752</v>
      </c>
      <c r="AG76" s="91">
        <f t="shared" si="13"/>
        <v>7380505</v>
      </c>
      <c r="AH76" s="91">
        <f t="shared" si="14"/>
        <v>769689</v>
      </c>
    </row>
    <row r="77">
      <c r="A77" s="76">
        <v>44554.0</v>
      </c>
      <c r="B77" s="101">
        <v>2.1946702E7</v>
      </c>
      <c r="C77" s="101">
        <v>2.1937603E7</v>
      </c>
      <c r="D77" s="101">
        <v>1878320.0</v>
      </c>
      <c r="E77" s="101">
        <v>7358137.0</v>
      </c>
      <c r="F77" s="101">
        <v>6262933.0</v>
      </c>
      <c r="G77" s="101">
        <v>7670959.0</v>
      </c>
      <c r="H77" s="101">
        <v>8335540.0</v>
      </c>
      <c r="I77" s="101">
        <v>6897977.0</v>
      </c>
      <c r="J77" s="101">
        <v>3555357.0</v>
      </c>
      <c r="K77" s="101">
        <v>1925082.0</v>
      </c>
      <c r="L77" s="101">
        <v>85.5</v>
      </c>
      <c r="M77" s="101">
        <v>85.7</v>
      </c>
      <c r="N77" s="101">
        <v>85.2</v>
      </c>
      <c r="O77" s="85">
        <v>26.1</v>
      </c>
      <c r="P77" s="101">
        <v>96.6</v>
      </c>
      <c r="Q77" s="101">
        <v>93.7</v>
      </c>
      <c r="R77" s="101">
        <v>94.6</v>
      </c>
      <c r="S77" s="101">
        <v>97.3</v>
      </c>
      <c r="T77" s="101">
        <v>96.6</v>
      </c>
      <c r="U77" s="101">
        <v>94.6</v>
      </c>
      <c r="V77" s="101">
        <v>85.3</v>
      </c>
      <c r="W77" s="91">
        <f t="shared" si="3"/>
        <v>42005985</v>
      </c>
      <c r="X77" s="91">
        <f t="shared" si="15"/>
        <v>95.16694435</v>
      </c>
      <c r="Y77" s="91">
        <f t="shared" si="16"/>
        <v>5331536</v>
      </c>
      <c r="Z77" s="91">
        <f t="shared" si="17"/>
        <v>261619</v>
      </c>
      <c r="AA77" s="91">
        <f t="shared" si="18"/>
        <v>423706</v>
      </c>
      <c r="AB77" s="91">
        <f t="shared" si="19"/>
        <v>438262</v>
      </c>
      <c r="AC77" s="91">
        <f t="shared" si="20"/>
        <v>234536</v>
      </c>
      <c r="AD77" s="91">
        <f t="shared" si="21"/>
        <v>242726</v>
      </c>
      <c r="AE77" s="91">
        <f t="shared" si="22"/>
        <v>201772</v>
      </c>
      <c r="AF77" s="91">
        <f t="shared" si="23"/>
        <v>330654</v>
      </c>
      <c r="AG77" s="91">
        <f t="shared" si="13"/>
        <v>7464811</v>
      </c>
      <c r="AH77" s="91">
        <f t="shared" si="14"/>
        <v>775152</v>
      </c>
    </row>
    <row r="78">
      <c r="A78" s="76">
        <v>44553.0</v>
      </c>
      <c r="B78" s="101"/>
      <c r="C78" s="101"/>
      <c r="D78" s="101">
        <v>1831934.0</v>
      </c>
      <c r="E78" s="101">
        <v>7346662.0</v>
      </c>
      <c r="F78" s="101">
        <v>6253475.0</v>
      </c>
      <c r="G78" s="101">
        <v>7664057.0</v>
      </c>
      <c r="H78" s="101">
        <v>8330552.0</v>
      </c>
      <c r="I78" s="101">
        <v>6894740.0</v>
      </c>
      <c r="J78" s="101">
        <v>3554109.0</v>
      </c>
      <c r="K78" s="101">
        <v>1923828.0</v>
      </c>
      <c r="L78" s="101">
        <v>85.3</v>
      </c>
      <c r="M78" s="101"/>
      <c r="N78" s="101"/>
      <c r="O78" s="85">
        <v>25.4</v>
      </c>
      <c r="P78" s="101">
        <v>96.4</v>
      </c>
      <c r="Q78" s="101">
        <v>93.5</v>
      </c>
      <c r="R78" s="101">
        <v>94.5</v>
      </c>
      <c r="S78" s="101">
        <v>97.2</v>
      </c>
      <c r="T78" s="101">
        <v>96.6</v>
      </c>
      <c r="U78" s="101">
        <v>94.6</v>
      </c>
      <c r="V78" s="101">
        <v>85.3</v>
      </c>
      <c r="W78" s="91">
        <f t="shared" si="3"/>
        <v>41967423</v>
      </c>
      <c r="X78" s="91">
        <f t="shared" si="15"/>
        <v>95.07957995</v>
      </c>
      <c r="Y78" s="91">
        <f t="shared" si="16"/>
        <v>5377922</v>
      </c>
      <c r="Z78" s="91">
        <f t="shared" si="17"/>
        <v>273094</v>
      </c>
      <c r="AA78" s="91">
        <f t="shared" si="18"/>
        <v>433164</v>
      </c>
      <c r="AB78" s="91">
        <f t="shared" si="19"/>
        <v>445164</v>
      </c>
      <c r="AC78" s="91">
        <f t="shared" si="20"/>
        <v>239524</v>
      </c>
      <c r="AD78" s="91">
        <f t="shared" si="21"/>
        <v>245963</v>
      </c>
      <c r="AE78" s="91">
        <f t="shared" si="22"/>
        <v>203020</v>
      </c>
      <c r="AF78" s="91">
        <f t="shared" si="23"/>
        <v>331908</v>
      </c>
      <c r="AG78" s="91">
        <f t="shared" si="13"/>
        <v>7549759</v>
      </c>
      <c r="AH78" s="91">
        <f t="shared" si="14"/>
        <v>780891</v>
      </c>
    </row>
    <row r="79">
      <c r="A79" s="76">
        <v>44552.0</v>
      </c>
      <c r="B79" s="101">
        <v>2.1846568E7</v>
      </c>
      <c r="C79" s="101">
        <v>2.1856593E7</v>
      </c>
      <c r="D79" s="101">
        <v>1780316.0</v>
      </c>
      <c r="E79" s="101">
        <v>7332812.0</v>
      </c>
      <c r="F79" s="101">
        <v>6242604.0</v>
      </c>
      <c r="G79" s="101">
        <v>7656311.0</v>
      </c>
      <c r="H79" s="101">
        <v>8324924.0</v>
      </c>
      <c r="I79" s="101">
        <v>6891116.0</v>
      </c>
      <c r="J79" s="101">
        <v>3552643.0</v>
      </c>
      <c r="K79" s="101">
        <v>1922435.0</v>
      </c>
      <c r="L79" s="101">
        <v>85.1</v>
      </c>
      <c r="M79" s="101">
        <v>85.3</v>
      </c>
      <c r="N79" s="101">
        <v>84.9</v>
      </c>
      <c r="O79" s="85">
        <v>24.7</v>
      </c>
      <c r="P79" s="101">
        <v>96.2</v>
      </c>
      <c r="Q79" s="101">
        <v>93.4</v>
      </c>
      <c r="R79" s="101">
        <v>94.4</v>
      </c>
      <c r="S79" s="101">
        <v>97.1</v>
      </c>
      <c r="T79" s="101">
        <v>96.5</v>
      </c>
      <c r="U79" s="101">
        <v>94.6</v>
      </c>
      <c r="V79" s="101">
        <v>85.2</v>
      </c>
      <c r="W79" s="91">
        <f t="shared" si="3"/>
        <v>41922845</v>
      </c>
      <c r="X79" s="91">
        <f t="shared" si="15"/>
        <v>94.97858596</v>
      </c>
      <c r="Y79" s="91">
        <f t="shared" si="16"/>
        <v>5429540</v>
      </c>
      <c r="Z79" s="91">
        <f t="shared" si="17"/>
        <v>286944</v>
      </c>
      <c r="AA79" s="91">
        <f t="shared" si="18"/>
        <v>444035</v>
      </c>
      <c r="AB79" s="91">
        <f t="shared" si="19"/>
        <v>452910</v>
      </c>
      <c r="AC79" s="91">
        <f t="shared" si="20"/>
        <v>245152</v>
      </c>
      <c r="AD79" s="91">
        <f t="shared" si="21"/>
        <v>249587</v>
      </c>
      <c r="AE79" s="91">
        <f t="shared" si="22"/>
        <v>204486</v>
      </c>
      <c r="AF79" s="91">
        <f t="shared" si="23"/>
        <v>333301</v>
      </c>
      <c r="AG79" s="91">
        <f t="shared" si="13"/>
        <v>7645955</v>
      </c>
      <c r="AH79" s="91">
        <f t="shared" si="14"/>
        <v>787374</v>
      </c>
    </row>
    <row r="80">
      <c r="A80" s="76">
        <v>44551.0</v>
      </c>
      <c r="B80" s="101">
        <v>2.1802446E7</v>
      </c>
      <c r="C80" s="101">
        <v>2.1818452E7</v>
      </c>
      <c r="D80" s="101">
        <v>1748161.0</v>
      </c>
      <c r="E80" s="101">
        <v>7316869.0</v>
      </c>
      <c r="F80" s="101">
        <v>6230461.0</v>
      </c>
      <c r="G80" s="101">
        <v>7647681.0</v>
      </c>
      <c r="H80" s="101">
        <v>8318535.0</v>
      </c>
      <c r="I80" s="101">
        <v>6887162.0</v>
      </c>
      <c r="J80" s="101">
        <v>3551115.0</v>
      </c>
      <c r="K80" s="101">
        <v>1920914.0</v>
      </c>
      <c r="L80" s="101">
        <v>84.9</v>
      </c>
      <c r="M80" s="101">
        <v>85.2</v>
      </c>
      <c r="N80" s="101">
        <v>84.7</v>
      </c>
      <c r="O80" s="85">
        <v>24.2</v>
      </c>
      <c r="P80" s="101">
        <v>96.0</v>
      </c>
      <c r="Q80" s="101">
        <v>93.2</v>
      </c>
      <c r="R80" s="101">
        <v>94.3</v>
      </c>
      <c r="S80" s="101">
        <v>97.1</v>
      </c>
      <c r="T80" s="101">
        <v>96.4</v>
      </c>
      <c r="U80" s="101">
        <v>94.5</v>
      </c>
      <c r="V80" s="101">
        <v>85.2</v>
      </c>
      <c r="W80" s="91">
        <f t="shared" si="3"/>
        <v>41872737</v>
      </c>
      <c r="X80" s="91">
        <f t="shared" si="15"/>
        <v>94.86506344</v>
      </c>
      <c r="Y80" s="91">
        <f t="shared" si="16"/>
        <v>5461695</v>
      </c>
      <c r="Z80" s="91">
        <f t="shared" si="17"/>
        <v>302887</v>
      </c>
      <c r="AA80" s="91">
        <f t="shared" si="18"/>
        <v>456178</v>
      </c>
      <c r="AB80" s="91">
        <f t="shared" si="19"/>
        <v>461540</v>
      </c>
      <c r="AC80" s="91">
        <f t="shared" si="20"/>
        <v>251541</v>
      </c>
      <c r="AD80" s="91">
        <f t="shared" si="21"/>
        <v>253541</v>
      </c>
      <c r="AE80" s="91">
        <f t="shared" si="22"/>
        <v>206014</v>
      </c>
      <c r="AF80" s="91">
        <f t="shared" si="23"/>
        <v>334822</v>
      </c>
      <c r="AG80" s="91">
        <f t="shared" si="13"/>
        <v>7728218</v>
      </c>
      <c r="AH80" s="91">
        <f t="shared" si="14"/>
        <v>794377</v>
      </c>
    </row>
    <row r="81">
      <c r="A81" s="76">
        <v>44549.0</v>
      </c>
      <c r="B81" s="101">
        <v>2.1728882E7</v>
      </c>
      <c r="C81" s="101">
        <v>2.1757198E7</v>
      </c>
      <c r="D81" s="101">
        <v>1687658.0</v>
      </c>
      <c r="E81" s="101">
        <v>7292498.0</v>
      </c>
      <c r="F81" s="101">
        <v>6210892.0</v>
      </c>
      <c r="G81" s="101">
        <v>7634377.0</v>
      </c>
      <c r="H81" s="101">
        <v>8309628.0</v>
      </c>
      <c r="I81" s="101">
        <v>6882122.0</v>
      </c>
      <c r="J81" s="101">
        <v>3549463.0</v>
      </c>
      <c r="K81" s="101">
        <v>1919442.0</v>
      </c>
      <c r="L81" s="101">
        <v>84.7</v>
      </c>
      <c r="M81" s="101">
        <v>84.9</v>
      </c>
      <c r="N81" s="101">
        <v>84.5</v>
      </c>
      <c r="O81" s="85">
        <v>23.4</v>
      </c>
      <c r="P81" s="101">
        <v>95.7</v>
      </c>
      <c r="Q81" s="101">
        <v>92.9</v>
      </c>
      <c r="R81" s="101">
        <v>94.1</v>
      </c>
      <c r="S81" s="101">
        <v>97.0</v>
      </c>
      <c r="T81" s="101">
        <v>96.4</v>
      </c>
      <c r="U81" s="101">
        <v>94.5</v>
      </c>
      <c r="V81" s="101">
        <v>85.1</v>
      </c>
      <c r="W81" s="91">
        <f t="shared" si="3"/>
        <v>41798422</v>
      </c>
      <c r="X81" s="91">
        <f t="shared" si="15"/>
        <v>94.69669859</v>
      </c>
      <c r="Y81" s="91">
        <f t="shared" si="16"/>
        <v>5522198</v>
      </c>
      <c r="Z81" s="91">
        <f t="shared" si="17"/>
        <v>327258</v>
      </c>
      <c r="AA81" s="91">
        <f t="shared" si="18"/>
        <v>475747</v>
      </c>
      <c r="AB81" s="91">
        <f t="shared" si="19"/>
        <v>474844</v>
      </c>
      <c r="AC81" s="91">
        <f t="shared" si="20"/>
        <v>260448</v>
      </c>
      <c r="AD81" s="91">
        <f t="shared" si="21"/>
        <v>258581</v>
      </c>
      <c r="AE81" s="91">
        <f t="shared" si="22"/>
        <v>207666</v>
      </c>
      <c r="AF81" s="91">
        <f t="shared" si="23"/>
        <v>336294</v>
      </c>
      <c r="AG81" s="91">
        <f t="shared" si="13"/>
        <v>7863036</v>
      </c>
      <c r="AH81" s="91">
        <f t="shared" si="14"/>
        <v>802541</v>
      </c>
    </row>
    <row r="82">
      <c r="A82" s="76">
        <v>44548.0</v>
      </c>
      <c r="B82" s="101">
        <v>2.1688008E7</v>
      </c>
      <c r="C82" s="101">
        <v>2.172497E7</v>
      </c>
      <c r="D82" s="101">
        <v>1650663.0</v>
      </c>
      <c r="E82" s="101">
        <v>7281272.0</v>
      </c>
      <c r="F82" s="101">
        <v>6199907.0</v>
      </c>
      <c r="G82" s="101">
        <v>7627153.0</v>
      </c>
      <c r="H82" s="101">
        <v>8305650.0</v>
      </c>
      <c r="I82" s="101">
        <v>6880228.0</v>
      </c>
      <c r="J82" s="101">
        <v>3548984.0</v>
      </c>
      <c r="K82" s="101">
        <v>1919121.0</v>
      </c>
      <c r="L82" s="101">
        <v>84.5</v>
      </c>
      <c r="M82" s="101">
        <v>84.7</v>
      </c>
      <c r="N82" s="101">
        <v>84.4</v>
      </c>
      <c r="O82" s="85">
        <v>22.9</v>
      </c>
      <c r="P82" s="101">
        <v>95.6</v>
      </c>
      <c r="Q82" s="101">
        <v>92.7</v>
      </c>
      <c r="R82" s="101">
        <v>94.1</v>
      </c>
      <c r="S82" s="101">
        <v>96.9</v>
      </c>
      <c r="T82" s="101">
        <v>96.4</v>
      </c>
      <c r="U82" s="101">
        <v>94.5</v>
      </c>
      <c r="V82" s="101">
        <v>85.1</v>
      </c>
      <c r="W82" s="91">
        <f t="shared" si="3"/>
        <v>41762315</v>
      </c>
      <c r="X82" s="91">
        <f t="shared" si="15"/>
        <v>94.61489613</v>
      </c>
      <c r="Y82" s="91">
        <f t="shared" si="16"/>
        <v>5559193</v>
      </c>
      <c r="Z82" s="91">
        <f t="shared" si="17"/>
        <v>338484</v>
      </c>
      <c r="AA82" s="91">
        <f t="shared" si="18"/>
        <v>486732</v>
      </c>
      <c r="AB82" s="91">
        <f t="shared" si="19"/>
        <v>482068</v>
      </c>
      <c r="AC82" s="91">
        <f t="shared" si="20"/>
        <v>264426</v>
      </c>
      <c r="AD82" s="91">
        <f t="shared" si="21"/>
        <v>260475</v>
      </c>
      <c r="AE82" s="91">
        <f t="shared" si="22"/>
        <v>208145</v>
      </c>
      <c r="AF82" s="91">
        <f t="shared" si="23"/>
        <v>336615</v>
      </c>
      <c r="AG82" s="91">
        <f t="shared" si="13"/>
        <v>7936138</v>
      </c>
      <c r="AH82" s="91">
        <f t="shared" si="14"/>
        <v>805235</v>
      </c>
    </row>
    <row r="83">
      <c r="A83" s="76">
        <v>44547.0</v>
      </c>
      <c r="B83" s="101">
        <v>2.1627827E7</v>
      </c>
      <c r="C83" s="101">
        <v>2.1672766E7</v>
      </c>
      <c r="D83" s="101">
        <v>1600787.0</v>
      </c>
      <c r="E83" s="101">
        <v>7263449.0</v>
      </c>
      <c r="F83" s="101">
        <v>6182460.0</v>
      </c>
      <c r="G83" s="101">
        <v>7615114.0</v>
      </c>
      <c r="H83" s="101">
        <v>8298083.0</v>
      </c>
      <c r="I83" s="101">
        <v>6875572.0</v>
      </c>
      <c r="J83" s="101">
        <v>3547376.0</v>
      </c>
      <c r="K83" s="101">
        <v>1917752.0</v>
      </c>
      <c r="L83" s="101">
        <v>84.3</v>
      </c>
      <c r="M83" s="101">
        <v>84.5</v>
      </c>
      <c r="N83" s="101">
        <v>84.2</v>
      </c>
      <c r="O83" s="85">
        <v>22.2</v>
      </c>
      <c r="P83" s="101">
        <v>95.3</v>
      </c>
      <c r="Q83" s="101">
        <v>92.5</v>
      </c>
      <c r="R83" s="101">
        <v>93.9</v>
      </c>
      <c r="S83" s="101">
        <v>96.8</v>
      </c>
      <c r="T83" s="101">
        <v>96.3</v>
      </c>
      <c r="U83" s="101">
        <v>94.4</v>
      </c>
      <c r="V83" s="101">
        <v>85.0</v>
      </c>
      <c r="W83" s="91">
        <f t="shared" si="3"/>
        <v>41699806</v>
      </c>
      <c r="X83" s="91">
        <f t="shared" si="15"/>
        <v>94.47327844</v>
      </c>
      <c r="Y83" s="91">
        <f t="shared" si="16"/>
        <v>5609069</v>
      </c>
      <c r="Z83" s="91">
        <f t="shared" si="17"/>
        <v>356307</v>
      </c>
      <c r="AA83" s="91">
        <f t="shared" si="18"/>
        <v>504179</v>
      </c>
      <c r="AB83" s="91">
        <f t="shared" si="19"/>
        <v>494107</v>
      </c>
      <c r="AC83" s="91">
        <f t="shared" si="20"/>
        <v>271993</v>
      </c>
      <c r="AD83" s="91">
        <f t="shared" si="21"/>
        <v>265131</v>
      </c>
      <c r="AE83" s="91">
        <f t="shared" si="22"/>
        <v>209753</v>
      </c>
      <c r="AF83" s="91">
        <f t="shared" si="23"/>
        <v>337984</v>
      </c>
      <c r="AG83" s="91">
        <f t="shared" si="13"/>
        <v>8048523</v>
      </c>
      <c r="AH83" s="91">
        <f t="shared" si="14"/>
        <v>812868</v>
      </c>
    </row>
    <row r="84">
      <c r="A84" s="76">
        <v>44546.0</v>
      </c>
      <c r="B84" s="101">
        <v>2.157144E7</v>
      </c>
      <c r="C84" s="101">
        <v>2.1626115E7</v>
      </c>
      <c r="D84" s="101">
        <v>1549120.0</v>
      </c>
      <c r="E84" s="101">
        <v>7248467.0</v>
      </c>
      <c r="F84" s="101">
        <v>6169140.0</v>
      </c>
      <c r="G84" s="101">
        <v>7605864.0</v>
      </c>
      <c r="H84" s="101">
        <v>8291437.0</v>
      </c>
      <c r="I84" s="101">
        <v>6871400.0</v>
      </c>
      <c r="J84" s="101">
        <v>3545839.0</v>
      </c>
      <c r="K84" s="101">
        <v>1916288.0</v>
      </c>
      <c r="L84" s="101">
        <v>84.1</v>
      </c>
      <c r="M84" s="101">
        <v>84.3</v>
      </c>
      <c r="N84" s="101">
        <v>84.0</v>
      </c>
      <c r="O84" s="85">
        <v>21.5</v>
      </c>
      <c r="P84" s="101">
        <v>95.1</v>
      </c>
      <c r="Q84" s="101">
        <v>92.3</v>
      </c>
      <c r="R84" s="101">
        <v>93.8</v>
      </c>
      <c r="S84" s="101">
        <v>96.7</v>
      </c>
      <c r="T84" s="101">
        <v>96.2</v>
      </c>
      <c r="U84" s="101">
        <v>94.4</v>
      </c>
      <c r="V84" s="101">
        <v>85.0</v>
      </c>
      <c r="W84" s="91">
        <f t="shared" si="3"/>
        <v>41648435</v>
      </c>
      <c r="X84" s="91">
        <f t="shared" si="15"/>
        <v>94.35689452</v>
      </c>
      <c r="Y84" s="91">
        <f t="shared" si="16"/>
        <v>5660736</v>
      </c>
      <c r="Z84" s="91">
        <f t="shared" si="17"/>
        <v>371289</v>
      </c>
      <c r="AA84" s="91">
        <f t="shared" si="18"/>
        <v>517499</v>
      </c>
      <c r="AB84" s="91">
        <f t="shared" si="19"/>
        <v>503357</v>
      </c>
      <c r="AC84" s="91">
        <f t="shared" si="20"/>
        <v>278639</v>
      </c>
      <c r="AD84" s="91">
        <f t="shared" si="21"/>
        <v>269303</v>
      </c>
      <c r="AE84" s="91">
        <f t="shared" si="22"/>
        <v>211290</v>
      </c>
      <c r="AF84" s="91">
        <f t="shared" si="23"/>
        <v>339448</v>
      </c>
      <c r="AG84" s="91">
        <f t="shared" si="13"/>
        <v>8151561</v>
      </c>
      <c r="AH84" s="91">
        <f t="shared" si="14"/>
        <v>820041</v>
      </c>
    </row>
    <row r="85">
      <c r="A85" s="76">
        <v>44545.0</v>
      </c>
      <c r="B85" s="101">
        <v>2.1519676E7</v>
      </c>
      <c r="C85" s="101">
        <v>2.1584343E7</v>
      </c>
      <c r="D85" s="101">
        <v>1504278.0</v>
      </c>
      <c r="E85" s="101">
        <v>7234528.0</v>
      </c>
      <c r="F85" s="101">
        <v>6157056.0</v>
      </c>
      <c r="G85" s="101">
        <v>7596847.0</v>
      </c>
      <c r="H85" s="101">
        <v>8284949.0</v>
      </c>
      <c r="I85" s="101">
        <v>6867237.0</v>
      </c>
      <c r="J85" s="101">
        <v>3544256.0</v>
      </c>
      <c r="K85" s="101">
        <v>1914868.0</v>
      </c>
      <c r="L85" s="101">
        <v>83.9</v>
      </c>
      <c r="M85" s="101">
        <v>84.1</v>
      </c>
      <c r="N85" s="101">
        <v>83.8</v>
      </c>
      <c r="O85" s="85">
        <v>20.9</v>
      </c>
      <c r="P85" s="101">
        <v>94.9</v>
      </c>
      <c r="Q85" s="101">
        <v>92.1</v>
      </c>
      <c r="R85" s="101">
        <v>93.7</v>
      </c>
      <c r="S85" s="101">
        <v>96.7</v>
      </c>
      <c r="T85" s="101">
        <v>96.2</v>
      </c>
      <c r="U85" s="101">
        <v>94.3</v>
      </c>
      <c r="V85" s="101">
        <v>84.9</v>
      </c>
      <c r="W85" s="91">
        <f t="shared" si="3"/>
        <v>41599741</v>
      </c>
      <c r="X85" s="91">
        <f t="shared" si="15"/>
        <v>94.2465755</v>
      </c>
      <c r="Y85" s="91">
        <f t="shared" si="16"/>
        <v>5705578</v>
      </c>
      <c r="Z85" s="91">
        <f t="shared" si="17"/>
        <v>385228</v>
      </c>
      <c r="AA85" s="91">
        <f t="shared" si="18"/>
        <v>529583</v>
      </c>
      <c r="AB85" s="91">
        <f t="shared" si="19"/>
        <v>512374</v>
      </c>
      <c r="AC85" s="91">
        <f t="shared" si="20"/>
        <v>285127</v>
      </c>
      <c r="AD85" s="91">
        <f t="shared" si="21"/>
        <v>273466</v>
      </c>
      <c r="AE85" s="91">
        <f t="shared" si="22"/>
        <v>212873</v>
      </c>
      <c r="AF85" s="91">
        <f t="shared" si="23"/>
        <v>340868</v>
      </c>
      <c r="AG85" s="91">
        <f t="shared" si="13"/>
        <v>8245097</v>
      </c>
      <c r="AH85" s="91">
        <f t="shared" si="14"/>
        <v>827207</v>
      </c>
    </row>
    <row r="86">
      <c r="A86" s="76">
        <v>44544.0</v>
      </c>
      <c r="B86" s="101">
        <v>2.1485139E7</v>
      </c>
      <c r="C86" s="101">
        <v>2.1555828E7</v>
      </c>
      <c r="D86" s="101">
        <v>1485762.0</v>
      </c>
      <c r="E86" s="101">
        <v>7221659.0</v>
      </c>
      <c r="F86" s="101">
        <v>6145970.0</v>
      </c>
      <c r="G86" s="101">
        <v>7588641.0</v>
      </c>
      <c r="H86" s="101">
        <v>8279258.0</v>
      </c>
      <c r="I86" s="101">
        <v>6863446.0</v>
      </c>
      <c r="J86" s="101">
        <v>3542739.0</v>
      </c>
      <c r="K86" s="101">
        <v>1913492.0</v>
      </c>
      <c r="L86" s="101">
        <v>83.8</v>
      </c>
      <c r="M86" s="101">
        <v>83.9</v>
      </c>
      <c r="N86" s="101">
        <v>83.7</v>
      </c>
      <c r="O86" s="85">
        <v>20.6</v>
      </c>
      <c r="P86" s="101">
        <v>94.8</v>
      </c>
      <c r="Q86" s="101">
        <v>91.9</v>
      </c>
      <c r="R86" s="101">
        <v>93.6</v>
      </c>
      <c r="S86" s="101">
        <v>96.6</v>
      </c>
      <c r="T86" s="101">
        <v>96.1</v>
      </c>
      <c r="U86" s="101">
        <v>94.3</v>
      </c>
      <c r="V86" s="101">
        <v>84.8</v>
      </c>
      <c r="W86" s="91">
        <f t="shared" si="3"/>
        <v>41555205</v>
      </c>
      <c r="X86" s="91">
        <f t="shared" si="15"/>
        <v>94.14567666</v>
      </c>
      <c r="Y86" s="91">
        <f t="shared" si="16"/>
        <v>5724094</v>
      </c>
      <c r="Z86" s="91">
        <f t="shared" si="17"/>
        <v>398097</v>
      </c>
      <c r="AA86" s="91">
        <f t="shared" si="18"/>
        <v>540669</v>
      </c>
      <c r="AB86" s="91">
        <f t="shared" si="19"/>
        <v>520580</v>
      </c>
      <c r="AC86" s="91">
        <f t="shared" si="20"/>
        <v>290818</v>
      </c>
      <c r="AD86" s="91">
        <f t="shared" si="21"/>
        <v>277257</v>
      </c>
      <c r="AE86" s="91">
        <f t="shared" si="22"/>
        <v>214390</v>
      </c>
      <c r="AF86" s="91">
        <f t="shared" si="23"/>
        <v>342244</v>
      </c>
      <c r="AG86" s="91">
        <f t="shared" si="13"/>
        <v>8308149</v>
      </c>
      <c r="AH86" s="91">
        <f t="shared" si="14"/>
        <v>833891</v>
      </c>
    </row>
    <row r="87">
      <c r="A87" s="76">
        <v>44542.0</v>
      </c>
      <c r="B87" s="101">
        <v>2.1439364E7</v>
      </c>
      <c r="C87" s="101">
        <v>2.1517283E7</v>
      </c>
      <c r="D87" s="101">
        <v>1447164.0</v>
      </c>
      <c r="E87" s="101">
        <v>7207983.0</v>
      </c>
      <c r="F87" s="101">
        <v>6134046.0</v>
      </c>
      <c r="G87" s="101">
        <v>7579981.0</v>
      </c>
      <c r="H87" s="101">
        <v>8273659.0</v>
      </c>
      <c r="I87" s="101">
        <v>6859922.0</v>
      </c>
      <c r="J87" s="101">
        <v>3541486.0</v>
      </c>
      <c r="K87" s="101">
        <v>1912406.0</v>
      </c>
      <c r="L87" s="101">
        <v>83.7</v>
      </c>
      <c r="M87" s="101">
        <v>83.7</v>
      </c>
      <c r="N87" s="101">
        <v>83.6</v>
      </c>
      <c r="O87" s="85">
        <v>20.1</v>
      </c>
      <c r="P87" s="101">
        <v>94.6</v>
      </c>
      <c r="Q87" s="101">
        <v>91.7</v>
      </c>
      <c r="R87" s="101">
        <v>93.5</v>
      </c>
      <c r="S87" s="101">
        <v>96.5</v>
      </c>
      <c r="T87" s="101">
        <v>96.1</v>
      </c>
      <c r="U87" s="101">
        <v>94.3</v>
      </c>
      <c r="V87" s="101">
        <v>84.8</v>
      </c>
      <c r="W87" s="91">
        <f t="shared" si="3"/>
        <v>41509483</v>
      </c>
      <c r="X87" s="91">
        <f t="shared" si="15"/>
        <v>94.04209087</v>
      </c>
      <c r="Y87" s="91">
        <f t="shared" si="16"/>
        <v>5762692</v>
      </c>
      <c r="Z87" s="91">
        <f t="shared" si="17"/>
        <v>411773</v>
      </c>
      <c r="AA87" s="91">
        <f t="shared" si="18"/>
        <v>552593</v>
      </c>
      <c r="AB87" s="91">
        <f t="shared" si="19"/>
        <v>529240</v>
      </c>
      <c r="AC87" s="91">
        <f t="shared" si="20"/>
        <v>296417</v>
      </c>
      <c r="AD87" s="91">
        <f t="shared" si="21"/>
        <v>280781</v>
      </c>
      <c r="AE87" s="91">
        <f t="shared" si="22"/>
        <v>215643</v>
      </c>
      <c r="AF87" s="91">
        <f t="shared" si="23"/>
        <v>343330</v>
      </c>
      <c r="AG87" s="91">
        <f t="shared" si="13"/>
        <v>8392469</v>
      </c>
      <c r="AH87" s="91">
        <f t="shared" si="14"/>
        <v>839754</v>
      </c>
    </row>
    <row r="88">
      <c r="A88" s="76">
        <v>44541.0</v>
      </c>
      <c r="B88" s="101">
        <v>2.1424259E7</v>
      </c>
      <c r="C88" s="101">
        <v>2.1504086E7</v>
      </c>
      <c r="D88" s="101">
        <v>1433562.0</v>
      </c>
      <c r="E88" s="101">
        <v>7203488.0</v>
      </c>
      <c r="F88" s="101">
        <v>6129556.0</v>
      </c>
      <c r="G88" s="101">
        <v>7577084.0</v>
      </c>
      <c r="H88" s="101">
        <v>8272195.0</v>
      </c>
      <c r="I88" s="101">
        <v>6859087.0</v>
      </c>
      <c r="J88" s="101">
        <v>3541213.0</v>
      </c>
      <c r="K88" s="101">
        <v>1912160.0</v>
      </c>
      <c r="L88" s="101">
        <v>83.6</v>
      </c>
      <c r="M88" s="101">
        <v>83.7</v>
      </c>
      <c r="N88" s="101">
        <v>83.5</v>
      </c>
      <c r="O88" s="85">
        <v>19.9</v>
      </c>
      <c r="P88" s="101">
        <v>94.5</v>
      </c>
      <c r="Q88" s="101">
        <v>91.7</v>
      </c>
      <c r="R88" s="101">
        <v>93.4</v>
      </c>
      <c r="S88" s="101">
        <v>96.5</v>
      </c>
      <c r="T88" s="101">
        <v>96.1</v>
      </c>
      <c r="U88" s="101">
        <v>94.3</v>
      </c>
      <c r="V88" s="101">
        <v>84.8</v>
      </c>
      <c r="W88" s="91">
        <f t="shared" si="3"/>
        <v>41494783</v>
      </c>
      <c r="X88" s="91">
        <f t="shared" si="15"/>
        <v>94.00878719</v>
      </c>
      <c r="Y88" s="91">
        <f t="shared" si="16"/>
        <v>5776294</v>
      </c>
      <c r="Z88" s="91">
        <f t="shared" si="17"/>
        <v>416268</v>
      </c>
      <c r="AA88" s="91">
        <f t="shared" si="18"/>
        <v>557083</v>
      </c>
      <c r="AB88" s="91">
        <f t="shared" si="19"/>
        <v>532137</v>
      </c>
      <c r="AC88" s="91">
        <f t="shared" si="20"/>
        <v>297881</v>
      </c>
      <c r="AD88" s="91">
        <f t="shared" si="21"/>
        <v>281616</v>
      </c>
      <c r="AE88" s="91">
        <f t="shared" si="22"/>
        <v>215916</v>
      </c>
      <c r="AF88" s="91">
        <f t="shared" si="23"/>
        <v>343576</v>
      </c>
      <c r="AG88" s="91">
        <f t="shared" si="13"/>
        <v>8420771</v>
      </c>
      <c r="AH88" s="91">
        <f t="shared" si="14"/>
        <v>841108</v>
      </c>
    </row>
    <row r="89">
      <c r="A89" s="76">
        <v>44540.0</v>
      </c>
      <c r="B89" s="101">
        <v>2.139526E7</v>
      </c>
      <c r="C89" s="101">
        <v>2.1476014E7</v>
      </c>
      <c r="D89" s="101">
        <v>1411571.0</v>
      </c>
      <c r="E89" s="101">
        <v>7191961.0</v>
      </c>
      <c r="F89" s="101">
        <v>6119951.0</v>
      </c>
      <c r="G89" s="101">
        <v>7571180.0</v>
      </c>
      <c r="H89" s="101">
        <v>8268788.0</v>
      </c>
      <c r="I89" s="101">
        <v>6856517.0</v>
      </c>
      <c r="J89" s="101">
        <v>3540171.0</v>
      </c>
      <c r="K89" s="101">
        <v>1911135.0</v>
      </c>
      <c r="L89" s="101">
        <v>83.5</v>
      </c>
      <c r="M89" s="101">
        <v>83.6</v>
      </c>
      <c r="N89" s="101">
        <v>83.4</v>
      </c>
      <c r="O89" s="85">
        <v>19.6</v>
      </c>
      <c r="P89" s="101">
        <v>94.4</v>
      </c>
      <c r="Q89" s="101">
        <v>91.5</v>
      </c>
      <c r="R89" s="101">
        <v>93.4</v>
      </c>
      <c r="S89" s="101">
        <v>96.5</v>
      </c>
      <c r="T89" s="101">
        <v>96.0</v>
      </c>
      <c r="U89" s="101">
        <v>94.2</v>
      </c>
      <c r="V89" s="101">
        <v>84.7</v>
      </c>
      <c r="W89" s="91">
        <f t="shared" si="3"/>
        <v>41459703</v>
      </c>
      <c r="X89" s="91">
        <f t="shared" si="15"/>
        <v>93.92931146</v>
      </c>
      <c r="Y89" s="91">
        <f t="shared" si="16"/>
        <v>5798285</v>
      </c>
      <c r="Z89" s="91">
        <f t="shared" si="17"/>
        <v>427795</v>
      </c>
      <c r="AA89" s="91">
        <f t="shared" si="18"/>
        <v>566688</v>
      </c>
      <c r="AB89" s="91">
        <f t="shared" si="19"/>
        <v>538041</v>
      </c>
      <c r="AC89" s="91">
        <f t="shared" si="20"/>
        <v>301288</v>
      </c>
      <c r="AD89" s="91">
        <f t="shared" si="21"/>
        <v>284186</v>
      </c>
      <c r="AE89" s="91">
        <f t="shared" si="22"/>
        <v>216958</v>
      </c>
      <c r="AF89" s="91">
        <f t="shared" si="23"/>
        <v>344601</v>
      </c>
      <c r="AG89" s="91">
        <f t="shared" si="13"/>
        <v>8477842</v>
      </c>
      <c r="AH89" s="91">
        <f t="shared" si="14"/>
        <v>845745</v>
      </c>
    </row>
    <row r="90">
      <c r="A90" s="76">
        <v>44539.0</v>
      </c>
      <c r="B90" s="101">
        <v>2.1369255E7</v>
      </c>
      <c r="C90" s="101">
        <v>2.1452967E7</v>
      </c>
      <c r="D90" s="101">
        <v>1390410.0</v>
      </c>
      <c r="E90" s="101">
        <v>7182950.0</v>
      </c>
      <c r="F90" s="101">
        <v>6112650.0</v>
      </c>
      <c r="G90" s="101">
        <v>7566495.0</v>
      </c>
      <c r="H90" s="101">
        <v>8265963.0</v>
      </c>
      <c r="I90" s="101">
        <v>6854451.0</v>
      </c>
      <c r="J90" s="101">
        <v>3539186.0</v>
      </c>
      <c r="K90" s="101">
        <v>1910117.0</v>
      </c>
      <c r="L90" s="101">
        <v>83.4</v>
      </c>
      <c r="M90" s="101">
        <v>83.5</v>
      </c>
      <c r="N90" s="101">
        <v>83.3</v>
      </c>
      <c r="O90" s="85">
        <v>19.3</v>
      </c>
      <c r="P90" s="101">
        <v>94.3</v>
      </c>
      <c r="Q90" s="101">
        <v>91.4</v>
      </c>
      <c r="R90" s="101">
        <v>93.3</v>
      </c>
      <c r="S90" s="101">
        <v>96.5</v>
      </c>
      <c r="T90" s="101">
        <v>96.0</v>
      </c>
      <c r="U90" s="101">
        <v>94.2</v>
      </c>
      <c r="V90" s="101">
        <v>84.7</v>
      </c>
      <c r="W90" s="91">
        <f t="shared" si="3"/>
        <v>41431812</v>
      </c>
      <c r="X90" s="91">
        <f t="shared" si="15"/>
        <v>93.86612281</v>
      </c>
      <c r="Y90" s="91">
        <f t="shared" si="16"/>
        <v>5819446</v>
      </c>
      <c r="Z90" s="91">
        <f t="shared" si="17"/>
        <v>436806</v>
      </c>
      <c r="AA90" s="91">
        <f t="shared" si="18"/>
        <v>573989</v>
      </c>
      <c r="AB90" s="91">
        <f t="shared" si="19"/>
        <v>542726</v>
      </c>
      <c r="AC90" s="91">
        <f t="shared" si="20"/>
        <v>304113</v>
      </c>
      <c r="AD90" s="91">
        <f t="shared" si="21"/>
        <v>286252</v>
      </c>
      <c r="AE90" s="91">
        <f t="shared" si="22"/>
        <v>217943</v>
      </c>
      <c r="AF90" s="91">
        <f t="shared" si="23"/>
        <v>345619</v>
      </c>
      <c r="AG90" s="91">
        <f t="shared" si="13"/>
        <v>8526894</v>
      </c>
      <c r="AH90" s="91">
        <f t="shared" si="14"/>
        <v>849814</v>
      </c>
    </row>
    <row r="91">
      <c r="A91" s="76">
        <v>44538.0</v>
      </c>
      <c r="B91" s="24">
        <v>2.1343527E7</v>
      </c>
      <c r="C91" s="24">
        <v>2.1430604E7</v>
      </c>
      <c r="D91" s="24">
        <v>1370305.0</v>
      </c>
      <c r="E91" s="24">
        <v>7174247.0</v>
      </c>
      <c r="F91" s="24">
        <v>6105029.0</v>
      </c>
      <c r="G91" s="24">
        <v>7561673.0</v>
      </c>
      <c r="H91" s="24">
        <v>8263123.0</v>
      </c>
      <c r="I91" s="24">
        <v>6852546.0</v>
      </c>
      <c r="J91" s="24">
        <v>3538240.0</v>
      </c>
      <c r="K91" s="24">
        <v>1908968.0</v>
      </c>
      <c r="L91" s="24">
        <v>83.3</v>
      </c>
      <c r="M91" s="24">
        <v>83.4</v>
      </c>
      <c r="N91" s="24">
        <v>83.2</v>
      </c>
      <c r="O91" s="85">
        <v>19.0</v>
      </c>
      <c r="P91" s="24">
        <v>94.2</v>
      </c>
      <c r="Q91" s="24">
        <v>91.3</v>
      </c>
      <c r="R91" s="24">
        <v>93.2</v>
      </c>
      <c r="S91" s="24">
        <v>96.4</v>
      </c>
      <c r="T91" s="24">
        <v>96.0</v>
      </c>
      <c r="U91" s="24">
        <v>94.2</v>
      </c>
      <c r="V91" s="24">
        <v>84.6</v>
      </c>
      <c r="W91" s="91">
        <f t="shared" si="3"/>
        <v>41403826</v>
      </c>
      <c r="X91" s="91">
        <f t="shared" si="15"/>
        <v>93.80271894</v>
      </c>
      <c r="Y91" s="91">
        <f t="shared" si="16"/>
        <v>5839551</v>
      </c>
      <c r="Z91" s="91">
        <f t="shared" si="17"/>
        <v>445509</v>
      </c>
      <c r="AA91" s="91">
        <f t="shared" si="18"/>
        <v>581610</v>
      </c>
      <c r="AB91" s="91">
        <f t="shared" si="19"/>
        <v>547548</v>
      </c>
      <c r="AC91" s="91">
        <f t="shared" si="20"/>
        <v>306953</v>
      </c>
      <c r="AD91" s="91">
        <f t="shared" si="21"/>
        <v>288157</v>
      </c>
      <c r="AE91" s="91">
        <f t="shared" si="22"/>
        <v>218889</v>
      </c>
      <c r="AF91" s="91">
        <f t="shared" si="23"/>
        <v>346768</v>
      </c>
      <c r="AG91" s="91">
        <f t="shared" si="13"/>
        <v>8574985</v>
      </c>
      <c r="AH91" s="91">
        <f t="shared" si="14"/>
        <v>853814</v>
      </c>
    </row>
    <row r="92">
      <c r="A92" s="76">
        <v>44537.0</v>
      </c>
      <c r="B92" s="101">
        <v>2.1321449E7</v>
      </c>
      <c r="C92" s="101">
        <v>2.14116E7</v>
      </c>
      <c r="D92" s="101">
        <v>1358952.0</v>
      </c>
      <c r="E92" s="101">
        <v>7164223.0</v>
      </c>
      <c r="F92" s="101">
        <v>6096953.0</v>
      </c>
      <c r="G92" s="101">
        <v>7556658.0</v>
      </c>
      <c r="H92" s="101">
        <v>8260231.0</v>
      </c>
      <c r="I92" s="101">
        <v>6850579.0</v>
      </c>
      <c r="J92" s="101">
        <v>3537379.0</v>
      </c>
      <c r="K92" s="101">
        <v>1908074.0</v>
      </c>
      <c r="L92" s="101">
        <v>83.2</v>
      </c>
      <c r="M92" s="101">
        <v>83.3</v>
      </c>
      <c r="N92" s="101">
        <v>83.2</v>
      </c>
      <c r="O92" s="85">
        <v>18.8</v>
      </c>
      <c r="P92" s="101">
        <v>94.0</v>
      </c>
      <c r="Q92" s="101">
        <v>91.2</v>
      </c>
      <c r="R92" s="101">
        <v>93.2</v>
      </c>
      <c r="S92" s="101">
        <v>96.4</v>
      </c>
      <c r="T92" s="101">
        <v>95.9</v>
      </c>
      <c r="U92" s="101">
        <v>94.2</v>
      </c>
      <c r="V92" s="101">
        <v>84.6</v>
      </c>
      <c r="W92" s="91">
        <f t="shared" si="3"/>
        <v>41374097</v>
      </c>
      <c r="X92" s="91">
        <f t="shared" si="15"/>
        <v>93.7353662</v>
      </c>
      <c r="Y92" s="91">
        <f t="shared" si="16"/>
        <v>5850904</v>
      </c>
      <c r="Z92" s="91">
        <f t="shared" si="17"/>
        <v>455533</v>
      </c>
      <c r="AA92" s="91">
        <f t="shared" si="18"/>
        <v>589686</v>
      </c>
      <c r="AB92" s="91">
        <f t="shared" si="19"/>
        <v>552563</v>
      </c>
      <c r="AC92" s="91">
        <f t="shared" si="20"/>
        <v>309845</v>
      </c>
      <c r="AD92" s="91">
        <f t="shared" si="21"/>
        <v>290124</v>
      </c>
      <c r="AE92" s="91">
        <f t="shared" si="22"/>
        <v>219750</v>
      </c>
      <c r="AF92" s="91">
        <f t="shared" si="23"/>
        <v>347662</v>
      </c>
      <c r="AG92" s="91">
        <f t="shared" si="13"/>
        <v>8616067</v>
      </c>
      <c r="AH92" s="91">
        <f t="shared" si="14"/>
        <v>857536</v>
      </c>
    </row>
    <row r="93">
      <c r="A93" s="76">
        <v>44536.0</v>
      </c>
      <c r="B93" s="101">
        <v>2.1291791E7</v>
      </c>
      <c r="C93" s="101">
        <v>2.1386946E7</v>
      </c>
      <c r="D93" s="101">
        <v>1337880.0</v>
      </c>
      <c r="E93" s="101">
        <v>7152683.0</v>
      </c>
      <c r="F93" s="101">
        <v>6087406.0</v>
      </c>
      <c r="G93" s="101">
        <v>7550915.0</v>
      </c>
      <c r="H93" s="101">
        <v>8257111.0</v>
      </c>
      <c r="I93" s="101">
        <v>6848746.0</v>
      </c>
      <c r="J93" s="101">
        <v>3536569.0</v>
      </c>
      <c r="K93" s="101">
        <v>1907427.0</v>
      </c>
      <c r="L93" s="101">
        <v>83.1</v>
      </c>
      <c r="M93" s="101">
        <v>83.2</v>
      </c>
      <c r="N93" s="101">
        <v>83.1</v>
      </c>
      <c r="O93" s="85">
        <v>18.6</v>
      </c>
      <c r="P93" s="101">
        <v>93.9</v>
      </c>
      <c r="Q93" s="101">
        <v>91.0</v>
      </c>
      <c r="R93" s="101">
        <v>93.1</v>
      </c>
      <c r="S93" s="101">
        <v>96.3</v>
      </c>
      <c r="T93" s="101">
        <v>95.9</v>
      </c>
      <c r="U93" s="101">
        <v>94.1</v>
      </c>
      <c r="V93" s="101">
        <v>84.6</v>
      </c>
      <c r="W93" s="91">
        <f t="shared" si="3"/>
        <v>41340857</v>
      </c>
      <c r="X93" s="91">
        <f t="shared" si="15"/>
        <v>93.66005909</v>
      </c>
      <c r="Y93" s="91">
        <f t="shared" si="16"/>
        <v>5871976</v>
      </c>
      <c r="Z93" s="91">
        <f t="shared" si="17"/>
        <v>467073</v>
      </c>
      <c r="AA93" s="91">
        <f t="shared" si="18"/>
        <v>599233</v>
      </c>
      <c r="AB93" s="91">
        <f t="shared" si="19"/>
        <v>558306</v>
      </c>
      <c r="AC93" s="91">
        <f t="shared" si="20"/>
        <v>312965</v>
      </c>
      <c r="AD93" s="91">
        <f t="shared" si="21"/>
        <v>291957</v>
      </c>
      <c r="AE93" s="91">
        <f t="shared" si="22"/>
        <v>220560</v>
      </c>
      <c r="AF93" s="91">
        <f t="shared" si="23"/>
        <v>348309</v>
      </c>
      <c r="AG93" s="91">
        <f t="shared" si="13"/>
        <v>8670379</v>
      </c>
      <c r="AH93" s="91">
        <f t="shared" si="14"/>
        <v>860826</v>
      </c>
    </row>
    <row r="94">
      <c r="A94" s="76">
        <v>44535.0</v>
      </c>
      <c r="B94" s="24">
        <v>2.129084E7</v>
      </c>
      <c r="C94" s="24">
        <v>2.138615E7</v>
      </c>
      <c r="D94" s="24">
        <v>1337452.0</v>
      </c>
      <c r="E94" s="24">
        <v>7152140.0</v>
      </c>
      <c r="F94" s="24">
        <v>6086943.0</v>
      </c>
      <c r="G94" s="24">
        <v>7550723.0</v>
      </c>
      <c r="H94" s="24">
        <v>8257031.0</v>
      </c>
      <c r="I94" s="24">
        <v>6848715.0</v>
      </c>
      <c r="J94" s="24">
        <v>3536564.0</v>
      </c>
      <c r="K94" s="24">
        <v>1907422.0</v>
      </c>
      <c r="L94" s="24">
        <v>83.1</v>
      </c>
      <c r="M94" s="24">
        <v>83.2</v>
      </c>
      <c r="N94" s="24">
        <v>83.1</v>
      </c>
      <c r="O94" s="85">
        <v>18.6</v>
      </c>
      <c r="P94" s="24">
        <v>93.9</v>
      </c>
      <c r="Q94" s="24">
        <v>91.0</v>
      </c>
      <c r="R94" s="24">
        <v>93.1</v>
      </c>
      <c r="S94" s="24">
        <v>96.3</v>
      </c>
      <c r="T94" s="24">
        <v>95.9</v>
      </c>
      <c r="U94" s="24">
        <v>94.1</v>
      </c>
      <c r="V94" s="24">
        <v>84.6</v>
      </c>
      <c r="W94" s="91">
        <f t="shared" si="3"/>
        <v>41339538</v>
      </c>
      <c r="X94" s="91">
        <f t="shared" si="15"/>
        <v>93.65707083</v>
      </c>
      <c r="Y94" s="91">
        <f t="shared" si="16"/>
        <v>5872404</v>
      </c>
      <c r="Z94" s="91">
        <f t="shared" si="17"/>
        <v>467616</v>
      </c>
      <c r="AA94" s="91">
        <f t="shared" si="18"/>
        <v>599696</v>
      </c>
      <c r="AB94" s="91">
        <f t="shared" si="19"/>
        <v>558498</v>
      </c>
      <c r="AC94" s="91">
        <f t="shared" si="20"/>
        <v>313045</v>
      </c>
      <c r="AD94" s="91">
        <f t="shared" si="21"/>
        <v>291988</v>
      </c>
      <c r="AE94" s="91">
        <f t="shared" si="22"/>
        <v>220565</v>
      </c>
      <c r="AF94" s="91">
        <f t="shared" si="23"/>
        <v>348314</v>
      </c>
      <c r="AG94" s="91">
        <f t="shared" si="13"/>
        <v>8672126</v>
      </c>
      <c r="AH94" s="91">
        <f t="shared" si="14"/>
        <v>860867</v>
      </c>
    </row>
    <row r="95">
      <c r="A95" s="76">
        <v>44534.0</v>
      </c>
      <c r="B95" s="24">
        <v>2.1278617E7</v>
      </c>
      <c r="C95" s="24">
        <v>2.1375327E7</v>
      </c>
      <c r="D95" s="24">
        <v>1329040.0</v>
      </c>
      <c r="E95" s="24">
        <v>7146977.0</v>
      </c>
      <c r="F95" s="24">
        <v>6082431.0</v>
      </c>
      <c r="G95" s="24">
        <v>7548041.0</v>
      </c>
      <c r="H95" s="24">
        <v>8255799.0</v>
      </c>
      <c r="I95" s="24">
        <v>6848075.0</v>
      </c>
      <c r="J95" s="24">
        <v>3536334.0</v>
      </c>
      <c r="K95" s="24">
        <v>1907247.0</v>
      </c>
      <c r="L95" s="24">
        <v>83.1</v>
      </c>
      <c r="M95" s="24">
        <v>83.1</v>
      </c>
      <c r="N95" s="24">
        <v>83.0</v>
      </c>
      <c r="O95" s="85">
        <v>18.4</v>
      </c>
      <c r="P95" s="24">
        <v>93.8</v>
      </c>
      <c r="Q95" s="24">
        <v>91.0</v>
      </c>
      <c r="R95" s="24">
        <v>93.1</v>
      </c>
      <c r="S95" s="24">
        <v>96.3</v>
      </c>
      <c r="T95" s="24">
        <v>95.9</v>
      </c>
      <c r="U95" s="24">
        <v>94.1</v>
      </c>
      <c r="V95" s="24">
        <v>84.6</v>
      </c>
      <c r="W95" s="91">
        <f t="shared" si="3"/>
        <v>41324904</v>
      </c>
      <c r="X95" s="91">
        <f t="shared" si="15"/>
        <v>93.62391667</v>
      </c>
      <c r="Y95" s="91">
        <f t="shared" si="16"/>
        <v>5880816</v>
      </c>
      <c r="Z95" s="91">
        <f t="shared" si="17"/>
        <v>472779</v>
      </c>
      <c r="AA95" s="91">
        <f t="shared" si="18"/>
        <v>604208</v>
      </c>
      <c r="AB95" s="91">
        <f t="shared" si="19"/>
        <v>561180</v>
      </c>
      <c r="AC95" s="91">
        <f t="shared" si="20"/>
        <v>314277</v>
      </c>
      <c r="AD95" s="91">
        <f t="shared" si="21"/>
        <v>292628</v>
      </c>
      <c r="AE95" s="91">
        <f t="shared" si="22"/>
        <v>220795</v>
      </c>
      <c r="AF95" s="91">
        <f t="shared" si="23"/>
        <v>348489</v>
      </c>
      <c r="AG95" s="91">
        <f t="shared" si="13"/>
        <v>8695172</v>
      </c>
      <c r="AH95" s="91">
        <f t="shared" si="14"/>
        <v>861912</v>
      </c>
    </row>
    <row r="96">
      <c r="A96" s="76">
        <v>44533.0</v>
      </c>
      <c r="B96" s="24">
        <v>2.1259901E7</v>
      </c>
      <c r="C96" s="24">
        <v>2.1358395E7</v>
      </c>
      <c r="D96" s="24">
        <v>1318417.0</v>
      </c>
      <c r="E96" s="24">
        <v>7139491.0</v>
      </c>
      <c r="F96" s="24">
        <v>6074964.0</v>
      </c>
      <c r="G96" s="24">
        <v>7543680.0</v>
      </c>
      <c r="H96" s="24">
        <v>8253325.0</v>
      </c>
      <c r="I96" s="24">
        <v>6846370.0</v>
      </c>
      <c r="J96" s="24">
        <v>3535489.0</v>
      </c>
      <c r="K96" s="24">
        <v>1906560.0</v>
      </c>
      <c r="L96" s="24">
        <v>83.0</v>
      </c>
      <c r="M96" s="24">
        <v>83.0</v>
      </c>
      <c r="N96" s="24">
        <v>83.0</v>
      </c>
      <c r="O96" s="85">
        <v>18.3</v>
      </c>
      <c r="P96" s="24">
        <v>93.7</v>
      </c>
      <c r="Q96" s="24">
        <v>90.9</v>
      </c>
      <c r="R96" s="24">
        <v>93.0</v>
      </c>
      <c r="S96" s="24">
        <v>96.3</v>
      </c>
      <c r="T96" s="24">
        <v>95.9</v>
      </c>
      <c r="U96" s="24">
        <v>94.1</v>
      </c>
      <c r="V96" s="24">
        <v>84.5</v>
      </c>
      <c r="W96" s="91">
        <f t="shared" si="3"/>
        <v>41299879</v>
      </c>
      <c r="X96" s="91">
        <f t="shared" si="15"/>
        <v>93.56722111</v>
      </c>
      <c r="Y96" s="91">
        <f t="shared" si="16"/>
        <v>5891439</v>
      </c>
      <c r="Z96" s="91">
        <f t="shared" si="17"/>
        <v>480265</v>
      </c>
      <c r="AA96" s="91">
        <f t="shared" si="18"/>
        <v>611675</v>
      </c>
      <c r="AB96" s="91">
        <f t="shared" si="19"/>
        <v>565541</v>
      </c>
      <c r="AC96" s="91">
        <f t="shared" si="20"/>
        <v>316751</v>
      </c>
      <c r="AD96" s="91">
        <f t="shared" si="21"/>
        <v>294333</v>
      </c>
      <c r="AE96" s="91">
        <f t="shared" si="22"/>
        <v>221640</v>
      </c>
      <c r="AF96" s="91">
        <f t="shared" si="23"/>
        <v>349176</v>
      </c>
      <c r="AG96" s="91">
        <f t="shared" si="13"/>
        <v>8730820</v>
      </c>
      <c r="AH96" s="91">
        <f t="shared" si="14"/>
        <v>865149</v>
      </c>
    </row>
    <row r="97">
      <c r="A97" s="76">
        <v>44532.0</v>
      </c>
      <c r="B97" s="24"/>
      <c r="C97" s="24"/>
      <c r="D97" s="101">
        <v>1308441.0</v>
      </c>
      <c r="E97" s="101">
        <v>7135444.0</v>
      </c>
      <c r="F97" s="101">
        <v>6071104.0</v>
      </c>
      <c r="G97" s="101">
        <v>7541146.0</v>
      </c>
      <c r="H97" s="101">
        <v>8251715.0</v>
      </c>
      <c r="I97" s="101">
        <v>6845177.0</v>
      </c>
      <c r="J97" s="101">
        <v>3534871.0</v>
      </c>
      <c r="K97" s="101">
        <v>1905900.0</v>
      </c>
      <c r="L97" s="101">
        <v>82.9</v>
      </c>
      <c r="M97" s="24"/>
      <c r="N97" s="24"/>
      <c r="O97" s="85">
        <v>18.1</v>
      </c>
      <c r="P97" s="101">
        <v>93.6</v>
      </c>
      <c r="Q97" s="101">
        <v>90.8</v>
      </c>
      <c r="R97" s="101">
        <v>93.0</v>
      </c>
      <c r="S97" s="101">
        <v>96.3</v>
      </c>
      <c r="T97" s="101">
        <v>95.9</v>
      </c>
      <c r="U97" s="101">
        <v>94.1</v>
      </c>
      <c r="V97" s="101">
        <v>84.5</v>
      </c>
      <c r="W97" s="91">
        <f t="shared" si="3"/>
        <v>41285357</v>
      </c>
      <c r="X97" s="91">
        <f t="shared" si="15"/>
        <v>93.53432069</v>
      </c>
      <c r="Y97" s="91">
        <f t="shared" si="16"/>
        <v>5901415</v>
      </c>
      <c r="Z97" s="91">
        <f t="shared" si="17"/>
        <v>484312</v>
      </c>
      <c r="AA97" s="91">
        <f t="shared" si="18"/>
        <v>615535</v>
      </c>
      <c r="AB97" s="91">
        <f t="shared" si="19"/>
        <v>568075</v>
      </c>
      <c r="AC97" s="91">
        <f t="shared" si="20"/>
        <v>318361</v>
      </c>
      <c r="AD97" s="91">
        <f t="shared" si="21"/>
        <v>295526</v>
      </c>
      <c r="AE97" s="91">
        <f t="shared" si="22"/>
        <v>222258</v>
      </c>
      <c r="AF97" s="91">
        <f t="shared" si="23"/>
        <v>349836</v>
      </c>
      <c r="AG97" s="91">
        <f t="shared" si="13"/>
        <v>8755318</v>
      </c>
      <c r="AH97" s="91">
        <f t="shared" si="14"/>
        <v>867620</v>
      </c>
    </row>
    <row r="98">
      <c r="A98" s="76">
        <v>44531.0</v>
      </c>
      <c r="B98" s="24">
        <v>2.1232593E7</v>
      </c>
      <c r="C98" s="24">
        <v>2.1335272E7</v>
      </c>
      <c r="D98" s="24">
        <v>1297240.0</v>
      </c>
      <c r="E98" s="24">
        <v>7131212.0</v>
      </c>
      <c r="F98" s="24">
        <v>6067528.0</v>
      </c>
      <c r="G98" s="24">
        <v>7538708.0</v>
      </c>
      <c r="H98" s="24">
        <v>8249854.0</v>
      </c>
      <c r="I98" s="24">
        <v>6843833.0</v>
      </c>
      <c r="J98" s="24">
        <v>3534212.0</v>
      </c>
      <c r="K98" s="24">
        <v>1905278.0</v>
      </c>
      <c r="L98" s="24">
        <v>82.9</v>
      </c>
      <c r="M98" s="24">
        <v>82.9</v>
      </c>
      <c r="N98" s="24">
        <v>82.9</v>
      </c>
      <c r="O98" s="85">
        <v>18.0</v>
      </c>
      <c r="P98" s="24">
        <v>93.6</v>
      </c>
      <c r="Q98" s="24">
        <v>90.7</v>
      </c>
      <c r="R98" s="24">
        <v>93.0</v>
      </c>
      <c r="S98" s="24">
        <v>96.3</v>
      </c>
      <c r="T98" s="24">
        <v>95.8</v>
      </c>
      <c r="U98" s="24">
        <v>94.1</v>
      </c>
      <c r="V98" s="24">
        <v>84.5</v>
      </c>
      <c r="W98" s="91">
        <f t="shared" si="3"/>
        <v>41270625</v>
      </c>
      <c r="X98" s="91">
        <f t="shared" si="15"/>
        <v>93.50094451</v>
      </c>
      <c r="Y98" s="91">
        <f t="shared" si="16"/>
        <v>5912616</v>
      </c>
      <c r="Z98" s="91">
        <f t="shared" si="17"/>
        <v>488544</v>
      </c>
      <c r="AA98" s="91">
        <f t="shared" si="18"/>
        <v>619111</v>
      </c>
      <c r="AB98" s="91">
        <f t="shared" si="19"/>
        <v>570513</v>
      </c>
      <c r="AC98" s="91">
        <f t="shared" si="20"/>
        <v>320222</v>
      </c>
      <c r="AD98" s="91">
        <f t="shared" si="21"/>
        <v>296870</v>
      </c>
      <c r="AE98" s="91">
        <f t="shared" si="22"/>
        <v>222917</v>
      </c>
      <c r="AF98" s="91">
        <f t="shared" si="23"/>
        <v>350458</v>
      </c>
      <c r="AG98" s="91">
        <f t="shared" si="13"/>
        <v>8781251</v>
      </c>
      <c r="AH98" s="91">
        <f t="shared" si="14"/>
        <v>870245</v>
      </c>
    </row>
    <row r="99">
      <c r="A99" s="76">
        <v>44530.0</v>
      </c>
      <c r="B99" s="24">
        <v>2.1219443E7</v>
      </c>
      <c r="C99" s="24">
        <v>2.1325239E7</v>
      </c>
      <c r="D99" s="24">
        <v>1290057.0</v>
      </c>
      <c r="E99" s="24">
        <v>7126758.0</v>
      </c>
      <c r="F99" s="24">
        <v>6063615.0</v>
      </c>
      <c r="G99" s="24">
        <v>7535947.0</v>
      </c>
      <c r="H99" s="24">
        <v>8247712.0</v>
      </c>
      <c r="I99" s="24">
        <v>6842409.0</v>
      </c>
      <c r="J99" s="24">
        <v>3533534.0</v>
      </c>
      <c r="K99" s="24">
        <v>1904650.0</v>
      </c>
      <c r="L99" s="24">
        <v>82.9</v>
      </c>
      <c r="M99" s="24">
        <v>82.9</v>
      </c>
      <c r="N99" s="24">
        <v>82.8</v>
      </c>
      <c r="O99" s="85">
        <v>17.9</v>
      </c>
      <c r="P99" s="24">
        <v>93.5</v>
      </c>
      <c r="Q99" s="24">
        <v>90.7</v>
      </c>
      <c r="R99" s="24">
        <v>92.9</v>
      </c>
      <c r="S99" s="24">
        <v>96.2</v>
      </c>
      <c r="T99" s="24">
        <v>95.8</v>
      </c>
      <c r="U99" s="24">
        <v>94.0</v>
      </c>
      <c r="V99" s="24">
        <v>84.4</v>
      </c>
      <c r="W99" s="91">
        <f t="shared" si="3"/>
        <v>41254625</v>
      </c>
      <c r="X99" s="91">
        <f t="shared" si="15"/>
        <v>93.4646956</v>
      </c>
      <c r="Y99" s="91">
        <f t="shared" si="16"/>
        <v>5919799</v>
      </c>
      <c r="Z99" s="91">
        <f t="shared" si="17"/>
        <v>492998</v>
      </c>
      <c r="AA99" s="91">
        <f t="shared" si="18"/>
        <v>623024</v>
      </c>
      <c r="AB99" s="91">
        <f t="shared" si="19"/>
        <v>573274</v>
      </c>
      <c r="AC99" s="91">
        <f t="shared" si="20"/>
        <v>322364</v>
      </c>
      <c r="AD99" s="91">
        <f t="shared" si="21"/>
        <v>298294</v>
      </c>
      <c r="AE99" s="91">
        <f t="shared" si="22"/>
        <v>223595</v>
      </c>
      <c r="AF99" s="91">
        <f t="shared" si="23"/>
        <v>351086</v>
      </c>
      <c r="AG99" s="91">
        <f t="shared" si="13"/>
        <v>8804434</v>
      </c>
      <c r="AH99" s="91">
        <f t="shared" si="14"/>
        <v>872975</v>
      </c>
    </row>
    <row r="100">
      <c r="A100" s="76">
        <v>44529.0</v>
      </c>
      <c r="B100" s="24">
        <v>2.120098E7</v>
      </c>
      <c r="C100" s="24">
        <v>2.1310141E7</v>
      </c>
      <c r="D100" s="24">
        <v>1277214.0</v>
      </c>
      <c r="E100" s="24">
        <v>7120319.0</v>
      </c>
      <c r="F100" s="24">
        <v>6058385.0</v>
      </c>
      <c r="G100" s="24">
        <v>7532464.0</v>
      </c>
      <c r="H100" s="24">
        <v>8245352.0</v>
      </c>
      <c r="I100" s="24">
        <v>6840782.0</v>
      </c>
      <c r="J100" s="24">
        <v>3532776.0</v>
      </c>
      <c r="K100" s="24">
        <v>1903829.0</v>
      </c>
      <c r="L100" s="24">
        <v>82.8</v>
      </c>
      <c r="M100" s="24">
        <v>82.8</v>
      </c>
      <c r="N100" s="24">
        <v>82.8</v>
      </c>
      <c r="O100" s="85">
        <v>17.7</v>
      </c>
      <c r="P100" s="24">
        <v>93.4</v>
      </c>
      <c r="Q100" s="24">
        <v>90.6</v>
      </c>
      <c r="R100" s="24">
        <v>92.9</v>
      </c>
      <c r="S100" s="24">
        <v>96.2</v>
      </c>
      <c r="T100" s="24">
        <v>95.8</v>
      </c>
      <c r="U100" s="24">
        <v>94.0</v>
      </c>
      <c r="V100" s="24">
        <v>84.4</v>
      </c>
      <c r="W100" s="91">
        <f t="shared" si="3"/>
        <v>41233907</v>
      </c>
      <c r="X100" s="91">
        <f t="shared" si="15"/>
        <v>93.4177578</v>
      </c>
      <c r="Y100" s="91">
        <f t="shared" si="16"/>
        <v>5932642</v>
      </c>
      <c r="Z100" s="91">
        <f t="shared" si="17"/>
        <v>499437</v>
      </c>
      <c r="AA100" s="91">
        <f t="shared" si="18"/>
        <v>628254</v>
      </c>
      <c r="AB100" s="91">
        <f t="shared" si="19"/>
        <v>576757</v>
      </c>
      <c r="AC100" s="91">
        <f t="shared" si="20"/>
        <v>324724</v>
      </c>
      <c r="AD100" s="91">
        <f t="shared" si="21"/>
        <v>299921</v>
      </c>
      <c r="AE100" s="91">
        <f t="shared" si="22"/>
        <v>224353</v>
      </c>
      <c r="AF100" s="91">
        <f t="shared" si="23"/>
        <v>351907</v>
      </c>
      <c r="AG100" s="91">
        <f t="shared" si="13"/>
        <v>8837995</v>
      </c>
      <c r="AH100" s="91">
        <f t="shared" si="14"/>
        <v>876181</v>
      </c>
    </row>
    <row r="101">
      <c r="A101" s="76">
        <v>44528.0</v>
      </c>
      <c r="B101" s="24">
        <v>2.1200408E7</v>
      </c>
      <c r="C101" s="24">
        <v>2.1309717E7</v>
      </c>
      <c r="D101" s="24">
        <v>1276908.0</v>
      </c>
      <c r="E101" s="24">
        <v>7120064.0</v>
      </c>
      <c r="F101" s="24">
        <v>6058190.0</v>
      </c>
      <c r="G101" s="24">
        <v>7532339.0</v>
      </c>
      <c r="H101" s="24">
        <v>8245285.0</v>
      </c>
      <c r="I101" s="24">
        <v>6840748.0</v>
      </c>
      <c r="J101" s="24">
        <v>3532774.0</v>
      </c>
      <c r="K101" s="24">
        <v>1903817.0</v>
      </c>
      <c r="L101" s="24">
        <v>82.8</v>
      </c>
      <c r="M101" s="24">
        <v>82.8</v>
      </c>
      <c r="N101" s="24">
        <v>82.8</v>
      </c>
      <c r="O101" s="85">
        <v>17.7</v>
      </c>
      <c r="P101" s="24">
        <v>93.4</v>
      </c>
      <c r="Q101" s="24">
        <v>90.6</v>
      </c>
      <c r="R101" s="24">
        <v>92.9</v>
      </c>
      <c r="S101" s="24">
        <v>96.2</v>
      </c>
      <c r="T101" s="24">
        <v>95.8</v>
      </c>
      <c r="U101" s="24">
        <v>94.0</v>
      </c>
      <c r="V101" s="24">
        <v>84.4</v>
      </c>
      <c r="W101" s="91">
        <f t="shared" si="3"/>
        <v>41233217</v>
      </c>
      <c r="X101" s="91">
        <f t="shared" si="15"/>
        <v>93.41619456</v>
      </c>
      <c r="Y101" s="91">
        <f t="shared" si="16"/>
        <v>5932948</v>
      </c>
      <c r="Z101" s="91">
        <f t="shared" si="17"/>
        <v>499692</v>
      </c>
      <c r="AA101" s="91">
        <f t="shared" si="18"/>
        <v>628449</v>
      </c>
      <c r="AB101" s="91">
        <f t="shared" si="19"/>
        <v>576882</v>
      </c>
      <c r="AC101" s="91">
        <f t="shared" si="20"/>
        <v>324791</v>
      </c>
      <c r="AD101" s="91">
        <f t="shared" si="21"/>
        <v>299955</v>
      </c>
      <c r="AE101" s="91">
        <f t="shared" si="22"/>
        <v>224355</v>
      </c>
      <c r="AF101" s="91">
        <f t="shared" si="23"/>
        <v>351919</v>
      </c>
      <c r="AG101" s="91">
        <f t="shared" si="13"/>
        <v>8838991</v>
      </c>
      <c r="AH101" s="91">
        <f t="shared" si="14"/>
        <v>876229</v>
      </c>
    </row>
    <row r="102">
      <c r="A102" s="76">
        <v>44527.0</v>
      </c>
      <c r="B102" s="24">
        <v>2.1182219E7</v>
      </c>
      <c r="C102" s="24">
        <v>2.1293682E7</v>
      </c>
      <c r="D102" s="24">
        <v>1251765.0</v>
      </c>
      <c r="E102" s="24">
        <v>7117269.0</v>
      </c>
      <c r="F102" s="24">
        <v>6055498.0</v>
      </c>
      <c r="G102" s="24">
        <v>7530650.0</v>
      </c>
      <c r="H102" s="24">
        <v>8244267.0</v>
      </c>
      <c r="I102" s="24">
        <v>6840261.0</v>
      </c>
      <c r="J102" s="24">
        <v>3532569.0</v>
      </c>
      <c r="K102" s="24">
        <v>1903622.0</v>
      </c>
      <c r="L102" s="24">
        <v>82.7</v>
      </c>
      <c r="M102" s="24">
        <v>82.7</v>
      </c>
      <c r="N102" s="24">
        <v>82.7</v>
      </c>
      <c r="O102" s="85">
        <v>17.4</v>
      </c>
      <c r="P102" s="24">
        <v>93.4</v>
      </c>
      <c r="Q102" s="24">
        <v>90.6</v>
      </c>
      <c r="R102" s="24">
        <v>92.9</v>
      </c>
      <c r="S102" s="24">
        <v>96.2</v>
      </c>
      <c r="T102" s="24">
        <v>95.8</v>
      </c>
      <c r="U102" s="24">
        <v>94.0</v>
      </c>
      <c r="V102" s="24">
        <v>84.4</v>
      </c>
      <c r="W102" s="91">
        <f t="shared" si="3"/>
        <v>41224136</v>
      </c>
      <c r="X102" s="91">
        <f t="shared" si="15"/>
        <v>93.39562104</v>
      </c>
      <c r="Y102" s="91">
        <f t="shared" si="16"/>
        <v>5958091</v>
      </c>
      <c r="Z102" s="91">
        <f t="shared" si="17"/>
        <v>502487</v>
      </c>
      <c r="AA102" s="91">
        <f t="shared" si="18"/>
        <v>631141</v>
      </c>
      <c r="AB102" s="91">
        <f t="shared" si="19"/>
        <v>578571</v>
      </c>
      <c r="AC102" s="91">
        <f t="shared" si="20"/>
        <v>325809</v>
      </c>
      <c r="AD102" s="91">
        <f t="shared" si="21"/>
        <v>300442</v>
      </c>
      <c r="AE102" s="91">
        <f t="shared" si="22"/>
        <v>224560</v>
      </c>
      <c r="AF102" s="91">
        <f t="shared" si="23"/>
        <v>352114</v>
      </c>
      <c r="AG102" s="91">
        <f t="shared" si="13"/>
        <v>8873215</v>
      </c>
      <c r="AH102" s="91">
        <f t="shared" si="14"/>
        <v>877116</v>
      </c>
    </row>
    <row r="103">
      <c r="A103" s="76">
        <v>44526.0</v>
      </c>
      <c r="B103" s="24">
        <v>2.1152472E7</v>
      </c>
      <c r="C103" s="24">
        <v>2.1266539E7</v>
      </c>
      <c r="D103" s="24">
        <v>1214894.0</v>
      </c>
      <c r="E103" s="24">
        <v>7111421.0</v>
      </c>
      <c r="F103" s="24">
        <v>6050095.0</v>
      </c>
      <c r="G103" s="24">
        <v>7527272.0</v>
      </c>
      <c r="H103" s="24">
        <v>8242108.0</v>
      </c>
      <c r="I103" s="24">
        <v>6838676.0</v>
      </c>
      <c r="J103" s="24">
        <v>3531796.0</v>
      </c>
      <c r="K103" s="24">
        <v>1902749.0</v>
      </c>
      <c r="L103" s="24">
        <v>82.6</v>
      </c>
      <c r="M103" s="24">
        <v>82.6</v>
      </c>
      <c r="N103" s="24">
        <v>82.6</v>
      </c>
      <c r="O103" s="85">
        <v>16.9</v>
      </c>
      <c r="P103" s="24">
        <v>93.3</v>
      </c>
      <c r="Q103" s="24">
        <v>90.5</v>
      </c>
      <c r="R103" s="24">
        <v>92.8</v>
      </c>
      <c r="S103" s="24">
        <v>96.2</v>
      </c>
      <c r="T103" s="24">
        <v>95.8</v>
      </c>
      <c r="U103" s="24">
        <v>94.0</v>
      </c>
      <c r="V103" s="24">
        <v>84.4</v>
      </c>
      <c r="W103" s="91">
        <f t="shared" si="3"/>
        <v>41204117</v>
      </c>
      <c r="X103" s="91">
        <f t="shared" si="15"/>
        <v>93.35026686</v>
      </c>
      <c r="Y103" s="91">
        <f t="shared" si="16"/>
        <v>5994962</v>
      </c>
      <c r="Z103" s="91">
        <f t="shared" si="17"/>
        <v>508335</v>
      </c>
      <c r="AA103" s="91">
        <f t="shared" si="18"/>
        <v>636544</v>
      </c>
      <c r="AB103" s="91">
        <f t="shared" si="19"/>
        <v>581949</v>
      </c>
      <c r="AC103" s="91">
        <f t="shared" si="20"/>
        <v>327968</v>
      </c>
      <c r="AD103" s="91">
        <f t="shared" si="21"/>
        <v>302027</v>
      </c>
      <c r="AE103" s="91">
        <f t="shared" si="22"/>
        <v>225333</v>
      </c>
      <c r="AF103" s="91">
        <f t="shared" si="23"/>
        <v>352987</v>
      </c>
      <c r="AG103" s="91">
        <f t="shared" si="13"/>
        <v>8930105</v>
      </c>
      <c r="AH103" s="91">
        <f t="shared" si="14"/>
        <v>880347</v>
      </c>
    </row>
    <row r="104">
      <c r="A104" s="76">
        <v>44525.0</v>
      </c>
      <c r="B104" s="101">
        <v>2.1126411E7</v>
      </c>
      <c r="C104" s="101">
        <v>2.1242937E7</v>
      </c>
      <c r="D104" s="101">
        <v>1181237.0</v>
      </c>
      <c r="E104" s="101">
        <v>7106455.0</v>
      </c>
      <c r="F104" s="101">
        <v>6046040.0</v>
      </c>
      <c r="G104" s="101">
        <v>7524790.0</v>
      </c>
      <c r="H104" s="101">
        <v>8240398.0</v>
      </c>
      <c r="I104" s="101">
        <v>6837413.0</v>
      </c>
      <c r="J104" s="101">
        <v>3531129.0</v>
      </c>
      <c r="K104" s="101">
        <v>1901886.0</v>
      </c>
      <c r="L104" s="101">
        <v>82.5</v>
      </c>
      <c r="M104" s="101">
        <v>82.5</v>
      </c>
      <c r="N104" s="101">
        <v>82.5</v>
      </c>
      <c r="O104" s="85">
        <v>16.4</v>
      </c>
      <c r="P104" s="101">
        <v>93.3</v>
      </c>
      <c r="Q104" s="101">
        <v>90.4</v>
      </c>
      <c r="R104" s="101">
        <v>92.8</v>
      </c>
      <c r="S104" s="101">
        <v>96.2</v>
      </c>
      <c r="T104" s="101">
        <v>95.8</v>
      </c>
      <c r="U104" s="101">
        <v>94.0</v>
      </c>
      <c r="V104" s="101">
        <v>84.3</v>
      </c>
      <c r="W104" s="91">
        <f t="shared" si="3"/>
        <v>41188111</v>
      </c>
      <c r="X104" s="91">
        <f t="shared" si="15"/>
        <v>93.31400436</v>
      </c>
      <c r="Y104" s="91">
        <f t="shared" si="16"/>
        <v>6028619</v>
      </c>
      <c r="Z104" s="91">
        <f t="shared" si="17"/>
        <v>513301</v>
      </c>
      <c r="AA104" s="91">
        <f t="shared" si="18"/>
        <v>640599</v>
      </c>
      <c r="AB104" s="91">
        <f t="shared" si="19"/>
        <v>584431</v>
      </c>
      <c r="AC104" s="91">
        <f t="shared" si="20"/>
        <v>329678</v>
      </c>
      <c r="AD104" s="91">
        <f t="shared" si="21"/>
        <v>303290</v>
      </c>
      <c r="AE104" s="91">
        <f t="shared" si="22"/>
        <v>226000</v>
      </c>
      <c r="AF104" s="91">
        <f t="shared" si="23"/>
        <v>353850</v>
      </c>
      <c r="AG104" s="91">
        <f t="shared" si="13"/>
        <v>8979768</v>
      </c>
      <c r="AH104" s="91">
        <f t="shared" si="14"/>
        <v>883140</v>
      </c>
    </row>
    <row r="105">
      <c r="A105" s="76">
        <v>44524.0</v>
      </c>
      <c r="B105" s="24">
        <v>2.1101362E7</v>
      </c>
      <c r="C105" s="24">
        <v>2.121906E7</v>
      </c>
      <c r="D105" s="24">
        <v>1147948.0</v>
      </c>
      <c r="E105" s="24">
        <v>7101662.0</v>
      </c>
      <c r="F105" s="24">
        <v>6042308.0</v>
      </c>
      <c r="G105" s="24">
        <v>7522221.0</v>
      </c>
      <c r="H105" s="24">
        <v>8238627.0</v>
      </c>
      <c r="I105" s="24">
        <v>6836063.0</v>
      </c>
      <c r="J105" s="24">
        <v>3530488.0</v>
      </c>
      <c r="K105" s="24">
        <v>1901105.0</v>
      </c>
      <c r="L105" s="24">
        <v>82.4</v>
      </c>
      <c r="M105" s="24">
        <v>82.4</v>
      </c>
      <c r="N105" s="24">
        <v>82.4</v>
      </c>
      <c r="O105" s="85">
        <v>15.9</v>
      </c>
      <c r="P105" s="24">
        <v>93.2</v>
      </c>
      <c r="Q105" s="24">
        <v>90.4</v>
      </c>
      <c r="R105" s="24">
        <v>92.8</v>
      </c>
      <c r="S105" s="24">
        <v>96.1</v>
      </c>
      <c r="T105" s="24">
        <v>95.7</v>
      </c>
      <c r="U105" s="24">
        <v>94.0</v>
      </c>
      <c r="V105" s="24">
        <v>84.3</v>
      </c>
      <c r="W105" s="91">
        <f t="shared" si="3"/>
        <v>41172474</v>
      </c>
      <c r="X105" s="91">
        <f t="shared" si="15"/>
        <v>93.27857785</v>
      </c>
      <c r="Y105" s="91">
        <f t="shared" si="16"/>
        <v>6061908</v>
      </c>
      <c r="Z105" s="91">
        <f t="shared" si="17"/>
        <v>518094</v>
      </c>
      <c r="AA105" s="91">
        <f t="shared" si="18"/>
        <v>644331</v>
      </c>
      <c r="AB105" s="91">
        <f t="shared" si="19"/>
        <v>587000</v>
      </c>
      <c r="AC105" s="91">
        <f t="shared" si="20"/>
        <v>331449</v>
      </c>
      <c r="AD105" s="91">
        <f t="shared" si="21"/>
        <v>304640</v>
      </c>
      <c r="AE105" s="91">
        <f t="shared" si="22"/>
        <v>226641</v>
      </c>
      <c r="AF105" s="91">
        <f t="shared" si="23"/>
        <v>354631</v>
      </c>
      <c r="AG105" s="91">
        <f t="shared" si="13"/>
        <v>9028694</v>
      </c>
      <c r="AH105" s="91">
        <f t="shared" si="14"/>
        <v>885912</v>
      </c>
    </row>
    <row r="106">
      <c r="A106" s="76">
        <v>44523.0</v>
      </c>
      <c r="B106" s="101">
        <v>2.1084976E7</v>
      </c>
      <c r="C106" s="101">
        <v>2.1205071E7</v>
      </c>
      <c r="D106" s="101">
        <v>1133522.0</v>
      </c>
      <c r="E106" s="101">
        <v>7096649.0</v>
      </c>
      <c r="F106" s="101">
        <v>6038437.0</v>
      </c>
      <c r="G106" s="101">
        <v>7519573.0</v>
      </c>
      <c r="H106" s="101">
        <v>8236685.0</v>
      </c>
      <c r="I106" s="101">
        <v>6834814.0</v>
      </c>
      <c r="J106" s="101">
        <v>3529926.0</v>
      </c>
      <c r="K106" s="101">
        <v>1900441.0</v>
      </c>
      <c r="L106" s="101">
        <v>82.4</v>
      </c>
      <c r="M106" s="101">
        <v>82.4</v>
      </c>
      <c r="N106" s="101">
        <v>82.4</v>
      </c>
      <c r="O106" s="85">
        <v>15.7</v>
      </c>
      <c r="P106" s="101">
        <v>93.1</v>
      </c>
      <c r="Q106" s="101">
        <v>90.3</v>
      </c>
      <c r="R106" s="101">
        <v>92.7</v>
      </c>
      <c r="S106" s="101">
        <v>96.1</v>
      </c>
      <c r="T106" s="101">
        <v>95.7</v>
      </c>
      <c r="U106" s="101">
        <v>94.0</v>
      </c>
      <c r="V106" s="101">
        <v>84.2</v>
      </c>
      <c r="W106" s="91">
        <f t="shared" si="3"/>
        <v>41156525</v>
      </c>
      <c r="X106" s="91">
        <f t="shared" si="15"/>
        <v>93.24244448</v>
      </c>
      <c r="Y106" s="91">
        <f t="shared" si="16"/>
        <v>6076334</v>
      </c>
      <c r="Z106" s="91">
        <f t="shared" si="17"/>
        <v>523107</v>
      </c>
      <c r="AA106" s="91">
        <f t="shared" si="18"/>
        <v>648202</v>
      </c>
      <c r="AB106" s="91">
        <f t="shared" si="19"/>
        <v>589648</v>
      </c>
      <c r="AC106" s="91">
        <f t="shared" si="20"/>
        <v>333391</v>
      </c>
      <c r="AD106" s="91">
        <f t="shared" si="21"/>
        <v>305889</v>
      </c>
      <c r="AE106" s="91">
        <f t="shared" si="22"/>
        <v>227203</v>
      </c>
      <c r="AF106" s="91">
        <f t="shared" si="23"/>
        <v>355295</v>
      </c>
      <c r="AG106" s="91">
        <f t="shared" si="13"/>
        <v>9059069</v>
      </c>
      <c r="AH106" s="91">
        <f t="shared" si="14"/>
        <v>888387</v>
      </c>
    </row>
    <row r="107">
      <c r="A107" s="76">
        <v>44522.0</v>
      </c>
      <c r="B107" s="101">
        <v>2.1057185E7</v>
      </c>
      <c r="C107" s="101">
        <v>2.118135E7</v>
      </c>
      <c r="D107" s="101">
        <v>1102649.0</v>
      </c>
      <c r="E107" s="101">
        <v>7089868.0</v>
      </c>
      <c r="F107" s="101">
        <v>6033007.0</v>
      </c>
      <c r="G107" s="101">
        <v>7516157.0</v>
      </c>
      <c r="H107" s="101">
        <v>8234273.0</v>
      </c>
      <c r="I107" s="101">
        <v>6833330.0</v>
      </c>
      <c r="J107" s="101">
        <v>3529318.0</v>
      </c>
      <c r="K107" s="101">
        <v>1899933.0</v>
      </c>
      <c r="L107" s="101">
        <v>82.3</v>
      </c>
      <c r="M107" s="101">
        <v>82.2</v>
      </c>
      <c r="N107" s="101">
        <v>82.3</v>
      </c>
      <c r="O107" s="85">
        <v>15.3</v>
      </c>
      <c r="P107" s="101">
        <v>93.0</v>
      </c>
      <c r="Q107" s="101">
        <v>90.2</v>
      </c>
      <c r="R107" s="101">
        <v>92.7</v>
      </c>
      <c r="S107" s="101">
        <v>96.1</v>
      </c>
      <c r="T107" s="101">
        <v>95.7</v>
      </c>
      <c r="U107" s="101">
        <v>93.9</v>
      </c>
      <c r="V107" s="101">
        <v>84.2</v>
      </c>
      <c r="W107" s="91">
        <f t="shared" si="3"/>
        <v>41135886</v>
      </c>
      <c r="X107" s="91">
        <f t="shared" si="15"/>
        <v>93.19568565</v>
      </c>
      <c r="Y107" s="91">
        <f t="shared" si="16"/>
        <v>6107207</v>
      </c>
      <c r="Z107" s="91">
        <f t="shared" si="17"/>
        <v>529888</v>
      </c>
      <c r="AA107" s="91">
        <f t="shared" si="18"/>
        <v>653632</v>
      </c>
      <c r="AB107" s="91">
        <f t="shared" si="19"/>
        <v>593064</v>
      </c>
      <c r="AC107" s="91">
        <f t="shared" si="20"/>
        <v>335803</v>
      </c>
      <c r="AD107" s="91">
        <f t="shared" si="21"/>
        <v>307373</v>
      </c>
      <c r="AE107" s="91">
        <f t="shared" si="22"/>
        <v>227811</v>
      </c>
      <c r="AF107" s="91">
        <f t="shared" si="23"/>
        <v>355803</v>
      </c>
      <c r="AG107" s="91">
        <f t="shared" si="13"/>
        <v>9110581</v>
      </c>
      <c r="AH107" s="91">
        <f t="shared" si="14"/>
        <v>890987</v>
      </c>
    </row>
    <row r="108">
      <c r="A108" s="76">
        <v>44521.0</v>
      </c>
      <c r="B108" s="24">
        <v>2.1056407E7</v>
      </c>
      <c r="C108" s="24">
        <v>2.1180713E7</v>
      </c>
      <c r="D108" s="24">
        <v>1102068.0</v>
      </c>
      <c r="E108" s="24">
        <v>7089549.0</v>
      </c>
      <c r="F108" s="24">
        <v>6032737.0</v>
      </c>
      <c r="G108" s="24">
        <v>7516013.0</v>
      </c>
      <c r="H108" s="24">
        <v>8234211.0</v>
      </c>
      <c r="I108" s="24">
        <v>6833304.0</v>
      </c>
      <c r="J108" s="24">
        <v>3529309.0</v>
      </c>
      <c r="K108" s="24">
        <v>1899929.0</v>
      </c>
      <c r="L108" s="24">
        <v>82.3</v>
      </c>
      <c r="M108" s="24">
        <v>82.2</v>
      </c>
      <c r="N108" s="24">
        <v>82.3</v>
      </c>
      <c r="O108" s="85">
        <v>15.3</v>
      </c>
      <c r="P108" s="24">
        <v>93.0</v>
      </c>
      <c r="Q108" s="24">
        <v>90.2</v>
      </c>
      <c r="R108" s="24">
        <v>92.7</v>
      </c>
      <c r="S108" s="24">
        <v>96.1</v>
      </c>
      <c r="T108" s="24">
        <v>95.7</v>
      </c>
      <c r="U108" s="24">
        <v>93.9</v>
      </c>
      <c r="V108" s="24">
        <v>84.2</v>
      </c>
      <c r="W108" s="91">
        <f t="shared" si="3"/>
        <v>41135052</v>
      </c>
      <c r="X108" s="91">
        <f t="shared" si="15"/>
        <v>93.19379618</v>
      </c>
      <c r="Y108" s="91">
        <f t="shared" si="16"/>
        <v>6107788</v>
      </c>
      <c r="Z108" s="91">
        <f t="shared" si="17"/>
        <v>530207</v>
      </c>
      <c r="AA108" s="91">
        <f t="shared" si="18"/>
        <v>653902</v>
      </c>
      <c r="AB108" s="91">
        <f t="shared" si="19"/>
        <v>593208</v>
      </c>
      <c r="AC108" s="91">
        <f t="shared" si="20"/>
        <v>335865</v>
      </c>
      <c r="AD108" s="91">
        <f t="shared" si="21"/>
        <v>307399</v>
      </c>
      <c r="AE108" s="91">
        <f t="shared" si="22"/>
        <v>227820</v>
      </c>
      <c r="AF108" s="91">
        <f t="shared" si="23"/>
        <v>355807</v>
      </c>
      <c r="AG108" s="91">
        <f t="shared" si="13"/>
        <v>9111996</v>
      </c>
      <c r="AH108" s="91">
        <f t="shared" si="14"/>
        <v>891026</v>
      </c>
    </row>
    <row r="109">
      <c r="A109" s="76">
        <v>44520.0</v>
      </c>
      <c r="B109" s="24">
        <v>2.1040614E7</v>
      </c>
      <c r="C109" s="24">
        <v>2.1167708E7</v>
      </c>
      <c r="D109" s="24">
        <v>1083605.0</v>
      </c>
      <c r="E109" s="24">
        <v>7085964.0</v>
      </c>
      <c r="F109" s="24">
        <v>6029859.0</v>
      </c>
      <c r="G109" s="24">
        <v>7514154.0</v>
      </c>
      <c r="H109" s="24">
        <v>8233111.0</v>
      </c>
      <c r="I109" s="24">
        <v>6832725.0</v>
      </c>
      <c r="J109" s="24">
        <v>3529135.0</v>
      </c>
      <c r="K109" s="24">
        <v>1899769.0</v>
      </c>
      <c r="L109" s="24">
        <v>82.2</v>
      </c>
      <c r="M109" s="24">
        <v>82.2</v>
      </c>
      <c r="N109" s="24">
        <v>82.2</v>
      </c>
      <c r="O109" s="85">
        <v>15.0</v>
      </c>
      <c r="P109" s="24">
        <v>93.0</v>
      </c>
      <c r="Q109" s="24">
        <v>90.2</v>
      </c>
      <c r="R109" s="24">
        <v>92.7</v>
      </c>
      <c r="S109" s="24">
        <v>96.1</v>
      </c>
      <c r="T109" s="24">
        <v>95.7</v>
      </c>
      <c r="U109" s="24">
        <v>93.9</v>
      </c>
      <c r="V109" s="24">
        <v>84.2</v>
      </c>
      <c r="W109" s="91">
        <f t="shared" si="3"/>
        <v>41124717</v>
      </c>
      <c r="X109" s="91">
        <f t="shared" si="15"/>
        <v>93.17038165</v>
      </c>
      <c r="Y109" s="91">
        <f t="shared" si="16"/>
        <v>6126251</v>
      </c>
      <c r="Z109" s="91">
        <f t="shared" si="17"/>
        <v>533792</v>
      </c>
      <c r="AA109" s="91">
        <f t="shared" si="18"/>
        <v>656780</v>
      </c>
      <c r="AB109" s="91">
        <f t="shared" si="19"/>
        <v>595067</v>
      </c>
      <c r="AC109" s="91">
        <f t="shared" si="20"/>
        <v>336965</v>
      </c>
      <c r="AD109" s="91">
        <f t="shared" si="21"/>
        <v>307978</v>
      </c>
      <c r="AE109" s="91">
        <f t="shared" si="22"/>
        <v>227994</v>
      </c>
      <c r="AF109" s="91">
        <f t="shared" si="23"/>
        <v>355967</v>
      </c>
      <c r="AG109" s="91">
        <f t="shared" si="13"/>
        <v>9140794</v>
      </c>
      <c r="AH109" s="91">
        <f t="shared" si="14"/>
        <v>891939</v>
      </c>
    </row>
    <row r="110">
      <c r="A110" s="76">
        <v>44519.0</v>
      </c>
      <c r="B110" s="24">
        <v>2.1013662E7</v>
      </c>
      <c r="C110" s="24">
        <v>2.1144104E7</v>
      </c>
      <c r="D110" s="24">
        <v>1054749.0</v>
      </c>
      <c r="E110" s="24">
        <v>7079068.0</v>
      </c>
      <c r="F110" s="24">
        <v>6023883.0</v>
      </c>
      <c r="G110" s="24">
        <v>7510456.0</v>
      </c>
      <c r="H110" s="24">
        <v>8230718.0</v>
      </c>
      <c r="I110" s="24">
        <v>6831188.0</v>
      </c>
      <c r="J110" s="24">
        <v>3528517.0</v>
      </c>
      <c r="K110" s="24">
        <v>1899187.0</v>
      </c>
      <c r="L110" s="85">
        <v>82.1</v>
      </c>
      <c r="M110" s="85">
        <v>82.1</v>
      </c>
      <c r="N110" s="85">
        <v>82.1</v>
      </c>
      <c r="O110" s="85">
        <v>14.6</v>
      </c>
      <c r="P110" s="24">
        <v>92.9</v>
      </c>
      <c r="Q110" s="24">
        <v>90.1</v>
      </c>
      <c r="R110" s="24">
        <v>92.6</v>
      </c>
      <c r="S110" s="24">
        <v>96.0</v>
      </c>
      <c r="T110" s="24">
        <v>95.7</v>
      </c>
      <c r="U110" s="24">
        <v>93.9</v>
      </c>
      <c r="V110" s="24">
        <v>84.2</v>
      </c>
      <c r="W110" s="91">
        <f t="shared" si="3"/>
        <v>41103017</v>
      </c>
      <c r="X110" s="91">
        <f t="shared" si="15"/>
        <v>93.12121907</v>
      </c>
      <c r="Y110" s="91">
        <f t="shared" si="16"/>
        <v>6155107</v>
      </c>
      <c r="Z110" s="91">
        <f t="shared" si="17"/>
        <v>540688</v>
      </c>
      <c r="AA110" s="91">
        <f t="shared" si="18"/>
        <v>662756</v>
      </c>
      <c r="AB110" s="91">
        <f t="shared" si="19"/>
        <v>598765</v>
      </c>
      <c r="AC110" s="91">
        <f t="shared" si="20"/>
        <v>339358</v>
      </c>
      <c r="AD110" s="91">
        <f t="shared" si="21"/>
        <v>309515</v>
      </c>
      <c r="AE110" s="91">
        <f t="shared" si="22"/>
        <v>228612</v>
      </c>
      <c r="AF110" s="91">
        <f t="shared" si="23"/>
        <v>356549</v>
      </c>
      <c r="AG110" s="91">
        <f t="shared" si="13"/>
        <v>9191350</v>
      </c>
      <c r="AH110" s="91">
        <f t="shared" si="14"/>
        <v>894676</v>
      </c>
    </row>
    <row r="111">
      <c r="A111" s="76">
        <v>44518.0</v>
      </c>
      <c r="B111" s="109">
        <v>2.0988545E7</v>
      </c>
      <c r="C111" s="109">
        <v>2.1122107E7</v>
      </c>
      <c r="D111" s="109">
        <v>1025959.0</v>
      </c>
      <c r="E111" s="109">
        <v>7073141.0</v>
      </c>
      <c r="F111" s="109">
        <v>6018987.0</v>
      </c>
      <c r="G111" s="109">
        <v>7507406.0</v>
      </c>
      <c r="H111" s="109">
        <v>8228752.0</v>
      </c>
      <c r="I111" s="109">
        <v>6829851.0</v>
      </c>
      <c r="J111" s="109">
        <v>3527942.0</v>
      </c>
      <c r="K111" s="109">
        <v>1898614.0</v>
      </c>
      <c r="L111" s="85">
        <v>82.0</v>
      </c>
      <c r="M111" s="85">
        <v>82.0</v>
      </c>
      <c r="N111" s="85">
        <v>82.0</v>
      </c>
      <c r="O111" s="85">
        <v>14.2</v>
      </c>
      <c r="P111" s="109">
        <v>92.8</v>
      </c>
      <c r="Q111" s="109">
        <v>90.0</v>
      </c>
      <c r="R111" s="109">
        <v>92.6</v>
      </c>
      <c r="S111" s="109">
        <v>96.0</v>
      </c>
      <c r="T111" s="109">
        <v>95.6</v>
      </c>
      <c r="U111" s="109">
        <v>93.9</v>
      </c>
      <c r="V111" s="109">
        <v>84.2</v>
      </c>
      <c r="W111" s="91">
        <f t="shared" si="3"/>
        <v>41084693</v>
      </c>
      <c r="X111" s="91">
        <f t="shared" si="15"/>
        <v>93.07970501</v>
      </c>
      <c r="Y111" s="91">
        <f t="shared" si="16"/>
        <v>6183897</v>
      </c>
      <c r="Z111" s="91">
        <f t="shared" si="17"/>
        <v>546615</v>
      </c>
      <c r="AA111" s="91">
        <f t="shared" si="18"/>
        <v>667652</v>
      </c>
      <c r="AB111" s="91">
        <f t="shared" si="19"/>
        <v>601815</v>
      </c>
      <c r="AC111" s="91">
        <f t="shared" si="20"/>
        <v>341324</v>
      </c>
      <c r="AD111" s="91">
        <f t="shared" si="21"/>
        <v>310852</v>
      </c>
      <c r="AE111" s="91">
        <f t="shared" si="22"/>
        <v>229187</v>
      </c>
      <c r="AF111" s="91">
        <f t="shared" si="23"/>
        <v>357122</v>
      </c>
      <c r="AG111" s="91">
        <f t="shared" si="13"/>
        <v>9238464</v>
      </c>
      <c r="AH111" s="91">
        <f t="shared" si="14"/>
        <v>897161</v>
      </c>
    </row>
    <row r="112">
      <c r="A112" s="76">
        <v>44517.0</v>
      </c>
      <c r="B112" s="24">
        <v>2.0963473E7</v>
      </c>
      <c r="C112" s="24">
        <v>2.1099275E7</v>
      </c>
      <c r="D112" s="24">
        <v>997639.0</v>
      </c>
      <c r="E112" s="24">
        <v>7066528.0</v>
      </c>
      <c r="F112" s="24">
        <v>6014119.0</v>
      </c>
      <c r="G112" s="24">
        <v>7504174.0</v>
      </c>
      <c r="H112" s="24">
        <v>8226598.0</v>
      </c>
      <c r="I112" s="24">
        <v>6828358.0</v>
      </c>
      <c r="J112" s="24">
        <v>3527335.0</v>
      </c>
      <c r="K112" s="24">
        <v>1897997.0</v>
      </c>
      <c r="L112" s="24">
        <v>81.9</v>
      </c>
      <c r="M112" s="24">
        <v>81.9</v>
      </c>
      <c r="N112" s="24">
        <v>81.9</v>
      </c>
      <c r="O112" s="24">
        <v>13.8</v>
      </c>
      <c r="P112" s="24">
        <v>92.7</v>
      </c>
      <c r="Q112" s="24">
        <v>89.9</v>
      </c>
      <c r="R112" s="24">
        <v>92.5</v>
      </c>
      <c r="S112" s="24">
        <v>96.0</v>
      </c>
      <c r="T112" s="24">
        <v>95.6</v>
      </c>
      <c r="U112" s="24">
        <v>93.9</v>
      </c>
      <c r="V112" s="24">
        <v>84.1</v>
      </c>
      <c r="W112" s="91">
        <f t="shared" si="3"/>
        <v>41065109</v>
      </c>
      <c r="X112" s="91">
        <f t="shared" si="15"/>
        <v>93.03533634</v>
      </c>
      <c r="Y112" s="91">
        <f t="shared" si="16"/>
        <v>6212217</v>
      </c>
      <c r="Z112" s="91">
        <f t="shared" si="17"/>
        <v>553228</v>
      </c>
      <c r="AA112" s="91">
        <f t="shared" si="18"/>
        <v>672520</v>
      </c>
      <c r="AB112" s="91">
        <f t="shared" si="19"/>
        <v>605047</v>
      </c>
      <c r="AC112" s="91">
        <f t="shared" si="20"/>
        <v>343478</v>
      </c>
      <c r="AD112" s="91">
        <f t="shared" si="21"/>
        <v>312345</v>
      </c>
      <c r="AE112" s="91">
        <f t="shared" si="22"/>
        <v>229794</v>
      </c>
      <c r="AF112" s="91">
        <f t="shared" si="23"/>
        <v>357739</v>
      </c>
      <c r="AG112" s="91">
        <f t="shared" si="13"/>
        <v>9286368</v>
      </c>
      <c r="AH112" s="91">
        <f t="shared" si="14"/>
        <v>899878</v>
      </c>
    </row>
    <row r="113">
      <c r="A113" s="76">
        <v>44516.0</v>
      </c>
      <c r="B113" s="101">
        <v>2.0943845E7</v>
      </c>
      <c r="C113" s="101">
        <v>2.1082865E7</v>
      </c>
      <c r="D113" s="101">
        <v>982933.0</v>
      </c>
      <c r="E113" s="101">
        <v>7059211.0</v>
      </c>
      <c r="F113" s="101">
        <v>6008771.0</v>
      </c>
      <c r="G113" s="101">
        <v>7500719.0</v>
      </c>
      <c r="H113" s="101">
        <v>8224199.0</v>
      </c>
      <c r="I113" s="101">
        <v>6826844.0</v>
      </c>
      <c r="J113" s="101">
        <v>3526644.0</v>
      </c>
      <c r="K113" s="101">
        <v>1897389.0</v>
      </c>
      <c r="L113" s="101">
        <v>81.8</v>
      </c>
      <c r="M113" s="101">
        <v>81.8</v>
      </c>
      <c r="N113" s="101">
        <v>81.9</v>
      </c>
      <c r="O113" s="24">
        <v>13.6</v>
      </c>
      <c r="P113" s="101">
        <v>92.6</v>
      </c>
      <c r="Q113" s="101">
        <v>89.9</v>
      </c>
      <c r="R113" s="101">
        <v>92.5</v>
      </c>
      <c r="S113" s="101">
        <v>96.0</v>
      </c>
      <c r="T113" s="101">
        <v>95.6</v>
      </c>
      <c r="U113" s="101">
        <v>93.9</v>
      </c>
      <c r="V113" s="101">
        <v>84.1</v>
      </c>
      <c r="W113" s="91">
        <f t="shared" si="3"/>
        <v>41043777</v>
      </c>
      <c r="X113" s="91">
        <f t="shared" si="15"/>
        <v>92.98700748</v>
      </c>
      <c r="Y113" s="91">
        <f t="shared" si="16"/>
        <v>6226923</v>
      </c>
      <c r="Z113" s="91">
        <f t="shared" si="17"/>
        <v>560545</v>
      </c>
      <c r="AA113" s="91">
        <f t="shared" si="18"/>
        <v>677868</v>
      </c>
      <c r="AB113" s="91">
        <f t="shared" si="19"/>
        <v>608502</v>
      </c>
      <c r="AC113" s="91">
        <f t="shared" si="20"/>
        <v>345877</v>
      </c>
      <c r="AD113" s="91">
        <f t="shared" si="21"/>
        <v>313859</v>
      </c>
      <c r="AE113" s="91">
        <f t="shared" si="22"/>
        <v>230485</v>
      </c>
      <c r="AF113" s="91">
        <f t="shared" si="23"/>
        <v>358347</v>
      </c>
      <c r="AG113" s="91">
        <f t="shared" si="13"/>
        <v>9322406</v>
      </c>
      <c r="AH113" s="91">
        <f t="shared" si="14"/>
        <v>902691</v>
      </c>
    </row>
    <row r="114">
      <c r="A114" s="76">
        <v>44515.0</v>
      </c>
      <c r="B114" s="101">
        <v>2.0910317E7</v>
      </c>
      <c r="C114" s="101">
        <v>2.1052312E7</v>
      </c>
      <c r="D114" s="101">
        <v>944830.0</v>
      </c>
      <c r="E114" s="101">
        <v>7050217.0</v>
      </c>
      <c r="F114" s="101">
        <v>6002029.0</v>
      </c>
      <c r="G114" s="101">
        <v>7496317.0</v>
      </c>
      <c r="H114" s="101">
        <v>8221401.0</v>
      </c>
      <c r="I114" s="101">
        <v>6825060.0</v>
      </c>
      <c r="J114" s="101">
        <v>3525910.0</v>
      </c>
      <c r="K114" s="101">
        <v>1896865.0</v>
      </c>
      <c r="L114" s="101">
        <v>81.7</v>
      </c>
      <c r="M114" s="101">
        <v>81.7</v>
      </c>
      <c r="N114" s="101">
        <v>81.8</v>
      </c>
      <c r="O114" s="24">
        <v>13.1</v>
      </c>
      <c r="P114" s="101">
        <v>92.5</v>
      </c>
      <c r="Q114" s="101">
        <v>89.8</v>
      </c>
      <c r="R114" s="101">
        <v>92.4</v>
      </c>
      <c r="S114" s="101">
        <v>95.9</v>
      </c>
      <c r="T114" s="101">
        <v>95.6</v>
      </c>
      <c r="U114" s="101">
        <v>93.8</v>
      </c>
      <c r="V114" s="101">
        <v>84.1</v>
      </c>
      <c r="W114" s="91">
        <f t="shared" si="3"/>
        <v>41017799</v>
      </c>
      <c r="X114" s="91">
        <f t="shared" si="15"/>
        <v>92.92815285</v>
      </c>
      <c r="Y114" s="91">
        <f t="shared" si="16"/>
        <v>6265026</v>
      </c>
      <c r="Z114" s="91">
        <f t="shared" si="17"/>
        <v>569539</v>
      </c>
      <c r="AA114" s="91">
        <f t="shared" si="18"/>
        <v>684610</v>
      </c>
      <c r="AB114" s="91">
        <f t="shared" si="19"/>
        <v>612904</v>
      </c>
      <c r="AC114" s="91">
        <f t="shared" si="20"/>
        <v>348675</v>
      </c>
      <c r="AD114" s="91">
        <f t="shared" si="21"/>
        <v>315643</v>
      </c>
      <c r="AE114" s="91">
        <f t="shared" si="22"/>
        <v>231219</v>
      </c>
      <c r="AF114" s="91">
        <f t="shared" si="23"/>
        <v>358871</v>
      </c>
      <c r="AG114" s="91">
        <f t="shared" si="13"/>
        <v>9386487</v>
      </c>
      <c r="AH114" s="91">
        <f t="shared" si="14"/>
        <v>905733</v>
      </c>
    </row>
    <row r="115">
      <c r="A115" s="76">
        <v>44514.0</v>
      </c>
      <c r="B115" s="101">
        <v>2.0908984E7</v>
      </c>
      <c r="C115" s="101">
        <v>2.1051294E7</v>
      </c>
      <c r="D115" s="101">
        <v>943799.0</v>
      </c>
      <c r="E115" s="101">
        <v>7049705.0</v>
      </c>
      <c r="F115" s="101">
        <v>6001637.0</v>
      </c>
      <c r="G115" s="101">
        <v>7496076.0</v>
      </c>
      <c r="H115" s="101">
        <v>8221278.0</v>
      </c>
      <c r="I115" s="101">
        <v>6825026.0</v>
      </c>
      <c r="J115" s="101">
        <v>3525899.0</v>
      </c>
      <c r="K115" s="101">
        <v>1896858.0</v>
      </c>
      <c r="L115" s="101">
        <v>81.7</v>
      </c>
      <c r="M115" s="101">
        <v>81.7</v>
      </c>
      <c r="N115" s="101">
        <v>81.8</v>
      </c>
      <c r="O115" s="24">
        <v>13.1</v>
      </c>
      <c r="P115" s="101">
        <v>92.5</v>
      </c>
      <c r="Q115" s="101">
        <v>89.8</v>
      </c>
      <c r="R115" s="101">
        <v>92.4</v>
      </c>
      <c r="S115" s="101">
        <v>95.9</v>
      </c>
      <c r="T115" s="101">
        <v>95.6</v>
      </c>
      <c r="U115" s="101">
        <v>93.8</v>
      </c>
      <c r="V115" s="101">
        <v>84.1</v>
      </c>
      <c r="W115" s="91">
        <f t="shared" si="3"/>
        <v>41016479</v>
      </c>
      <c r="X115" s="91">
        <f t="shared" si="15"/>
        <v>92.92516232</v>
      </c>
      <c r="Y115" s="91">
        <f t="shared" si="16"/>
        <v>6266057</v>
      </c>
      <c r="Z115" s="91">
        <f t="shared" si="17"/>
        <v>570051</v>
      </c>
      <c r="AA115" s="91">
        <f t="shared" si="18"/>
        <v>685002</v>
      </c>
      <c r="AB115" s="91">
        <f t="shared" si="19"/>
        <v>613145</v>
      </c>
      <c r="AC115" s="91">
        <f t="shared" si="20"/>
        <v>348798</v>
      </c>
      <c r="AD115" s="91">
        <f t="shared" si="21"/>
        <v>315677</v>
      </c>
      <c r="AE115" s="91">
        <f t="shared" si="22"/>
        <v>231230</v>
      </c>
      <c r="AF115" s="91">
        <f t="shared" si="23"/>
        <v>358878</v>
      </c>
      <c r="AG115" s="91">
        <f t="shared" si="13"/>
        <v>9388838</v>
      </c>
      <c r="AH115" s="91">
        <f t="shared" si="14"/>
        <v>905785</v>
      </c>
    </row>
    <row r="116">
      <c r="A116" s="76">
        <v>44513.0</v>
      </c>
      <c r="B116" s="101">
        <v>2.0878647E7</v>
      </c>
      <c r="C116" s="101">
        <v>2.1025959E7</v>
      </c>
      <c r="D116" s="101">
        <v>899178.0</v>
      </c>
      <c r="E116" s="101">
        <v>7046047.0</v>
      </c>
      <c r="F116" s="101">
        <v>5998553.0</v>
      </c>
      <c r="G116" s="101">
        <v>7493917.0</v>
      </c>
      <c r="H116" s="101">
        <v>8220084.0</v>
      </c>
      <c r="I116" s="101">
        <v>6824444.0</v>
      </c>
      <c r="J116" s="101">
        <v>3525699.0</v>
      </c>
      <c r="K116" s="101">
        <v>1896684.0</v>
      </c>
      <c r="L116" s="101">
        <v>81.6</v>
      </c>
      <c r="M116" s="101">
        <v>81.5</v>
      </c>
      <c r="N116" s="101">
        <v>81.7</v>
      </c>
      <c r="O116" s="24">
        <v>12.5</v>
      </c>
      <c r="P116" s="101">
        <v>92.5</v>
      </c>
      <c r="Q116" s="101">
        <v>89.7</v>
      </c>
      <c r="R116" s="101">
        <v>92.4</v>
      </c>
      <c r="S116" s="101">
        <v>95.9</v>
      </c>
      <c r="T116" s="101">
        <v>95.6</v>
      </c>
      <c r="U116" s="101">
        <v>93.8</v>
      </c>
      <c r="V116" s="101">
        <v>84.1</v>
      </c>
      <c r="W116" s="91">
        <f t="shared" si="3"/>
        <v>41005428</v>
      </c>
      <c r="X116" s="91">
        <f t="shared" si="15"/>
        <v>92.90012565</v>
      </c>
      <c r="Y116" s="91">
        <f t="shared" si="16"/>
        <v>6310678</v>
      </c>
      <c r="Z116" s="91">
        <f t="shared" si="17"/>
        <v>573709</v>
      </c>
      <c r="AA116" s="91">
        <f t="shared" si="18"/>
        <v>688086</v>
      </c>
      <c r="AB116" s="91">
        <f t="shared" si="19"/>
        <v>615304</v>
      </c>
      <c r="AC116" s="91">
        <f t="shared" si="20"/>
        <v>349992</v>
      </c>
      <c r="AD116" s="91">
        <f t="shared" si="21"/>
        <v>316259</v>
      </c>
      <c r="AE116" s="91">
        <f t="shared" si="22"/>
        <v>231430</v>
      </c>
      <c r="AF116" s="91">
        <f t="shared" si="23"/>
        <v>359052</v>
      </c>
      <c r="AG116" s="91">
        <f t="shared" si="13"/>
        <v>9444510</v>
      </c>
      <c r="AH116" s="91">
        <f t="shared" si="14"/>
        <v>906741</v>
      </c>
    </row>
    <row r="117">
      <c r="A117" s="76">
        <v>44512.0</v>
      </c>
      <c r="B117" s="24">
        <v>2.0835793E7</v>
      </c>
      <c r="C117" s="24">
        <v>2.0987373E7</v>
      </c>
      <c r="D117" s="24">
        <v>844497.0</v>
      </c>
      <c r="E117" s="24">
        <v>7037080.0</v>
      </c>
      <c r="F117" s="24">
        <v>5991231.0</v>
      </c>
      <c r="G117" s="24">
        <v>7489289.0</v>
      </c>
      <c r="H117" s="24">
        <v>8217266.0</v>
      </c>
      <c r="I117" s="24">
        <v>6822695.0</v>
      </c>
      <c r="J117" s="24">
        <v>3524974.0</v>
      </c>
      <c r="K117" s="24">
        <v>1896134.0</v>
      </c>
      <c r="L117" s="24">
        <v>81.4</v>
      </c>
      <c r="M117" s="24">
        <v>81.4</v>
      </c>
      <c r="N117" s="24">
        <v>81.5</v>
      </c>
      <c r="O117" s="24">
        <v>11.7</v>
      </c>
      <c r="P117" s="24">
        <v>92.4</v>
      </c>
      <c r="Q117" s="24">
        <v>89.6</v>
      </c>
      <c r="R117" s="24">
        <v>92.4</v>
      </c>
      <c r="S117" s="24">
        <v>95.9</v>
      </c>
      <c r="T117" s="24">
        <v>95.5</v>
      </c>
      <c r="U117" s="24">
        <v>93.8</v>
      </c>
      <c r="V117" s="24">
        <v>84.1</v>
      </c>
      <c r="W117" s="91">
        <f t="shared" si="3"/>
        <v>40978669</v>
      </c>
      <c r="X117" s="91">
        <f t="shared" si="15"/>
        <v>92.83950161</v>
      </c>
      <c r="Y117" s="91">
        <f t="shared" si="16"/>
        <v>6365359</v>
      </c>
      <c r="Z117" s="91">
        <f t="shared" si="17"/>
        <v>582676</v>
      </c>
      <c r="AA117" s="91">
        <f t="shared" si="18"/>
        <v>695408</v>
      </c>
      <c r="AB117" s="91">
        <f t="shared" si="19"/>
        <v>619932</v>
      </c>
      <c r="AC117" s="91">
        <f t="shared" si="20"/>
        <v>352810</v>
      </c>
      <c r="AD117" s="91">
        <f t="shared" si="21"/>
        <v>318008</v>
      </c>
      <c r="AE117" s="91">
        <f t="shared" si="22"/>
        <v>232155</v>
      </c>
      <c r="AF117" s="91">
        <f t="shared" si="23"/>
        <v>359602</v>
      </c>
      <c r="AG117" s="91">
        <f t="shared" si="13"/>
        <v>9525950</v>
      </c>
      <c r="AH117" s="91">
        <f t="shared" si="14"/>
        <v>909765</v>
      </c>
    </row>
    <row r="118">
      <c r="A118" s="76">
        <v>44511.0</v>
      </c>
      <c r="B118" s="24">
        <v>2.0801082E7</v>
      </c>
      <c r="C118" s="24">
        <v>2.0956618E7</v>
      </c>
      <c r="D118" s="24">
        <v>800196.0</v>
      </c>
      <c r="E118" s="24">
        <v>7030184.0</v>
      </c>
      <c r="F118" s="24">
        <v>5985636.0</v>
      </c>
      <c r="G118" s="24">
        <v>7485725.0</v>
      </c>
      <c r="H118" s="24">
        <v>8214779.0</v>
      </c>
      <c r="I118" s="24">
        <v>6821180.0</v>
      </c>
      <c r="J118" s="24">
        <v>3524339.0</v>
      </c>
      <c r="K118" s="24">
        <v>1895661.0</v>
      </c>
      <c r="L118" s="101">
        <v>81.3</v>
      </c>
      <c r="M118" s="101">
        <v>81.2</v>
      </c>
      <c r="N118" s="101">
        <v>81.4</v>
      </c>
      <c r="O118" s="24">
        <v>11.1</v>
      </c>
      <c r="P118" s="101">
        <v>92.3</v>
      </c>
      <c r="Q118" s="101">
        <v>89.5</v>
      </c>
      <c r="R118" s="101">
        <v>92.3</v>
      </c>
      <c r="S118" s="101">
        <v>95.9</v>
      </c>
      <c r="T118" s="101">
        <v>95.5</v>
      </c>
      <c r="U118" s="101">
        <v>93.8</v>
      </c>
      <c r="V118" s="101">
        <v>84.0</v>
      </c>
      <c r="W118" s="91">
        <f t="shared" si="3"/>
        <v>40957504</v>
      </c>
      <c r="X118" s="91">
        <f t="shared" si="15"/>
        <v>92.7915511</v>
      </c>
      <c r="Y118" s="91">
        <f t="shared" si="16"/>
        <v>6409660</v>
      </c>
      <c r="Z118" s="91">
        <f t="shared" si="17"/>
        <v>589572</v>
      </c>
      <c r="AA118" s="91">
        <f t="shared" si="18"/>
        <v>701003</v>
      </c>
      <c r="AB118" s="91">
        <f t="shared" si="19"/>
        <v>623496</v>
      </c>
      <c r="AC118" s="91">
        <f t="shared" si="20"/>
        <v>355297</v>
      </c>
      <c r="AD118" s="91">
        <f t="shared" si="21"/>
        <v>319523</v>
      </c>
      <c r="AE118" s="91">
        <f t="shared" si="22"/>
        <v>232790</v>
      </c>
      <c r="AF118" s="91">
        <f t="shared" si="23"/>
        <v>360075</v>
      </c>
      <c r="AG118" s="91">
        <f t="shared" si="13"/>
        <v>9591416</v>
      </c>
      <c r="AH118" s="91">
        <f t="shared" si="14"/>
        <v>912388</v>
      </c>
    </row>
    <row r="119">
      <c r="A119" s="76">
        <v>44510.0</v>
      </c>
      <c r="B119" s="101">
        <v>2.0764703E7</v>
      </c>
      <c r="C119" s="101">
        <v>2.092214E7</v>
      </c>
      <c r="D119" s="101">
        <v>750814.0</v>
      </c>
      <c r="E119" s="101">
        <v>7023061.0</v>
      </c>
      <c r="F119" s="101">
        <v>5980499.0</v>
      </c>
      <c r="G119" s="101">
        <v>7482029.0</v>
      </c>
      <c r="H119" s="101">
        <v>8212161.0</v>
      </c>
      <c r="I119" s="101">
        <v>6819536.0</v>
      </c>
      <c r="J119" s="101">
        <v>3523677.0</v>
      </c>
      <c r="K119" s="101">
        <v>1895066.0</v>
      </c>
      <c r="L119" s="101">
        <v>81.2</v>
      </c>
      <c r="M119" s="101">
        <v>81.1</v>
      </c>
      <c r="N119" s="101">
        <v>81.3</v>
      </c>
      <c r="O119" s="24">
        <v>10.4</v>
      </c>
      <c r="P119" s="101">
        <v>92.2</v>
      </c>
      <c r="Q119" s="101">
        <v>89.4</v>
      </c>
      <c r="R119" s="101">
        <v>92.3</v>
      </c>
      <c r="S119" s="101">
        <v>95.8</v>
      </c>
      <c r="T119" s="101">
        <v>95.5</v>
      </c>
      <c r="U119" s="101">
        <v>93.8</v>
      </c>
      <c r="V119" s="101">
        <v>84.0</v>
      </c>
      <c r="W119" s="91">
        <f t="shared" si="3"/>
        <v>40936029</v>
      </c>
      <c r="X119" s="91">
        <f t="shared" si="15"/>
        <v>92.74289827</v>
      </c>
      <c r="Y119" s="91">
        <f t="shared" si="16"/>
        <v>6459042</v>
      </c>
      <c r="Z119" s="91">
        <f t="shared" si="17"/>
        <v>596695</v>
      </c>
      <c r="AA119" s="91">
        <f t="shared" si="18"/>
        <v>706140</v>
      </c>
      <c r="AB119" s="91">
        <f t="shared" si="19"/>
        <v>627192</v>
      </c>
      <c r="AC119" s="91">
        <f t="shared" si="20"/>
        <v>357915</v>
      </c>
      <c r="AD119" s="91">
        <f t="shared" si="21"/>
        <v>321167</v>
      </c>
      <c r="AE119" s="91">
        <f t="shared" si="22"/>
        <v>233452</v>
      </c>
      <c r="AF119" s="91">
        <f t="shared" si="23"/>
        <v>360670</v>
      </c>
      <c r="AG119" s="91">
        <f t="shared" si="13"/>
        <v>9662273</v>
      </c>
      <c r="AH119" s="91">
        <f t="shared" si="14"/>
        <v>915289</v>
      </c>
    </row>
    <row r="120">
      <c r="A120" s="76">
        <v>44509.0</v>
      </c>
      <c r="B120" s="101">
        <v>2.0737706E7</v>
      </c>
      <c r="C120" s="101">
        <v>2.090066E7</v>
      </c>
      <c r="D120" s="101">
        <v>726927.0</v>
      </c>
      <c r="E120" s="101">
        <v>7014833.0</v>
      </c>
      <c r="F120" s="101">
        <v>5974637.0</v>
      </c>
      <c r="G120" s="101">
        <v>7477871.0</v>
      </c>
      <c r="H120" s="101">
        <v>8209013.0</v>
      </c>
      <c r="I120" s="101">
        <v>6817657.0</v>
      </c>
      <c r="J120" s="101">
        <v>3522917.0</v>
      </c>
      <c r="K120" s="101">
        <v>1894511.0</v>
      </c>
      <c r="L120" s="101">
        <v>81.1</v>
      </c>
      <c r="M120" s="101">
        <v>81.0</v>
      </c>
      <c r="N120" s="101">
        <v>81.2</v>
      </c>
      <c r="O120" s="24">
        <v>10.0</v>
      </c>
      <c r="P120" s="101">
        <v>92.1</v>
      </c>
      <c r="Q120" s="101">
        <v>89.4</v>
      </c>
      <c r="R120" s="101">
        <v>92.2</v>
      </c>
      <c r="S120" s="101">
        <v>95.8</v>
      </c>
      <c r="T120" s="101">
        <v>95.5</v>
      </c>
      <c r="U120" s="101">
        <v>93.8</v>
      </c>
      <c r="V120" s="101">
        <v>84.0</v>
      </c>
      <c r="W120" s="91">
        <f t="shared" si="3"/>
        <v>40911439</v>
      </c>
      <c r="X120" s="91">
        <f t="shared" si="15"/>
        <v>92.68718823</v>
      </c>
      <c r="Y120" s="91">
        <f t="shared" si="16"/>
        <v>6482929</v>
      </c>
      <c r="Z120" s="91">
        <f t="shared" si="17"/>
        <v>604923</v>
      </c>
      <c r="AA120" s="91">
        <f t="shared" si="18"/>
        <v>712002</v>
      </c>
      <c r="AB120" s="91">
        <f t="shared" si="19"/>
        <v>631350</v>
      </c>
      <c r="AC120" s="91">
        <f t="shared" si="20"/>
        <v>361063</v>
      </c>
      <c r="AD120" s="91">
        <f t="shared" si="21"/>
        <v>323046</v>
      </c>
      <c r="AE120" s="91">
        <f t="shared" si="22"/>
        <v>234212</v>
      </c>
      <c r="AF120" s="91">
        <f t="shared" si="23"/>
        <v>361225</v>
      </c>
      <c r="AG120" s="91">
        <f t="shared" si="13"/>
        <v>9710750</v>
      </c>
      <c r="AH120" s="91">
        <f t="shared" si="14"/>
        <v>918483</v>
      </c>
    </row>
    <row r="121">
      <c r="A121" s="76">
        <v>44508.0</v>
      </c>
      <c r="B121" s="24">
        <v>2.0671808E7</v>
      </c>
      <c r="C121" s="24">
        <v>2.0848326E7</v>
      </c>
      <c r="D121" s="24">
        <v>639380.0</v>
      </c>
      <c r="E121" s="24">
        <v>7004519.0</v>
      </c>
      <c r="F121" s="24">
        <v>5966824.0</v>
      </c>
      <c r="G121" s="24">
        <v>7472390.0</v>
      </c>
      <c r="H121" s="24">
        <v>8205197.0</v>
      </c>
      <c r="I121" s="24">
        <v>6815596.0</v>
      </c>
      <c r="J121" s="24">
        <v>3522199.0</v>
      </c>
      <c r="K121" s="24">
        <v>1894029.0</v>
      </c>
      <c r="L121" s="24">
        <v>80.9</v>
      </c>
      <c r="M121" s="24">
        <v>80.7</v>
      </c>
      <c r="N121" s="24">
        <v>81.0</v>
      </c>
      <c r="O121" s="24">
        <v>8.9</v>
      </c>
      <c r="P121" s="24">
        <v>91.9</v>
      </c>
      <c r="Q121" s="24">
        <v>89.2</v>
      </c>
      <c r="R121" s="24">
        <v>92.1</v>
      </c>
      <c r="S121" s="24">
        <v>95.7</v>
      </c>
      <c r="T121" s="24">
        <v>95.4</v>
      </c>
      <c r="U121" s="24">
        <v>93.7</v>
      </c>
      <c r="V121" s="24">
        <v>84.0</v>
      </c>
      <c r="W121" s="91">
        <f t="shared" si="3"/>
        <v>40880754</v>
      </c>
      <c r="X121" s="91">
        <f t="shared" si="15"/>
        <v>92.61766962</v>
      </c>
      <c r="Y121" s="91">
        <f t="shared" si="16"/>
        <v>6570476</v>
      </c>
      <c r="Z121" s="91">
        <f t="shared" si="17"/>
        <v>615237</v>
      </c>
      <c r="AA121" s="91">
        <f t="shared" si="18"/>
        <v>719815</v>
      </c>
      <c r="AB121" s="91">
        <f t="shared" si="19"/>
        <v>636831</v>
      </c>
      <c r="AC121" s="91">
        <f t="shared" si="20"/>
        <v>364879</v>
      </c>
      <c r="AD121" s="91">
        <f t="shared" si="21"/>
        <v>325107</v>
      </c>
      <c r="AE121" s="91">
        <f t="shared" si="22"/>
        <v>234930</v>
      </c>
      <c r="AF121" s="91">
        <f t="shared" si="23"/>
        <v>361707</v>
      </c>
      <c r="AG121" s="91">
        <f t="shared" si="13"/>
        <v>9828982</v>
      </c>
      <c r="AH121" s="91">
        <f t="shared" si="14"/>
        <v>921744</v>
      </c>
    </row>
    <row r="122">
      <c r="A122" s="76">
        <v>44507.0</v>
      </c>
      <c r="B122" s="24">
        <v>2.0670448E7</v>
      </c>
      <c r="C122" s="24">
        <v>2.0847375E7</v>
      </c>
      <c r="D122" s="24">
        <v>638336.0</v>
      </c>
      <c r="E122" s="24">
        <v>7003983.0</v>
      </c>
      <c r="F122" s="24">
        <v>5966466.0</v>
      </c>
      <c r="G122" s="24">
        <v>7472177.0</v>
      </c>
      <c r="H122" s="24">
        <v>8205091.0</v>
      </c>
      <c r="I122" s="24">
        <v>6815551.0</v>
      </c>
      <c r="J122" s="24">
        <v>3522193.0</v>
      </c>
      <c r="K122" s="24">
        <v>1894026.0</v>
      </c>
      <c r="L122" s="24">
        <v>80.9</v>
      </c>
      <c r="M122" s="24">
        <v>80.7</v>
      </c>
      <c r="N122" s="24">
        <v>81.0</v>
      </c>
      <c r="O122" s="24">
        <v>8.9</v>
      </c>
      <c r="P122" s="24">
        <v>91.9</v>
      </c>
      <c r="Q122" s="24">
        <v>89.2</v>
      </c>
      <c r="R122" s="24">
        <v>92.1</v>
      </c>
      <c r="S122" s="24">
        <v>95.7</v>
      </c>
      <c r="T122" s="24">
        <v>95.4</v>
      </c>
      <c r="U122" s="24">
        <v>93.7</v>
      </c>
      <c r="V122" s="24">
        <v>84.0</v>
      </c>
      <c r="W122" s="91">
        <f t="shared" si="3"/>
        <v>40879487</v>
      </c>
      <c r="X122" s="91">
        <f t="shared" si="15"/>
        <v>92.61479916</v>
      </c>
      <c r="Y122" s="91">
        <f t="shared" si="16"/>
        <v>6571520</v>
      </c>
      <c r="Z122" s="91">
        <f t="shared" si="17"/>
        <v>615773</v>
      </c>
      <c r="AA122" s="91">
        <f t="shared" si="18"/>
        <v>720173</v>
      </c>
      <c r="AB122" s="91">
        <f t="shared" si="19"/>
        <v>637044</v>
      </c>
      <c r="AC122" s="91">
        <f t="shared" si="20"/>
        <v>364985</v>
      </c>
      <c r="AD122" s="91">
        <f t="shared" si="21"/>
        <v>325152</v>
      </c>
      <c r="AE122" s="91">
        <f t="shared" si="22"/>
        <v>234936</v>
      </c>
      <c r="AF122" s="91">
        <f t="shared" si="23"/>
        <v>361710</v>
      </c>
      <c r="AG122" s="91">
        <f t="shared" si="13"/>
        <v>9831293</v>
      </c>
      <c r="AH122" s="91">
        <f t="shared" si="14"/>
        <v>921798</v>
      </c>
    </row>
    <row r="123">
      <c r="A123" s="76">
        <v>44506.0</v>
      </c>
      <c r="B123" s="24">
        <v>2.0644303E7</v>
      </c>
      <c r="C123" s="24">
        <v>2.082601E7</v>
      </c>
      <c r="D123" s="24">
        <v>605714.0</v>
      </c>
      <c r="E123" s="24">
        <v>6998671.0</v>
      </c>
      <c r="F123" s="24">
        <v>5962331.0</v>
      </c>
      <c r="G123" s="24">
        <v>7469443.0</v>
      </c>
      <c r="H123" s="24">
        <v>8203495.0</v>
      </c>
      <c r="I123" s="24">
        <v>6814820.0</v>
      </c>
      <c r="J123" s="24">
        <v>3521962.0</v>
      </c>
      <c r="K123" s="24">
        <v>1893877.0</v>
      </c>
      <c r="L123" s="24">
        <v>80.8</v>
      </c>
      <c r="M123" s="24">
        <v>80.6</v>
      </c>
      <c r="N123" s="24">
        <v>80.9</v>
      </c>
      <c r="O123" s="24">
        <v>8.4</v>
      </c>
      <c r="P123" s="24">
        <v>91.8</v>
      </c>
      <c r="Q123" s="24">
        <v>89.2</v>
      </c>
      <c r="R123" s="24">
        <v>92.1</v>
      </c>
      <c r="S123" s="24">
        <v>95.7</v>
      </c>
      <c r="T123" s="24">
        <v>95.4</v>
      </c>
      <c r="U123" s="24">
        <v>93.7</v>
      </c>
      <c r="V123" s="24">
        <v>84.0</v>
      </c>
      <c r="W123" s="91">
        <f t="shared" si="3"/>
        <v>40864599</v>
      </c>
      <c r="X123" s="91">
        <f t="shared" si="15"/>
        <v>92.58106955</v>
      </c>
      <c r="Y123" s="91">
        <f t="shared" si="16"/>
        <v>6604142</v>
      </c>
      <c r="Z123" s="91">
        <f t="shared" si="17"/>
        <v>621085</v>
      </c>
      <c r="AA123" s="91">
        <f t="shared" si="18"/>
        <v>724308</v>
      </c>
      <c r="AB123" s="91">
        <f t="shared" si="19"/>
        <v>639778</v>
      </c>
      <c r="AC123" s="91">
        <f t="shared" si="20"/>
        <v>366581</v>
      </c>
      <c r="AD123" s="91">
        <f t="shared" si="21"/>
        <v>325883</v>
      </c>
      <c r="AE123" s="91">
        <f t="shared" si="22"/>
        <v>235167</v>
      </c>
      <c r="AF123" s="91">
        <f t="shared" si="23"/>
        <v>361859</v>
      </c>
      <c r="AG123" s="91">
        <f t="shared" si="13"/>
        <v>9878803</v>
      </c>
      <c r="AH123" s="91">
        <f t="shared" si="14"/>
        <v>922909</v>
      </c>
    </row>
    <row r="124">
      <c r="A124" s="76">
        <v>44505.0</v>
      </c>
      <c r="B124" s="24">
        <v>2.060531E7</v>
      </c>
      <c r="C124" s="24">
        <v>2.0793301E7</v>
      </c>
      <c r="D124" s="24">
        <v>567448.0</v>
      </c>
      <c r="E124" s="24">
        <v>6987492.0</v>
      </c>
      <c r="F124" s="24">
        <v>5953254.0</v>
      </c>
      <c r="G124" s="24">
        <v>7463423.0</v>
      </c>
      <c r="H124" s="24">
        <v>8199815.0</v>
      </c>
      <c r="I124" s="24">
        <v>6812668.0</v>
      </c>
      <c r="J124" s="24">
        <v>3521186.0</v>
      </c>
      <c r="K124" s="24">
        <v>1893325.0</v>
      </c>
      <c r="L124" s="24">
        <v>80.6</v>
      </c>
      <c r="M124" s="24">
        <v>80.5</v>
      </c>
      <c r="N124" s="24">
        <v>80.8</v>
      </c>
      <c r="O124" s="24">
        <v>7.8</v>
      </c>
      <c r="P124" s="24">
        <v>91.7</v>
      </c>
      <c r="Q124" s="24">
        <v>89.0</v>
      </c>
      <c r="R124" s="24">
        <v>92.0</v>
      </c>
      <c r="S124" s="24">
        <v>95.7</v>
      </c>
      <c r="T124" s="24">
        <v>95.4</v>
      </c>
      <c r="U124" s="24">
        <v>93.7</v>
      </c>
      <c r="V124" s="24">
        <v>83.9</v>
      </c>
      <c r="W124" s="91">
        <f t="shared" si="3"/>
        <v>40831163</v>
      </c>
      <c r="X124" s="91">
        <f t="shared" si="15"/>
        <v>92.50531839</v>
      </c>
      <c r="Y124" s="91">
        <f t="shared" si="16"/>
        <v>6642408</v>
      </c>
      <c r="Z124" s="91">
        <f t="shared" si="17"/>
        <v>632264</v>
      </c>
      <c r="AA124" s="91">
        <f t="shared" si="18"/>
        <v>733385</v>
      </c>
      <c r="AB124" s="91">
        <f t="shared" si="19"/>
        <v>645798</v>
      </c>
      <c r="AC124" s="91">
        <f t="shared" si="20"/>
        <v>370261</v>
      </c>
      <c r="AD124" s="91">
        <f t="shared" si="21"/>
        <v>328035</v>
      </c>
      <c r="AE124" s="91">
        <f t="shared" si="22"/>
        <v>235943</v>
      </c>
      <c r="AF124" s="91">
        <f t="shared" si="23"/>
        <v>362411</v>
      </c>
      <c r="AG124" s="91">
        <f t="shared" si="13"/>
        <v>9950505</v>
      </c>
      <c r="AH124" s="91">
        <f t="shared" si="14"/>
        <v>926389</v>
      </c>
    </row>
    <row r="125">
      <c r="A125" s="76">
        <v>44504.0</v>
      </c>
      <c r="B125" s="101">
        <v>2.0571142E7</v>
      </c>
      <c r="C125" s="101">
        <v>2.0765155E7</v>
      </c>
      <c r="D125" s="101">
        <v>531594.0</v>
      </c>
      <c r="E125" s="101">
        <v>6978333.0</v>
      </c>
      <c r="F125" s="101">
        <v>5946241.0</v>
      </c>
      <c r="G125" s="101">
        <v>7458805.0</v>
      </c>
      <c r="H125" s="101">
        <v>8196904.0</v>
      </c>
      <c r="I125" s="101">
        <v>6810996.0</v>
      </c>
      <c r="J125" s="101">
        <v>3520542.0</v>
      </c>
      <c r="K125" s="101">
        <v>1892882.0</v>
      </c>
      <c r="L125" s="101">
        <v>80.5</v>
      </c>
      <c r="M125" s="101">
        <v>80.3</v>
      </c>
      <c r="N125" s="101">
        <v>80.7</v>
      </c>
      <c r="O125" s="101">
        <v>7.4</v>
      </c>
      <c r="P125" s="101">
        <v>91.6</v>
      </c>
      <c r="Q125" s="101">
        <v>88.9</v>
      </c>
      <c r="R125" s="101">
        <v>92.0</v>
      </c>
      <c r="S125" s="101">
        <v>95.6</v>
      </c>
      <c r="T125" s="101">
        <v>95.4</v>
      </c>
      <c r="U125" s="101">
        <v>93.7</v>
      </c>
      <c r="V125" s="101">
        <v>83.9</v>
      </c>
      <c r="W125" s="23">
        <f t="shared" si="3"/>
        <v>40804703</v>
      </c>
      <c r="X125" s="23">
        <f t="shared" si="15"/>
        <v>92.44537176</v>
      </c>
      <c r="Y125" s="23">
        <f t="shared" si="16"/>
        <v>6678262</v>
      </c>
      <c r="Z125" s="23">
        <f t="shared" si="17"/>
        <v>641423</v>
      </c>
      <c r="AA125" s="23">
        <f t="shared" si="18"/>
        <v>740398</v>
      </c>
      <c r="AB125" s="23">
        <f t="shared" si="19"/>
        <v>650416</v>
      </c>
      <c r="AC125" s="23">
        <f t="shared" si="20"/>
        <v>373172</v>
      </c>
      <c r="AD125" s="23">
        <f t="shared" si="21"/>
        <v>329707</v>
      </c>
      <c r="AE125" s="23">
        <f t="shared" si="22"/>
        <v>236587</v>
      </c>
      <c r="AF125" s="23">
        <f t="shared" si="23"/>
        <v>362854</v>
      </c>
      <c r="AG125" s="91">
        <f t="shared" si="13"/>
        <v>10012819</v>
      </c>
      <c r="AH125" s="91">
        <f t="shared" si="14"/>
        <v>929148</v>
      </c>
    </row>
    <row r="126">
      <c r="A126" s="76">
        <v>44503.0</v>
      </c>
      <c r="B126" s="24">
        <v>2.0534669E7</v>
      </c>
      <c r="C126" s="24">
        <v>2.0734784E7</v>
      </c>
      <c r="D126" s="24">
        <v>492017.0</v>
      </c>
      <c r="E126" s="24">
        <v>6968385.0</v>
      </c>
      <c r="F126" s="24">
        <v>5939604.0</v>
      </c>
      <c r="G126" s="24">
        <v>7454339.0</v>
      </c>
      <c r="H126" s="24">
        <v>8193803.0</v>
      </c>
      <c r="I126" s="24">
        <v>6809170.0</v>
      </c>
      <c r="J126" s="24">
        <v>3519821.0</v>
      </c>
      <c r="K126" s="24">
        <v>1892314.0</v>
      </c>
      <c r="L126" s="24">
        <v>80.4</v>
      </c>
      <c r="M126" s="24">
        <v>80.2</v>
      </c>
      <c r="N126" s="24">
        <v>80.5</v>
      </c>
      <c r="O126" s="24">
        <v>6.8</v>
      </c>
      <c r="P126" s="24">
        <v>91.5</v>
      </c>
      <c r="Q126" s="24">
        <v>88.8</v>
      </c>
      <c r="R126" s="24">
        <v>91.9</v>
      </c>
      <c r="S126" s="24">
        <v>95.6</v>
      </c>
      <c r="T126" s="24">
        <v>95.4</v>
      </c>
      <c r="U126" s="24">
        <v>93.7</v>
      </c>
      <c r="V126" s="24">
        <v>83.9</v>
      </c>
      <c r="W126" s="23">
        <f t="shared" si="3"/>
        <v>40777436</v>
      </c>
      <c r="X126" s="23">
        <f t="shared" si="15"/>
        <v>92.38359683</v>
      </c>
      <c r="Y126" s="23">
        <f t="shared" si="16"/>
        <v>6717839</v>
      </c>
      <c r="Z126" s="23">
        <f t="shared" si="17"/>
        <v>651371</v>
      </c>
      <c r="AA126" s="23">
        <f t="shared" si="18"/>
        <v>747035</v>
      </c>
      <c r="AB126" s="23">
        <f t="shared" si="19"/>
        <v>654882</v>
      </c>
      <c r="AC126" s="23">
        <f t="shared" si="20"/>
        <v>376273</v>
      </c>
      <c r="AD126" s="23">
        <f t="shared" si="21"/>
        <v>331533</v>
      </c>
      <c r="AE126" s="23">
        <f t="shared" si="22"/>
        <v>237308</v>
      </c>
      <c r="AF126" s="23">
        <f t="shared" si="23"/>
        <v>363422</v>
      </c>
      <c r="AG126" s="91">
        <f t="shared" si="13"/>
        <v>10079663</v>
      </c>
      <c r="AH126" s="91">
        <f t="shared" si="14"/>
        <v>932263</v>
      </c>
    </row>
    <row r="127">
      <c r="A127" s="76">
        <v>44502.0</v>
      </c>
      <c r="B127" s="101">
        <v>2.0509282E7</v>
      </c>
      <c r="C127" s="101">
        <v>2.0715279E7</v>
      </c>
      <c r="D127" s="101">
        <v>478427.0</v>
      </c>
      <c r="E127" s="101">
        <v>6957099.0</v>
      </c>
      <c r="F127" s="101">
        <v>5931751.0</v>
      </c>
      <c r="G127" s="101">
        <v>7449174.0</v>
      </c>
      <c r="H127" s="101">
        <v>8190245.0</v>
      </c>
      <c r="I127" s="101">
        <v>6807084.0</v>
      </c>
      <c r="J127" s="101">
        <v>3519033.0</v>
      </c>
      <c r="K127" s="101">
        <v>1891748.0</v>
      </c>
      <c r="L127" s="101">
        <v>80.3</v>
      </c>
      <c r="M127" s="101">
        <v>80.1</v>
      </c>
      <c r="N127" s="101">
        <v>80.5</v>
      </c>
      <c r="O127" s="24">
        <v>6.6</v>
      </c>
      <c r="P127" s="101">
        <v>91.3</v>
      </c>
      <c r="Q127" s="101">
        <v>88.7</v>
      </c>
      <c r="R127" s="101">
        <v>91.9</v>
      </c>
      <c r="S127" s="101">
        <v>95.6</v>
      </c>
      <c r="T127" s="101">
        <v>95.3</v>
      </c>
      <c r="U127" s="101">
        <v>93.7</v>
      </c>
      <c r="V127" s="101">
        <v>83.9</v>
      </c>
      <c r="W127" s="23">
        <f t="shared" si="3"/>
        <v>40746134</v>
      </c>
      <c r="X127" s="23">
        <f t="shared" si="15"/>
        <v>92.31268037</v>
      </c>
      <c r="Y127" s="23">
        <f t="shared" si="16"/>
        <v>6731429</v>
      </c>
      <c r="Z127" s="23">
        <f t="shared" si="17"/>
        <v>662657</v>
      </c>
      <c r="AA127" s="23">
        <f t="shared" si="18"/>
        <v>754888</v>
      </c>
      <c r="AB127" s="23">
        <f t="shared" si="19"/>
        <v>660047</v>
      </c>
      <c r="AC127" s="23">
        <f t="shared" si="20"/>
        <v>379831</v>
      </c>
      <c r="AD127" s="23">
        <f t="shared" si="21"/>
        <v>333619</v>
      </c>
      <c r="AE127" s="23">
        <f t="shared" si="22"/>
        <v>238096</v>
      </c>
      <c r="AF127" s="23">
        <f t="shared" si="23"/>
        <v>363988</v>
      </c>
      <c r="AG127" s="91">
        <f t="shared" si="13"/>
        <v>10124555</v>
      </c>
      <c r="AH127" s="91">
        <f t="shared" si="14"/>
        <v>935703</v>
      </c>
    </row>
    <row r="128">
      <c r="A128" s="76">
        <v>44501.0</v>
      </c>
      <c r="B128" s="101">
        <v>2.0461033E7</v>
      </c>
      <c r="C128" s="101">
        <v>2.0677759E7</v>
      </c>
      <c r="D128" s="101">
        <v>431379.0</v>
      </c>
      <c r="E128" s="101">
        <v>6942150.0</v>
      </c>
      <c r="F128" s="101">
        <v>5921982.0</v>
      </c>
      <c r="G128" s="101">
        <v>7442712.0</v>
      </c>
      <c r="H128" s="101">
        <v>8186251.0</v>
      </c>
      <c r="I128" s="101">
        <v>6804796.0</v>
      </c>
      <c r="J128" s="101">
        <v>3518268.0</v>
      </c>
      <c r="K128" s="101">
        <v>1891254.0</v>
      </c>
      <c r="L128" s="101">
        <v>80.1</v>
      </c>
      <c r="M128" s="101">
        <v>79.9</v>
      </c>
      <c r="N128" s="101">
        <v>80.3</v>
      </c>
      <c r="O128" s="24">
        <v>6.0</v>
      </c>
      <c r="P128" s="101">
        <v>91.1</v>
      </c>
      <c r="Q128" s="101">
        <v>88.6</v>
      </c>
      <c r="R128" s="101">
        <v>91.8</v>
      </c>
      <c r="S128" s="101">
        <v>95.5</v>
      </c>
      <c r="T128" s="101">
        <v>95.3</v>
      </c>
      <c r="U128" s="101">
        <v>93.6</v>
      </c>
      <c r="V128" s="101">
        <v>83.8</v>
      </c>
      <c r="W128" s="23">
        <f t="shared" si="3"/>
        <v>40707413</v>
      </c>
      <c r="X128" s="23">
        <f t="shared" si="15"/>
        <v>92.22495574</v>
      </c>
      <c r="Y128" s="23">
        <f t="shared" si="16"/>
        <v>6778477</v>
      </c>
      <c r="Z128" s="23">
        <f t="shared" si="17"/>
        <v>677606</v>
      </c>
      <c r="AA128" s="23">
        <f t="shared" si="18"/>
        <v>764657</v>
      </c>
      <c r="AB128" s="23">
        <f t="shared" si="19"/>
        <v>666509</v>
      </c>
      <c r="AC128" s="23">
        <f t="shared" si="20"/>
        <v>383825</v>
      </c>
      <c r="AD128" s="23">
        <f t="shared" si="21"/>
        <v>335907</v>
      </c>
      <c r="AE128" s="23">
        <f t="shared" si="22"/>
        <v>238861</v>
      </c>
      <c r="AF128" s="23">
        <f t="shared" si="23"/>
        <v>364482</v>
      </c>
      <c r="AG128" s="91">
        <f t="shared" si="13"/>
        <v>10210324</v>
      </c>
      <c r="AH128" s="91">
        <f t="shared" si="14"/>
        <v>939250</v>
      </c>
    </row>
    <row r="129">
      <c r="A129" s="76">
        <v>44500.0</v>
      </c>
      <c r="B129" s="24">
        <v>2.0459382E7</v>
      </c>
      <c r="C129" s="24">
        <v>2.0676615E7</v>
      </c>
      <c r="D129" s="24">
        <v>430369.0</v>
      </c>
      <c r="E129" s="24">
        <v>6941446.0</v>
      </c>
      <c r="F129" s="24">
        <v>5921453.0</v>
      </c>
      <c r="G129" s="24">
        <v>7442380.0</v>
      </c>
      <c r="H129" s="24">
        <v>8186088.0</v>
      </c>
      <c r="I129" s="24">
        <v>6804755.0</v>
      </c>
      <c r="J129" s="24">
        <v>3518256.0</v>
      </c>
      <c r="K129" s="24">
        <v>1891250.0</v>
      </c>
      <c r="L129" s="24">
        <v>80.1</v>
      </c>
      <c r="M129" s="24">
        <v>79.9</v>
      </c>
      <c r="N129" s="24">
        <v>80.3</v>
      </c>
      <c r="O129" s="24">
        <v>6.0</v>
      </c>
      <c r="P129" s="24">
        <v>91.1</v>
      </c>
      <c r="Q129" s="24">
        <v>88.6</v>
      </c>
      <c r="R129" s="24">
        <v>91.8</v>
      </c>
      <c r="S129" s="24">
        <v>95.5</v>
      </c>
      <c r="T129" s="24">
        <v>95.3</v>
      </c>
      <c r="U129" s="24">
        <v>93.6</v>
      </c>
      <c r="V129" s="24">
        <v>83.8</v>
      </c>
      <c r="W129" s="23">
        <f t="shared" si="3"/>
        <v>40705628</v>
      </c>
      <c r="X129" s="23">
        <f t="shared" si="15"/>
        <v>92.22091172</v>
      </c>
      <c r="Y129" s="23">
        <f t="shared" si="16"/>
        <v>6779487</v>
      </c>
      <c r="Z129" s="23">
        <f t="shared" si="17"/>
        <v>678310</v>
      </c>
      <c r="AA129" s="23">
        <f t="shared" si="18"/>
        <v>765186</v>
      </c>
      <c r="AB129" s="23">
        <f t="shared" si="19"/>
        <v>666841</v>
      </c>
      <c r="AC129" s="23">
        <f t="shared" si="20"/>
        <v>383988</v>
      </c>
      <c r="AD129" s="23">
        <f t="shared" si="21"/>
        <v>335948</v>
      </c>
      <c r="AE129" s="23">
        <f t="shared" si="22"/>
        <v>238873</v>
      </c>
      <c r="AF129" s="23">
        <f t="shared" si="23"/>
        <v>364486</v>
      </c>
      <c r="AG129" s="91">
        <f t="shared" si="13"/>
        <v>10213119</v>
      </c>
      <c r="AH129" s="91">
        <f t="shared" si="14"/>
        <v>939307</v>
      </c>
    </row>
    <row r="130">
      <c r="A130" s="76">
        <v>44499.0</v>
      </c>
      <c r="B130" s="24">
        <v>2.043817E7</v>
      </c>
      <c r="C130" s="24">
        <v>2.0659486E7</v>
      </c>
      <c r="D130" s="24">
        <v>411599.0</v>
      </c>
      <c r="E130" s="24">
        <v>6934131.0</v>
      </c>
      <c r="F130" s="24">
        <v>5916212.0</v>
      </c>
      <c r="G130" s="24">
        <v>7438819.0</v>
      </c>
      <c r="H130" s="24">
        <v>8183988.0</v>
      </c>
      <c r="I130" s="24">
        <v>6803855.0</v>
      </c>
      <c r="J130" s="24">
        <v>3517984.0</v>
      </c>
      <c r="K130" s="24">
        <v>1891068.0</v>
      </c>
      <c r="L130" s="24">
        <v>80.0</v>
      </c>
      <c r="M130" s="24">
        <v>79.8</v>
      </c>
      <c r="N130" s="24">
        <v>80.2</v>
      </c>
      <c r="O130" s="24">
        <v>5.7</v>
      </c>
      <c r="P130" s="24">
        <v>91.0</v>
      </c>
      <c r="Q130" s="24">
        <v>88.5</v>
      </c>
      <c r="R130" s="24">
        <v>91.7</v>
      </c>
      <c r="S130" s="24">
        <v>95.5</v>
      </c>
      <c r="T130" s="24">
        <v>95.3</v>
      </c>
      <c r="U130" s="24">
        <v>93.6</v>
      </c>
      <c r="V130" s="24">
        <v>83.8</v>
      </c>
      <c r="W130" s="23">
        <f t="shared" si="3"/>
        <v>40686057</v>
      </c>
      <c r="X130" s="23">
        <f t="shared" si="15"/>
        <v>92.17657251</v>
      </c>
      <c r="Y130" s="23">
        <f t="shared" si="16"/>
        <v>6798257</v>
      </c>
      <c r="Z130" s="23">
        <f t="shared" si="17"/>
        <v>685625</v>
      </c>
      <c r="AA130" s="23">
        <f t="shared" si="18"/>
        <v>770427</v>
      </c>
      <c r="AB130" s="23">
        <f t="shared" si="19"/>
        <v>670402</v>
      </c>
      <c r="AC130" s="23">
        <f t="shared" si="20"/>
        <v>386088</v>
      </c>
      <c r="AD130" s="23">
        <f t="shared" si="21"/>
        <v>336848</v>
      </c>
      <c r="AE130" s="23">
        <f t="shared" si="22"/>
        <v>239145</v>
      </c>
      <c r="AF130" s="23">
        <f t="shared" si="23"/>
        <v>364668</v>
      </c>
      <c r="AG130" s="91">
        <f t="shared" si="13"/>
        <v>10251460</v>
      </c>
      <c r="AH130" s="91">
        <f t="shared" si="14"/>
        <v>940661</v>
      </c>
    </row>
    <row r="131">
      <c r="A131" s="76">
        <v>44498.0</v>
      </c>
      <c r="B131" s="24">
        <v>2.0404517E7</v>
      </c>
      <c r="C131" s="24">
        <v>2.063138E7</v>
      </c>
      <c r="D131" s="110">
        <v>387131.0</v>
      </c>
      <c r="E131" s="110">
        <v>6921425.0</v>
      </c>
      <c r="F131" s="110">
        <v>5906328.0</v>
      </c>
      <c r="G131" s="110">
        <v>7431997.0</v>
      </c>
      <c r="H131" s="110">
        <v>8179675.0</v>
      </c>
      <c r="I131" s="110">
        <v>6801611.0</v>
      </c>
      <c r="J131" s="110">
        <v>3517219.0</v>
      </c>
      <c r="K131" s="111">
        <v>1890511.0</v>
      </c>
      <c r="L131" s="21">
        <v>79.9</v>
      </c>
      <c r="M131" s="24">
        <v>79.7</v>
      </c>
      <c r="N131" s="24">
        <v>80.1</v>
      </c>
      <c r="O131" s="24">
        <v>5.4</v>
      </c>
      <c r="P131" s="24">
        <v>90.8</v>
      </c>
      <c r="Q131" s="24">
        <v>88.3</v>
      </c>
      <c r="R131" s="24">
        <v>91.6</v>
      </c>
      <c r="S131" s="24">
        <v>95.4</v>
      </c>
      <c r="T131" s="24">
        <v>95.3</v>
      </c>
      <c r="U131" s="24">
        <v>93.6</v>
      </c>
      <c r="V131" s="24">
        <v>83.8</v>
      </c>
      <c r="W131" s="23">
        <f t="shared" si="3"/>
        <v>40648766</v>
      </c>
      <c r="X131" s="23">
        <f t="shared" si="15"/>
        <v>92.09208763</v>
      </c>
      <c r="Y131" s="23">
        <f t="shared" si="16"/>
        <v>6822725</v>
      </c>
      <c r="Z131" s="23">
        <f t="shared" si="17"/>
        <v>698331</v>
      </c>
      <c r="AA131" s="23">
        <f t="shared" si="18"/>
        <v>780311</v>
      </c>
      <c r="AB131" s="23">
        <f t="shared" si="19"/>
        <v>677224</v>
      </c>
      <c r="AC131" s="23">
        <f t="shared" si="20"/>
        <v>390401</v>
      </c>
      <c r="AD131" s="23">
        <f t="shared" si="21"/>
        <v>339092</v>
      </c>
      <c r="AE131" s="23">
        <f t="shared" si="22"/>
        <v>239910</v>
      </c>
      <c r="AF131" s="23">
        <f t="shared" si="23"/>
        <v>365225</v>
      </c>
      <c r="AG131" s="91">
        <f t="shared" si="13"/>
        <v>10313219</v>
      </c>
      <c r="AH131" s="91">
        <f t="shared" si="14"/>
        <v>944227</v>
      </c>
    </row>
    <row r="132">
      <c r="A132" s="76">
        <v>44497.0</v>
      </c>
      <c r="B132" s="78">
        <v>2.0370343E7</v>
      </c>
      <c r="C132" s="78">
        <v>2.0600541E7</v>
      </c>
      <c r="D132" s="78">
        <v>352525.0</v>
      </c>
      <c r="E132" s="78">
        <v>6910247.0</v>
      </c>
      <c r="F132" s="78">
        <v>5898952.0</v>
      </c>
      <c r="G132" s="78">
        <v>7426764.0</v>
      </c>
      <c r="H132" s="78">
        <v>8176301.0</v>
      </c>
      <c r="I132" s="78">
        <v>6799629.0</v>
      </c>
      <c r="J132" s="78">
        <v>3516461.0</v>
      </c>
      <c r="K132" s="78">
        <v>1890005.0</v>
      </c>
      <c r="L132" s="78">
        <v>79.8</v>
      </c>
      <c r="M132" s="78">
        <v>79.6</v>
      </c>
      <c r="N132" s="78">
        <v>80.0</v>
      </c>
      <c r="O132" s="78">
        <v>4.9</v>
      </c>
      <c r="P132" s="78">
        <v>90.7</v>
      </c>
      <c r="Q132" s="78">
        <v>88.2</v>
      </c>
      <c r="R132" s="78">
        <v>91.6</v>
      </c>
      <c r="S132" s="78">
        <v>95.4</v>
      </c>
      <c r="T132" s="78">
        <v>95.2</v>
      </c>
      <c r="U132" s="78">
        <v>93.6</v>
      </c>
      <c r="V132" s="78">
        <v>83.8</v>
      </c>
      <c r="W132" s="23">
        <f t="shared" si="3"/>
        <v>40618359</v>
      </c>
      <c r="X132" s="23">
        <f t="shared" si="15"/>
        <v>92.02319885</v>
      </c>
      <c r="Y132" s="23">
        <f t="shared" si="16"/>
        <v>6857331</v>
      </c>
      <c r="Z132" s="23">
        <f t="shared" si="17"/>
        <v>709509</v>
      </c>
      <c r="AA132" s="23">
        <f t="shared" si="18"/>
        <v>787687</v>
      </c>
      <c r="AB132" s="23">
        <f t="shared" si="19"/>
        <v>682457</v>
      </c>
      <c r="AC132" s="23">
        <f t="shared" si="20"/>
        <v>393775</v>
      </c>
      <c r="AD132" s="23">
        <f t="shared" si="21"/>
        <v>341074</v>
      </c>
      <c r="AE132" s="23">
        <f t="shared" si="22"/>
        <v>240668</v>
      </c>
      <c r="AF132" s="23">
        <f t="shared" si="23"/>
        <v>365731</v>
      </c>
      <c r="AG132" s="91">
        <f t="shared" si="13"/>
        <v>10378232</v>
      </c>
      <c r="AH132" s="91">
        <f t="shared" si="14"/>
        <v>947473</v>
      </c>
    </row>
    <row r="133">
      <c r="A133" s="76">
        <v>44496.0</v>
      </c>
      <c r="B133" s="24">
        <v>2.032856E7</v>
      </c>
      <c r="C133" s="24">
        <v>2.0562528E7</v>
      </c>
      <c r="D133" s="24">
        <v>301856.0</v>
      </c>
      <c r="E133" s="24">
        <v>6899734.0</v>
      </c>
      <c r="F133" s="24">
        <v>5892101.0</v>
      </c>
      <c r="G133" s="24">
        <v>7421646.0</v>
      </c>
      <c r="H133" s="24">
        <v>8172896.0</v>
      </c>
      <c r="I133" s="24">
        <v>6797708.0</v>
      </c>
      <c r="J133" s="24">
        <v>3515684.0</v>
      </c>
      <c r="K133" s="24">
        <v>1889463.0</v>
      </c>
      <c r="L133" s="24">
        <v>79.6</v>
      </c>
      <c r="M133" s="24">
        <v>79.4</v>
      </c>
      <c r="N133" s="24">
        <v>79.9</v>
      </c>
      <c r="O133" s="24">
        <v>4.2</v>
      </c>
      <c r="P133" s="24">
        <v>90.6</v>
      </c>
      <c r="Q133" s="24">
        <v>88.1</v>
      </c>
      <c r="R133" s="24">
        <v>91.5</v>
      </c>
      <c r="S133" s="24">
        <v>95.4</v>
      </c>
      <c r="T133" s="24">
        <v>95.2</v>
      </c>
      <c r="U133" s="24">
        <v>93.6</v>
      </c>
      <c r="V133" s="24">
        <v>83.8</v>
      </c>
      <c r="W133" s="23">
        <f t="shared" si="3"/>
        <v>40589232</v>
      </c>
      <c r="X133" s="23">
        <f t="shared" si="15"/>
        <v>91.95720998</v>
      </c>
      <c r="Y133" s="23">
        <f t="shared" si="16"/>
        <v>6908000</v>
      </c>
      <c r="Z133" s="23">
        <f t="shared" si="17"/>
        <v>720022</v>
      </c>
      <c r="AA133" s="23">
        <f t="shared" si="18"/>
        <v>794538</v>
      </c>
      <c r="AB133" s="23">
        <f t="shared" si="19"/>
        <v>687575</v>
      </c>
      <c r="AC133" s="23">
        <f t="shared" si="20"/>
        <v>397180</v>
      </c>
      <c r="AD133" s="23">
        <f t="shared" si="21"/>
        <v>342995</v>
      </c>
      <c r="AE133" s="23">
        <f t="shared" si="22"/>
        <v>241445</v>
      </c>
      <c r="AF133" s="23">
        <f t="shared" si="23"/>
        <v>366273</v>
      </c>
      <c r="AG133" s="91">
        <f t="shared" si="13"/>
        <v>10458028</v>
      </c>
      <c r="AH133" s="91">
        <f t="shared" si="14"/>
        <v>950713</v>
      </c>
    </row>
    <row r="134">
      <c r="A134" s="76">
        <v>44495.0</v>
      </c>
      <c r="B134" s="24">
        <v>2.0304436E7</v>
      </c>
      <c r="C134" s="24">
        <v>2.0543448E7</v>
      </c>
      <c r="D134" s="24">
        <v>288044.0</v>
      </c>
      <c r="E134" s="24">
        <v>6889576.0</v>
      </c>
      <c r="F134" s="24">
        <v>5884822.0</v>
      </c>
      <c r="G134" s="24">
        <v>7416271.0</v>
      </c>
      <c r="H134" s="24">
        <v>8169459.0</v>
      </c>
      <c r="I134" s="24">
        <v>6795786.0</v>
      </c>
      <c r="J134" s="24">
        <v>3514952.0</v>
      </c>
      <c r="K134" s="24">
        <v>1888974.0</v>
      </c>
      <c r="L134" s="24">
        <v>79.5</v>
      </c>
      <c r="M134" s="24">
        <v>79.3</v>
      </c>
      <c r="N134" s="24">
        <v>79.8</v>
      </c>
      <c r="O134" s="24">
        <v>4.0</v>
      </c>
      <c r="P134" s="24">
        <v>90.4</v>
      </c>
      <c r="Q134" s="24">
        <v>88.0</v>
      </c>
      <c r="R134" s="24">
        <v>91.5</v>
      </c>
      <c r="S134" s="24">
        <v>95.3</v>
      </c>
      <c r="T134" s="24">
        <v>95.2</v>
      </c>
      <c r="U134" s="24">
        <v>93.6</v>
      </c>
      <c r="V134" s="24">
        <v>83.7</v>
      </c>
      <c r="W134" s="23">
        <f t="shared" si="3"/>
        <v>40559840</v>
      </c>
      <c r="X134" s="23">
        <f t="shared" si="15"/>
        <v>91.89062073</v>
      </c>
      <c r="Y134" s="23">
        <f t="shared" si="16"/>
        <v>6921812</v>
      </c>
      <c r="Z134" s="23">
        <f t="shared" si="17"/>
        <v>730180</v>
      </c>
      <c r="AA134" s="23">
        <f t="shared" si="18"/>
        <v>801817</v>
      </c>
      <c r="AB134" s="23">
        <f t="shared" si="19"/>
        <v>692950</v>
      </c>
      <c r="AC134" s="23">
        <f t="shared" si="20"/>
        <v>400617</v>
      </c>
      <c r="AD134" s="23">
        <f t="shared" si="21"/>
        <v>344917</v>
      </c>
      <c r="AE134" s="23">
        <f t="shared" si="22"/>
        <v>242177</v>
      </c>
      <c r="AF134" s="23">
        <f t="shared" si="23"/>
        <v>366762</v>
      </c>
      <c r="AG134" s="91">
        <f t="shared" si="13"/>
        <v>10501232</v>
      </c>
      <c r="AH134" s="91">
        <f t="shared" si="14"/>
        <v>953856</v>
      </c>
    </row>
    <row r="135">
      <c r="A135" s="76">
        <v>44494.0</v>
      </c>
      <c r="B135" s="24">
        <v>2.0261621E7</v>
      </c>
      <c r="C135" s="24">
        <v>2.0506493E7</v>
      </c>
      <c r="D135" s="24">
        <v>236431.0</v>
      </c>
      <c r="E135" s="24">
        <v>6880268.0</v>
      </c>
      <c r="F135" s="24">
        <v>5877730.0</v>
      </c>
      <c r="G135" s="24">
        <v>7411175.0</v>
      </c>
      <c r="H135" s="24">
        <v>8165973.0</v>
      </c>
      <c r="I135" s="24">
        <v>6793813.0</v>
      </c>
      <c r="J135" s="24">
        <v>3514175.0</v>
      </c>
      <c r="K135" s="24">
        <v>1888549.0</v>
      </c>
      <c r="L135" s="24">
        <v>79.4</v>
      </c>
      <c r="M135" s="24">
        <v>79.1</v>
      </c>
      <c r="N135" s="24">
        <v>79.6</v>
      </c>
      <c r="O135" s="24">
        <v>3.3</v>
      </c>
      <c r="P135" s="24">
        <v>90.3</v>
      </c>
      <c r="Q135" s="24">
        <v>87.9</v>
      </c>
      <c r="R135" s="24">
        <v>91.4</v>
      </c>
      <c r="S135" s="24">
        <v>95.3</v>
      </c>
      <c r="T135" s="24">
        <v>95.1</v>
      </c>
      <c r="U135" s="24">
        <v>93.5</v>
      </c>
      <c r="V135" s="24">
        <v>83.7</v>
      </c>
      <c r="W135" s="23">
        <f t="shared" si="3"/>
        <v>40531683</v>
      </c>
      <c r="X135" s="23">
        <f t="shared" si="15"/>
        <v>91.82682945</v>
      </c>
      <c r="Y135" s="23">
        <f t="shared" si="16"/>
        <v>6973425</v>
      </c>
      <c r="Z135" s="23">
        <f t="shared" si="17"/>
        <v>739488</v>
      </c>
      <c r="AA135" s="23">
        <f t="shared" si="18"/>
        <v>808909</v>
      </c>
      <c r="AB135" s="23">
        <f t="shared" si="19"/>
        <v>698046</v>
      </c>
      <c r="AC135" s="23">
        <f t="shared" si="20"/>
        <v>404103</v>
      </c>
      <c r="AD135" s="23">
        <f t="shared" si="21"/>
        <v>346890</v>
      </c>
      <c r="AE135" s="23">
        <f t="shared" si="22"/>
        <v>242954</v>
      </c>
      <c r="AF135" s="23">
        <f t="shared" si="23"/>
        <v>367187</v>
      </c>
      <c r="AG135" s="91">
        <f t="shared" si="13"/>
        <v>10581002</v>
      </c>
      <c r="AH135" s="91">
        <f t="shared" si="14"/>
        <v>957031</v>
      </c>
    </row>
    <row r="136">
      <c r="A136" s="76">
        <v>44493.0</v>
      </c>
      <c r="B136" s="24">
        <v>2.0259429E7</v>
      </c>
      <c r="C136" s="24">
        <v>2.0504812E7</v>
      </c>
      <c r="D136" s="24">
        <v>234583.0</v>
      </c>
      <c r="E136" s="24">
        <v>6879541.0</v>
      </c>
      <c r="F136" s="24">
        <v>5877129.0</v>
      </c>
      <c r="G136" s="24">
        <v>7410795.0</v>
      </c>
      <c r="H136" s="24">
        <v>8165741.0</v>
      </c>
      <c r="I136" s="24">
        <v>6793749.0</v>
      </c>
      <c r="J136" s="24">
        <v>3514159.0</v>
      </c>
      <c r="K136" s="24">
        <v>1888544.0</v>
      </c>
      <c r="L136" s="24">
        <v>79.4</v>
      </c>
      <c r="M136" s="24">
        <v>79.1</v>
      </c>
      <c r="N136" s="24">
        <v>79.6</v>
      </c>
      <c r="O136" s="24">
        <v>3.3</v>
      </c>
      <c r="P136" s="24">
        <v>90.3</v>
      </c>
      <c r="Q136" s="24">
        <v>87.9</v>
      </c>
      <c r="R136" s="24">
        <v>91.4</v>
      </c>
      <c r="S136" s="24">
        <v>95.3</v>
      </c>
      <c r="T136" s="24">
        <v>95.1</v>
      </c>
      <c r="U136" s="24">
        <v>93.5</v>
      </c>
      <c r="V136" s="24">
        <v>83.7</v>
      </c>
      <c r="W136" s="23">
        <f t="shared" si="3"/>
        <v>40529658</v>
      </c>
      <c r="X136" s="23">
        <f t="shared" si="15"/>
        <v>91.8222417</v>
      </c>
      <c r="Y136" s="23">
        <f t="shared" si="16"/>
        <v>6975273</v>
      </c>
      <c r="Z136" s="23">
        <f t="shared" si="17"/>
        <v>740215</v>
      </c>
      <c r="AA136" s="23">
        <f t="shared" si="18"/>
        <v>809510</v>
      </c>
      <c r="AB136" s="23">
        <f t="shared" si="19"/>
        <v>698426</v>
      </c>
      <c r="AC136" s="23">
        <f t="shared" si="20"/>
        <v>404335</v>
      </c>
      <c r="AD136" s="23">
        <f t="shared" si="21"/>
        <v>346954</v>
      </c>
      <c r="AE136" s="23">
        <f t="shared" si="22"/>
        <v>242970</v>
      </c>
      <c r="AF136" s="23">
        <f t="shared" si="23"/>
        <v>367192</v>
      </c>
      <c r="AG136" s="91">
        <f t="shared" si="13"/>
        <v>10584875</v>
      </c>
      <c r="AH136" s="91">
        <f t="shared" si="14"/>
        <v>957116</v>
      </c>
    </row>
    <row r="137">
      <c r="A137" s="76">
        <v>44492.0</v>
      </c>
      <c r="B137" s="24">
        <v>2.0230008E7</v>
      </c>
      <c r="C137" s="24">
        <v>2.0480222E7</v>
      </c>
      <c r="D137" s="24">
        <v>195027.0</v>
      </c>
      <c r="E137" s="24">
        <v>6874642.0</v>
      </c>
      <c r="F137" s="24">
        <v>5873347.0</v>
      </c>
      <c r="G137" s="24">
        <v>7408014.0</v>
      </c>
      <c r="H137" s="24">
        <v>8163844.0</v>
      </c>
      <c r="I137" s="24">
        <v>6793014.0</v>
      </c>
      <c r="J137" s="24">
        <v>3513956.0</v>
      </c>
      <c r="K137" s="24">
        <v>1888386.0</v>
      </c>
      <c r="L137" s="24">
        <v>79.3</v>
      </c>
      <c r="M137" s="24">
        <v>79.0</v>
      </c>
      <c r="N137" s="24">
        <v>79.5</v>
      </c>
      <c r="O137" s="24">
        <v>2.7</v>
      </c>
      <c r="P137" s="24">
        <v>90.2</v>
      </c>
      <c r="Q137" s="24">
        <v>87.8</v>
      </c>
      <c r="R137" s="24">
        <v>91.4</v>
      </c>
      <c r="S137" s="24">
        <v>95.3</v>
      </c>
      <c r="T137" s="24">
        <v>95.1</v>
      </c>
      <c r="U137" s="24">
        <v>93.5</v>
      </c>
      <c r="V137" s="24">
        <v>83.7</v>
      </c>
      <c r="W137" s="23">
        <f t="shared" si="3"/>
        <v>40515203</v>
      </c>
      <c r="X137" s="23">
        <f t="shared" si="15"/>
        <v>91.78949307</v>
      </c>
      <c r="Y137" s="23">
        <f t="shared" si="16"/>
        <v>7014829</v>
      </c>
      <c r="Z137" s="23">
        <f t="shared" si="17"/>
        <v>745114</v>
      </c>
      <c r="AA137" s="23">
        <f t="shared" si="18"/>
        <v>813292</v>
      </c>
      <c r="AB137" s="23">
        <f t="shared" si="19"/>
        <v>701207</v>
      </c>
      <c r="AC137" s="23">
        <f t="shared" si="20"/>
        <v>406232</v>
      </c>
      <c r="AD137" s="23">
        <f t="shared" si="21"/>
        <v>347689</v>
      </c>
      <c r="AE137" s="23">
        <f t="shared" si="22"/>
        <v>243173</v>
      </c>
      <c r="AF137" s="23">
        <f t="shared" si="23"/>
        <v>367350</v>
      </c>
      <c r="AG137" s="91">
        <f t="shared" si="13"/>
        <v>10638886</v>
      </c>
      <c r="AH137" s="91">
        <f t="shared" si="14"/>
        <v>958212</v>
      </c>
    </row>
    <row r="138">
      <c r="A138" s="76">
        <v>44491.0</v>
      </c>
      <c r="B138" s="24">
        <v>2.01949E7</v>
      </c>
      <c r="C138" s="24">
        <v>2.0450003E7</v>
      </c>
      <c r="D138" s="24">
        <v>157128.0</v>
      </c>
      <c r="E138" s="24">
        <v>6866373.0</v>
      </c>
      <c r="F138" s="24">
        <v>5865935.0</v>
      </c>
      <c r="G138" s="24">
        <v>7402660.0</v>
      </c>
      <c r="H138" s="24">
        <v>8160215.0</v>
      </c>
      <c r="I138" s="24">
        <v>6791332.0</v>
      </c>
      <c r="J138" s="24">
        <v>3513317.0</v>
      </c>
      <c r="K138" s="24">
        <v>1887943.0</v>
      </c>
      <c r="L138" s="24">
        <v>79.2</v>
      </c>
      <c r="M138" s="24">
        <v>78.9</v>
      </c>
      <c r="N138" s="24">
        <v>79.4</v>
      </c>
      <c r="O138" s="24">
        <v>2.2</v>
      </c>
      <c r="P138" s="24">
        <v>90.1</v>
      </c>
      <c r="Q138" s="24">
        <v>87.7</v>
      </c>
      <c r="R138" s="24">
        <v>91.3</v>
      </c>
      <c r="S138" s="24">
        <v>95.2</v>
      </c>
      <c r="T138" s="24">
        <v>95.1</v>
      </c>
      <c r="U138" s="24">
        <v>93.5</v>
      </c>
      <c r="V138" s="24">
        <v>83.7</v>
      </c>
      <c r="W138" s="23">
        <f t="shared" si="3"/>
        <v>40487775</v>
      </c>
      <c r="X138" s="23">
        <f t="shared" si="15"/>
        <v>91.72735338</v>
      </c>
      <c r="Y138" s="23">
        <f t="shared" si="16"/>
        <v>7052728</v>
      </c>
      <c r="Z138" s="23">
        <f t="shared" si="17"/>
        <v>753383</v>
      </c>
      <c r="AA138" s="23">
        <f t="shared" si="18"/>
        <v>820704</v>
      </c>
      <c r="AB138" s="23">
        <f t="shared" si="19"/>
        <v>706561</v>
      </c>
      <c r="AC138" s="23">
        <f t="shared" si="20"/>
        <v>409861</v>
      </c>
      <c r="AD138" s="23">
        <f t="shared" si="21"/>
        <v>349371</v>
      </c>
      <c r="AE138" s="23">
        <f t="shared" si="22"/>
        <v>243812</v>
      </c>
      <c r="AF138" s="23">
        <f t="shared" si="23"/>
        <v>367793</v>
      </c>
      <c r="AG138" s="91">
        <f t="shared" si="13"/>
        <v>10704213</v>
      </c>
      <c r="AH138" s="91">
        <f t="shared" si="14"/>
        <v>960976</v>
      </c>
    </row>
    <row r="139">
      <c r="A139" s="76">
        <v>44490.0</v>
      </c>
      <c r="B139" s="24">
        <v>2.0162566E7</v>
      </c>
      <c r="C139" s="24">
        <v>2.0421447E7</v>
      </c>
      <c r="D139" s="24">
        <v>118474.0</v>
      </c>
      <c r="E139" s="24">
        <v>6859414.0</v>
      </c>
      <c r="F139" s="24">
        <v>5860259.0</v>
      </c>
      <c r="G139" s="24">
        <v>7398653.0</v>
      </c>
      <c r="H139" s="24">
        <v>8157258.0</v>
      </c>
      <c r="I139" s="24">
        <v>6789728.0</v>
      </c>
      <c r="J139" s="24">
        <v>3512713.0</v>
      </c>
      <c r="K139" s="24">
        <v>1887514.0</v>
      </c>
      <c r="L139" s="24">
        <v>79.0</v>
      </c>
      <c r="M139" s="24">
        <v>78.8</v>
      </c>
      <c r="N139" s="24">
        <v>79.3</v>
      </c>
      <c r="O139" s="24">
        <v>1.6</v>
      </c>
      <c r="P139" s="24">
        <v>90.0</v>
      </c>
      <c r="Q139" s="24">
        <v>87.6</v>
      </c>
      <c r="R139" s="24">
        <v>91.2</v>
      </c>
      <c r="S139" s="24">
        <v>95.2</v>
      </c>
      <c r="T139" s="24">
        <v>95.1</v>
      </c>
      <c r="U139" s="24">
        <v>93.5</v>
      </c>
      <c r="V139" s="24">
        <v>83.7</v>
      </c>
      <c r="W139" s="23">
        <f t="shared" si="3"/>
        <v>40465539</v>
      </c>
      <c r="X139" s="23">
        <f t="shared" si="15"/>
        <v>91.67697646</v>
      </c>
      <c r="Y139" s="23">
        <f t="shared" si="16"/>
        <v>7091382</v>
      </c>
      <c r="Z139" s="23">
        <f t="shared" si="17"/>
        <v>760342</v>
      </c>
      <c r="AA139" s="23">
        <f t="shared" si="18"/>
        <v>826380</v>
      </c>
      <c r="AB139" s="23">
        <f t="shared" si="19"/>
        <v>710568</v>
      </c>
      <c r="AC139" s="23">
        <f t="shared" si="20"/>
        <v>412818</v>
      </c>
      <c r="AD139" s="23">
        <f t="shared" si="21"/>
        <v>350975</v>
      </c>
      <c r="AE139" s="23">
        <f t="shared" si="22"/>
        <v>244416</v>
      </c>
      <c r="AF139" s="23">
        <f t="shared" si="23"/>
        <v>368222</v>
      </c>
      <c r="AG139" s="91">
        <f t="shared" si="13"/>
        <v>10765103</v>
      </c>
      <c r="AH139" s="91">
        <f t="shared" si="14"/>
        <v>963613</v>
      </c>
    </row>
    <row r="140">
      <c r="A140" s="76">
        <v>44489.0</v>
      </c>
      <c r="B140" s="24">
        <v>2.0125028E7</v>
      </c>
      <c r="C140" s="24">
        <v>2.0388063E7</v>
      </c>
      <c r="D140" s="24">
        <v>71022.0</v>
      </c>
      <c r="E140" s="24">
        <v>6852474.0</v>
      </c>
      <c r="F140" s="24">
        <v>5854605.0</v>
      </c>
      <c r="G140" s="24">
        <v>7394124.0</v>
      </c>
      <c r="H140" s="24">
        <v>8153974.0</v>
      </c>
      <c r="I140" s="24">
        <v>6787892.0</v>
      </c>
      <c r="J140" s="24">
        <v>3511975.0</v>
      </c>
      <c r="K140" s="24">
        <v>1887025.0</v>
      </c>
      <c r="L140" s="24">
        <v>78.9</v>
      </c>
      <c r="M140" s="24">
        <v>78.6</v>
      </c>
      <c r="N140" s="24">
        <v>79.2</v>
      </c>
      <c r="O140" s="24">
        <v>1.0</v>
      </c>
      <c r="P140" s="24">
        <v>89.9</v>
      </c>
      <c r="Q140" s="24">
        <v>87.6</v>
      </c>
      <c r="R140" s="24">
        <v>91.2</v>
      </c>
      <c r="S140" s="24">
        <v>95.1</v>
      </c>
      <c r="T140" s="24">
        <v>95.1</v>
      </c>
      <c r="U140" s="24">
        <v>93.5</v>
      </c>
      <c r="V140" s="24">
        <v>83.7</v>
      </c>
      <c r="W140" s="23">
        <f t="shared" si="3"/>
        <v>40442069</v>
      </c>
      <c r="X140" s="23">
        <f t="shared" si="15"/>
        <v>91.62380384</v>
      </c>
      <c r="Y140" s="23">
        <f t="shared" si="16"/>
        <v>7138834</v>
      </c>
      <c r="Z140" s="23">
        <f t="shared" si="17"/>
        <v>767282</v>
      </c>
      <c r="AA140" s="23">
        <f t="shared" si="18"/>
        <v>832034</v>
      </c>
      <c r="AB140" s="23">
        <f t="shared" si="19"/>
        <v>715097</v>
      </c>
      <c r="AC140" s="23">
        <f t="shared" si="20"/>
        <v>416102</v>
      </c>
      <c r="AD140" s="23">
        <f t="shared" si="21"/>
        <v>352811</v>
      </c>
      <c r="AE140" s="23">
        <f t="shared" si="22"/>
        <v>245154</v>
      </c>
      <c r="AF140" s="23">
        <f t="shared" si="23"/>
        <v>368711</v>
      </c>
      <c r="AG140" s="91">
        <f t="shared" si="13"/>
        <v>10836025</v>
      </c>
      <c r="AH140" s="91">
        <f t="shared" si="14"/>
        <v>966676</v>
      </c>
    </row>
    <row r="141">
      <c r="A141" s="76">
        <v>44488.0</v>
      </c>
      <c r="B141" s="24">
        <v>2.0103381E7</v>
      </c>
      <c r="C141" s="24">
        <v>2.0371131E7</v>
      </c>
      <c r="D141" s="24">
        <v>57607.0</v>
      </c>
      <c r="E141" s="24">
        <v>6845118.0</v>
      </c>
      <c r="F141" s="24">
        <v>5848340.0</v>
      </c>
      <c r="G141" s="24">
        <v>7389394.0</v>
      </c>
      <c r="H141" s="24">
        <v>8150328.0</v>
      </c>
      <c r="I141" s="24">
        <v>6785979.0</v>
      </c>
      <c r="J141" s="24">
        <v>3511284.0</v>
      </c>
      <c r="K141" s="24">
        <v>1886462.0</v>
      </c>
      <c r="L141" s="24">
        <v>78.8</v>
      </c>
      <c r="M141" s="24">
        <v>78.5</v>
      </c>
      <c r="N141" s="24">
        <v>79.1</v>
      </c>
      <c r="O141" s="24">
        <v>0.8</v>
      </c>
      <c r="P141" s="24">
        <v>89.8</v>
      </c>
      <c r="Q141" s="24">
        <v>87.5</v>
      </c>
      <c r="R141" s="24">
        <v>91.1</v>
      </c>
      <c r="S141" s="24">
        <v>95.1</v>
      </c>
      <c r="T141" s="24">
        <v>95.0</v>
      </c>
      <c r="U141" s="24">
        <v>93.5</v>
      </c>
      <c r="V141" s="24">
        <v>83.6</v>
      </c>
      <c r="W141" s="23">
        <f t="shared" si="3"/>
        <v>40416905</v>
      </c>
      <c r="X141" s="23">
        <f t="shared" si="15"/>
        <v>91.56679337</v>
      </c>
      <c r="Y141" s="23">
        <f t="shared" si="16"/>
        <v>7152249</v>
      </c>
      <c r="Z141" s="23">
        <f t="shared" si="17"/>
        <v>774638</v>
      </c>
      <c r="AA141" s="23">
        <f t="shared" si="18"/>
        <v>838299</v>
      </c>
      <c r="AB141" s="23">
        <f t="shared" si="19"/>
        <v>719827</v>
      </c>
      <c r="AC141" s="23">
        <f t="shared" si="20"/>
        <v>419748</v>
      </c>
      <c r="AD141" s="23">
        <f t="shared" si="21"/>
        <v>354724</v>
      </c>
      <c r="AE141" s="23">
        <f t="shared" si="22"/>
        <v>245845</v>
      </c>
      <c r="AF141" s="23">
        <f t="shared" si="23"/>
        <v>369274</v>
      </c>
      <c r="AG141" s="91">
        <f t="shared" si="13"/>
        <v>10874604</v>
      </c>
      <c r="AH141" s="91">
        <f t="shared" si="14"/>
        <v>969843</v>
      </c>
    </row>
    <row r="142">
      <c r="A142" s="76">
        <v>44487.0</v>
      </c>
      <c r="B142" s="24">
        <v>2.0062901E7</v>
      </c>
      <c r="C142" s="24">
        <v>2.0337361E7</v>
      </c>
      <c r="D142" s="24">
        <v>16949.0</v>
      </c>
      <c r="E142" s="24">
        <v>6834880.0</v>
      </c>
      <c r="F142" s="24">
        <v>5839873.0</v>
      </c>
      <c r="G142" s="24">
        <v>7383018.0</v>
      </c>
      <c r="H142" s="24">
        <v>8145603.0</v>
      </c>
      <c r="I142" s="24">
        <v>6783582.0</v>
      </c>
      <c r="J142" s="24">
        <v>3510434.0</v>
      </c>
      <c r="K142" s="24">
        <v>1885923.0</v>
      </c>
      <c r="L142" s="24">
        <v>78.7</v>
      </c>
      <c r="M142" s="24">
        <v>78.4</v>
      </c>
      <c r="N142" s="24">
        <v>79.0</v>
      </c>
      <c r="O142" s="24">
        <v>0.2</v>
      </c>
      <c r="P142" s="24">
        <v>89.7</v>
      </c>
      <c r="Q142" s="24">
        <v>87.3</v>
      </c>
      <c r="R142" s="24">
        <v>91.0</v>
      </c>
      <c r="S142" s="24">
        <v>95.0</v>
      </c>
      <c r="T142" s="24">
        <v>95.0</v>
      </c>
      <c r="U142" s="24">
        <v>93.4</v>
      </c>
      <c r="V142" s="24">
        <v>83.6</v>
      </c>
      <c r="W142" s="23">
        <f t="shared" si="3"/>
        <v>40383313</v>
      </c>
      <c r="X142" s="23">
        <f t="shared" si="15"/>
        <v>91.49068879</v>
      </c>
      <c r="Y142" s="23">
        <f t="shared" si="16"/>
        <v>7192907</v>
      </c>
      <c r="Z142" s="23">
        <f t="shared" si="17"/>
        <v>784876</v>
      </c>
      <c r="AA142" s="23">
        <f t="shared" si="18"/>
        <v>846766</v>
      </c>
      <c r="AB142" s="23">
        <f t="shared" si="19"/>
        <v>726203</v>
      </c>
      <c r="AC142" s="23">
        <f t="shared" si="20"/>
        <v>424473</v>
      </c>
      <c r="AD142" s="23">
        <f t="shared" si="21"/>
        <v>357121</v>
      </c>
      <c r="AE142" s="23">
        <f t="shared" si="22"/>
        <v>246695</v>
      </c>
      <c r="AF142" s="23">
        <f t="shared" si="23"/>
        <v>369813</v>
      </c>
      <c r="AG142" s="91">
        <f t="shared" si="13"/>
        <v>10948854</v>
      </c>
      <c r="AH142" s="91">
        <f t="shared" si="14"/>
        <v>973629</v>
      </c>
    </row>
    <row r="143">
      <c r="A143" s="76">
        <v>44486.0</v>
      </c>
      <c r="B143" s="24">
        <v>2.0061691E7</v>
      </c>
      <c r="C143" s="24">
        <v>2.0336786E7</v>
      </c>
      <c r="D143" s="24">
        <v>16945.0</v>
      </c>
      <c r="E143" s="24">
        <v>6834330.0</v>
      </c>
      <c r="F143" s="24">
        <v>5839338.0</v>
      </c>
      <c r="G143" s="24">
        <v>7382621.0</v>
      </c>
      <c r="H143" s="24">
        <v>8145381.0</v>
      </c>
      <c r="I143" s="24">
        <v>6783515.0</v>
      </c>
      <c r="J143" s="24">
        <v>3510427.0</v>
      </c>
      <c r="K143" s="24">
        <v>1885920.0</v>
      </c>
      <c r="L143" s="24">
        <v>78.7</v>
      </c>
      <c r="M143" s="24">
        <v>78.4</v>
      </c>
      <c r="N143" s="24">
        <v>79.0</v>
      </c>
      <c r="O143" s="24">
        <v>0.2</v>
      </c>
      <c r="P143" s="24">
        <v>89.7</v>
      </c>
      <c r="Q143" s="24">
        <v>87.3</v>
      </c>
      <c r="R143" s="24">
        <v>91.0</v>
      </c>
      <c r="S143" s="24">
        <v>95.0</v>
      </c>
      <c r="T143" s="24">
        <v>95.0</v>
      </c>
      <c r="U143" s="24">
        <v>93.4</v>
      </c>
      <c r="V143" s="24">
        <v>83.6</v>
      </c>
      <c r="W143" s="23">
        <f t="shared" si="3"/>
        <v>40381532</v>
      </c>
      <c r="X143" s="23">
        <f t="shared" si="15"/>
        <v>91.48665383</v>
      </c>
      <c r="Y143" s="23">
        <f t="shared" si="16"/>
        <v>7192911</v>
      </c>
      <c r="Z143" s="23">
        <f t="shared" si="17"/>
        <v>785426</v>
      </c>
      <c r="AA143" s="23">
        <f t="shared" si="18"/>
        <v>847301</v>
      </c>
      <c r="AB143" s="23">
        <f t="shared" si="19"/>
        <v>726600</v>
      </c>
      <c r="AC143" s="23">
        <f t="shared" si="20"/>
        <v>424695</v>
      </c>
      <c r="AD143" s="23">
        <f t="shared" si="21"/>
        <v>357188</v>
      </c>
      <c r="AE143" s="23">
        <f t="shared" si="22"/>
        <v>246702</v>
      </c>
      <c r="AF143" s="23">
        <f t="shared" si="23"/>
        <v>369816</v>
      </c>
      <c r="AG143" s="91">
        <f t="shared" si="13"/>
        <v>10950639</v>
      </c>
      <c r="AH143" s="91">
        <f t="shared" si="14"/>
        <v>973706</v>
      </c>
    </row>
    <row r="144">
      <c r="A144" s="76">
        <v>44485.0</v>
      </c>
      <c r="B144" s="24">
        <v>2.0019646E7</v>
      </c>
      <c r="C144" s="24">
        <v>2.0313381E7</v>
      </c>
      <c r="D144" s="24">
        <v>16887.0</v>
      </c>
      <c r="E144" s="24">
        <v>6817483.0</v>
      </c>
      <c r="F144" s="24">
        <v>5824098.0</v>
      </c>
      <c r="G144" s="24">
        <v>7369265.0</v>
      </c>
      <c r="H144" s="24">
        <v>8131393.0</v>
      </c>
      <c r="I144" s="24">
        <v>6778966.0</v>
      </c>
      <c r="J144" s="24">
        <v>3509529.0</v>
      </c>
      <c r="K144" s="24">
        <v>1885406.0</v>
      </c>
      <c r="L144" s="24">
        <v>78.5</v>
      </c>
      <c r="M144" s="24">
        <v>78.2</v>
      </c>
      <c r="N144" s="24">
        <v>78.9</v>
      </c>
      <c r="O144" s="24">
        <v>0.2</v>
      </c>
      <c r="P144" s="24">
        <v>89.5</v>
      </c>
      <c r="Q144" s="24">
        <v>87.1</v>
      </c>
      <c r="R144" s="24">
        <v>90.9</v>
      </c>
      <c r="S144" s="24">
        <v>94.9</v>
      </c>
      <c r="T144" s="24">
        <v>94.9</v>
      </c>
      <c r="U144" s="24">
        <v>93.4</v>
      </c>
      <c r="V144" s="24">
        <v>83.6</v>
      </c>
      <c r="W144" s="23">
        <f t="shared" si="3"/>
        <v>40316140</v>
      </c>
      <c r="X144" s="23">
        <f t="shared" si="15"/>
        <v>91.33850454</v>
      </c>
      <c r="Y144" s="23">
        <f t="shared" si="16"/>
        <v>7192969</v>
      </c>
      <c r="Z144" s="23">
        <f t="shared" si="17"/>
        <v>802273</v>
      </c>
      <c r="AA144" s="23">
        <f t="shared" si="18"/>
        <v>862541</v>
      </c>
      <c r="AB144" s="23">
        <f t="shared" si="19"/>
        <v>739956</v>
      </c>
      <c r="AC144" s="23">
        <f t="shared" si="20"/>
        <v>438683</v>
      </c>
      <c r="AD144" s="23">
        <f t="shared" si="21"/>
        <v>361737</v>
      </c>
      <c r="AE144" s="23">
        <f t="shared" si="22"/>
        <v>247600</v>
      </c>
      <c r="AF144" s="23">
        <f t="shared" si="23"/>
        <v>370330</v>
      </c>
      <c r="AG144" s="91">
        <f t="shared" si="13"/>
        <v>11016089</v>
      </c>
      <c r="AH144" s="91">
        <f t="shared" si="14"/>
        <v>979667</v>
      </c>
    </row>
    <row r="145">
      <c r="A145" s="76">
        <v>44484.0</v>
      </c>
      <c r="B145" s="24">
        <v>1.9966624E7</v>
      </c>
      <c r="C145" s="24">
        <v>2.0275805E7</v>
      </c>
      <c r="D145" s="24">
        <v>16801.0</v>
      </c>
      <c r="E145" s="24">
        <v>6793109.0</v>
      </c>
      <c r="F145" s="24">
        <v>5801072.0</v>
      </c>
      <c r="G145" s="24">
        <v>7351215.0</v>
      </c>
      <c r="H145" s="24">
        <v>8115879.0</v>
      </c>
      <c r="I145" s="24">
        <v>6772126.0</v>
      </c>
      <c r="J145" s="24">
        <v>3507784.0</v>
      </c>
      <c r="K145" s="24">
        <v>1884443.0</v>
      </c>
      <c r="L145" s="24">
        <v>78.4</v>
      </c>
      <c r="M145" s="24">
        <v>78.0</v>
      </c>
      <c r="N145" s="24">
        <v>78.8</v>
      </c>
      <c r="O145" s="24">
        <v>0.2</v>
      </c>
      <c r="P145" s="24">
        <v>89.2</v>
      </c>
      <c r="Q145" s="24">
        <v>86.8</v>
      </c>
      <c r="R145" s="24">
        <v>90.7</v>
      </c>
      <c r="S145" s="24">
        <v>94.7</v>
      </c>
      <c r="T145" s="24">
        <v>94.8</v>
      </c>
      <c r="U145" s="24">
        <v>93.4</v>
      </c>
      <c r="V145" s="24">
        <v>83.5</v>
      </c>
      <c r="W145" s="23">
        <f t="shared" si="3"/>
        <v>40225628</v>
      </c>
      <c r="X145" s="23">
        <f t="shared" si="15"/>
        <v>91.13344447</v>
      </c>
      <c r="Y145" s="23">
        <f t="shared" si="16"/>
        <v>7193055</v>
      </c>
      <c r="Z145" s="23">
        <f t="shared" si="17"/>
        <v>826647</v>
      </c>
      <c r="AA145" s="23">
        <f t="shared" si="18"/>
        <v>885567</v>
      </c>
      <c r="AB145" s="23">
        <f t="shared" si="19"/>
        <v>758006</v>
      </c>
      <c r="AC145" s="23">
        <f t="shared" si="20"/>
        <v>454197</v>
      </c>
      <c r="AD145" s="23">
        <f t="shared" si="21"/>
        <v>368577</v>
      </c>
      <c r="AE145" s="23">
        <f t="shared" si="22"/>
        <v>249345</v>
      </c>
      <c r="AF145" s="23">
        <f t="shared" si="23"/>
        <v>371293</v>
      </c>
      <c r="AG145" s="91">
        <f t="shared" si="13"/>
        <v>11106687</v>
      </c>
      <c r="AH145" s="91">
        <f t="shared" si="14"/>
        <v>989215</v>
      </c>
    </row>
    <row r="146">
      <c r="A146" s="76">
        <v>44483.0</v>
      </c>
      <c r="B146" s="24">
        <v>1.9932869E7</v>
      </c>
      <c r="C146" s="24">
        <v>2.0252834E7</v>
      </c>
      <c r="D146" s="24">
        <v>16758.0</v>
      </c>
      <c r="E146" s="24">
        <v>6775803.0</v>
      </c>
      <c r="F146" s="24">
        <v>5786573.0</v>
      </c>
      <c r="G146" s="24">
        <v>7340839.0</v>
      </c>
      <c r="H146" s="24">
        <v>8107420.0</v>
      </c>
      <c r="I146" s="24">
        <v>6768185.0</v>
      </c>
      <c r="J146" s="24">
        <v>3506509.0</v>
      </c>
      <c r="K146" s="24">
        <v>1883616.0</v>
      </c>
      <c r="L146" s="24">
        <v>78.3</v>
      </c>
      <c r="M146" s="24">
        <v>77.9</v>
      </c>
      <c r="N146" s="24">
        <v>78.7</v>
      </c>
      <c r="O146" s="24">
        <v>0.2</v>
      </c>
      <c r="P146" s="24">
        <v>88.9</v>
      </c>
      <c r="Q146" s="24">
        <v>86.5</v>
      </c>
      <c r="R146" s="24">
        <v>90.5</v>
      </c>
      <c r="S146" s="24">
        <v>94.6</v>
      </c>
      <c r="T146" s="24">
        <v>94.8</v>
      </c>
      <c r="U146" s="24">
        <v>93.3</v>
      </c>
      <c r="V146" s="24">
        <v>83.5</v>
      </c>
      <c r="W146" s="23">
        <f t="shared" si="3"/>
        <v>40168945</v>
      </c>
      <c r="X146" s="23">
        <f t="shared" si="15"/>
        <v>91.00502591</v>
      </c>
      <c r="Y146" s="23">
        <f t="shared" si="16"/>
        <v>7193098</v>
      </c>
      <c r="Z146" s="23">
        <f t="shared" si="17"/>
        <v>843953</v>
      </c>
      <c r="AA146" s="23">
        <f t="shared" si="18"/>
        <v>900066</v>
      </c>
      <c r="AB146" s="23">
        <f t="shared" si="19"/>
        <v>768382</v>
      </c>
      <c r="AC146" s="23">
        <f t="shared" si="20"/>
        <v>462656</v>
      </c>
      <c r="AD146" s="23">
        <f t="shared" si="21"/>
        <v>372518</v>
      </c>
      <c r="AE146" s="23">
        <f t="shared" si="22"/>
        <v>250620</v>
      </c>
      <c r="AF146" s="23">
        <f t="shared" si="23"/>
        <v>372120</v>
      </c>
      <c r="AG146" s="91">
        <f t="shared" si="13"/>
        <v>11163413</v>
      </c>
      <c r="AH146" s="91">
        <f t="shared" si="14"/>
        <v>995258</v>
      </c>
    </row>
    <row r="147">
      <c r="A147" s="76">
        <v>44482.0</v>
      </c>
      <c r="B147" s="24">
        <v>1.9896807E7</v>
      </c>
      <c r="C147" s="24">
        <v>2.0228397E7</v>
      </c>
      <c r="D147" s="24">
        <v>16697.0</v>
      </c>
      <c r="E147" s="24">
        <v>6757983.0</v>
      </c>
      <c r="F147" s="24">
        <v>5773491.0</v>
      </c>
      <c r="G147" s="24">
        <v>7329869.0</v>
      </c>
      <c r="H147" s="24">
        <v>8096836.0</v>
      </c>
      <c r="I147" s="24">
        <v>6763059.0</v>
      </c>
      <c r="J147" s="24">
        <v>3504781.0</v>
      </c>
      <c r="K147" s="24">
        <v>1882488.0</v>
      </c>
      <c r="L147" s="24">
        <v>78.1</v>
      </c>
      <c r="M147" s="24">
        <v>77.7</v>
      </c>
      <c r="N147" s="24">
        <v>78.6</v>
      </c>
      <c r="O147" s="24">
        <v>0.2</v>
      </c>
      <c r="P147" s="24">
        <v>88.7</v>
      </c>
      <c r="Q147" s="24">
        <v>86.3</v>
      </c>
      <c r="R147" s="24">
        <v>90.4</v>
      </c>
      <c r="S147" s="24">
        <v>94.5</v>
      </c>
      <c r="T147" s="24">
        <v>94.7</v>
      </c>
      <c r="U147" s="24">
        <v>93.3</v>
      </c>
      <c r="V147" s="24">
        <v>83.5</v>
      </c>
      <c r="W147" s="23">
        <f t="shared" si="3"/>
        <v>40108507</v>
      </c>
      <c r="X147" s="23">
        <f t="shared" si="15"/>
        <v>90.86810019</v>
      </c>
      <c r="Y147" s="23">
        <f t="shared" si="16"/>
        <v>7193159</v>
      </c>
      <c r="Z147" s="23">
        <f t="shared" si="17"/>
        <v>861773</v>
      </c>
      <c r="AA147" s="23">
        <f t="shared" si="18"/>
        <v>913148</v>
      </c>
      <c r="AB147" s="23">
        <f t="shared" si="19"/>
        <v>779352</v>
      </c>
      <c r="AC147" s="23">
        <f t="shared" si="20"/>
        <v>473240</v>
      </c>
      <c r="AD147" s="23">
        <f t="shared" si="21"/>
        <v>377644</v>
      </c>
      <c r="AE147" s="23">
        <f t="shared" si="22"/>
        <v>252348</v>
      </c>
      <c r="AF147" s="23">
        <f t="shared" si="23"/>
        <v>373248</v>
      </c>
      <c r="AG147" s="91">
        <f t="shared" si="13"/>
        <v>11223912</v>
      </c>
      <c r="AH147" s="91">
        <f t="shared" si="14"/>
        <v>1003240</v>
      </c>
    </row>
    <row r="148">
      <c r="A148" s="76">
        <v>44481.0</v>
      </c>
      <c r="B148" s="24">
        <v>1.9830221E7</v>
      </c>
      <c r="C148" s="24">
        <v>2.0184512E7</v>
      </c>
      <c r="D148" s="24">
        <v>16631.0</v>
      </c>
      <c r="E148" s="24">
        <v>6731993.0</v>
      </c>
      <c r="F148" s="24">
        <v>5752643.0</v>
      </c>
      <c r="G148" s="24">
        <v>7310398.0</v>
      </c>
      <c r="H148" s="24">
        <v>8072035.0</v>
      </c>
      <c r="I148" s="24">
        <v>6750383.0</v>
      </c>
      <c r="J148" s="24">
        <v>3500668.0</v>
      </c>
      <c r="K148" s="24">
        <v>1879982.0</v>
      </c>
      <c r="L148" s="24">
        <v>77.9</v>
      </c>
      <c r="M148" s="24">
        <v>77.5</v>
      </c>
      <c r="N148" s="24">
        <v>78.4</v>
      </c>
      <c r="O148" s="24">
        <v>0.2</v>
      </c>
      <c r="P148" s="24">
        <v>88.3</v>
      </c>
      <c r="Q148" s="24">
        <v>86.0</v>
      </c>
      <c r="R148" s="24">
        <v>90.1</v>
      </c>
      <c r="S148" s="24">
        <v>94.2</v>
      </c>
      <c r="T148" s="24">
        <v>94.5</v>
      </c>
      <c r="U148" s="24">
        <v>93.2</v>
      </c>
      <c r="V148" s="24">
        <v>83.3</v>
      </c>
      <c r="W148" s="23">
        <f t="shared" si="3"/>
        <v>39998102</v>
      </c>
      <c r="X148" s="23">
        <f t="shared" si="15"/>
        <v>90.61797139</v>
      </c>
      <c r="Y148" s="23">
        <f t="shared" si="16"/>
        <v>7193225</v>
      </c>
      <c r="Z148" s="23">
        <f t="shared" si="17"/>
        <v>887763</v>
      </c>
      <c r="AA148" s="23">
        <f t="shared" si="18"/>
        <v>933996</v>
      </c>
      <c r="AB148" s="23">
        <f t="shared" si="19"/>
        <v>798823</v>
      </c>
      <c r="AC148" s="23">
        <f t="shared" si="20"/>
        <v>498041</v>
      </c>
      <c r="AD148" s="23">
        <f t="shared" si="21"/>
        <v>390320</v>
      </c>
      <c r="AE148" s="23">
        <f t="shared" si="22"/>
        <v>256461</v>
      </c>
      <c r="AF148" s="23">
        <f t="shared" si="23"/>
        <v>375754</v>
      </c>
      <c r="AG148" s="91">
        <f t="shared" si="13"/>
        <v>11334383</v>
      </c>
      <c r="AH148" s="91">
        <f t="shared" si="14"/>
        <v>1022535</v>
      </c>
    </row>
    <row r="149">
      <c r="A149" s="76">
        <v>44480.0</v>
      </c>
      <c r="B149" s="24">
        <v>1.9773198E7</v>
      </c>
      <c r="C149" s="24">
        <v>2.0150549E7</v>
      </c>
      <c r="D149" s="24">
        <v>16613.0</v>
      </c>
      <c r="E149" s="24">
        <v>6707107.0</v>
      </c>
      <c r="F149" s="24">
        <v>5735072.0</v>
      </c>
      <c r="G149" s="24">
        <v>7294256.0</v>
      </c>
      <c r="H149" s="24">
        <v>8051840.0</v>
      </c>
      <c r="I149" s="24">
        <v>6741784.0</v>
      </c>
      <c r="J149" s="24">
        <v>3498306.0</v>
      </c>
      <c r="K149" s="24">
        <v>1878769.0</v>
      </c>
      <c r="L149" s="24">
        <v>77.7</v>
      </c>
      <c r="M149" s="24">
        <v>77.2</v>
      </c>
      <c r="N149" s="24">
        <v>78.3</v>
      </c>
      <c r="O149" s="24">
        <v>0.2</v>
      </c>
      <c r="P149" s="24">
        <v>88.0</v>
      </c>
      <c r="Q149" s="24">
        <v>85.8</v>
      </c>
      <c r="R149" s="24">
        <v>90.0</v>
      </c>
      <c r="S149" s="24">
        <v>94.0</v>
      </c>
      <c r="T149" s="24">
        <v>94.4</v>
      </c>
      <c r="U149" s="24">
        <v>93.1</v>
      </c>
      <c r="V149" s="24">
        <v>83.3</v>
      </c>
      <c r="W149" s="23">
        <f t="shared" si="3"/>
        <v>39907134</v>
      </c>
      <c r="X149" s="23">
        <f t="shared" si="15"/>
        <v>90.41187822</v>
      </c>
      <c r="Y149" s="23">
        <f t="shared" si="16"/>
        <v>7193243</v>
      </c>
      <c r="Z149" s="23">
        <f t="shared" si="17"/>
        <v>912649</v>
      </c>
      <c r="AA149" s="23">
        <f t="shared" si="18"/>
        <v>951567</v>
      </c>
      <c r="AB149" s="23">
        <f t="shared" si="19"/>
        <v>814965</v>
      </c>
      <c r="AC149" s="23">
        <f t="shared" si="20"/>
        <v>518236</v>
      </c>
      <c r="AD149" s="23">
        <f t="shared" si="21"/>
        <v>398919</v>
      </c>
      <c r="AE149" s="23">
        <f t="shared" si="22"/>
        <v>258823</v>
      </c>
      <c r="AF149" s="23">
        <f t="shared" si="23"/>
        <v>376967</v>
      </c>
      <c r="AG149" s="91">
        <f t="shared" si="13"/>
        <v>11425369</v>
      </c>
      <c r="AH149" s="91">
        <f t="shared" si="14"/>
        <v>1034709</v>
      </c>
    </row>
    <row r="150">
      <c r="A150" s="76">
        <v>44479.0</v>
      </c>
      <c r="B150" s="24">
        <v>1.977136E7</v>
      </c>
      <c r="C150" s="24">
        <v>2.0149559E7</v>
      </c>
      <c r="D150" s="24">
        <v>16610.0</v>
      </c>
      <c r="E150" s="24">
        <v>6706087.0</v>
      </c>
      <c r="F150" s="24">
        <v>5734308.0</v>
      </c>
      <c r="G150" s="24">
        <v>7293712.0</v>
      </c>
      <c r="H150" s="24">
        <v>8051472.0</v>
      </c>
      <c r="I150" s="24">
        <v>6741675.0</v>
      </c>
      <c r="J150" s="24">
        <v>3498289.0</v>
      </c>
      <c r="K150" s="24">
        <v>1878766.0</v>
      </c>
      <c r="L150" s="24">
        <v>77.7</v>
      </c>
      <c r="M150" s="24">
        <v>77.2</v>
      </c>
      <c r="N150" s="24">
        <v>78.3</v>
      </c>
      <c r="O150" s="24">
        <v>0.2</v>
      </c>
      <c r="P150" s="24">
        <v>88.0</v>
      </c>
      <c r="Q150" s="24">
        <v>85.8</v>
      </c>
      <c r="R150" s="24">
        <v>89.9</v>
      </c>
      <c r="S150" s="24">
        <v>93.9</v>
      </c>
      <c r="T150" s="24">
        <v>94.4</v>
      </c>
      <c r="U150" s="24">
        <v>93.1</v>
      </c>
      <c r="V150" s="24">
        <v>83.3</v>
      </c>
      <c r="W150" s="23">
        <f t="shared" si="3"/>
        <v>39904309</v>
      </c>
      <c r="X150" s="23">
        <f t="shared" si="15"/>
        <v>90.40547803</v>
      </c>
      <c r="Y150" s="23">
        <f t="shared" si="16"/>
        <v>7193246</v>
      </c>
      <c r="Z150" s="23">
        <f t="shared" si="17"/>
        <v>913669</v>
      </c>
      <c r="AA150" s="23">
        <f t="shared" si="18"/>
        <v>952331</v>
      </c>
      <c r="AB150" s="23">
        <f t="shared" si="19"/>
        <v>815509</v>
      </c>
      <c r="AC150" s="23">
        <f t="shared" si="20"/>
        <v>518604</v>
      </c>
      <c r="AD150" s="23">
        <f t="shared" si="21"/>
        <v>399028</v>
      </c>
      <c r="AE150" s="23">
        <f t="shared" si="22"/>
        <v>258840</v>
      </c>
      <c r="AF150" s="23">
        <f t="shared" si="23"/>
        <v>376970</v>
      </c>
      <c r="AG150" s="91">
        <f t="shared" si="13"/>
        <v>11428197</v>
      </c>
      <c r="AH150" s="91">
        <f t="shared" si="14"/>
        <v>1034838</v>
      </c>
    </row>
    <row r="151">
      <c r="A151" s="76">
        <v>44478.0</v>
      </c>
      <c r="B151" s="24">
        <v>1.9763752E7</v>
      </c>
      <c r="C151" s="24">
        <v>2.0145372E7</v>
      </c>
      <c r="D151" s="24">
        <v>16604.0</v>
      </c>
      <c r="E151" s="24">
        <v>6701978.0</v>
      </c>
      <c r="F151" s="24">
        <v>5731280.0</v>
      </c>
      <c r="G151" s="24">
        <v>7291488.0</v>
      </c>
      <c r="H151" s="24">
        <v>8049661.0</v>
      </c>
      <c r="I151" s="24">
        <v>6741165.0</v>
      </c>
      <c r="J151" s="24">
        <v>3498215.0</v>
      </c>
      <c r="K151" s="24">
        <v>1878733.0</v>
      </c>
      <c r="L151" s="24">
        <v>77.7</v>
      </c>
      <c r="M151" s="24">
        <v>77.2</v>
      </c>
      <c r="N151" s="24">
        <v>78.2</v>
      </c>
      <c r="O151" s="24">
        <v>0.2</v>
      </c>
      <c r="P151" s="24">
        <v>88.0</v>
      </c>
      <c r="Q151" s="24">
        <v>85.7</v>
      </c>
      <c r="R151" s="24">
        <v>89.9</v>
      </c>
      <c r="S151" s="24">
        <v>93.9</v>
      </c>
      <c r="T151" s="24">
        <v>94.4</v>
      </c>
      <c r="U151" s="24">
        <v>93.1</v>
      </c>
      <c r="V151" s="24">
        <v>83.3</v>
      </c>
      <c r="W151" s="23">
        <f t="shared" si="3"/>
        <v>39892520</v>
      </c>
      <c r="X151" s="23">
        <f t="shared" si="15"/>
        <v>90.37876938</v>
      </c>
      <c r="Y151" s="23">
        <f t="shared" si="16"/>
        <v>7193252</v>
      </c>
      <c r="Z151" s="23">
        <f t="shared" si="17"/>
        <v>917778</v>
      </c>
      <c r="AA151" s="23">
        <f t="shared" si="18"/>
        <v>955359</v>
      </c>
      <c r="AB151" s="23">
        <f t="shared" si="19"/>
        <v>817733</v>
      </c>
      <c r="AC151" s="23">
        <f t="shared" si="20"/>
        <v>520415</v>
      </c>
      <c r="AD151" s="23">
        <f t="shared" si="21"/>
        <v>399538</v>
      </c>
      <c r="AE151" s="23">
        <f t="shared" si="22"/>
        <v>258914</v>
      </c>
      <c r="AF151" s="23">
        <f t="shared" si="23"/>
        <v>377003</v>
      </c>
      <c r="AG151" s="91">
        <f t="shared" si="13"/>
        <v>11439992</v>
      </c>
      <c r="AH151" s="91">
        <f t="shared" si="14"/>
        <v>1035455</v>
      </c>
    </row>
    <row r="152">
      <c r="A152" s="76">
        <v>44477.0</v>
      </c>
      <c r="B152" s="24">
        <v>1.9737613E7</v>
      </c>
      <c r="C152" s="24">
        <v>2.0124801E7</v>
      </c>
      <c r="D152" s="24">
        <v>16533.0</v>
      </c>
      <c r="E152" s="24">
        <v>6688715.0</v>
      </c>
      <c r="F152" s="24">
        <v>5719681.0</v>
      </c>
      <c r="G152" s="24">
        <v>7282063.0</v>
      </c>
      <c r="H152" s="24">
        <v>8042070.0</v>
      </c>
      <c r="I152" s="24">
        <v>6737901.0</v>
      </c>
      <c r="J152" s="24">
        <v>3497288.0</v>
      </c>
      <c r="K152" s="24">
        <v>1878163.0</v>
      </c>
      <c r="L152" s="24">
        <v>77.6</v>
      </c>
      <c r="M152" s="24">
        <v>77.1</v>
      </c>
      <c r="N152" s="24">
        <v>78.2</v>
      </c>
      <c r="O152" s="24">
        <v>0.2</v>
      </c>
      <c r="P152" s="24">
        <v>87.8</v>
      </c>
      <c r="Q152" s="24">
        <v>85.5</v>
      </c>
      <c r="R152" s="24">
        <v>89.8</v>
      </c>
      <c r="S152" s="24">
        <v>93.8</v>
      </c>
      <c r="T152" s="24">
        <v>94.4</v>
      </c>
      <c r="U152" s="24">
        <v>93.1</v>
      </c>
      <c r="V152" s="24">
        <v>83.3</v>
      </c>
      <c r="W152" s="23">
        <f t="shared" si="3"/>
        <v>39845881</v>
      </c>
      <c r="X152" s="23">
        <f t="shared" si="15"/>
        <v>90.27310607</v>
      </c>
      <c r="Y152" s="23">
        <f t="shared" si="16"/>
        <v>7193323</v>
      </c>
      <c r="Z152" s="23">
        <f t="shared" si="17"/>
        <v>931041</v>
      </c>
      <c r="AA152" s="23">
        <f t="shared" si="18"/>
        <v>966958</v>
      </c>
      <c r="AB152" s="23">
        <f t="shared" si="19"/>
        <v>827158</v>
      </c>
      <c r="AC152" s="23">
        <f t="shared" si="20"/>
        <v>528006</v>
      </c>
      <c r="AD152" s="23">
        <f t="shared" si="21"/>
        <v>402802</v>
      </c>
      <c r="AE152" s="23">
        <f t="shared" si="22"/>
        <v>259841</v>
      </c>
      <c r="AF152" s="23">
        <f t="shared" si="23"/>
        <v>377573</v>
      </c>
      <c r="AG152" s="91">
        <f t="shared" si="13"/>
        <v>11486702</v>
      </c>
      <c r="AH152" s="91">
        <f t="shared" si="14"/>
        <v>1040216</v>
      </c>
    </row>
    <row r="153">
      <c r="A153" s="76">
        <v>44476.0</v>
      </c>
      <c r="B153" s="24">
        <v>1.9714388E7</v>
      </c>
      <c r="C153" s="24">
        <v>2.0109593E7</v>
      </c>
      <c r="D153" s="24">
        <v>16453.0</v>
      </c>
      <c r="E153" s="24">
        <v>6675366.0</v>
      </c>
      <c r="F153" s="24">
        <v>5710902.0</v>
      </c>
      <c r="G153" s="24">
        <v>7274975.0</v>
      </c>
      <c r="H153" s="24">
        <v>8036692.0</v>
      </c>
      <c r="I153" s="24">
        <v>6735502.0</v>
      </c>
      <c r="J153" s="24">
        <v>3496512.0</v>
      </c>
      <c r="K153" s="24">
        <v>1877579.0</v>
      </c>
      <c r="L153" s="24">
        <v>77.6</v>
      </c>
      <c r="M153" s="24">
        <v>77.0</v>
      </c>
      <c r="N153" s="24">
        <v>78.1</v>
      </c>
      <c r="O153" s="24">
        <v>0.2</v>
      </c>
      <c r="P153" s="24">
        <v>87.6</v>
      </c>
      <c r="Q153" s="24">
        <v>85.4</v>
      </c>
      <c r="R153" s="24">
        <v>89.7</v>
      </c>
      <c r="S153" s="24">
        <v>93.8</v>
      </c>
      <c r="T153" s="24">
        <v>94.3</v>
      </c>
      <c r="U153" s="24">
        <v>93.1</v>
      </c>
      <c r="V153" s="24">
        <v>83.2</v>
      </c>
      <c r="W153" s="23">
        <f t="shared" si="3"/>
        <v>39807528</v>
      </c>
      <c r="X153" s="23">
        <f t="shared" si="15"/>
        <v>90.18621517</v>
      </c>
      <c r="Y153" s="23">
        <f t="shared" si="16"/>
        <v>7193403</v>
      </c>
      <c r="Z153" s="23">
        <f t="shared" si="17"/>
        <v>944390</v>
      </c>
      <c r="AA153" s="23">
        <f t="shared" si="18"/>
        <v>975737</v>
      </c>
      <c r="AB153" s="23">
        <f t="shared" si="19"/>
        <v>834246</v>
      </c>
      <c r="AC153" s="23">
        <f t="shared" si="20"/>
        <v>533384</v>
      </c>
      <c r="AD153" s="23">
        <f t="shared" si="21"/>
        <v>405201</v>
      </c>
      <c r="AE153" s="23">
        <f t="shared" si="22"/>
        <v>260617</v>
      </c>
      <c r="AF153" s="23">
        <f t="shared" si="23"/>
        <v>378157</v>
      </c>
      <c r="AG153" s="91">
        <f t="shared" si="13"/>
        <v>11525135</v>
      </c>
      <c r="AH153" s="91">
        <f t="shared" si="14"/>
        <v>1043975</v>
      </c>
    </row>
    <row r="154">
      <c r="A154" s="76">
        <v>44475.0</v>
      </c>
      <c r="B154" s="24">
        <v>1.9690964E7</v>
      </c>
      <c r="C154" s="24">
        <v>2.0094693E7</v>
      </c>
      <c r="D154" s="24">
        <v>16408.0</v>
      </c>
      <c r="E154" s="24">
        <v>6662373.0</v>
      </c>
      <c r="F154" s="24">
        <v>5702475.0</v>
      </c>
      <c r="G154" s="24">
        <v>7267764.0</v>
      </c>
      <c r="H154" s="24">
        <v>8031078.0</v>
      </c>
      <c r="I154" s="24">
        <v>6732925.0</v>
      </c>
      <c r="J154" s="24">
        <v>3495658.0</v>
      </c>
      <c r="K154" s="24">
        <v>1876976.0</v>
      </c>
      <c r="L154" s="24">
        <v>77.5</v>
      </c>
      <c r="M154" s="24">
        <v>76.9</v>
      </c>
      <c r="N154" s="24">
        <v>78.0</v>
      </c>
      <c r="O154" s="24">
        <v>0.2</v>
      </c>
      <c r="P154" s="24">
        <v>87.4</v>
      </c>
      <c r="Q154" s="24">
        <v>85.3</v>
      </c>
      <c r="R154" s="24">
        <v>89.6</v>
      </c>
      <c r="S154" s="24">
        <v>93.7</v>
      </c>
      <c r="T154" s="24">
        <v>94.3</v>
      </c>
      <c r="U154" s="24">
        <v>93.0</v>
      </c>
      <c r="V154" s="24">
        <v>83.2</v>
      </c>
      <c r="W154" s="23">
        <f t="shared" si="3"/>
        <v>39769249</v>
      </c>
      <c r="X154" s="23">
        <f t="shared" si="15"/>
        <v>90.09949193</v>
      </c>
      <c r="Y154" s="23">
        <f t="shared" si="16"/>
        <v>7193448</v>
      </c>
      <c r="Z154" s="23">
        <f t="shared" si="17"/>
        <v>957383</v>
      </c>
      <c r="AA154" s="23">
        <f t="shared" si="18"/>
        <v>984164</v>
      </c>
      <c r="AB154" s="23">
        <f t="shared" si="19"/>
        <v>841457</v>
      </c>
      <c r="AC154" s="23">
        <f t="shared" si="20"/>
        <v>538998</v>
      </c>
      <c r="AD154" s="23">
        <f t="shared" si="21"/>
        <v>407778</v>
      </c>
      <c r="AE154" s="23">
        <f t="shared" si="22"/>
        <v>261471</v>
      </c>
      <c r="AF154" s="23">
        <f t="shared" si="23"/>
        <v>378760</v>
      </c>
      <c r="AG154" s="91">
        <f t="shared" si="13"/>
        <v>11563459</v>
      </c>
      <c r="AH154" s="91">
        <f t="shared" si="14"/>
        <v>1048009</v>
      </c>
    </row>
    <row r="155">
      <c r="A155" s="76">
        <v>44474.0</v>
      </c>
      <c r="B155" s="24">
        <v>1.9664695E7</v>
      </c>
      <c r="C155" s="24">
        <v>2.007481E7</v>
      </c>
      <c r="D155" s="24">
        <v>16396.0</v>
      </c>
      <c r="E155" s="24">
        <v>6649675.0</v>
      </c>
      <c r="F155" s="24">
        <v>5692027.0</v>
      </c>
      <c r="G155" s="24">
        <v>7258593.0</v>
      </c>
      <c r="H155" s="24">
        <v>8023184.0</v>
      </c>
      <c r="I155" s="24">
        <v>6728995.0</v>
      </c>
      <c r="J155" s="24">
        <v>3494377.0</v>
      </c>
      <c r="K155" s="24">
        <v>1876258.0</v>
      </c>
      <c r="L155" s="24">
        <v>77.4</v>
      </c>
      <c r="M155" s="24">
        <v>76.8</v>
      </c>
      <c r="N155" s="24">
        <v>78.0</v>
      </c>
      <c r="O155" s="24">
        <v>0.2</v>
      </c>
      <c r="P155" s="24">
        <v>87.3</v>
      </c>
      <c r="Q155" s="24">
        <v>85.1</v>
      </c>
      <c r="R155" s="24">
        <v>89.5</v>
      </c>
      <c r="S155" s="24">
        <v>93.6</v>
      </c>
      <c r="T155" s="24">
        <v>94.2</v>
      </c>
      <c r="U155" s="24">
        <v>93.0</v>
      </c>
      <c r="V155" s="24">
        <v>83.2</v>
      </c>
      <c r="W155" s="23">
        <f t="shared" si="3"/>
        <v>39723109</v>
      </c>
      <c r="X155" s="23">
        <f t="shared" si="15"/>
        <v>89.99495914</v>
      </c>
      <c r="Y155" s="23">
        <f t="shared" si="16"/>
        <v>7193460</v>
      </c>
      <c r="Z155" s="23">
        <f t="shared" si="17"/>
        <v>970081</v>
      </c>
      <c r="AA155" s="23">
        <f t="shared" si="18"/>
        <v>994612</v>
      </c>
      <c r="AB155" s="23">
        <f t="shared" si="19"/>
        <v>850628</v>
      </c>
      <c r="AC155" s="23">
        <f t="shared" si="20"/>
        <v>546892</v>
      </c>
      <c r="AD155" s="23">
        <f t="shared" si="21"/>
        <v>411708</v>
      </c>
      <c r="AE155" s="23">
        <f t="shared" si="22"/>
        <v>262752</v>
      </c>
      <c r="AF155" s="23">
        <f t="shared" si="23"/>
        <v>379478</v>
      </c>
      <c r="AG155" s="91">
        <f t="shared" si="13"/>
        <v>11609611</v>
      </c>
      <c r="AH155" s="91">
        <f t="shared" si="14"/>
        <v>1053938</v>
      </c>
    </row>
    <row r="156">
      <c r="A156" s="76">
        <v>44473.0</v>
      </c>
      <c r="B156" s="24">
        <v>1.9649841E7</v>
      </c>
      <c r="C156" s="24">
        <v>2.0064159E7</v>
      </c>
      <c r="D156" s="24">
        <v>16395.0</v>
      </c>
      <c r="E156" s="24">
        <v>6641836.0</v>
      </c>
      <c r="F156" s="24">
        <v>5686532.0</v>
      </c>
      <c r="G156" s="24">
        <v>7253727.0</v>
      </c>
      <c r="H156" s="24">
        <v>8018343.0</v>
      </c>
      <c r="I156" s="24">
        <v>6727162.0</v>
      </c>
      <c r="J156" s="24">
        <v>3493924.0</v>
      </c>
      <c r="K156" s="24">
        <v>1876081.0</v>
      </c>
      <c r="L156" s="24">
        <v>77.3</v>
      </c>
      <c r="M156" s="24">
        <v>76.8</v>
      </c>
      <c r="N156" s="24">
        <v>77.9</v>
      </c>
      <c r="O156" s="24">
        <v>0.2</v>
      </c>
      <c r="P156" s="24">
        <v>87.2</v>
      </c>
      <c r="Q156" s="24">
        <v>85.0</v>
      </c>
      <c r="R156" s="24">
        <v>89.5</v>
      </c>
      <c r="S156" s="24">
        <v>93.6</v>
      </c>
      <c r="T156" s="24">
        <v>94.2</v>
      </c>
      <c r="U156" s="24">
        <v>93.0</v>
      </c>
      <c r="V156" s="24">
        <v>83.2</v>
      </c>
      <c r="W156" s="23">
        <f t="shared" si="3"/>
        <v>39697605</v>
      </c>
      <c r="X156" s="23">
        <f t="shared" si="15"/>
        <v>89.93717838</v>
      </c>
      <c r="Y156" s="23">
        <f t="shared" si="16"/>
        <v>7193461</v>
      </c>
      <c r="Z156" s="23">
        <f t="shared" si="17"/>
        <v>977920</v>
      </c>
      <c r="AA156" s="23">
        <f t="shared" si="18"/>
        <v>1000107</v>
      </c>
      <c r="AB156" s="23">
        <f t="shared" si="19"/>
        <v>855494</v>
      </c>
      <c r="AC156" s="23">
        <f t="shared" si="20"/>
        <v>551733</v>
      </c>
      <c r="AD156" s="23">
        <f t="shared" si="21"/>
        <v>413541</v>
      </c>
      <c r="AE156" s="23">
        <f t="shared" si="22"/>
        <v>263205</v>
      </c>
      <c r="AF156" s="23">
        <f t="shared" si="23"/>
        <v>379655</v>
      </c>
      <c r="AG156" s="91">
        <f t="shared" si="13"/>
        <v>11635116</v>
      </c>
      <c r="AH156" s="91">
        <f t="shared" si="14"/>
        <v>1056401</v>
      </c>
    </row>
    <row r="157">
      <c r="A157" s="76">
        <v>44472.0</v>
      </c>
      <c r="B157" s="101">
        <v>1.9647677E7</v>
      </c>
      <c r="C157" s="101">
        <v>2.0062793E7</v>
      </c>
      <c r="D157" s="101">
        <v>16395.0</v>
      </c>
      <c r="E157" s="101">
        <v>6640747.0</v>
      </c>
      <c r="F157" s="101">
        <v>5685690.0</v>
      </c>
      <c r="G157" s="101">
        <v>7252996.0</v>
      </c>
      <c r="H157" s="101">
        <v>8017674.0</v>
      </c>
      <c r="I157" s="101">
        <v>6727007.0</v>
      </c>
      <c r="J157" s="101">
        <v>3493897.0</v>
      </c>
      <c r="K157" s="101">
        <v>1876064.0</v>
      </c>
      <c r="L157" s="101">
        <v>77.3</v>
      </c>
      <c r="M157" s="101">
        <v>76.7</v>
      </c>
      <c r="N157" s="101">
        <v>77.9</v>
      </c>
      <c r="O157" s="22">
        <v>0.2</v>
      </c>
      <c r="P157" s="101">
        <v>87.2</v>
      </c>
      <c r="Q157" s="101">
        <v>85.0</v>
      </c>
      <c r="R157" s="101">
        <v>89.4</v>
      </c>
      <c r="S157" s="101">
        <v>93.6</v>
      </c>
      <c r="T157" s="101">
        <v>94.2</v>
      </c>
      <c r="U157" s="101">
        <v>93.0</v>
      </c>
      <c r="V157" s="101">
        <v>83.2</v>
      </c>
      <c r="W157" s="23">
        <f t="shared" si="3"/>
        <v>39694075</v>
      </c>
      <c r="X157" s="23">
        <f t="shared" si="15"/>
        <v>89.92918096</v>
      </c>
      <c r="Y157" s="23">
        <f t="shared" si="16"/>
        <v>7193461</v>
      </c>
      <c r="Z157" s="23">
        <f t="shared" si="17"/>
        <v>979009</v>
      </c>
      <c r="AA157" s="23">
        <f t="shared" si="18"/>
        <v>1000949</v>
      </c>
      <c r="AB157" s="23">
        <f t="shared" si="19"/>
        <v>856225</v>
      </c>
      <c r="AC157" s="23">
        <f t="shared" si="20"/>
        <v>552402</v>
      </c>
      <c r="AD157" s="23">
        <f t="shared" si="21"/>
        <v>413696</v>
      </c>
      <c r="AE157" s="23">
        <f t="shared" si="22"/>
        <v>263232</v>
      </c>
      <c r="AF157" s="23">
        <f t="shared" si="23"/>
        <v>379672</v>
      </c>
      <c r="AG157" s="91">
        <f t="shared" si="13"/>
        <v>11638646</v>
      </c>
      <c r="AH157" s="91">
        <f t="shared" si="14"/>
        <v>1056600</v>
      </c>
    </row>
    <row r="158">
      <c r="A158" s="76">
        <v>44471.0</v>
      </c>
      <c r="B158" s="101">
        <v>1.9575642E7</v>
      </c>
      <c r="C158" s="101">
        <v>2.0009623E7</v>
      </c>
      <c r="D158" s="101">
        <v>16394.0</v>
      </c>
      <c r="E158" s="101">
        <v>6600784.0</v>
      </c>
      <c r="F158" s="101">
        <v>5649555.0</v>
      </c>
      <c r="G158" s="101">
        <v>7215515.0</v>
      </c>
      <c r="H158" s="101">
        <v>8009482.0</v>
      </c>
      <c r="I158" s="101">
        <v>6724392.0</v>
      </c>
      <c r="J158" s="101">
        <v>3493349.0</v>
      </c>
      <c r="K158" s="101">
        <v>1875794.0</v>
      </c>
      <c r="L158" s="101">
        <v>77.1</v>
      </c>
      <c r="M158" s="101">
        <v>76.5</v>
      </c>
      <c r="N158" s="101">
        <v>77.7</v>
      </c>
      <c r="O158" s="22">
        <v>0.2</v>
      </c>
      <c r="P158" s="101">
        <v>86.6</v>
      </c>
      <c r="Q158" s="101">
        <v>84.5</v>
      </c>
      <c r="R158" s="101">
        <v>89.0</v>
      </c>
      <c r="S158" s="101">
        <v>93.5</v>
      </c>
      <c r="T158" s="101">
        <v>94.2</v>
      </c>
      <c r="U158" s="101">
        <v>93.0</v>
      </c>
      <c r="V158" s="101">
        <v>83.2</v>
      </c>
      <c r="W158" s="23">
        <f t="shared" si="3"/>
        <v>39568871</v>
      </c>
      <c r="X158" s="23">
        <f t="shared" si="15"/>
        <v>89.64552419</v>
      </c>
      <c r="Y158" s="23">
        <f t="shared" si="16"/>
        <v>7193462</v>
      </c>
      <c r="Z158" s="23">
        <f t="shared" si="17"/>
        <v>1018972</v>
      </c>
      <c r="AA158" s="23">
        <f t="shared" si="18"/>
        <v>1037084</v>
      </c>
      <c r="AB158" s="23">
        <f t="shared" si="19"/>
        <v>893706</v>
      </c>
      <c r="AC158" s="23">
        <f t="shared" si="20"/>
        <v>560594</v>
      </c>
      <c r="AD158" s="23">
        <f t="shared" si="21"/>
        <v>416311</v>
      </c>
      <c r="AE158" s="23">
        <f t="shared" si="22"/>
        <v>263780</v>
      </c>
      <c r="AF158" s="23">
        <f t="shared" si="23"/>
        <v>379942</v>
      </c>
      <c r="AG158" s="91">
        <f t="shared" si="13"/>
        <v>11763851</v>
      </c>
      <c r="AH158" s="91">
        <f t="shared" si="14"/>
        <v>1060033</v>
      </c>
    </row>
    <row r="159">
      <c r="A159" s="76">
        <v>44470.0</v>
      </c>
      <c r="B159" s="24">
        <v>1.9445857E7</v>
      </c>
      <c r="C159" s="24">
        <v>1.9901716E7</v>
      </c>
      <c r="D159" s="24">
        <v>16373.0</v>
      </c>
      <c r="E159" s="24">
        <v>6527115.0</v>
      </c>
      <c r="F159" s="24">
        <v>5580539.0</v>
      </c>
      <c r="G159" s="24">
        <v>7147055.0</v>
      </c>
      <c r="H159" s="24">
        <v>7993146.0</v>
      </c>
      <c r="I159" s="24">
        <v>6717022.0</v>
      </c>
      <c r="J159" s="24">
        <v>3491384.0</v>
      </c>
      <c r="K159" s="24">
        <v>1874939.0</v>
      </c>
      <c r="L159" s="24">
        <v>76.6</v>
      </c>
      <c r="M159" s="24">
        <v>76.0</v>
      </c>
      <c r="N159" s="24">
        <v>77.3</v>
      </c>
      <c r="O159" s="22">
        <v>0.2</v>
      </c>
      <c r="P159" s="24">
        <v>85.7</v>
      </c>
      <c r="Q159" s="24">
        <v>83.5</v>
      </c>
      <c r="R159" s="24">
        <v>88.1</v>
      </c>
      <c r="S159" s="24">
        <v>93.3</v>
      </c>
      <c r="T159" s="24">
        <v>94.1</v>
      </c>
      <c r="U159" s="24">
        <v>92.9</v>
      </c>
      <c r="V159" s="24">
        <v>83.1</v>
      </c>
      <c r="W159" s="23">
        <f t="shared" si="3"/>
        <v>39331200</v>
      </c>
      <c r="X159" s="23">
        <f t="shared" si="15"/>
        <v>89.10706704</v>
      </c>
      <c r="Y159" s="23">
        <f t="shared" si="16"/>
        <v>7193483</v>
      </c>
      <c r="Z159" s="23">
        <f t="shared" si="17"/>
        <v>1092641</v>
      </c>
      <c r="AA159" s="23">
        <f t="shared" si="18"/>
        <v>1106100</v>
      </c>
      <c r="AB159" s="23">
        <f t="shared" si="19"/>
        <v>962166</v>
      </c>
      <c r="AC159" s="23">
        <f t="shared" si="20"/>
        <v>576930</v>
      </c>
      <c r="AD159" s="23">
        <f t="shared" si="21"/>
        <v>423681</v>
      </c>
      <c r="AE159" s="23">
        <f t="shared" si="22"/>
        <v>265745</v>
      </c>
      <c r="AF159" s="23">
        <f t="shared" si="23"/>
        <v>380797</v>
      </c>
      <c r="AG159" s="91">
        <f t="shared" si="13"/>
        <v>12001543</v>
      </c>
      <c r="AH159" s="91">
        <f t="shared" si="14"/>
        <v>1070223</v>
      </c>
    </row>
    <row r="160">
      <c r="A160" s="76">
        <v>44469.0</v>
      </c>
      <c r="B160" s="24">
        <v>1.9254271E7</v>
      </c>
      <c r="C160" s="24">
        <v>1.9748156E7</v>
      </c>
      <c r="D160" s="24">
        <v>16363.0</v>
      </c>
      <c r="E160" s="24">
        <v>6421330.0</v>
      </c>
      <c r="F160" s="24">
        <v>5472864.0</v>
      </c>
      <c r="G160" s="24">
        <v>7025818.0</v>
      </c>
      <c r="H160" s="24">
        <v>7986990.0</v>
      </c>
      <c r="I160" s="24">
        <v>6714244.0</v>
      </c>
      <c r="J160" s="24">
        <v>3490473.0</v>
      </c>
      <c r="K160" s="24">
        <v>1874345.0</v>
      </c>
      <c r="L160" s="24">
        <v>76.0</v>
      </c>
      <c r="M160" s="24">
        <v>75.2</v>
      </c>
      <c r="N160" s="24">
        <v>76.7</v>
      </c>
      <c r="O160" s="22">
        <v>0.2</v>
      </c>
      <c r="P160" s="24">
        <v>84.3</v>
      </c>
      <c r="Q160" s="24">
        <v>81.8</v>
      </c>
      <c r="R160" s="24">
        <v>86.6</v>
      </c>
      <c r="S160" s="24">
        <v>93.2</v>
      </c>
      <c r="T160" s="24">
        <v>94.0</v>
      </c>
      <c r="U160" s="24">
        <v>92.9</v>
      </c>
      <c r="V160" s="24">
        <v>83.1</v>
      </c>
      <c r="W160" s="23">
        <f t="shared" si="3"/>
        <v>38986064</v>
      </c>
      <c r="X160" s="23">
        <f t="shared" si="15"/>
        <v>88.32514184</v>
      </c>
      <c r="Y160" s="23">
        <f t="shared" si="16"/>
        <v>7193493</v>
      </c>
      <c r="Z160" s="23">
        <f t="shared" si="17"/>
        <v>1198426</v>
      </c>
      <c r="AA160" s="23">
        <f t="shared" si="18"/>
        <v>1213775</v>
      </c>
      <c r="AB160" s="23">
        <f t="shared" si="19"/>
        <v>1083403</v>
      </c>
      <c r="AC160" s="23">
        <f t="shared" si="20"/>
        <v>583086</v>
      </c>
      <c r="AD160" s="23">
        <f t="shared" si="21"/>
        <v>426459</v>
      </c>
      <c r="AE160" s="23">
        <f t="shared" si="22"/>
        <v>266656</v>
      </c>
      <c r="AF160" s="23">
        <f t="shared" si="23"/>
        <v>381391</v>
      </c>
      <c r="AG160" s="91">
        <f t="shared" si="13"/>
        <v>12346689</v>
      </c>
      <c r="AH160" s="91">
        <f t="shared" si="14"/>
        <v>1074506</v>
      </c>
    </row>
    <row r="161">
      <c r="A161" s="76">
        <v>44468.0</v>
      </c>
      <c r="B161" s="24">
        <v>1.9123631E7</v>
      </c>
      <c r="C161" s="24">
        <v>1.9646235E7</v>
      </c>
      <c r="D161" s="24">
        <v>16359.0</v>
      </c>
      <c r="E161" s="24">
        <v>6345664.0</v>
      </c>
      <c r="F161" s="24">
        <v>5408940.0</v>
      </c>
      <c r="G161" s="24">
        <v>6942578.0</v>
      </c>
      <c r="H161" s="24">
        <v>7980929.0</v>
      </c>
      <c r="I161" s="24">
        <v>6711949.0</v>
      </c>
      <c r="J161" s="24">
        <v>3489720.0</v>
      </c>
      <c r="K161" s="24">
        <v>1873727.0</v>
      </c>
      <c r="L161" s="24">
        <v>75.5</v>
      </c>
      <c r="M161" s="24">
        <v>74.7</v>
      </c>
      <c r="N161" s="24">
        <v>76.3</v>
      </c>
      <c r="O161" s="22">
        <v>0.2</v>
      </c>
      <c r="P161" s="24">
        <v>83.3</v>
      </c>
      <c r="Q161" s="24">
        <v>80.9</v>
      </c>
      <c r="R161" s="24">
        <v>85.6</v>
      </c>
      <c r="S161" s="24">
        <v>93.1</v>
      </c>
      <c r="T161" s="24">
        <v>94.0</v>
      </c>
      <c r="U161" s="24">
        <v>92.9</v>
      </c>
      <c r="V161" s="24">
        <v>83.1</v>
      </c>
      <c r="W161" s="23">
        <f t="shared" si="3"/>
        <v>38753507</v>
      </c>
      <c r="X161" s="23">
        <f t="shared" si="15"/>
        <v>87.79827075</v>
      </c>
      <c r="Y161" s="23">
        <f t="shared" si="16"/>
        <v>7193497</v>
      </c>
      <c r="Z161" s="23">
        <f t="shared" si="17"/>
        <v>1274092</v>
      </c>
      <c r="AA161" s="23">
        <f t="shared" si="18"/>
        <v>1277699</v>
      </c>
      <c r="AB161" s="23">
        <f t="shared" si="19"/>
        <v>1166643</v>
      </c>
      <c r="AC161" s="23">
        <f t="shared" si="20"/>
        <v>589147</v>
      </c>
      <c r="AD161" s="23">
        <f t="shared" si="21"/>
        <v>428754</v>
      </c>
      <c r="AE161" s="23">
        <f t="shared" si="22"/>
        <v>267409</v>
      </c>
      <c r="AF161" s="23">
        <f t="shared" si="23"/>
        <v>382009</v>
      </c>
      <c r="AG161" s="91">
        <f t="shared" si="13"/>
        <v>12579250</v>
      </c>
      <c r="AH161" s="91">
        <f t="shared" si="14"/>
        <v>1078172</v>
      </c>
    </row>
    <row r="162">
      <c r="A162" s="76">
        <v>44467.0</v>
      </c>
      <c r="B162" s="24">
        <v>1.8983334E7</v>
      </c>
      <c r="C162" s="24">
        <v>1.9527958E7</v>
      </c>
      <c r="D162" s="24">
        <v>16347.0</v>
      </c>
      <c r="E162" s="24">
        <v>6265333.0</v>
      </c>
      <c r="F162" s="24">
        <v>5338995.0</v>
      </c>
      <c r="G162" s="24">
        <v>6843747.0</v>
      </c>
      <c r="H162" s="24">
        <v>7975262.0</v>
      </c>
      <c r="I162" s="24">
        <v>6709547.0</v>
      </c>
      <c r="J162" s="24">
        <v>3488938.0</v>
      </c>
      <c r="K162" s="24">
        <v>1873123.0</v>
      </c>
      <c r="L162" s="17">
        <v>75.0</v>
      </c>
      <c r="M162" s="24">
        <v>74.1</v>
      </c>
      <c r="N162" s="24">
        <v>75.8</v>
      </c>
      <c r="O162" s="22">
        <v>0.2</v>
      </c>
      <c r="P162" s="24">
        <v>82.2</v>
      </c>
      <c r="Q162" s="24">
        <v>79.8</v>
      </c>
      <c r="R162" s="24">
        <v>84.4</v>
      </c>
      <c r="S162" s="24">
        <v>93.1</v>
      </c>
      <c r="T162" s="24">
        <v>94.0</v>
      </c>
      <c r="U162" s="24">
        <v>92.9</v>
      </c>
      <c r="V162" s="24">
        <v>83.0</v>
      </c>
      <c r="W162" s="23">
        <f t="shared" si="3"/>
        <v>38494945</v>
      </c>
      <c r="X162" s="23">
        <f t="shared" si="15"/>
        <v>87.21248385</v>
      </c>
      <c r="Y162" s="23">
        <f t="shared" si="16"/>
        <v>7193509</v>
      </c>
      <c r="Z162" s="23">
        <f t="shared" si="17"/>
        <v>1354423</v>
      </c>
      <c r="AA162" s="23">
        <f t="shared" si="18"/>
        <v>1347644</v>
      </c>
      <c r="AB162" s="23">
        <f t="shared" si="19"/>
        <v>1265474</v>
      </c>
      <c r="AC162" s="23">
        <f t="shared" si="20"/>
        <v>594814</v>
      </c>
      <c r="AD162" s="23">
        <f t="shared" si="21"/>
        <v>431156</v>
      </c>
      <c r="AE162" s="23">
        <f t="shared" si="22"/>
        <v>268191</v>
      </c>
      <c r="AF162" s="23">
        <f t="shared" si="23"/>
        <v>382613</v>
      </c>
      <c r="AG162" s="91">
        <f t="shared" si="13"/>
        <v>12837824</v>
      </c>
      <c r="AH162" s="91">
        <f t="shared" si="14"/>
        <v>1081960</v>
      </c>
    </row>
    <row r="163">
      <c r="A163" s="76">
        <v>44466.0</v>
      </c>
      <c r="B163" s="24">
        <v>1.8742515E7</v>
      </c>
      <c r="C163" s="24">
        <v>1.9349438E7</v>
      </c>
      <c r="D163" s="101">
        <v>16338.0</v>
      </c>
      <c r="E163" s="101">
        <v>6120530.0</v>
      </c>
      <c r="F163" s="101">
        <v>5221182.0</v>
      </c>
      <c r="G163" s="101">
        <v>6697273.0</v>
      </c>
      <c r="H163" s="101">
        <v>7968951.0</v>
      </c>
      <c r="I163" s="101">
        <v>6706979.0</v>
      </c>
      <c r="J163" s="101">
        <v>3488105.0</v>
      </c>
      <c r="K163" s="101">
        <v>1872595.0</v>
      </c>
      <c r="L163" s="24">
        <v>74.2</v>
      </c>
      <c r="M163" s="24">
        <v>73.2</v>
      </c>
      <c r="N163" s="24">
        <v>75.2</v>
      </c>
      <c r="O163" s="22">
        <v>0.2</v>
      </c>
      <c r="P163" s="101">
        <v>80.3</v>
      </c>
      <c r="Q163" s="101">
        <v>78.1</v>
      </c>
      <c r="R163" s="101">
        <v>82.6</v>
      </c>
      <c r="S163" s="101">
        <v>93.0</v>
      </c>
      <c r="T163" s="101">
        <v>93.9</v>
      </c>
      <c r="U163" s="101">
        <v>92.8</v>
      </c>
      <c r="V163" s="101">
        <v>83.0</v>
      </c>
      <c r="W163" s="23">
        <f t="shared" si="3"/>
        <v>38075615</v>
      </c>
      <c r="X163" s="23">
        <f t="shared" si="15"/>
        <v>86.26246793</v>
      </c>
      <c r="Y163" s="23">
        <f t="shared" si="16"/>
        <v>7193518</v>
      </c>
      <c r="Z163" s="23">
        <f t="shared" si="17"/>
        <v>1499226</v>
      </c>
      <c r="AA163" s="23">
        <f t="shared" si="18"/>
        <v>1465457</v>
      </c>
      <c r="AB163" s="23">
        <f t="shared" si="19"/>
        <v>1411948</v>
      </c>
      <c r="AC163" s="23">
        <f t="shared" si="20"/>
        <v>601125</v>
      </c>
      <c r="AD163" s="23">
        <f t="shared" si="21"/>
        <v>433724</v>
      </c>
      <c r="AE163" s="23">
        <f t="shared" si="22"/>
        <v>269024</v>
      </c>
      <c r="AF163" s="23">
        <f t="shared" si="23"/>
        <v>383141</v>
      </c>
      <c r="AG163" s="91">
        <f t="shared" si="13"/>
        <v>13257163</v>
      </c>
      <c r="AH163" s="91">
        <f t="shared" si="14"/>
        <v>1085889</v>
      </c>
    </row>
    <row r="164">
      <c r="A164" s="76">
        <v>44465.0</v>
      </c>
      <c r="B164" s="24">
        <v>1.8725473E7</v>
      </c>
      <c r="C164" s="24">
        <v>1.9339383E7</v>
      </c>
      <c r="D164" s="24">
        <v>16338.0</v>
      </c>
      <c r="E164" s="24">
        <v>6109579.0</v>
      </c>
      <c r="F164" s="24">
        <v>5213695.0</v>
      </c>
      <c r="G164" s="24">
        <v>6689098.0</v>
      </c>
      <c r="H164" s="24">
        <v>7968595.0</v>
      </c>
      <c r="I164" s="24">
        <v>6706878.0</v>
      </c>
      <c r="J164" s="24">
        <v>3488093.0</v>
      </c>
      <c r="K164" s="24">
        <v>1872580.0</v>
      </c>
      <c r="L164" s="24">
        <v>74.1</v>
      </c>
      <c r="M164" s="24">
        <v>73.1</v>
      </c>
      <c r="N164" s="24">
        <v>75.1</v>
      </c>
      <c r="O164" s="22">
        <v>0.2</v>
      </c>
      <c r="P164" s="24">
        <v>80.2</v>
      </c>
      <c r="Q164" s="24">
        <v>78.0</v>
      </c>
      <c r="R164" s="24">
        <v>82.5</v>
      </c>
      <c r="S164" s="24">
        <v>93.0</v>
      </c>
      <c r="T164" s="24">
        <v>93.9</v>
      </c>
      <c r="U164" s="24">
        <v>92.8</v>
      </c>
      <c r="V164" s="24">
        <v>83.0</v>
      </c>
      <c r="W164" s="23">
        <f t="shared" si="3"/>
        <v>38048518</v>
      </c>
      <c r="X164" s="23">
        <f t="shared" si="15"/>
        <v>86.20107813</v>
      </c>
      <c r="Y164" s="23">
        <f t="shared" si="16"/>
        <v>7193518</v>
      </c>
      <c r="Z164" s="23">
        <f t="shared" si="17"/>
        <v>1510177</v>
      </c>
      <c r="AA164" s="23">
        <f t="shared" si="18"/>
        <v>1472944</v>
      </c>
      <c r="AB164" s="23">
        <f t="shared" si="19"/>
        <v>1420123</v>
      </c>
      <c r="AC164" s="23">
        <f t="shared" si="20"/>
        <v>601481</v>
      </c>
      <c r="AD164" s="23">
        <f t="shared" si="21"/>
        <v>433825</v>
      </c>
      <c r="AE164" s="23">
        <f t="shared" si="22"/>
        <v>269036</v>
      </c>
      <c r="AF164" s="23">
        <f t="shared" si="23"/>
        <v>383156</v>
      </c>
      <c r="AG164" s="91">
        <f t="shared" si="13"/>
        <v>13284260</v>
      </c>
      <c r="AH164" s="91">
        <f t="shared" si="14"/>
        <v>1086017</v>
      </c>
    </row>
    <row r="165">
      <c r="A165" s="76">
        <v>44464.0</v>
      </c>
      <c r="B165" s="86">
        <v>1.854251E7</v>
      </c>
      <c r="C165" s="86">
        <v>1.9207344E7</v>
      </c>
      <c r="D165" s="86">
        <v>16335.0</v>
      </c>
      <c r="E165" s="86">
        <v>5999769.0</v>
      </c>
      <c r="F165" s="86">
        <v>5128814.0</v>
      </c>
      <c r="G165" s="86">
        <v>6573425.0</v>
      </c>
      <c r="H165" s="86">
        <v>7965437.0</v>
      </c>
      <c r="I165" s="86">
        <v>6705783.0</v>
      </c>
      <c r="J165" s="86">
        <v>3487821.0</v>
      </c>
      <c r="K165" s="86">
        <v>1872470.0</v>
      </c>
      <c r="L165" s="86">
        <v>73.5</v>
      </c>
      <c r="M165" s="86">
        <v>72.4</v>
      </c>
      <c r="N165" s="86">
        <v>74.6</v>
      </c>
      <c r="O165" s="22">
        <v>0.2</v>
      </c>
      <c r="P165" s="86">
        <v>78.7</v>
      </c>
      <c r="Q165" s="86">
        <v>76.7</v>
      </c>
      <c r="R165" s="86">
        <v>81.1</v>
      </c>
      <c r="S165" s="86">
        <v>92.9</v>
      </c>
      <c r="T165" s="86">
        <v>93.9</v>
      </c>
      <c r="U165" s="86">
        <v>92.8</v>
      </c>
      <c r="V165" s="86">
        <v>83.0</v>
      </c>
      <c r="W165" s="23">
        <f t="shared" si="3"/>
        <v>37733519</v>
      </c>
      <c r="X165" s="23">
        <f t="shared" si="15"/>
        <v>85.48743001</v>
      </c>
      <c r="Y165" s="23">
        <f t="shared" si="16"/>
        <v>7193521</v>
      </c>
      <c r="Z165" s="23">
        <f t="shared" si="17"/>
        <v>1619987</v>
      </c>
      <c r="AA165" s="23">
        <f t="shared" si="18"/>
        <v>1557825</v>
      </c>
      <c r="AB165" s="23">
        <f t="shared" si="19"/>
        <v>1535796</v>
      </c>
      <c r="AC165" s="23">
        <f t="shared" si="20"/>
        <v>604639</v>
      </c>
      <c r="AD165" s="23">
        <f t="shared" si="21"/>
        <v>434920</v>
      </c>
      <c r="AE165" s="23">
        <f t="shared" si="22"/>
        <v>269308</v>
      </c>
      <c r="AF165" s="23">
        <f t="shared" si="23"/>
        <v>383266</v>
      </c>
      <c r="AG165" s="91">
        <f t="shared" si="13"/>
        <v>13599262</v>
      </c>
      <c r="AH165" s="91">
        <f t="shared" si="14"/>
        <v>1087494</v>
      </c>
    </row>
    <row r="166">
      <c r="A166" s="76">
        <v>44463.0</v>
      </c>
      <c r="B166" s="86">
        <v>1.8204754E7</v>
      </c>
      <c r="C166" s="86">
        <v>1.8927434E7</v>
      </c>
      <c r="D166" s="86">
        <v>16316.0</v>
      </c>
      <c r="E166" s="86">
        <v>5808179.0</v>
      </c>
      <c r="F166" s="86">
        <v>4952261.0</v>
      </c>
      <c r="G166" s="86">
        <v>6334375.0</v>
      </c>
      <c r="H166" s="86">
        <v>7958971.0</v>
      </c>
      <c r="I166" s="86">
        <v>6703216.0</v>
      </c>
      <c r="J166" s="86">
        <v>3486965.0</v>
      </c>
      <c r="K166" s="86">
        <v>1871905.0</v>
      </c>
      <c r="L166" s="86">
        <v>72.3</v>
      </c>
      <c r="M166" s="86">
        <v>71.1</v>
      </c>
      <c r="N166" s="86">
        <v>73.5</v>
      </c>
      <c r="O166" s="22">
        <v>0.2</v>
      </c>
      <c r="P166" s="86">
        <v>76.2</v>
      </c>
      <c r="Q166" s="86">
        <v>74.1</v>
      </c>
      <c r="R166" s="86">
        <v>78.1</v>
      </c>
      <c r="S166" s="86">
        <v>92.9</v>
      </c>
      <c r="T166" s="86">
        <v>93.9</v>
      </c>
      <c r="U166" s="86">
        <v>92.8</v>
      </c>
      <c r="V166" s="86">
        <v>83.0</v>
      </c>
      <c r="W166" s="23">
        <f t="shared" si="3"/>
        <v>37115872</v>
      </c>
      <c r="X166" s="23">
        <f t="shared" si="15"/>
        <v>84.08811566</v>
      </c>
      <c r="Y166" s="23">
        <f t="shared" si="16"/>
        <v>7193540</v>
      </c>
      <c r="Z166" s="23">
        <f t="shared" si="17"/>
        <v>1811577</v>
      </c>
      <c r="AA166" s="23">
        <f t="shared" si="18"/>
        <v>1734378</v>
      </c>
      <c r="AB166" s="23">
        <f t="shared" si="19"/>
        <v>1774846</v>
      </c>
      <c r="AC166" s="23">
        <f t="shared" si="20"/>
        <v>611105</v>
      </c>
      <c r="AD166" s="23">
        <f t="shared" si="21"/>
        <v>437487</v>
      </c>
      <c r="AE166" s="23">
        <f t="shared" si="22"/>
        <v>270164</v>
      </c>
      <c r="AF166" s="23">
        <f t="shared" si="23"/>
        <v>383831</v>
      </c>
      <c r="AG166" s="91">
        <f t="shared" si="13"/>
        <v>14216928</v>
      </c>
      <c r="AH166" s="91">
        <f t="shared" si="14"/>
        <v>1091482</v>
      </c>
    </row>
    <row r="167">
      <c r="A167" s="76">
        <v>44462.0</v>
      </c>
      <c r="B167" s="24">
        <v>1.7872186E7</v>
      </c>
      <c r="C167" s="24">
        <v>1.8697919E7</v>
      </c>
      <c r="D167" s="24">
        <v>16311.0</v>
      </c>
      <c r="E167" s="24">
        <v>5602093.0</v>
      </c>
      <c r="F167" s="24">
        <v>4798612.0</v>
      </c>
      <c r="G167" s="24">
        <v>6142291.0</v>
      </c>
      <c r="H167" s="24">
        <v>7952588.0</v>
      </c>
      <c r="I167" s="24">
        <v>6700809.0</v>
      </c>
      <c r="J167" s="24">
        <v>3486122.0</v>
      </c>
      <c r="K167" s="24">
        <v>1871279.0</v>
      </c>
      <c r="L167" s="17">
        <v>71.2</v>
      </c>
      <c r="M167" s="24">
        <v>69.8</v>
      </c>
      <c r="N167" s="24">
        <v>72.6</v>
      </c>
      <c r="O167" s="22">
        <v>0.2</v>
      </c>
      <c r="P167" s="24">
        <v>73.5</v>
      </c>
      <c r="Q167" s="24">
        <v>71.8</v>
      </c>
      <c r="R167" s="24">
        <v>75.7</v>
      </c>
      <c r="S167" s="24">
        <v>92.8</v>
      </c>
      <c r="T167" s="24">
        <v>93.8</v>
      </c>
      <c r="U167" s="24">
        <v>92.8</v>
      </c>
      <c r="V167" s="24">
        <v>83.0</v>
      </c>
      <c r="W167" s="23">
        <f t="shared" si="3"/>
        <v>36553794</v>
      </c>
      <c r="X167" s="23">
        <f t="shared" si="15"/>
        <v>82.81469603</v>
      </c>
      <c r="Y167" s="23">
        <f t="shared" si="16"/>
        <v>7193545</v>
      </c>
      <c r="Z167" s="23">
        <f t="shared" si="17"/>
        <v>2017663</v>
      </c>
      <c r="AA167" s="23">
        <f t="shared" si="18"/>
        <v>1888027</v>
      </c>
      <c r="AB167" s="23">
        <f t="shared" si="19"/>
        <v>1966930</v>
      </c>
      <c r="AC167" s="23">
        <f t="shared" si="20"/>
        <v>617488</v>
      </c>
      <c r="AD167" s="23">
        <f t="shared" si="21"/>
        <v>439894</v>
      </c>
      <c r="AE167" s="23">
        <f t="shared" si="22"/>
        <v>271007</v>
      </c>
      <c r="AF167" s="23">
        <f t="shared" si="23"/>
        <v>384457</v>
      </c>
      <c r="AG167" s="91">
        <f t="shared" si="13"/>
        <v>14779011</v>
      </c>
      <c r="AH167" s="91">
        <f t="shared" si="14"/>
        <v>1095358</v>
      </c>
    </row>
    <row r="168">
      <c r="A168" s="76">
        <v>44461.0</v>
      </c>
      <c r="B168" s="21">
        <v>1.7855394E7</v>
      </c>
      <c r="C168" s="21">
        <v>1.8687215E7</v>
      </c>
      <c r="D168" s="21">
        <v>16311.0</v>
      </c>
      <c r="E168" s="21">
        <v>5590279.0</v>
      </c>
      <c r="F168" s="21">
        <v>4791692.0</v>
      </c>
      <c r="G168" s="21">
        <v>6134036.0</v>
      </c>
      <c r="H168" s="21">
        <v>7952232.0</v>
      </c>
      <c r="I168" s="21">
        <v>6700688.0</v>
      </c>
      <c r="J168" s="21">
        <v>3486101.0</v>
      </c>
      <c r="K168" s="21">
        <v>1871270.0</v>
      </c>
      <c r="L168" s="21">
        <v>71.2</v>
      </c>
      <c r="M168" s="21">
        <v>69.7</v>
      </c>
      <c r="N168" s="21">
        <v>72.6</v>
      </c>
      <c r="O168" s="21">
        <v>0.2</v>
      </c>
      <c r="P168" s="21">
        <v>73.4</v>
      </c>
      <c r="Q168" s="21">
        <v>71.7</v>
      </c>
      <c r="R168" s="21">
        <v>75.6</v>
      </c>
      <c r="S168" s="21">
        <v>92.8</v>
      </c>
      <c r="T168" s="21">
        <v>93.8</v>
      </c>
      <c r="U168" s="21">
        <v>92.8</v>
      </c>
      <c r="V168" s="21">
        <v>83.0</v>
      </c>
      <c r="W168" s="23">
        <f t="shared" si="3"/>
        <v>36526298</v>
      </c>
      <c r="X168" s="23">
        <f t="shared" si="15"/>
        <v>82.75240228</v>
      </c>
      <c r="Y168" s="23">
        <f t="shared" si="16"/>
        <v>7193545</v>
      </c>
      <c r="Z168" s="23">
        <f t="shared" si="17"/>
        <v>2029477</v>
      </c>
      <c r="AA168" s="23">
        <f t="shared" si="18"/>
        <v>1894947</v>
      </c>
      <c r="AB168" s="23">
        <f t="shared" si="19"/>
        <v>1975185</v>
      </c>
      <c r="AC168" s="23">
        <f t="shared" si="20"/>
        <v>617844</v>
      </c>
      <c r="AD168" s="23">
        <f t="shared" si="21"/>
        <v>440015</v>
      </c>
      <c r="AE168" s="23">
        <f t="shared" si="22"/>
        <v>271028</v>
      </c>
      <c r="AF168" s="23">
        <f t="shared" si="23"/>
        <v>384466</v>
      </c>
      <c r="AG168" s="91">
        <f t="shared" si="13"/>
        <v>14806507</v>
      </c>
      <c r="AH168" s="91">
        <f t="shared" si="14"/>
        <v>1095509</v>
      </c>
    </row>
    <row r="169">
      <c r="A169" s="76">
        <v>44460.0</v>
      </c>
      <c r="B169" s="21">
        <v>1.7846968E7</v>
      </c>
      <c r="C169" s="21">
        <v>1.8680861E7</v>
      </c>
      <c r="D169" s="21">
        <v>16311.0</v>
      </c>
      <c r="E169" s="21">
        <v>5583465.0</v>
      </c>
      <c r="F169" s="21">
        <v>4787861.0</v>
      </c>
      <c r="G169" s="21">
        <v>6130163.0</v>
      </c>
      <c r="H169" s="21">
        <v>7952043.0</v>
      </c>
      <c r="I169" s="21">
        <v>6700629.0</v>
      </c>
      <c r="J169" s="21">
        <v>3486090.0</v>
      </c>
      <c r="K169" s="21">
        <v>1871267.0</v>
      </c>
      <c r="L169" s="21">
        <v>71.1</v>
      </c>
      <c r="M169" s="21">
        <v>69.7</v>
      </c>
      <c r="N169" s="21">
        <v>72.6</v>
      </c>
      <c r="O169" s="21">
        <v>0.2</v>
      </c>
      <c r="P169" s="21">
        <v>73.3</v>
      </c>
      <c r="Q169" s="21">
        <v>71.6</v>
      </c>
      <c r="R169" s="21">
        <v>75.6</v>
      </c>
      <c r="S169" s="21">
        <v>92.8</v>
      </c>
      <c r="T169" s="21">
        <v>93.8</v>
      </c>
      <c r="U169" s="21">
        <v>92.8</v>
      </c>
      <c r="V169" s="21">
        <v>83.0</v>
      </c>
      <c r="W169" s="23">
        <f t="shared" si="3"/>
        <v>36511518</v>
      </c>
      <c r="X169" s="23">
        <f t="shared" si="15"/>
        <v>82.71891735</v>
      </c>
      <c r="Y169" s="23">
        <f t="shared" si="16"/>
        <v>7193545</v>
      </c>
      <c r="Z169" s="23">
        <f t="shared" si="17"/>
        <v>2036291</v>
      </c>
      <c r="AA169" s="23">
        <f t="shared" si="18"/>
        <v>1898778</v>
      </c>
      <c r="AB169" s="23">
        <f t="shared" si="19"/>
        <v>1979058</v>
      </c>
      <c r="AC169" s="23">
        <f t="shared" si="20"/>
        <v>618033</v>
      </c>
      <c r="AD169" s="23">
        <f t="shared" si="21"/>
        <v>440074</v>
      </c>
      <c r="AE169" s="23">
        <f t="shared" si="22"/>
        <v>271039</v>
      </c>
      <c r="AF169" s="23">
        <f t="shared" si="23"/>
        <v>384469</v>
      </c>
      <c r="AG169" s="91">
        <f t="shared" si="13"/>
        <v>14821287</v>
      </c>
      <c r="AH169" s="91">
        <f t="shared" si="14"/>
        <v>1095582</v>
      </c>
    </row>
    <row r="170">
      <c r="A170" s="76">
        <v>44459.0</v>
      </c>
      <c r="B170" s="21">
        <v>1.7834165E7</v>
      </c>
      <c r="C170" s="21">
        <v>1.8670956E7</v>
      </c>
      <c r="D170" s="21">
        <v>16311.0</v>
      </c>
      <c r="E170" s="21">
        <v>5573812.0</v>
      </c>
      <c r="F170" s="21">
        <v>4781718.0</v>
      </c>
      <c r="G170" s="21">
        <v>6123490.0</v>
      </c>
      <c r="H170" s="21">
        <v>7951874.0</v>
      </c>
      <c r="I170" s="21">
        <v>6700573.0</v>
      </c>
      <c r="J170" s="21">
        <v>3486080.0</v>
      </c>
      <c r="K170" s="21">
        <v>1871263.0</v>
      </c>
      <c r="L170" s="21">
        <v>71.1</v>
      </c>
      <c r="M170" s="21">
        <v>69.7</v>
      </c>
      <c r="N170" s="21">
        <v>72.5</v>
      </c>
      <c r="O170" s="21">
        <v>0.2</v>
      </c>
      <c r="P170" s="21">
        <v>73.1</v>
      </c>
      <c r="Q170" s="21">
        <v>71.5</v>
      </c>
      <c r="R170" s="21">
        <v>75.5</v>
      </c>
      <c r="S170" s="21">
        <v>92.8</v>
      </c>
      <c r="T170" s="21">
        <v>93.8</v>
      </c>
      <c r="U170" s="21">
        <v>92.8</v>
      </c>
      <c r="V170" s="21">
        <v>83.0</v>
      </c>
      <c r="W170" s="23">
        <f t="shared" si="3"/>
        <v>36488810</v>
      </c>
      <c r="X170" s="23">
        <f t="shared" si="15"/>
        <v>82.66747109</v>
      </c>
      <c r="Y170" s="23">
        <f t="shared" si="16"/>
        <v>7193545</v>
      </c>
      <c r="Z170" s="23">
        <f t="shared" si="17"/>
        <v>2045944</v>
      </c>
      <c r="AA170" s="23">
        <f t="shared" si="18"/>
        <v>1904921</v>
      </c>
      <c r="AB170" s="23">
        <f t="shared" si="19"/>
        <v>1985731</v>
      </c>
      <c r="AC170" s="23">
        <f t="shared" si="20"/>
        <v>618202</v>
      </c>
      <c r="AD170" s="23">
        <f t="shared" si="21"/>
        <v>440130</v>
      </c>
      <c r="AE170" s="23">
        <f t="shared" si="22"/>
        <v>271049</v>
      </c>
      <c r="AF170" s="23">
        <f t="shared" si="23"/>
        <v>384473</v>
      </c>
      <c r="AG170" s="91">
        <f t="shared" si="13"/>
        <v>14843995</v>
      </c>
      <c r="AH170" s="91">
        <f t="shared" si="14"/>
        <v>1095652</v>
      </c>
    </row>
    <row r="171">
      <c r="A171" s="76">
        <v>44458.0</v>
      </c>
      <c r="B171" s="21">
        <v>1.7811802E7</v>
      </c>
      <c r="C171" s="21">
        <v>1.8655217E7</v>
      </c>
      <c r="D171" s="21">
        <v>15507.0</v>
      </c>
      <c r="E171" s="21">
        <v>5561628.0</v>
      </c>
      <c r="F171" s="21">
        <v>4772843.0</v>
      </c>
      <c r="G171" s="21">
        <v>6113545.0</v>
      </c>
      <c r="H171" s="21">
        <v>7948484.0</v>
      </c>
      <c r="I171" s="21">
        <v>6698294.0</v>
      </c>
      <c r="J171" s="21">
        <v>3485557.0</v>
      </c>
      <c r="K171" s="21">
        <v>1871161.0</v>
      </c>
      <c r="L171" s="21">
        <v>71.0</v>
      </c>
      <c r="M171" s="21">
        <v>69.6</v>
      </c>
      <c r="N171" s="21">
        <v>72.5</v>
      </c>
      <c r="O171" s="21">
        <v>0.2</v>
      </c>
      <c r="P171" s="21">
        <v>73.0</v>
      </c>
      <c r="Q171" s="21">
        <v>71.4</v>
      </c>
      <c r="R171" s="21">
        <v>75.4</v>
      </c>
      <c r="S171" s="21">
        <v>92.7</v>
      </c>
      <c r="T171" s="21">
        <v>93.8</v>
      </c>
      <c r="U171" s="21">
        <v>92.8</v>
      </c>
      <c r="V171" s="21">
        <v>83.0</v>
      </c>
      <c r="W171" s="23">
        <f t="shared" si="3"/>
        <v>36451512</v>
      </c>
      <c r="X171" s="23">
        <f t="shared" si="15"/>
        <v>82.58297035</v>
      </c>
      <c r="Y171" s="23">
        <f t="shared" si="16"/>
        <v>7194349</v>
      </c>
      <c r="Z171" s="23">
        <f t="shared" si="17"/>
        <v>2058128</v>
      </c>
      <c r="AA171" s="23">
        <f t="shared" si="18"/>
        <v>1913796</v>
      </c>
      <c r="AB171" s="23">
        <f t="shared" si="19"/>
        <v>1995676</v>
      </c>
      <c r="AC171" s="23">
        <f t="shared" si="20"/>
        <v>621592</v>
      </c>
      <c r="AD171" s="23">
        <f t="shared" si="21"/>
        <v>442409</v>
      </c>
      <c r="AE171" s="23">
        <f t="shared" si="22"/>
        <v>271572</v>
      </c>
      <c r="AF171" s="23">
        <f t="shared" si="23"/>
        <v>384575</v>
      </c>
      <c r="AG171" s="91">
        <f t="shared" si="13"/>
        <v>14882097</v>
      </c>
      <c r="AH171" s="91">
        <f t="shared" si="14"/>
        <v>1098556</v>
      </c>
    </row>
    <row r="172">
      <c r="A172" s="76">
        <v>44457.0</v>
      </c>
      <c r="B172" s="21">
        <v>1.7600708E7</v>
      </c>
      <c r="C172" s="21">
        <v>1.8474318E7</v>
      </c>
      <c r="D172" s="21">
        <v>15507.0</v>
      </c>
      <c r="E172" s="21">
        <v>5408717.0</v>
      </c>
      <c r="F172" s="21">
        <v>4674494.0</v>
      </c>
      <c r="G172" s="21">
        <v>5978886.0</v>
      </c>
      <c r="H172" s="21">
        <v>7944066.0</v>
      </c>
      <c r="I172" s="21">
        <v>6696987.0</v>
      </c>
      <c r="J172" s="21">
        <v>3485325.0</v>
      </c>
      <c r="K172" s="21">
        <v>1871044.0</v>
      </c>
      <c r="L172" s="21">
        <v>70.3</v>
      </c>
      <c r="M172" s="21">
        <v>68.7</v>
      </c>
      <c r="N172" s="21">
        <v>71.8</v>
      </c>
      <c r="O172" s="21">
        <v>0.2</v>
      </c>
      <c r="P172" s="21">
        <v>71.0</v>
      </c>
      <c r="Q172" s="21">
        <v>69.9</v>
      </c>
      <c r="R172" s="21">
        <v>73.7</v>
      </c>
      <c r="S172" s="21">
        <v>92.7</v>
      </c>
      <c r="T172" s="21">
        <v>93.8</v>
      </c>
      <c r="U172" s="21">
        <v>92.8</v>
      </c>
      <c r="V172" s="21">
        <v>82.9</v>
      </c>
      <c r="W172" s="23">
        <f t="shared" si="3"/>
        <v>36059519</v>
      </c>
      <c r="X172" s="23">
        <f t="shared" si="15"/>
        <v>81.69488795</v>
      </c>
      <c r="Y172" s="23">
        <f t="shared" si="16"/>
        <v>7194349</v>
      </c>
      <c r="Z172" s="23">
        <f t="shared" si="17"/>
        <v>2211039</v>
      </c>
      <c r="AA172" s="23">
        <f t="shared" si="18"/>
        <v>2012145</v>
      </c>
      <c r="AB172" s="23">
        <f t="shared" si="19"/>
        <v>2130335</v>
      </c>
      <c r="AC172" s="23">
        <f t="shared" si="20"/>
        <v>626010</v>
      </c>
      <c r="AD172" s="23">
        <f t="shared" si="21"/>
        <v>443716</v>
      </c>
      <c r="AE172" s="23">
        <f t="shared" si="22"/>
        <v>271804</v>
      </c>
      <c r="AF172" s="23">
        <f t="shared" si="23"/>
        <v>384692</v>
      </c>
      <c r="AG172" s="91">
        <f t="shared" si="13"/>
        <v>15274090</v>
      </c>
      <c r="AH172" s="91">
        <f t="shared" si="14"/>
        <v>1100212</v>
      </c>
    </row>
    <row r="173">
      <c r="A173" s="76">
        <v>44456.0</v>
      </c>
      <c r="B173" s="21">
        <v>1.7264615E7</v>
      </c>
      <c r="C173" s="21">
        <v>1.8149901E7</v>
      </c>
      <c r="D173" s="21">
        <v>15487.0</v>
      </c>
      <c r="E173" s="21">
        <v>5179826.0</v>
      </c>
      <c r="F173" s="21">
        <v>4491915.0</v>
      </c>
      <c r="G173" s="21">
        <v>5741588.0</v>
      </c>
      <c r="H173" s="21">
        <v>7936376.0</v>
      </c>
      <c r="I173" s="21">
        <v>6694286.0</v>
      </c>
      <c r="J173" s="21">
        <v>3484579.0</v>
      </c>
      <c r="K173" s="21">
        <v>1870459.0</v>
      </c>
      <c r="L173" s="21">
        <v>69.0</v>
      </c>
      <c r="M173" s="21">
        <v>67.4</v>
      </c>
      <c r="N173" s="21">
        <v>70.5</v>
      </c>
      <c r="O173" s="21">
        <v>0.2</v>
      </c>
      <c r="P173" s="21">
        <v>68.0</v>
      </c>
      <c r="Q173" s="21">
        <v>67.2</v>
      </c>
      <c r="R173" s="21">
        <v>70.8</v>
      </c>
      <c r="S173" s="21">
        <v>92.6</v>
      </c>
      <c r="T173" s="21">
        <v>93.7</v>
      </c>
      <c r="U173" s="21">
        <v>92.7</v>
      </c>
      <c r="V173" s="21">
        <v>82.9</v>
      </c>
      <c r="W173" s="23">
        <f t="shared" si="3"/>
        <v>35399029</v>
      </c>
      <c r="X173" s="23">
        <f t="shared" si="15"/>
        <v>80.19851035</v>
      </c>
      <c r="Y173" s="23">
        <f t="shared" si="16"/>
        <v>7194369</v>
      </c>
      <c r="Z173" s="23">
        <f t="shared" si="17"/>
        <v>2439930</v>
      </c>
      <c r="AA173" s="23">
        <f t="shared" si="18"/>
        <v>2194724</v>
      </c>
      <c r="AB173" s="23">
        <f t="shared" si="19"/>
        <v>2367633</v>
      </c>
      <c r="AC173" s="23">
        <f t="shared" si="20"/>
        <v>633700</v>
      </c>
      <c r="AD173" s="23">
        <f t="shared" si="21"/>
        <v>446417</v>
      </c>
      <c r="AE173" s="23">
        <f t="shared" si="22"/>
        <v>272550</v>
      </c>
      <c r="AF173" s="23">
        <f t="shared" si="23"/>
        <v>385277</v>
      </c>
      <c r="AG173" s="91">
        <f t="shared" si="13"/>
        <v>15934600</v>
      </c>
      <c r="AH173" s="91">
        <f t="shared" si="14"/>
        <v>1104244</v>
      </c>
    </row>
    <row r="174">
      <c r="A174" s="76">
        <v>44455.0</v>
      </c>
      <c r="B174" s="21">
        <v>1.7030387E7</v>
      </c>
      <c r="C174" s="21">
        <v>1.7946686E7</v>
      </c>
      <c r="D174" s="21">
        <v>15311.0</v>
      </c>
      <c r="E174" s="21">
        <v>5033284.0</v>
      </c>
      <c r="F174" s="21">
        <v>4367834.0</v>
      </c>
      <c r="G174" s="21">
        <v>5589612.0</v>
      </c>
      <c r="H174" s="21">
        <v>7926903.0</v>
      </c>
      <c r="I174" s="21">
        <v>6690780.0</v>
      </c>
      <c r="J174" s="21">
        <v>3483624.0</v>
      </c>
      <c r="K174" s="21">
        <v>1869725.0</v>
      </c>
      <c r="L174" s="21">
        <v>68.1</v>
      </c>
      <c r="M174" s="21">
        <v>66.5</v>
      </c>
      <c r="N174" s="21">
        <v>69.7</v>
      </c>
      <c r="O174" s="21">
        <v>0.2</v>
      </c>
      <c r="P174" s="21">
        <v>66.1</v>
      </c>
      <c r="Q174" s="21">
        <v>65.3</v>
      </c>
      <c r="R174" s="21">
        <v>68.9</v>
      </c>
      <c r="S174" s="21">
        <v>92.5</v>
      </c>
      <c r="T174" s="21">
        <v>93.7</v>
      </c>
      <c r="U174" s="21">
        <v>92.7</v>
      </c>
      <c r="V174" s="21">
        <v>82.9</v>
      </c>
      <c r="W174" s="23">
        <f t="shared" si="3"/>
        <v>34961762</v>
      </c>
      <c r="X174" s="23">
        <f t="shared" si="15"/>
        <v>79.20785713</v>
      </c>
      <c r="Y174" s="23">
        <f t="shared" si="16"/>
        <v>7194545</v>
      </c>
      <c r="Z174" s="23">
        <f t="shared" si="17"/>
        <v>2586472</v>
      </c>
      <c r="AA174" s="23">
        <f t="shared" si="18"/>
        <v>2318805</v>
      </c>
      <c r="AB174" s="23">
        <f t="shared" si="19"/>
        <v>2519609</v>
      </c>
      <c r="AC174" s="23">
        <f t="shared" si="20"/>
        <v>643173</v>
      </c>
      <c r="AD174" s="23">
        <f t="shared" si="21"/>
        <v>449923</v>
      </c>
      <c r="AE174" s="23">
        <f t="shared" si="22"/>
        <v>273505</v>
      </c>
      <c r="AF174" s="23">
        <f t="shared" si="23"/>
        <v>386011</v>
      </c>
      <c r="AG174" s="91">
        <f t="shared" si="13"/>
        <v>16372043</v>
      </c>
      <c r="AH174" s="91">
        <f t="shared" si="14"/>
        <v>1109439</v>
      </c>
    </row>
    <row r="175">
      <c r="A175" s="76">
        <v>44454.0</v>
      </c>
      <c r="B175" s="21">
        <v>1.6816642E7</v>
      </c>
      <c r="C175" s="21">
        <v>1.7765532E7</v>
      </c>
      <c r="D175" s="21">
        <v>15309.0</v>
      </c>
      <c r="E175" s="21">
        <v>4909242.0</v>
      </c>
      <c r="F175" s="21">
        <v>4270287.0</v>
      </c>
      <c r="G175" s="21">
        <v>5438481.0</v>
      </c>
      <c r="H175" s="21">
        <v>7913661.0</v>
      </c>
      <c r="I175" s="21">
        <v>6683873.0</v>
      </c>
      <c r="J175" s="21">
        <v>3482385.0</v>
      </c>
      <c r="K175" s="21">
        <v>1868936.0</v>
      </c>
      <c r="L175" s="21">
        <v>67.3</v>
      </c>
      <c r="M175" s="21">
        <v>65.7</v>
      </c>
      <c r="N175" s="21">
        <v>69.0</v>
      </c>
      <c r="O175" s="21">
        <v>0.2</v>
      </c>
      <c r="P175" s="21">
        <v>64.4</v>
      </c>
      <c r="Q175" s="21">
        <v>63.9</v>
      </c>
      <c r="R175" s="21">
        <v>67.1</v>
      </c>
      <c r="S175" s="21">
        <v>92.3</v>
      </c>
      <c r="T175" s="21">
        <v>93.6</v>
      </c>
      <c r="U175" s="21">
        <v>92.7</v>
      </c>
      <c r="V175" s="21">
        <v>82.9</v>
      </c>
      <c r="W175" s="23">
        <f t="shared" si="3"/>
        <v>34566865</v>
      </c>
      <c r="X175" s="23">
        <f t="shared" si="15"/>
        <v>78.31319555</v>
      </c>
      <c r="Y175" s="23">
        <f t="shared" si="16"/>
        <v>7194547</v>
      </c>
      <c r="Z175" s="23">
        <f t="shared" si="17"/>
        <v>2710514</v>
      </c>
      <c r="AA175" s="23">
        <f t="shared" si="18"/>
        <v>2416352</v>
      </c>
      <c r="AB175" s="23">
        <f t="shared" si="19"/>
        <v>2670740</v>
      </c>
      <c r="AC175" s="23">
        <f t="shared" si="20"/>
        <v>656415</v>
      </c>
      <c r="AD175" s="23">
        <f t="shared" si="21"/>
        <v>456830</v>
      </c>
      <c r="AE175" s="23">
        <f t="shared" si="22"/>
        <v>274744</v>
      </c>
      <c r="AF175" s="23">
        <f t="shared" si="23"/>
        <v>386800</v>
      </c>
      <c r="AG175" s="91">
        <f t="shared" si="13"/>
        <v>16766942</v>
      </c>
      <c r="AH175" s="91">
        <f t="shared" si="14"/>
        <v>1118374</v>
      </c>
    </row>
    <row r="176">
      <c r="A176" s="76">
        <v>44453.0</v>
      </c>
      <c r="B176" s="21">
        <v>1.6506376E7</v>
      </c>
      <c r="C176" s="21">
        <v>1.7473143E7</v>
      </c>
      <c r="D176" s="21">
        <v>15307.0</v>
      </c>
      <c r="E176" s="21">
        <v>4731468.0</v>
      </c>
      <c r="F176" s="21">
        <v>4120820.0</v>
      </c>
      <c r="G176" s="21">
        <v>5178414.0</v>
      </c>
      <c r="H176" s="21">
        <v>7903932.0</v>
      </c>
      <c r="I176" s="21">
        <v>6680438.0</v>
      </c>
      <c r="J176" s="21">
        <v>3481210.0</v>
      </c>
      <c r="K176" s="21">
        <v>1867930.0</v>
      </c>
      <c r="L176" s="21">
        <v>66.2</v>
      </c>
      <c r="M176" s="21">
        <v>64.5</v>
      </c>
      <c r="N176" s="21">
        <v>67.9</v>
      </c>
      <c r="O176" s="21">
        <v>0.2</v>
      </c>
      <c r="P176" s="21">
        <v>62.1</v>
      </c>
      <c r="Q176" s="21">
        <v>61.6</v>
      </c>
      <c r="R176" s="21">
        <v>63.9</v>
      </c>
      <c r="S176" s="21">
        <v>92.2</v>
      </c>
      <c r="T176" s="21">
        <v>93.6</v>
      </c>
      <c r="U176" s="21">
        <v>92.7</v>
      </c>
      <c r="V176" s="21">
        <v>82.8</v>
      </c>
      <c r="W176" s="23">
        <f t="shared" si="3"/>
        <v>33964212</v>
      </c>
      <c r="X176" s="23">
        <f t="shared" si="15"/>
        <v>76.94785096</v>
      </c>
      <c r="Y176" s="23">
        <f t="shared" si="16"/>
        <v>7194549</v>
      </c>
      <c r="Z176" s="23">
        <f t="shared" si="17"/>
        <v>2888288</v>
      </c>
      <c r="AA176" s="23">
        <f t="shared" si="18"/>
        <v>2565819</v>
      </c>
      <c r="AB176" s="23">
        <f t="shared" si="19"/>
        <v>2930807</v>
      </c>
      <c r="AC176" s="23">
        <f t="shared" si="20"/>
        <v>666144</v>
      </c>
      <c r="AD176" s="23">
        <f t="shared" si="21"/>
        <v>460265</v>
      </c>
      <c r="AE176" s="23">
        <f t="shared" si="22"/>
        <v>275919</v>
      </c>
      <c r="AF176" s="23">
        <f t="shared" si="23"/>
        <v>387806</v>
      </c>
      <c r="AG176" s="91">
        <f t="shared" si="13"/>
        <v>17369597</v>
      </c>
      <c r="AH176" s="91">
        <f t="shared" si="14"/>
        <v>1123990</v>
      </c>
    </row>
    <row r="177">
      <c r="A177" s="76">
        <v>44452.0</v>
      </c>
      <c r="B177" s="21">
        <v>1.6064683E7</v>
      </c>
      <c r="C177" s="21">
        <v>1.7088039E7</v>
      </c>
      <c r="D177" s="21">
        <v>15300.0</v>
      </c>
      <c r="E177" s="21">
        <v>4459494.0</v>
      </c>
      <c r="F177" s="21">
        <v>3912573.0</v>
      </c>
      <c r="G177" s="21">
        <v>4845871.0</v>
      </c>
      <c r="H177" s="21">
        <v>7895083.0</v>
      </c>
      <c r="I177" s="21">
        <v>6677000.0</v>
      </c>
      <c r="J177" s="21">
        <v>3480174.0</v>
      </c>
      <c r="K177" s="21">
        <v>1867227.0</v>
      </c>
      <c r="L177" s="21">
        <v>64.6</v>
      </c>
      <c r="M177" s="21">
        <v>62.7</v>
      </c>
      <c r="N177" s="21">
        <v>66.4</v>
      </c>
      <c r="O177" s="21">
        <v>0.2</v>
      </c>
      <c r="P177" s="21">
        <v>58.5</v>
      </c>
      <c r="Q177" s="21">
        <v>58.5</v>
      </c>
      <c r="R177" s="21">
        <v>59.8</v>
      </c>
      <c r="S177" s="21">
        <v>92.1</v>
      </c>
      <c r="T177" s="21">
        <v>93.5</v>
      </c>
      <c r="U177" s="21">
        <v>92.6</v>
      </c>
      <c r="V177" s="21">
        <v>82.8</v>
      </c>
      <c r="W177" s="23">
        <f t="shared" si="3"/>
        <v>33137422</v>
      </c>
      <c r="X177" s="23">
        <f t="shared" si="15"/>
        <v>75.07471127</v>
      </c>
      <c r="Y177" s="23">
        <f t="shared" si="16"/>
        <v>7194556</v>
      </c>
      <c r="Z177" s="23">
        <f t="shared" si="17"/>
        <v>3160262</v>
      </c>
      <c r="AA177" s="23">
        <f t="shared" si="18"/>
        <v>2774066</v>
      </c>
      <c r="AB177" s="23">
        <f t="shared" si="19"/>
        <v>3263350</v>
      </c>
      <c r="AC177" s="23">
        <f t="shared" si="20"/>
        <v>674993</v>
      </c>
      <c r="AD177" s="23">
        <f t="shared" si="21"/>
        <v>463703</v>
      </c>
      <c r="AE177" s="23">
        <f t="shared" si="22"/>
        <v>276955</v>
      </c>
      <c r="AF177" s="23">
        <f t="shared" si="23"/>
        <v>388509</v>
      </c>
      <c r="AG177" s="91">
        <f t="shared" si="13"/>
        <v>18196394</v>
      </c>
      <c r="AH177" s="91">
        <f t="shared" si="14"/>
        <v>1129167</v>
      </c>
    </row>
    <row r="178">
      <c r="A178" s="76">
        <v>44451.0</v>
      </c>
      <c r="B178" s="21">
        <v>1.6051537E7</v>
      </c>
      <c r="C178" s="21">
        <v>1.7078796E7</v>
      </c>
      <c r="D178" s="21">
        <v>15300.0</v>
      </c>
      <c r="E178" s="21">
        <v>4451807.0</v>
      </c>
      <c r="F178" s="21">
        <v>3906222.0</v>
      </c>
      <c r="G178" s="21">
        <v>4838421.0</v>
      </c>
      <c r="H178" s="21">
        <v>7894372.0</v>
      </c>
      <c r="I178" s="21">
        <v>6676843.0</v>
      </c>
      <c r="J178" s="21">
        <v>3480146.0</v>
      </c>
      <c r="K178" s="21">
        <v>1867222.0</v>
      </c>
      <c r="L178" s="21">
        <v>64.5</v>
      </c>
      <c r="M178" s="21">
        <v>62.7</v>
      </c>
      <c r="N178" s="21">
        <v>66.3</v>
      </c>
      <c r="O178" s="21">
        <v>0.2</v>
      </c>
      <c r="P178" s="21">
        <v>58.4</v>
      </c>
      <c r="Q178" s="21">
        <v>58.4</v>
      </c>
      <c r="R178" s="21">
        <v>59.7</v>
      </c>
      <c r="S178" s="21">
        <v>92.1</v>
      </c>
      <c r="T178" s="21">
        <v>93.5</v>
      </c>
      <c r="U178" s="21">
        <v>92.6</v>
      </c>
      <c r="V178" s="21">
        <v>82.8</v>
      </c>
      <c r="W178" s="23">
        <f t="shared" si="3"/>
        <v>33115033</v>
      </c>
      <c r="X178" s="23">
        <f t="shared" si="15"/>
        <v>75.02398772</v>
      </c>
      <c r="Y178" s="23">
        <f t="shared" si="16"/>
        <v>7194556</v>
      </c>
      <c r="Z178" s="23">
        <f t="shared" si="17"/>
        <v>3167949</v>
      </c>
      <c r="AA178" s="23">
        <f t="shared" si="18"/>
        <v>2780417</v>
      </c>
      <c r="AB178" s="23">
        <f t="shared" si="19"/>
        <v>3270800</v>
      </c>
      <c r="AC178" s="23">
        <f t="shared" si="20"/>
        <v>675704</v>
      </c>
      <c r="AD178" s="23">
        <f t="shared" si="21"/>
        <v>463860</v>
      </c>
      <c r="AE178" s="23">
        <f t="shared" si="22"/>
        <v>276983</v>
      </c>
      <c r="AF178" s="23">
        <f t="shared" si="23"/>
        <v>388514</v>
      </c>
      <c r="AG178" s="91">
        <f t="shared" si="13"/>
        <v>18218783</v>
      </c>
      <c r="AH178" s="91">
        <f t="shared" si="14"/>
        <v>1129357</v>
      </c>
    </row>
    <row r="179">
      <c r="A179" s="76">
        <v>44450.0</v>
      </c>
      <c r="B179" s="21">
        <v>1.5877603E7</v>
      </c>
      <c r="C179" s="21">
        <v>1.6923363E7</v>
      </c>
      <c r="D179" s="21">
        <v>15300.0</v>
      </c>
      <c r="E179" s="21">
        <v>4334267.0</v>
      </c>
      <c r="F179" s="21">
        <v>3826291.0</v>
      </c>
      <c r="G179" s="21">
        <v>4714880.0</v>
      </c>
      <c r="H179" s="21">
        <v>7888529.0</v>
      </c>
      <c r="I179" s="21">
        <v>6674904.0</v>
      </c>
      <c r="J179" s="21">
        <v>3479749.0</v>
      </c>
      <c r="K179" s="21">
        <v>1867046.0</v>
      </c>
      <c r="L179" s="21">
        <v>63.9</v>
      </c>
      <c r="M179" s="21">
        <v>62.0</v>
      </c>
      <c r="N179" s="21">
        <v>65.7</v>
      </c>
      <c r="O179" s="21">
        <v>0.2</v>
      </c>
      <c r="P179" s="21">
        <v>56.9</v>
      </c>
      <c r="Q179" s="21">
        <v>57.2</v>
      </c>
      <c r="R179" s="21">
        <v>58.1</v>
      </c>
      <c r="S179" s="21">
        <v>92.0</v>
      </c>
      <c r="T179" s="21">
        <v>93.5</v>
      </c>
      <c r="U179" s="21">
        <v>92.6</v>
      </c>
      <c r="V179" s="21">
        <v>82.8</v>
      </c>
      <c r="W179" s="23">
        <f t="shared" si="3"/>
        <v>32785666</v>
      </c>
      <c r="X179" s="23">
        <f t="shared" si="15"/>
        <v>74.27778807</v>
      </c>
      <c r="Y179" s="23">
        <f t="shared" si="16"/>
        <v>7194556</v>
      </c>
      <c r="Z179" s="23">
        <f t="shared" si="17"/>
        <v>3285489</v>
      </c>
      <c r="AA179" s="23">
        <f t="shared" si="18"/>
        <v>2860348</v>
      </c>
      <c r="AB179" s="23">
        <f t="shared" si="19"/>
        <v>3394341</v>
      </c>
      <c r="AC179" s="23">
        <f t="shared" si="20"/>
        <v>681547</v>
      </c>
      <c r="AD179" s="23">
        <f t="shared" si="21"/>
        <v>465799</v>
      </c>
      <c r="AE179" s="23">
        <f t="shared" si="22"/>
        <v>277380</v>
      </c>
      <c r="AF179" s="23">
        <f t="shared" si="23"/>
        <v>388690</v>
      </c>
      <c r="AG179" s="91">
        <f t="shared" si="13"/>
        <v>18548150</v>
      </c>
      <c r="AH179" s="91">
        <f t="shared" si="14"/>
        <v>1131869</v>
      </c>
    </row>
    <row r="180">
      <c r="A180" s="76">
        <v>44449.0</v>
      </c>
      <c r="B180" s="21">
        <v>1.5566951E7</v>
      </c>
      <c r="C180" s="21">
        <v>1.6582225E7</v>
      </c>
      <c r="D180" s="21">
        <v>15299.0</v>
      </c>
      <c r="E180" s="21">
        <v>4145072.0</v>
      </c>
      <c r="F180" s="21">
        <v>3644852.0</v>
      </c>
      <c r="G180" s="21">
        <v>4448328.0</v>
      </c>
      <c r="H180" s="21">
        <v>7879553.0</v>
      </c>
      <c r="I180" s="21">
        <v>6671222.0</v>
      </c>
      <c r="J180" s="21">
        <v>3478634.0</v>
      </c>
      <c r="K180" s="21">
        <v>1866216.0</v>
      </c>
      <c r="L180" s="21">
        <v>62.6</v>
      </c>
      <c r="M180" s="21">
        <v>60.8</v>
      </c>
      <c r="N180" s="21">
        <v>64.4</v>
      </c>
      <c r="O180" s="21">
        <v>0.2</v>
      </c>
      <c r="P180" s="21">
        <v>54.4</v>
      </c>
      <c r="Q180" s="21">
        <v>54.5</v>
      </c>
      <c r="R180" s="21">
        <v>54.9</v>
      </c>
      <c r="S180" s="21">
        <v>91.9</v>
      </c>
      <c r="T180" s="21">
        <v>93.4</v>
      </c>
      <c r="U180" s="21">
        <v>92.6</v>
      </c>
      <c r="V180" s="21">
        <v>82.7</v>
      </c>
      <c r="W180" s="23">
        <f t="shared" si="3"/>
        <v>32133877</v>
      </c>
      <c r="X180" s="23">
        <f t="shared" si="15"/>
        <v>72.80112308</v>
      </c>
      <c r="Y180" s="23">
        <f t="shared" si="16"/>
        <v>7194557</v>
      </c>
      <c r="Z180" s="23">
        <f t="shared" si="17"/>
        <v>3474684</v>
      </c>
      <c r="AA180" s="23">
        <f t="shared" si="18"/>
        <v>3041787</v>
      </c>
      <c r="AB180" s="23">
        <f t="shared" si="19"/>
        <v>3660893</v>
      </c>
      <c r="AC180" s="23">
        <f t="shared" si="20"/>
        <v>690523</v>
      </c>
      <c r="AD180" s="23">
        <f t="shared" si="21"/>
        <v>469481</v>
      </c>
      <c r="AE180" s="23">
        <f t="shared" si="22"/>
        <v>278495</v>
      </c>
      <c r="AF180" s="23">
        <f t="shared" si="23"/>
        <v>389520</v>
      </c>
      <c r="AG180" s="91">
        <f t="shared" si="13"/>
        <v>19199940</v>
      </c>
      <c r="AH180" s="91">
        <f t="shared" si="14"/>
        <v>1137496</v>
      </c>
    </row>
    <row r="181">
      <c r="A181" s="76">
        <v>44448.0</v>
      </c>
      <c r="B181" s="21">
        <v>1.5346569E7</v>
      </c>
      <c r="C181" s="21">
        <v>1.6363198E7</v>
      </c>
      <c r="D181" s="21">
        <v>15299.0</v>
      </c>
      <c r="E181" s="21">
        <v>4021155.0</v>
      </c>
      <c r="F181" s="21">
        <v>3516276.0</v>
      </c>
      <c r="G181" s="21">
        <v>4275306.0</v>
      </c>
      <c r="H181" s="21">
        <v>7871023.0</v>
      </c>
      <c r="I181" s="21">
        <v>6667773.0</v>
      </c>
      <c r="J181" s="21">
        <v>3477578.0</v>
      </c>
      <c r="K181" s="21">
        <v>1865357.0</v>
      </c>
      <c r="L181" s="21">
        <v>61.8</v>
      </c>
      <c r="M181" s="21">
        <v>59.9</v>
      </c>
      <c r="N181" s="21">
        <v>63.6</v>
      </c>
      <c r="O181" s="21">
        <v>0.2</v>
      </c>
      <c r="P181" s="21">
        <v>52.8</v>
      </c>
      <c r="Q181" s="21">
        <v>52.6</v>
      </c>
      <c r="R181" s="21">
        <v>52.7</v>
      </c>
      <c r="S181" s="21">
        <v>91.8</v>
      </c>
      <c r="T181" s="21">
        <v>93.4</v>
      </c>
      <c r="U181" s="21">
        <v>92.6</v>
      </c>
      <c r="V181" s="21">
        <v>82.7</v>
      </c>
      <c r="W181" s="23">
        <f t="shared" si="3"/>
        <v>31694468</v>
      </c>
      <c r="X181" s="23">
        <f t="shared" si="15"/>
        <v>71.80561704</v>
      </c>
      <c r="Y181" s="23">
        <f t="shared" si="16"/>
        <v>7194557</v>
      </c>
      <c r="Z181" s="23">
        <f t="shared" si="17"/>
        <v>3598601</v>
      </c>
      <c r="AA181" s="23">
        <f t="shared" si="18"/>
        <v>3170363</v>
      </c>
      <c r="AB181" s="23">
        <f t="shared" si="19"/>
        <v>3833915</v>
      </c>
      <c r="AC181" s="23">
        <f t="shared" si="20"/>
        <v>699053</v>
      </c>
      <c r="AD181" s="23">
        <f t="shared" si="21"/>
        <v>472930</v>
      </c>
      <c r="AE181" s="23">
        <f t="shared" si="22"/>
        <v>279551</v>
      </c>
      <c r="AF181" s="23">
        <f t="shared" si="23"/>
        <v>390379</v>
      </c>
      <c r="AG181" s="91">
        <f t="shared" si="13"/>
        <v>19639349</v>
      </c>
      <c r="AH181" s="91">
        <f t="shared" si="14"/>
        <v>1142860</v>
      </c>
    </row>
    <row r="182">
      <c r="A182" s="76">
        <v>44447.0</v>
      </c>
      <c r="B182" s="21">
        <v>1.5155968E7</v>
      </c>
      <c r="C182" s="21">
        <v>1.6167226E7</v>
      </c>
      <c r="D182" s="21">
        <v>15292.0</v>
      </c>
      <c r="E182" s="21">
        <v>3908283.0</v>
      </c>
      <c r="F182" s="21">
        <v>3416741.0</v>
      </c>
      <c r="G182" s="21">
        <v>4115789.0</v>
      </c>
      <c r="H182" s="21">
        <v>7862073.0</v>
      </c>
      <c r="I182" s="21">
        <v>6664206.0</v>
      </c>
      <c r="J182" s="21">
        <v>3476376.0</v>
      </c>
      <c r="K182" s="21">
        <v>1864434.0</v>
      </c>
      <c r="L182" s="21">
        <v>61.0</v>
      </c>
      <c r="M182" s="21">
        <v>59.2</v>
      </c>
      <c r="N182" s="21">
        <v>62.8</v>
      </c>
      <c r="O182" s="21">
        <v>0.2</v>
      </c>
      <c r="P182" s="21">
        <v>51.3</v>
      </c>
      <c r="Q182" s="21">
        <v>51.1</v>
      </c>
      <c r="R182" s="21">
        <v>50.8</v>
      </c>
      <c r="S182" s="21">
        <v>91.7</v>
      </c>
      <c r="T182" s="21">
        <v>93.3</v>
      </c>
      <c r="U182" s="21">
        <v>92.5</v>
      </c>
      <c r="V182" s="21">
        <v>82.7</v>
      </c>
      <c r="W182" s="23">
        <f t="shared" si="3"/>
        <v>31307902</v>
      </c>
      <c r="X182" s="23">
        <f t="shared" si="15"/>
        <v>70.92982982</v>
      </c>
      <c r="Y182" s="23">
        <f t="shared" si="16"/>
        <v>7194564</v>
      </c>
      <c r="Z182" s="23">
        <f t="shared" si="17"/>
        <v>3711473</v>
      </c>
      <c r="AA182" s="23">
        <f t="shared" si="18"/>
        <v>3269898</v>
      </c>
      <c r="AB182" s="23">
        <f t="shared" si="19"/>
        <v>3993432</v>
      </c>
      <c r="AC182" s="23">
        <f t="shared" si="20"/>
        <v>708003</v>
      </c>
      <c r="AD182" s="23">
        <f t="shared" si="21"/>
        <v>476497</v>
      </c>
      <c r="AE182" s="23">
        <f t="shared" si="22"/>
        <v>280753</v>
      </c>
      <c r="AF182" s="23">
        <f t="shared" si="23"/>
        <v>391302</v>
      </c>
      <c r="AG182" s="91">
        <f t="shared" si="13"/>
        <v>20025922</v>
      </c>
      <c r="AH182" s="91">
        <f t="shared" si="14"/>
        <v>1148552</v>
      </c>
    </row>
    <row r="183">
      <c r="A183" s="76">
        <v>44446.0</v>
      </c>
      <c r="B183" s="21">
        <v>1.4868919E7</v>
      </c>
      <c r="C183" s="21">
        <v>1.5878295E7</v>
      </c>
      <c r="D183" s="21">
        <v>15290.0</v>
      </c>
      <c r="E183" s="21">
        <v>3744351.0</v>
      </c>
      <c r="F183" s="21">
        <v>3275250.0</v>
      </c>
      <c r="G183" s="21">
        <v>3860429.0</v>
      </c>
      <c r="H183" s="21">
        <v>7852428.0</v>
      </c>
      <c r="I183" s="21">
        <v>6660424.0</v>
      </c>
      <c r="J183" s="21">
        <v>3475154.0</v>
      </c>
      <c r="K183" s="21">
        <v>1863888.0</v>
      </c>
      <c r="L183" s="21">
        <v>59.9</v>
      </c>
      <c r="M183" s="21">
        <v>58.1</v>
      </c>
      <c r="N183" s="21">
        <v>61.7</v>
      </c>
      <c r="O183" s="21">
        <v>0.2</v>
      </c>
      <c r="P183" s="21">
        <v>49.1</v>
      </c>
      <c r="Q183" s="21">
        <v>49.0</v>
      </c>
      <c r="R183" s="21">
        <v>47.6</v>
      </c>
      <c r="S183" s="21">
        <v>91.6</v>
      </c>
      <c r="T183" s="21">
        <v>93.3</v>
      </c>
      <c r="U183" s="21">
        <v>92.5</v>
      </c>
      <c r="V183" s="21">
        <v>82.6</v>
      </c>
      <c r="W183" s="23">
        <f t="shared" si="3"/>
        <v>30731924</v>
      </c>
      <c r="X183" s="23">
        <f t="shared" si="15"/>
        <v>69.62491895</v>
      </c>
      <c r="Y183" s="23">
        <f t="shared" si="16"/>
        <v>7194566</v>
      </c>
      <c r="Z183" s="23">
        <f t="shared" si="17"/>
        <v>3875405</v>
      </c>
      <c r="AA183" s="23">
        <f t="shared" si="18"/>
        <v>3411389</v>
      </c>
      <c r="AB183" s="23">
        <f t="shared" si="19"/>
        <v>4248792</v>
      </c>
      <c r="AC183" s="23">
        <f t="shared" si="20"/>
        <v>717648</v>
      </c>
      <c r="AD183" s="23">
        <f t="shared" si="21"/>
        <v>480279</v>
      </c>
      <c r="AE183" s="23">
        <f t="shared" si="22"/>
        <v>281975</v>
      </c>
      <c r="AF183" s="23">
        <f t="shared" si="23"/>
        <v>391848</v>
      </c>
      <c r="AG183" s="91">
        <f t="shared" si="13"/>
        <v>20601902</v>
      </c>
      <c r="AH183" s="91">
        <f t="shared" si="14"/>
        <v>1154102</v>
      </c>
    </row>
    <row r="184">
      <c r="A184" s="76">
        <v>44445.0</v>
      </c>
      <c r="B184" s="21">
        <v>1.4490023E7</v>
      </c>
      <c r="C184" s="21">
        <v>1.5515436E7</v>
      </c>
      <c r="D184" s="21">
        <v>15290.0</v>
      </c>
      <c r="E184" s="21">
        <v>3497433.0</v>
      </c>
      <c r="F184" s="21">
        <v>3091102.0</v>
      </c>
      <c r="G184" s="21">
        <v>3563988.0</v>
      </c>
      <c r="H184" s="21">
        <v>7843679.0</v>
      </c>
      <c r="I184" s="21">
        <v>6656881.0</v>
      </c>
      <c r="J184" s="21">
        <v>3474049.0</v>
      </c>
      <c r="K184" s="21">
        <v>1863037.0</v>
      </c>
      <c r="L184" s="21">
        <v>58.4</v>
      </c>
      <c r="M184" s="21">
        <v>56.6</v>
      </c>
      <c r="N184" s="21">
        <v>60.3</v>
      </c>
      <c r="O184" s="21">
        <v>0.2</v>
      </c>
      <c r="P184" s="21">
        <v>45.9</v>
      </c>
      <c r="Q184" s="21">
        <v>46.2</v>
      </c>
      <c r="R184" s="21">
        <v>43.9</v>
      </c>
      <c r="S184" s="21">
        <v>91.5</v>
      </c>
      <c r="T184" s="21">
        <v>93.2</v>
      </c>
      <c r="U184" s="21">
        <v>92.5</v>
      </c>
      <c r="V184" s="21">
        <v>82.6</v>
      </c>
      <c r="W184" s="23">
        <f t="shared" si="3"/>
        <v>29990169</v>
      </c>
      <c r="X184" s="23">
        <f t="shared" si="15"/>
        <v>67.94443088</v>
      </c>
      <c r="Y184" s="23">
        <f t="shared" si="16"/>
        <v>7194566</v>
      </c>
      <c r="Z184" s="23">
        <f t="shared" si="17"/>
        <v>4122323</v>
      </c>
      <c r="AA184" s="23">
        <f t="shared" si="18"/>
        <v>3595537</v>
      </c>
      <c r="AB184" s="23">
        <f t="shared" si="19"/>
        <v>4545233</v>
      </c>
      <c r="AC184" s="23">
        <f t="shared" si="20"/>
        <v>726397</v>
      </c>
      <c r="AD184" s="23">
        <f t="shared" si="21"/>
        <v>483822</v>
      </c>
      <c r="AE184" s="23">
        <f t="shared" si="22"/>
        <v>283080</v>
      </c>
      <c r="AF184" s="23">
        <f t="shared" si="23"/>
        <v>392699</v>
      </c>
      <c r="AG184" s="91">
        <f t="shared" si="13"/>
        <v>21343657</v>
      </c>
      <c r="AH184" s="91">
        <f t="shared" si="14"/>
        <v>1159601</v>
      </c>
    </row>
    <row r="185">
      <c r="A185" s="76">
        <v>44438.0</v>
      </c>
      <c r="B185" s="21">
        <v>1.385031E7</v>
      </c>
      <c r="C185" s="21">
        <v>1.4790769E7</v>
      </c>
      <c r="D185" s="21">
        <v>15287.0</v>
      </c>
      <c r="E185" s="21">
        <v>3036312.0</v>
      </c>
      <c r="F185" s="21">
        <v>2749638.0</v>
      </c>
      <c r="G185" s="21">
        <v>3111932.0</v>
      </c>
      <c r="H185" s="21">
        <v>7786660.0</v>
      </c>
      <c r="I185" s="21">
        <v>6621561.0</v>
      </c>
      <c r="J185" s="21">
        <v>3464199.0</v>
      </c>
      <c r="K185" s="21">
        <v>1855490.0</v>
      </c>
      <c r="L185" s="21">
        <v>55.8</v>
      </c>
      <c r="M185" s="21">
        <v>54.1</v>
      </c>
      <c r="N185" s="21">
        <v>57.4</v>
      </c>
      <c r="O185" s="21">
        <v>0.2</v>
      </c>
      <c r="P185" s="21">
        <v>39.8</v>
      </c>
      <c r="Q185" s="21">
        <v>41.1</v>
      </c>
      <c r="R185" s="21">
        <v>38.4</v>
      </c>
      <c r="S185" s="21">
        <v>90.9</v>
      </c>
      <c r="T185" s="21">
        <v>92.7</v>
      </c>
      <c r="U185" s="21">
        <v>92.2</v>
      </c>
      <c r="V185" s="21">
        <v>82.3</v>
      </c>
      <c r="W185" s="23">
        <f t="shared" si="3"/>
        <v>28625792</v>
      </c>
      <c r="X185" s="23">
        <f t="shared" si="15"/>
        <v>64.85335731</v>
      </c>
      <c r="Y185" s="23">
        <f t="shared" si="16"/>
        <v>7194569</v>
      </c>
      <c r="Z185" s="23">
        <f t="shared" si="17"/>
        <v>4583444</v>
      </c>
      <c r="AA185" s="23">
        <f t="shared" si="18"/>
        <v>3937001</v>
      </c>
      <c r="AB185" s="23">
        <f t="shared" si="19"/>
        <v>4997289</v>
      </c>
      <c r="AC185" s="23">
        <f t="shared" si="20"/>
        <v>783416</v>
      </c>
      <c r="AD185" s="23">
        <f t="shared" si="21"/>
        <v>519142</v>
      </c>
      <c r="AE185" s="23">
        <f t="shared" si="22"/>
        <v>292930</v>
      </c>
      <c r="AF185" s="23">
        <f t="shared" si="23"/>
        <v>400246</v>
      </c>
      <c r="AG185" s="91">
        <f t="shared" si="13"/>
        <v>22708037</v>
      </c>
      <c r="AH185" s="91">
        <f t="shared" si="14"/>
        <v>1212318</v>
      </c>
    </row>
    <row r="186">
      <c r="A186" s="76">
        <v>44431.0</v>
      </c>
      <c r="B186" s="21">
        <v>1.2493331E7</v>
      </c>
      <c r="C186" s="21">
        <v>1.3417354E7</v>
      </c>
      <c r="D186" s="21">
        <v>15273.0</v>
      </c>
      <c r="E186" s="21">
        <v>2518444.0</v>
      </c>
      <c r="F186" s="21">
        <v>2399229.0</v>
      </c>
      <c r="G186" s="21">
        <v>2624335.0</v>
      </c>
      <c r="H186" s="21">
        <v>6509190.0</v>
      </c>
      <c r="I186" s="21">
        <v>6551118.0</v>
      </c>
      <c r="J186" s="21">
        <v>3446974.0</v>
      </c>
      <c r="K186" s="21">
        <v>1846122.0</v>
      </c>
      <c r="L186" s="21">
        <v>50.5</v>
      </c>
      <c r="M186" s="21">
        <v>48.8</v>
      </c>
      <c r="N186" s="21">
        <v>52.1</v>
      </c>
      <c r="O186" s="21">
        <v>0.2</v>
      </c>
      <c r="P186" s="21">
        <v>33.1</v>
      </c>
      <c r="Q186" s="21">
        <v>35.9</v>
      </c>
      <c r="R186" s="21">
        <v>32.4</v>
      </c>
      <c r="S186" s="21">
        <v>76.0</v>
      </c>
      <c r="T186" s="21">
        <v>91.7</v>
      </c>
      <c r="U186" s="21">
        <v>91.7</v>
      </c>
      <c r="V186" s="21">
        <v>81.8</v>
      </c>
      <c r="W186" s="23">
        <f t="shared" si="3"/>
        <v>25895412</v>
      </c>
      <c r="X186" s="23">
        <f t="shared" si="15"/>
        <v>58.66752637</v>
      </c>
      <c r="Y186" s="23">
        <f t="shared" si="16"/>
        <v>7194583</v>
      </c>
      <c r="Z186" s="23">
        <f t="shared" si="17"/>
        <v>5101312</v>
      </c>
      <c r="AA186" s="23">
        <f t="shared" si="18"/>
        <v>4287410</v>
      </c>
      <c r="AB186" s="23">
        <f t="shared" si="19"/>
        <v>5484886</v>
      </c>
      <c r="AC186" s="23">
        <f t="shared" si="20"/>
        <v>2060886</v>
      </c>
      <c r="AD186" s="23">
        <f t="shared" si="21"/>
        <v>589585</v>
      </c>
      <c r="AE186" s="23">
        <f t="shared" si="22"/>
        <v>310155</v>
      </c>
      <c r="AF186" s="23">
        <f t="shared" si="23"/>
        <v>409614</v>
      </c>
      <c r="AG186" s="91">
        <f t="shared" si="13"/>
        <v>25438431</v>
      </c>
      <c r="AH186" s="91">
        <f t="shared" si="14"/>
        <v>1309354</v>
      </c>
    </row>
    <row r="187">
      <c r="A187" s="76">
        <v>44424.0</v>
      </c>
      <c r="B187" s="21">
        <v>1.0737919E7</v>
      </c>
      <c r="C187" s="21">
        <v>1.1649054E7</v>
      </c>
      <c r="D187" s="21"/>
      <c r="E187" s="21">
        <v>2234899.0</v>
      </c>
      <c r="F187" s="21">
        <v>2160203.0</v>
      </c>
      <c r="G187" s="21">
        <v>2254108.0</v>
      </c>
      <c r="H187" s="21">
        <v>4031512.0</v>
      </c>
      <c r="I187" s="21">
        <v>6448480.0</v>
      </c>
      <c r="J187" s="21">
        <v>3422202.0</v>
      </c>
      <c r="K187" s="21">
        <v>1835569.0</v>
      </c>
      <c r="L187" s="21">
        <v>43.6</v>
      </c>
      <c r="M187" s="21">
        <v>41.9</v>
      </c>
      <c r="N187" s="21">
        <v>45.2</v>
      </c>
      <c r="O187" s="21"/>
      <c r="P187" s="21">
        <v>29.3</v>
      </c>
      <c r="Q187" s="21">
        <v>32.3</v>
      </c>
      <c r="R187" s="21">
        <v>27.8</v>
      </c>
      <c r="S187" s="21">
        <v>47.0</v>
      </c>
      <c r="T187" s="21">
        <v>90.3</v>
      </c>
      <c r="U187" s="21">
        <v>91.1</v>
      </c>
      <c r="V187" s="21">
        <v>81.4</v>
      </c>
      <c r="W187" s="23">
        <f t="shared" si="3"/>
        <v>22386973</v>
      </c>
      <c r="X187" s="23">
        <f t="shared" si="15"/>
        <v>50.71895859</v>
      </c>
      <c r="Y187" s="23">
        <f t="shared" si="16"/>
        <v>7209856</v>
      </c>
      <c r="Z187" s="23">
        <f t="shared" si="17"/>
        <v>5384857</v>
      </c>
      <c r="AA187" s="23">
        <f t="shared" si="18"/>
        <v>4526436</v>
      </c>
      <c r="AB187" s="23">
        <f t="shared" si="19"/>
        <v>5855113</v>
      </c>
      <c r="AC187" s="23">
        <f t="shared" si="20"/>
        <v>4538564</v>
      </c>
      <c r="AD187" s="23">
        <f t="shared" si="21"/>
        <v>692223</v>
      </c>
      <c r="AE187" s="23">
        <f t="shared" si="22"/>
        <v>334927</v>
      </c>
      <c r="AF187" s="23">
        <f t="shared" si="23"/>
        <v>420167</v>
      </c>
      <c r="AG187" s="91">
        <f t="shared" si="13"/>
        <v>28962143</v>
      </c>
      <c r="AH187" s="91">
        <f t="shared" si="14"/>
        <v>1447317</v>
      </c>
    </row>
    <row r="188">
      <c r="A188" s="76">
        <v>44417.0</v>
      </c>
      <c r="B188" s="21">
        <v>9999738.0</v>
      </c>
      <c r="C188" s="21">
        <v>1.0936251E7</v>
      </c>
      <c r="D188" s="21"/>
      <c r="E188" s="21">
        <v>1978965.0</v>
      </c>
      <c r="F188" s="21">
        <v>2025840.0</v>
      </c>
      <c r="G188" s="21">
        <v>2078152.0</v>
      </c>
      <c r="H188" s="21">
        <v>3380508.0</v>
      </c>
      <c r="I188" s="21">
        <v>6266892.0</v>
      </c>
      <c r="J188" s="21">
        <v>3381943.0</v>
      </c>
      <c r="K188" s="21">
        <v>1823689.0</v>
      </c>
      <c r="L188" s="21">
        <v>40.8</v>
      </c>
      <c r="M188" s="21">
        <v>39.1</v>
      </c>
      <c r="N188" s="21">
        <v>42.5</v>
      </c>
      <c r="O188" s="21"/>
      <c r="P188" s="21">
        <v>26.0</v>
      </c>
      <c r="Q188" s="21">
        <v>30.3</v>
      </c>
      <c r="R188" s="21">
        <v>25.6</v>
      </c>
      <c r="S188" s="21">
        <v>39.4</v>
      </c>
      <c r="T188" s="21">
        <v>87.8</v>
      </c>
      <c r="U188" s="21">
        <v>90.0</v>
      </c>
      <c r="V188" s="21">
        <v>80.8</v>
      </c>
      <c r="W188" s="23">
        <f t="shared" si="3"/>
        <v>20935989</v>
      </c>
      <c r="X188" s="23">
        <f t="shared" si="15"/>
        <v>47.43167194</v>
      </c>
      <c r="Y188" s="23">
        <f t="shared" si="16"/>
        <v>7209856</v>
      </c>
      <c r="Z188" s="23">
        <f t="shared" si="17"/>
        <v>5640791</v>
      </c>
      <c r="AA188" s="23">
        <f t="shared" si="18"/>
        <v>4660799</v>
      </c>
      <c r="AB188" s="23">
        <f t="shared" si="19"/>
        <v>6031069</v>
      </c>
      <c r="AC188" s="23">
        <f t="shared" si="20"/>
        <v>5189568</v>
      </c>
      <c r="AD188" s="23">
        <f t="shared" si="21"/>
        <v>873811</v>
      </c>
      <c r="AE188" s="23">
        <f t="shared" si="22"/>
        <v>375186</v>
      </c>
      <c r="AF188" s="23">
        <f t="shared" si="23"/>
        <v>432047</v>
      </c>
      <c r="AG188" s="91">
        <f t="shared" si="13"/>
        <v>30413127</v>
      </c>
      <c r="AH188" s="91">
        <f t="shared" si="14"/>
        <v>1681044</v>
      </c>
    </row>
    <row r="189">
      <c r="A189" s="76">
        <v>44410.0</v>
      </c>
      <c r="B189" s="21">
        <v>9320613.0</v>
      </c>
      <c r="C189" s="21">
        <v>1.0151763E7</v>
      </c>
      <c r="D189" s="21"/>
      <c r="E189" s="21">
        <v>1759173.0</v>
      </c>
      <c r="F189" s="21">
        <v>1835857.0</v>
      </c>
      <c r="G189" s="21">
        <v>1818430.0</v>
      </c>
      <c r="H189" s="21">
        <v>2678777.0</v>
      </c>
      <c r="I189" s="21">
        <v>6202465.0</v>
      </c>
      <c r="J189" s="21">
        <v>3362620.0</v>
      </c>
      <c r="K189" s="21">
        <v>1815054.0</v>
      </c>
      <c r="L189" s="21">
        <v>37.9</v>
      </c>
      <c r="M189" s="21">
        <v>36.4</v>
      </c>
      <c r="N189" s="21">
        <v>39.4</v>
      </c>
      <c r="O189" s="21"/>
      <c r="P189" s="21">
        <v>23.1</v>
      </c>
      <c r="Q189" s="21">
        <v>27.5</v>
      </c>
      <c r="R189" s="21">
        <v>22.4</v>
      </c>
      <c r="S189" s="21">
        <v>31.3</v>
      </c>
      <c r="T189" s="21">
        <v>86.9</v>
      </c>
      <c r="U189" s="21">
        <v>89.5</v>
      </c>
      <c r="V189" s="21">
        <v>80.5</v>
      </c>
      <c r="W189" s="23">
        <f t="shared" si="3"/>
        <v>19472376</v>
      </c>
      <c r="X189" s="23">
        <f t="shared" si="15"/>
        <v>44.11577358</v>
      </c>
      <c r="Y189" s="23">
        <f t="shared" si="16"/>
        <v>7209856</v>
      </c>
      <c r="Z189" s="23">
        <f t="shared" si="17"/>
        <v>5860583</v>
      </c>
      <c r="AA189" s="23">
        <f t="shared" si="18"/>
        <v>4850782</v>
      </c>
      <c r="AB189" s="23">
        <f t="shared" si="19"/>
        <v>6290791</v>
      </c>
      <c r="AC189" s="23">
        <f t="shared" si="20"/>
        <v>5891299</v>
      </c>
      <c r="AD189" s="23">
        <f t="shared" si="21"/>
        <v>938238</v>
      </c>
      <c r="AE189" s="23">
        <f t="shared" si="22"/>
        <v>394509</v>
      </c>
      <c r="AF189" s="23">
        <f t="shared" si="23"/>
        <v>440682</v>
      </c>
      <c r="AG189" s="91">
        <f t="shared" si="13"/>
        <v>31876740</v>
      </c>
      <c r="AH189" s="91">
        <f t="shared" si="14"/>
        <v>1773429</v>
      </c>
    </row>
    <row r="190">
      <c r="A190" s="76">
        <v>44403.0</v>
      </c>
      <c r="B190" s="21">
        <v>8179300.0</v>
      </c>
      <c r="C190" s="21">
        <v>8713824.0</v>
      </c>
      <c r="D190" s="21"/>
      <c r="E190" s="21">
        <v>1400634.0</v>
      </c>
      <c r="F190" s="21">
        <v>1564402.0</v>
      </c>
      <c r="G190" s="21">
        <v>1417086.0</v>
      </c>
      <c r="H190" s="21">
        <v>1262893.0</v>
      </c>
      <c r="I190" s="21">
        <v>6098766.0</v>
      </c>
      <c r="J190" s="21">
        <v>3338906.0</v>
      </c>
      <c r="K190" s="21">
        <v>1810437.0</v>
      </c>
      <c r="L190" s="21">
        <v>32.9</v>
      </c>
      <c r="M190" s="21">
        <v>31.9</v>
      </c>
      <c r="N190" s="21">
        <v>33.8</v>
      </c>
      <c r="O190" s="21"/>
      <c r="P190" s="21">
        <v>18.4</v>
      </c>
      <c r="Q190" s="21">
        <v>23.4</v>
      </c>
      <c r="R190" s="21">
        <v>17.5</v>
      </c>
      <c r="S190" s="21">
        <v>14.7</v>
      </c>
      <c r="T190" s="21">
        <v>85.4</v>
      </c>
      <c r="U190" s="21">
        <v>88.9</v>
      </c>
      <c r="V190" s="21">
        <v>80.3</v>
      </c>
      <c r="W190" s="23">
        <f t="shared" si="3"/>
        <v>16893124</v>
      </c>
      <c r="X190" s="23">
        <f t="shared" si="15"/>
        <v>38.27233171</v>
      </c>
      <c r="Y190" s="23">
        <f t="shared" si="16"/>
        <v>7209856</v>
      </c>
      <c r="Z190" s="23">
        <f t="shared" si="17"/>
        <v>6219122</v>
      </c>
      <c r="AA190" s="23">
        <f t="shared" si="18"/>
        <v>5122237</v>
      </c>
      <c r="AB190" s="23">
        <f t="shared" si="19"/>
        <v>6692135</v>
      </c>
      <c r="AC190" s="23">
        <f t="shared" si="20"/>
        <v>7307183</v>
      </c>
      <c r="AD190" s="23">
        <f t="shared" si="21"/>
        <v>1041937</v>
      </c>
      <c r="AE190" s="23">
        <f t="shared" si="22"/>
        <v>418223</v>
      </c>
      <c r="AF190" s="23">
        <f t="shared" si="23"/>
        <v>445299</v>
      </c>
      <c r="AG190" s="91">
        <f t="shared" si="13"/>
        <v>34455992</v>
      </c>
      <c r="AH190" s="91">
        <f t="shared" si="14"/>
        <v>1905459</v>
      </c>
    </row>
    <row r="191">
      <c r="A191" s="76">
        <v>44396.0</v>
      </c>
      <c r="B191" s="21">
        <v>7815486.0</v>
      </c>
      <c r="C191" s="21">
        <v>8317598.0</v>
      </c>
      <c r="D191" s="21"/>
      <c r="E191" s="21">
        <v>951053.0</v>
      </c>
      <c r="F191" s="21">
        <v>1476719.0</v>
      </c>
      <c r="G191" s="21">
        <v>1299114.0</v>
      </c>
      <c r="H191" s="21">
        <v>1176560.0</v>
      </c>
      <c r="I191" s="21">
        <v>6089614.0</v>
      </c>
      <c r="J191" s="21">
        <v>3334358.0</v>
      </c>
      <c r="K191" s="21">
        <v>1805666.0</v>
      </c>
      <c r="L191" s="21">
        <v>31.4</v>
      </c>
      <c r="M191" s="21">
        <v>30.5</v>
      </c>
      <c r="N191" s="21">
        <v>32.3</v>
      </c>
      <c r="O191" s="21"/>
      <c r="P191" s="21">
        <v>12.5</v>
      </c>
      <c r="Q191" s="21">
        <v>22.1</v>
      </c>
      <c r="R191" s="21">
        <v>16.0</v>
      </c>
      <c r="S191" s="21">
        <v>13.7</v>
      </c>
      <c r="T191" s="21">
        <v>85.3</v>
      </c>
      <c r="U191" s="21">
        <v>88.7</v>
      </c>
      <c r="V191" s="21">
        <v>80.0</v>
      </c>
      <c r="W191" s="23">
        <f t="shared" si="3"/>
        <v>16133084</v>
      </c>
      <c r="X191" s="23">
        <f t="shared" si="15"/>
        <v>36.55041793</v>
      </c>
      <c r="Y191" s="23">
        <f t="shared" si="16"/>
        <v>7209856</v>
      </c>
      <c r="Z191" s="23">
        <f t="shared" si="17"/>
        <v>6668703</v>
      </c>
      <c r="AA191" s="23">
        <f t="shared" si="18"/>
        <v>5209920</v>
      </c>
      <c r="AB191" s="23">
        <f t="shared" si="19"/>
        <v>6810107</v>
      </c>
      <c r="AC191" s="23">
        <f t="shared" si="20"/>
        <v>7393516</v>
      </c>
      <c r="AD191" s="23">
        <f t="shared" si="21"/>
        <v>1051089</v>
      </c>
      <c r="AE191" s="23">
        <f t="shared" si="22"/>
        <v>422771</v>
      </c>
      <c r="AF191" s="23">
        <f t="shared" si="23"/>
        <v>450070</v>
      </c>
      <c r="AG191" s="91">
        <f t="shared" si="13"/>
        <v>35216032</v>
      </c>
      <c r="AH191" s="91">
        <f t="shared" si="14"/>
        <v>1923930</v>
      </c>
    </row>
    <row r="192">
      <c r="A192" s="76">
        <v>44389.0</v>
      </c>
      <c r="B192" s="21">
        <v>7688564.0</v>
      </c>
      <c r="C192" s="21">
        <v>7898373.0</v>
      </c>
      <c r="D192" s="21"/>
      <c r="E192" s="21">
        <v>886035.0</v>
      </c>
      <c r="F192" s="21">
        <v>1379239.0</v>
      </c>
      <c r="G192" s="21">
        <v>1120395.0</v>
      </c>
      <c r="H192" s="21">
        <v>1055289.0</v>
      </c>
      <c r="I192" s="21">
        <v>6032090.0</v>
      </c>
      <c r="J192" s="21">
        <v>3318792.0</v>
      </c>
      <c r="K192" s="21">
        <v>1795097.0</v>
      </c>
      <c r="L192" s="21">
        <v>30.4</v>
      </c>
      <c r="M192" s="21">
        <v>30.0</v>
      </c>
      <c r="N192" s="21">
        <v>30.7</v>
      </c>
      <c r="O192" s="21"/>
      <c r="P192" s="21">
        <v>11.6</v>
      </c>
      <c r="Q192" s="21">
        <v>20.6</v>
      </c>
      <c r="R192" s="21">
        <v>13.8</v>
      </c>
      <c r="S192" s="21">
        <v>12.3</v>
      </c>
      <c r="T192" s="21">
        <v>84.5</v>
      </c>
      <c r="U192" s="21">
        <v>88.3</v>
      </c>
      <c r="V192" s="21">
        <v>79.6</v>
      </c>
      <c r="W192" s="23">
        <f t="shared" si="3"/>
        <v>15586937</v>
      </c>
      <c r="X192" s="23">
        <f t="shared" si="15"/>
        <v>35.31309089</v>
      </c>
      <c r="Y192" s="23">
        <f t="shared" si="16"/>
        <v>7209856</v>
      </c>
      <c r="Z192" s="23">
        <f t="shared" si="17"/>
        <v>6733721</v>
      </c>
      <c r="AA192" s="23">
        <f t="shared" si="18"/>
        <v>5307400</v>
      </c>
      <c r="AB192" s="23">
        <f t="shared" si="19"/>
        <v>6988826</v>
      </c>
      <c r="AC192" s="23">
        <f t="shared" si="20"/>
        <v>7514787</v>
      </c>
      <c r="AD192" s="23">
        <f t="shared" si="21"/>
        <v>1108613</v>
      </c>
      <c r="AE192" s="23">
        <f t="shared" si="22"/>
        <v>438337</v>
      </c>
      <c r="AF192" s="23">
        <f t="shared" si="23"/>
        <v>460639</v>
      </c>
      <c r="AG192" s="91">
        <f t="shared" si="13"/>
        <v>35762179</v>
      </c>
      <c r="AH192" s="91">
        <f t="shared" si="14"/>
        <v>2007589</v>
      </c>
    </row>
    <row r="193">
      <c r="A193" s="76">
        <v>44382.0</v>
      </c>
      <c r="B193" s="21">
        <v>7596645.0</v>
      </c>
      <c r="C193" s="21">
        <v>7750569.0</v>
      </c>
      <c r="D193" s="21"/>
      <c r="E193" s="21">
        <v>796911.0</v>
      </c>
      <c r="F193" s="21">
        <v>1369228.0</v>
      </c>
      <c r="G193" s="21">
        <v>1111060.0</v>
      </c>
      <c r="H193" s="21">
        <v>1047488.0</v>
      </c>
      <c r="I193" s="21">
        <v>5938606.0</v>
      </c>
      <c r="J193" s="21">
        <v>3296853.0</v>
      </c>
      <c r="K193" s="21">
        <v>1787068.0</v>
      </c>
      <c r="L193" s="21">
        <v>29.9</v>
      </c>
      <c r="M193" s="21">
        <v>29.7</v>
      </c>
      <c r="N193" s="21">
        <v>30.1</v>
      </c>
      <c r="O193" s="21"/>
      <c r="P193" s="21">
        <v>10.5</v>
      </c>
      <c r="Q193" s="21">
        <v>20.5</v>
      </c>
      <c r="R193" s="21">
        <v>13.7</v>
      </c>
      <c r="S193" s="21">
        <v>12.2</v>
      </c>
      <c r="T193" s="21">
        <v>83.2</v>
      </c>
      <c r="U193" s="21">
        <v>87.7</v>
      </c>
      <c r="V193" s="21">
        <v>79.2</v>
      </c>
      <c r="W193" s="23">
        <f t="shared" si="3"/>
        <v>15347214</v>
      </c>
      <c r="X193" s="23">
        <f t="shared" si="15"/>
        <v>34.76998482</v>
      </c>
      <c r="Y193" s="23">
        <f t="shared" si="16"/>
        <v>7209856</v>
      </c>
      <c r="Z193" s="23">
        <f t="shared" si="17"/>
        <v>6822845</v>
      </c>
      <c r="AA193" s="23">
        <f t="shared" si="18"/>
        <v>5317411</v>
      </c>
      <c r="AB193" s="23">
        <f t="shared" si="19"/>
        <v>6998161</v>
      </c>
      <c r="AC193" s="23">
        <f t="shared" si="20"/>
        <v>7522588</v>
      </c>
      <c r="AD193" s="23">
        <f t="shared" si="21"/>
        <v>1202097</v>
      </c>
      <c r="AE193" s="23">
        <f t="shared" si="22"/>
        <v>460276</v>
      </c>
      <c r="AF193" s="23">
        <f t="shared" si="23"/>
        <v>468668</v>
      </c>
      <c r="AG193" s="91">
        <f t="shared" si="13"/>
        <v>36001902</v>
      </c>
      <c r="AH193" s="91">
        <f t="shared" si="14"/>
        <v>2131041</v>
      </c>
    </row>
    <row r="194">
      <c r="A194" s="76">
        <v>44375.0</v>
      </c>
      <c r="B194" s="21">
        <v>7575513.0</v>
      </c>
      <c r="C194" s="21">
        <v>7714789.0</v>
      </c>
      <c r="D194" s="21"/>
      <c r="E194" s="21">
        <v>774868.0</v>
      </c>
      <c r="F194" s="21">
        <v>1364844.0</v>
      </c>
      <c r="G194" s="21">
        <v>1106872.0</v>
      </c>
      <c r="H194" s="21">
        <v>1043048.0</v>
      </c>
      <c r="I194" s="21">
        <v>5937297.0</v>
      </c>
      <c r="J194" s="21">
        <v>3288662.0</v>
      </c>
      <c r="K194" s="21">
        <v>1774711.0</v>
      </c>
      <c r="L194" s="21">
        <v>29.8</v>
      </c>
      <c r="M194" s="21">
        <v>29.6</v>
      </c>
      <c r="N194" s="21">
        <v>30.0</v>
      </c>
      <c r="O194" s="21"/>
      <c r="P194" s="21">
        <v>10.2</v>
      </c>
      <c r="Q194" s="21">
        <v>20.4</v>
      </c>
      <c r="R194" s="21">
        <v>13.6</v>
      </c>
      <c r="S194" s="21">
        <v>12.2</v>
      </c>
      <c r="T194" s="21">
        <v>83.1</v>
      </c>
      <c r="U194" s="21">
        <v>87.5</v>
      </c>
      <c r="V194" s="21">
        <v>78.7</v>
      </c>
      <c r="W194" s="23">
        <f t="shared" si="3"/>
        <v>15290302</v>
      </c>
      <c r="X194" s="23">
        <f t="shared" si="15"/>
        <v>34.64104745</v>
      </c>
      <c r="Y194" s="23">
        <f t="shared" si="16"/>
        <v>7209856</v>
      </c>
      <c r="Z194" s="23">
        <f t="shared" si="17"/>
        <v>6844888</v>
      </c>
      <c r="AA194" s="23">
        <f t="shared" si="18"/>
        <v>5321795</v>
      </c>
      <c r="AB194" s="23">
        <f t="shared" si="19"/>
        <v>7002349</v>
      </c>
      <c r="AC194" s="23">
        <f t="shared" si="20"/>
        <v>7527028</v>
      </c>
      <c r="AD194" s="23">
        <f t="shared" si="21"/>
        <v>1203406</v>
      </c>
      <c r="AE194" s="23">
        <f t="shared" si="22"/>
        <v>468467</v>
      </c>
      <c r="AF194" s="23">
        <f t="shared" si="23"/>
        <v>481025</v>
      </c>
      <c r="AG194" s="91">
        <f t="shared" si="13"/>
        <v>36058814</v>
      </c>
      <c r="AH194" s="91">
        <f t="shared" si="14"/>
        <v>2152898</v>
      </c>
    </row>
    <row r="195">
      <c r="A195" s="76">
        <v>44368.0</v>
      </c>
      <c r="B195" s="21">
        <v>7423405.0</v>
      </c>
      <c r="C195" s="21">
        <v>7591414.0</v>
      </c>
      <c r="D195" s="21"/>
      <c r="E195" s="21">
        <v>553889.0</v>
      </c>
      <c r="F195" s="21">
        <v>1358008.0</v>
      </c>
      <c r="G195" s="21">
        <v>1098893.0</v>
      </c>
      <c r="H195" s="21">
        <v>1035550.0</v>
      </c>
      <c r="I195" s="21">
        <v>5931557.0</v>
      </c>
      <c r="J195" s="21">
        <v>3278581.0</v>
      </c>
      <c r="K195" s="21">
        <v>1758341.0</v>
      </c>
      <c r="L195" s="21">
        <v>29.2</v>
      </c>
      <c r="M195" s="21">
        <v>29.0</v>
      </c>
      <c r="N195" s="21">
        <v>29.5</v>
      </c>
      <c r="O195" s="21"/>
      <c r="P195" s="21">
        <v>7.3</v>
      </c>
      <c r="Q195" s="21">
        <v>20.3</v>
      </c>
      <c r="R195" s="21">
        <v>13.6</v>
      </c>
      <c r="S195" s="21">
        <v>12.1</v>
      </c>
      <c r="T195" s="21">
        <v>83.1</v>
      </c>
      <c r="U195" s="21">
        <v>87.3</v>
      </c>
      <c r="V195" s="21">
        <v>77.9</v>
      </c>
      <c r="W195" s="23">
        <f t="shared" si="3"/>
        <v>15014819</v>
      </c>
      <c r="X195" s="23">
        <f t="shared" si="15"/>
        <v>34.01692507</v>
      </c>
      <c r="Y195" s="23">
        <f t="shared" si="16"/>
        <v>7209856</v>
      </c>
      <c r="Z195" s="23">
        <f t="shared" si="17"/>
        <v>7065867</v>
      </c>
      <c r="AA195" s="23">
        <f t="shared" si="18"/>
        <v>5328631</v>
      </c>
      <c r="AB195" s="23">
        <f t="shared" si="19"/>
        <v>7010328</v>
      </c>
      <c r="AC195" s="23">
        <f t="shared" si="20"/>
        <v>7534526</v>
      </c>
      <c r="AD195" s="23">
        <f t="shared" si="21"/>
        <v>1209146</v>
      </c>
      <c r="AE195" s="23">
        <f t="shared" si="22"/>
        <v>478548</v>
      </c>
      <c r="AF195" s="23">
        <f t="shared" si="23"/>
        <v>497395</v>
      </c>
      <c r="AG195" s="91">
        <f t="shared" si="13"/>
        <v>36334297</v>
      </c>
      <c r="AH195" s="91">
        <f t="shared" si="14"/>
        <v>2185089</v>
      </c>
    </row>
    <row r="196">
      <c r="A196" s="76">
        <v>44361.0</v>
      </c>
      <c r="B196" s="21">
        <v>5667475.0</v>
      </c>
      <c r="C196" s="21">
        <v>6162906.0</v>
      </c>
      <c r="D196" s="21"/>
      <c r="E196" s="21">
        <v>314874.0</v>
      </c>
      <c r="F196" s="21">
        <v>930329.0</v>
      </c>
      <c r="G196" s="21">
        <v>909358.0</v>
      </c>
      <c r="H196" s="21">
        <v>954005.0</v>
      </c>
      <c r="I196" s="21">
        <v>4039284.0</v>
      </c>
      <c r="J196" s="21">
        <v>2944348.0</v>
      </c>
      <c r="K196" s="21">
        <v>1738183.0</v>
      </c>
      <c r="L196" s="21">
        <v>23.0</v>
      </c>
      <c r="M196" s="21">
        <v>22.1</v>
      </c>
      <c r="N196" s="21">
        <v>23.9</v>
      </c>
      <c r="O196" s="21"/>
      <c r="P196" s="21">
        <v>4.1</v>
      </c>
      <c r="Q196" s="21">
        <v>13.9</v>
      </c>
      <c r="R196" s="21">
        <v>11.2</v>
      </c>
      <c r="S196" s="21">
        <v>11.1</v>
      </c>
      <c r="T196" s="21">
        <v>56.6</v>
      </c>
      <c r="U196" s="21">
        <v>78.4</v>
      </c>
      <c r="V196" s="21">
        <v>77.1</v>
      </c>
      <c r="W196" s="23">
        <f t="shared" si="3"/>
        <v>11830381</v>
      </c>
      <c r="X196" s="23">
        <f t="shared" si="15"/>
        <v>26.80239995</v>
      </c>
      <c r="Y196" s="23">
        <f t="shared" si="16"/>
        <v>7209856</v>
      </c>
      <c r="Z196" s="23">
        <f t="shared" si="17"/>
        <v>7304882</v>
      </c>
      <c r="AA196" s="23">
        <f t="shared" si="18"/>
        <v>5756310</v>
      </c>
      <c r="AB196" s="23">
        <f t="shared" si="19"/>
        <v>7199863</v>
      </c>
      <c r="AC196" s="23">
        <f t="shared" si="20"/>
        <v>7616071</v>
      </c>
      <c r="AD196" s="23">
        <f t="shared" si="21"/>
        <v>3101419</v>
      </c>
      <c r="AE196" s="23">
        <f t="shared" si="22"/>
        <v>812781</v>
      </c>
      <c r="AF196" s="23">
        <f t="shared" si="23"/>
        <v>517553</v>
      </c>
      <c r="AG196" s="91">
        <f t="shared" si="13"/>
        <v>39518735</v>
      </c>
      <c r="AH196" s="91">
        <f t="shared" si="14"/>
        <v>4431753</v>
      </c>
    </row>
    <row r="197">
      <c r="A197" s="76">
        <v>44354.0</v>
      </c>
      <c r="B197" s="21">
        <v>3279375.0</v>
      </c>
      <c r="C197" s="21">
        <v>4319412.0</v>
      </c>
      <c r="D197" s="21"/>
      <c r="E197" s="21">
        <v>165863.0</v>
      </c>
      <c r="F197" s="21">
        <v>420632.0</v>
      </c>
      <c r="G197" s="21">
        <v>655537.0</v>
      </c>
      <c r="H197" s="21">
        <v>781779.0</v>
      </c>
      <c r="I197" s="21">
        <v>1675934.0</v>
      </c>
      <c r="J197" s="21">
        <v>2347040.0</v>
      </c>
      <c r="K197" s="21">
        <v>1552002.0</v>
      </c>
      <c r="L197" s="21">
        <v>14.8</v>
      </c>
      <c r="M197" s="21">
        <v>12.8</v>
      </c>
      <c r="N197" s="21">
        <v>16.8</v>
      </c>
      <c r="O197" s="21"/>
      <c r="P197" s="21">
        <v>2.2</v>
      </c>
      <c r="Q197" s="21">
        <v>6.3</v>
      </c>
      <c r="R197" s="21">
        <v>8.1</v>
      </c>
      <c r="S197" s="21">
        <v>9.1</v>
      </c>
      <c r="T197" s="21">
        <v>23.5</v>
      </c>
      <c r="U197" s="21">
        <v>62.5</v>
      </c>
      <c r="V197" s="21">
        <v>68.8</v>
      </c>
      <c r="W197" s="23">
        <f t="shared" si="3"/>
        <v>7598787</v>
      </c>
      <c r="X197" s="23">
        <f t="shared" si="15"/>
        <v>17.21548345</v>
      </c>
      <c r="Y197" s="23">
        <f t="shared" si="16"/>
        <v>7209856</v>
      </c>
      <c r="Z197" s="23">
        <f t="shared" si="17"/>
        <v>7453893</v>
      </c>
      <c r="AA197" s="23">
        <f t="shared" si="18"/>
        <v>6266007</v>
      </c>
      <c r="AB197" s="23">
        <f t="shared" si="19"/>
        <v>7453684</v>
      </c>
      <c r="AC197" s="23">
        <f t="shared" si="20"/>
        <v>7788297</v>
      </c>
      <c r="AD197" s="23">
        <f t="shared" si="21"/>
        <v>5464769</v>
      </c>
      <c r="AE197" s="23">
        <f t="shared" si="22"/>
        <v>1410089</v>
      </c>
      <c r="AF197" s="23">
        <f t="shared" si="23"/>
        <v>703734</v>
      </c>
      <c r="AG197" s="91">
        <f t="shared" si="13"/>
        <v>43750329</v>
      </c>
      <c r="AH197" s="91">
        <f t="shared" si="14"/>
        <v>7578592</v>
      </c>
    </row>
    <row r="198">
      <c r="A198" s="76">
        <v>44347.0</v>
      </c>
      <c r="B198" s="21">
        <v>2236066.0</v>
      </c>
      <c r="C198" s="21">
        <v>3167788.0</v>
      </c>
      <c r="D198" s="21"/>
      <c r="E198" s="21">
        <v>163333.0</v>
      </c>
      <c r="F198" s="21">
        <v>378346.0</v>
      </c>
      <c r="G198" s="21">
        <v>518196.0</v>
      </c>
      <c r="H198" s="21">
        <v>638684.0</v>
      </c>
      <c r="I198" s="21">
        <v>861278.0</v>
      </c>
      <c r="J198" s="21">
        <v>1491431.0</v>
      </c>
      <c r="K198" s="21">
        <v>1352586.0</v>
      </c>
      <c r="L198" s="21">
        <v>10.5</v>
      </c>
      <c r="M198" s="21">
        <v>8.7</v>
      </c>
      <c r="N198" s="21">
        <v>12.3</v>
      </c>
      <c r="O198" s="21"/>
      <c r="P198" s="21">
        <v>2.1</v>
      </c>
      <c r="Q198" s="21">
        <v>5.7</v>
      </c>
      <c r="R198" s="21">
        <v>6.4</v>
      </c>
      <c r="S198" s="21">
        <v>7.5</v>
      </c>
      <c r="T198" s="21">
        <v>12.1</v>
      </c>
      <c r="U198" s="21">
        <v>39.7</v>
      </c>
      <c r="V198" s="21">
        <v>60.0</v>
      </c>
      <c r="W198" s="23">
        <f t="shared" si="3"/>
        <v>5403854</v>
      </c>
      <c r="X198" s="23">
        <f t="shared" si="15"/>
        <v>12.2427381</v>
      </c>
      <c r="Y198" s="23">
        <f t="shared" si="16"/>
        <v>7209856</v>
      </c>
      <c r="Z198" s="23">
        <f t="shared" si="17"/>
        <v>7456423</v>
      </c>
      <c r="AA198" s="23">
        <f t="shared" si="18"/>
        <v>6308293</v>
      </c>
      <c r="AB198" s="23">
        <f t="shared" si="19"/>
        <v>7591025</v>
      </c>
      <c r="AC198" s="23">
        <f t="shared" si="20"/>
        <v>7931392</v>
      </c>
      <c r="AD198" s="23">
        <f t="shared" si="21"/>
        <v>6279425</v>
      </c>
      <c r="AE198" s="23">
        <f t="shared" si="22"/>
        <v>2265698</v>
      </c>
      <c r="AF198" s="23">
        <f t="shared" si="23"/>
        <v>903150</v>
      </c>
      <c r="AG198" s="91">
        <f t="shared" si="13"/>
        <v>45945262</v>
      </c>
      <c r="AH198" s="91">
        <f t="shared" si="14"/>
        <v>9448273</v>
      </c>
    </row>
    <row r="199">
      <c r="A199" s="76">
        <v>44340.0</v>
      </c>
      <c r="B199" s="21">
        <v>1458685.0</v>
      </c>
      <c r="C199" s="21">
        <v>2334221.0</v>
      </c>
      <c r="D199" s="21"/>
      <c r="E199" s="21">
        <v>161823.0</v>
      </c>
      <c r="F199" s="21">
        <v>350568.0</v>
      </c>
      <c r="G199" s="21">
        <v>450988.0</v>
      </c>
      <c r="H199" s="21">
        <v>562838.0</v>
      </c>
      <c r="I199" s="21">
        <v>396621.0</v>
      </c>
      <c r="J199" s="21">
        <v>720574.0</v>
      </c>
      <c r="K199" s="21">
        <v>1149494.0</v>
      </c>
      <c r="L199" s="21">
        <v>7.4</v>
      </c>
      <c r="M199" s="21">
        <v>5.7</v>
      </c>
      <c r="N199" s="21">
        <v>9.1</v>
      </c>
      <c r="O199" s="21"/>
      <c r="P199" s="21">
        <v>2.1</v>
      </c>
      <c r="Q199" s="21">
        <v>5.2</v>
      </c>
      <c r="R199" s="21">
        <v>5.6</v>
      </c>
      <c r="S199" s="21">
        <v>6.6</v>
      </c>
      <c r="T199" s="21">
        <v>5.6</v>
      </c>
      <c r="U199" s="21">
        <v>19.2</v>
      </c>
      <c r="V199" s="21">
        <v>51.0</v>
      </c>
      <c r="W199" s="23">
        <f t="shared" si="3"/>
        <v>3792906</v>
      </c>
      <c r="X199" s="23">
        <f t="shared" si="15"/>
        <v>8.593043925</v>
      </c>
      <c r="Y199" s="23">
        <f t="shared" si="16"/>
        <v>7209856</v>
      </c>
      <c r="Z199" s="23">
        <f t="shared" si="17"/>
        <v>7457933</v>
      </c>
      <c r="AA199" s="23">
        <f t="shared" si="18"/>
        <v>6336071</v>
      </c>
      <c r="AB199" s="23">
        <f t="shared" si="19"/>
        <v>7658233</v>
      </c>
      <c r="AC199" s="23">
        <f t="shared" si="20"/>
        <v>8007238</v>
      </c>
      <c r="AD199" s="23">
        <f t="shared" si="21"/>
        <v>6744082</v>
      </c>
      <c r="AE199" s="23">
        <f t="shared" si="22"/>
        <v>3036555</v>
      </c>
      <c r="AF199" s="23">
        <f t="shared" si="23"/>
        <v>1106242</v>
      </c>
      <c r="AG199" s="91">
        <f t="shared" si="13"/>
        <v>47556210</v>
      </c>
      <c r="AH199" s="91">
        <f t="shared" si="14"/>
        <v>10886879</v>
      </c>
    </row>
    <row r="200">
      <c r="A200" s="76">
        <v>44333.0</v>
      </c>
      <c r="B200" s="21">
        <v>1434244.0</v>
      </c>
      <c r="C200" s="21">
        <v>2299562.0</v>
      </c>
      <c r="D200" s="21"/>
      <c r="E200" s="21">
        <v>161073.0</v>
      </c>
      <c r="F200" s="21">
        <v>347710.0</v>
      </c>
      <c r="G200" s="21">
        <v>447492.0</v>
      </c>
      <c r="H200" s="21">
        <v>557958.0</v>
      </c>
      <c r="I200" s="21">
        <v>392990.0</v>
      </c>
      <c r="J200" s="21">
        <v>702358.0</v>
      </c>
      <c r="K200" s="21">
        <v>1124225.0</v>
      </c>
      <c r="L200" s="21">
        <v>7.3</v>
      </c>
      <c r="M200" s="21">
        <v>5.6</v>
      </c>
      <c r="N200" s="21">
        <v>8.9</v>
      </c>
      <c r="O200" s="21"/>
      <c r="P200" s="21">
        <v>2.1</v>
      </c>
      <c r="Q200" s="21">
        <v>5.2</v>
      </c>
      <c r="R200" s="21">
        <v>5.5</v>
      </c>
      <c r="S200" s="21">
        <v>6.5</v>
      </c>
      <c r="T200" s="21">
        <v>5.5</v>
      </c>
      <c r="U200" s="21">
        <v>18.7</v>
      </c>
      <c r="V200" s="21">
        <v>49.8</v>
      </c>
      <c r="W200" s="23">
        <f t="shared" si="3"/>
        <v>3733806</v>
      </c>
      <c r="X200" s="23">
        <f t="shared" si="15"/>
        <v>8.459149519</v>
      </c>
      <c r="Y200" s="23">
        <f t="shared" si="16"/>
        <v>7209856</v>
      </c>
      <c r="Z200" s="23">
        <f t="shared" si="17"/>
        <v>7458683</v>
      </c>
      <c r="AA200" s="23">
        <f t="shared" si="18"/>
        <v>6338929</v>
      </c>
      <c r="AB200" s="23">
        <f t="shared" si="19"/>
        <v>7661729</v>
      </c>
      <c r="AC200" s="23">
        <f t="shared" si="20"/>
        <v>8012118</v>
      </c>
      <c r="AD200" s="23">
        <f t="shared" si="21"/>
        <v>6747713</v>
      </c>
      <c r="AE200" s="23">
        <f t="shared" si="22"/>
        <v>3054771</v>
      </c>
      <c r="AF200" s="23">
        <f t="shared" si="23"/>
        <v>1131511</v>
      </c>
      <c r="AG200" s="91">
        <f t="shared" si="13"/>
        <v>47615310</v>
      </c>
      <c r="AH200" s="91">
        <f t="shared" si="14"/>
        <v>10933995</v>
      </c>
    </row>
    <row r="201">
      <c r="A201" s="76">
        <v>44326.0</v>
      </c>
      <c r="B201" s="21">
        <v>1398382.0</v>
      </c>
      <c r="C201" s="21">
        <v>2276347.0</v>
      </c>
      <c r="D201" s="21"/>
      <c r="E201" s="21">
        <v>160322.0</v>
      </c>
      <c r="F201" s="21">
        <v>337791.0</v>
      </c>
      <c r="G201" s="21">
        <v>437590.0</v>
      </c>
      <c r="H201" s="21">
        <v>550522.0</v>
      </c>
      <c r="I201" s="21">
        <v>389270.0</v>
      </c>
      <c r="J201" s="21">
        <v>690506.0</v>
      </c>
      <c r="K201" s="21">
        <v>1108728.0</v>
      </c>
      <c r="L201" s="21">
        <v>7.2</v>
      </c>
      <c r="M201" s="21">
        <v>5.5</v>
      </c>
      <c r="N201" s="21">
        <v>8.8</v>
      </c>
      <c r="O201" s="21"/>
      <c r="P201" s="21">
        <v>2.1</v>
      </c>
      <c r="Q201" s="21">
        <v>5.1</v>
      </c>
      <c r="R201" s="21">
        <v>5.4</v>
      </c>
      <c r="S201" s="21">
        <v>6.4</v>
      </c>
      <c r="T201" s="21">
        <v>5.5</v>
      </c>
      <c r="U201" s="21">
        <v>18.4</v>
      </c>
      <c r="V201" s="21">
        <v>49.2</v>
      </c>
      <c r="W201" s="23">
        <f t="shared" si="3"/>
        <v>3674729</v>
      </c>
      <c r="X201" s="23">
        <f t="shared" si="15"/>
        <v>8.325307221</v>
      </c>
      <c r="Y201" s="23">
        <f t="shared" si="16"/>
        <v>7209856</v>
      </c>
      <c r="Z201" s="23">
        <f t="shared" si="17"/>
        <v>7459434</v>
      </c>
      <c r="AA201" s="23">
        <f t="shared" si="18"/>
        <v>6348848</v>
      </c>
      <c r="AB201" s="23">
        <f t="shared" si="19"/>
        <v>7671631</v>
      </c>
      <c r="AC201" s="23">
        <f t="shared" si="20"/>
        <v>8019554</v>
      </c>
      <c r="AD201" s="23">
        <f t="shared" si="21"/>
        <v>6751433</v>
      </c>
      <c r="AE201" s="23">
        <f t="shared" si="22"/>
        <v>3066623</v>
      </c>
      <c r="AF201" s="23">
        <f t="shared" si="23"/>
        <v>1147008</v>
      </c>
      <c r="AG201" s="91">
        <f t="shared" si="13"/>
        <v>47674387</v>
      </c>
      <c r="AH201" s="91">
        <f t="shared" si="14"/>
        <v>10965064</v>
      </c>
    </row>
    <row r="202">
      <c r="A202" s="76">
        <v>44319.0</v>
      </c>
      <c r="B202" s="21">
        <v>1240415.0</v>
      </c>
      <c r="C202" s="21">
        <v>2156449.0</v>
      </c>
      <c r="D202" s="21"/>
      <c r="E202" s="21">
        <v>159618.0</v>
      </c>
      <c r="F202" s="21">
        <v>293296.0</v>
      </c>
      <c r="G202" s="21">
        <v>383649.0</v>
      </c>
      <c r="H202" s="21">
        <v>500061.0</v>
      </c>
      <c r="I202" s="21">
        <v>360437.0</v>
      </c>
      <c r="J202" s="21">
        <v>646182.0</v>
      </c>
      <c r="K202" s="21">
        <v>1053621.0</v>
      </c>
      <c r="L202" s="21">
        <v>6.6</v>
      </c>
      <c r="M202" s="21">
        <v>4.8</v>
      </c>
      <c r="N202" s="21">
        <v>8.4</v>
      </c>
      <c r="O202" s="21"/>
      <c r="P202" s="21">
        <v>2.1</v>
      </c>
      <c r="Q202" s="21">
        <v>4.4</v>
      </c>
      <c r="R202" s="21">
        <v>4.7</v>
      </c>
      <c r="S202" s="21">
        <v>5.8</v>
      </c>
      <c r="T202" s="21">
        <v>5.0</v>
      </c>
      <c r="U202" s="21">
        <v>17.2</v>
      </c>
      <c r="V202" s="21">
        <v>46.7</v>
      </c>
      <c r="W202" s="23">
        <f t="shared" si="3"/>
        <v>3396864</v>
      </c>
      <c r="X202" s="23">
        <f t="shared" si="15"/>
        <v>7.695788285</v>
      </c>
      <c r="Y202" s="23">
        <f t="shared" si="16"/>
        <v>7209856</v>
      </c>
      <c r="Z202" s="23">
        <f t="shared" si="17"/>
        <v>7460138</v>
      </c>
      <c r="AA202" s="23">
        <f t="shared" si="18"/>
        <v>6393343</v>
      </c>
      <c r="AB202" s="23">
        <f t="shared" si="19"/>
        <v>7725572</v>
      </c>
      <c r="AC202" s="23">
        <f t="shared" si="20"/>
        <v>8070015</v>
      </c>
      <c r="AD202" s="23">
        <f t="shared" si="21"/>
        <v>6780266</v>
      </c>
      <c r="AE202" s="23">
        <f t="shared" si="22"/>
        <v>3110947</v>
      </c>
      <c r="AF202" s="23">
        <f t="shared" si="23"/>
        <v>1202115</v>
      </c>
      <c r="AG202" s="91">
        <f t="shared" si="13"/>
        <v>47952252</v>
      </c>
      <c r="AH202" s="91">
        <f t="shared" si="14"/>
        <v>11093328</v>
      </c>
    </row>
    <row r="203">
      <c r="A203" s="76"/>
    </row>
    <row r="204">
      <c r="A204" s="76"/>
    </row>
    <row r="205">
      <c r="A205" s="76"/>
    </row>
    <row r="206">
      <c r="A206" s="7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  <c r="B1" s="21" t="s">
        <v>46</v>
      </c>
      <c r="C1" s="21" t="s">
        <v>47</v>
      </c>
      <c r="D1" s="112" t="s">
        <v>48</v>
      </c>
      <c r="E1" s="100" t="s">
        <v>49</v>
      </c>
      <c r="F1" s="100" t="s">
        <v>50</v>
      </c>
      <c r="G1" s="100" t="s">
        <v>51</v>
      </c>
      <c r="H1" s="100" t="s">
        <v>52</v>
      </c>
      <c r="I1" s="100" t="s">
        <v>53</v>
      </c>
      <c r="J1" s="100" t="s">
        <v>54</v>
      </c>
      <c r="K1" s="100" t="s">
        <v>55</v>
      </c>
      <c r="L1" s="21" t="s">
        <v>36</v>
      </c>
      <c r="M1" s="21" t="s">
        <v>46</v>
      </c>
      <c r="N1" s="21" t="s">
        <v>47</v>
      </c>
      <c r="O1" s="100" t="s">
        <v>48</v>
      </c>
      <c r="P1" s="100" t="s">
        <v>49</v>
      </c>
      <c r="Q1" s="100" t="s">
        <v>50</v>
      </c>
      <c r="R1" s="100" t="s">
        <v>51</v>
      </c>
      <c r="S1" s="100" t="s">
        <v>52</v>
      </c>
      <c r="T1" s="100" t="s">
        <v>53</v>
      </c>
      <c r="U1" s="100" t="s">
        <v>54</v>
      </c>
      <c r="V1" s="100" t="s">
        <v>55</v>
      </c>
      <c r="W1" s="21" t="s">
        <v>56</v>
      </c>
      <c r="X1" s="21" t="s">
        <v>61</v>
      </c>
      <c r="Y1" s="100" t="s">
        <v>48</v>
      </c>
      <c r="Z1" s="100" t="s">
        <v>49</v>
      </c>
      <c r="AA1" s="100" t="s">
        <v>50</v>
      </c>
      <c r="AB1" s="100" t="s">
        <v>51</v>
      </c>
      <c r="AC1" s="100" t="s">
        <v>52</v>
      </c>
      <c r="AD1" s="100" t="s">
        <v>53</v>
      </c>
      <c r="AE1" s="100" t="s">
        <v>54</v>
      </c>
      <c r="AF1" s="100" t="s">
        <v>55</v>
      </c>
      <c r="AG1" s="21" t="s">
        <v>59</v>
      </c>
      <c r="AH1" s="21" t="s">
        <v>60</v>
      </c>
    </row>
    <row r="2">
      <c r="A2" s="76">
        <v>44631.0</v>
      </c>
      <c r="B2" s="113">
        <v>2.2245778E7</v>
      </c>
      <c r="C2" s="113">
        <v>2.2168435E7</v>
      </c>
      <c r="D2" s="21">
        <v>1787335.0</v>
      </c>
      <c r="E2" s="101">
        <f>905143+6289110</f>
        <v>7194253</v>
      </c>
      <c r="F2" s="101">
        <v>6269365.0</v>
      </c>
      <c r="G2" s="101">
        <v>7640901.0</v>
      </c>
      <c r="H2" s="102">
        <v>8377913.0</v>
      </c>
      <c r="I2" s="101">
        <v>7206291.0</v>
      </c>
      <c r="J2" s="101">
        <v>3726654.0</v>
      </c>
      <c r="K2" s="101">
        <v>2211501.0</v>
      </c>
      <c r="L2" s="114">
        <v>86.5</v>
      </c>
      <c r="M2" s="96">
        <v>87.0</v>
      </c>
      <c r="N2" s="113">
        <v>86.1</v>
      </c>
      <c r="O2" s="104">
        <f t="shared" ref="O2:O63" si="1">D2/7003235*100</f>
        <v>25.52156254</v>
      </c>
      <c r="P2" s="104">
        <f t="shared" ref="P2:P63" si="2">E2/7368454*100</f>
        <v>97.63585414</v>
      </c>
      <c r="Q2" s="101">
        <v>95.1</v>
      </c>
      <c r="R2" s="101">
        <v>95.1</v>
      </c>
      <c r="S2" s="101">
        <v>97.7</v>
      </c>
      <c r="T2" s="101">
        <v>97.3</v>
      </c>
      <c r="U2" s="101">
        <v>96.0</v>
      </c>
      <c r="V2" s="101">
        <v>90.1</v>
      </c>
      <c r="W2" s="91">
        <f t="shared" ref="W2:W187" si="3">sum(E2:K2)</f>
        <v>42626878</v>
      </c>
      <c r="X2" s="91">
        <f t="shared" ref="X2:X68" si="4">W2/44314154*100</f>
        <v>96.19246708</v>
      </c>
      <c r="Y2" s="91">
        <f t="shared" ref="Y2:Y68" si="5">7003235-D2</f>
        <v>5215900</v>
      </c>
      <c r="Z2" s="91">
        <f t="shared" ref="Z2:Z68" si="6">7368454-E2</f>
        <v>174201</v>
      </c>
      <c r="AA2" s="91">
        <f t="shared" ref="AA2:AA68" si="7">6591585-F2</f>
        <v>322220</v>
      </c>
      <c r="AB2" s="91">
        <f t="shared" ref="AB2:AB68" si="8">8035809-G2</f>
        <v>394908</v>
      </c>
      <c r="AC2" s="91">
        <f t="shared" ref="AC2:AC68" si="9">8574374-H2</f>
        <v>196461</v>
      </c>
      <c r="AD2" s="91">
        <f t="shared" ref="AD2:AD68" si="10">7404447-I2</f>
        <v>198156</v>
      </c>
      <c r="AE2" s="91">
        <f t="shared" ref="AE2:AE68" si="11">3883747-J2</f>
        <v>157093</v>
      </c>
      <c r="AF2" s="91">
        <f t="shared" ref="AF2:AF68" si="12">2455738-K2</f>
        <v>244237</v>
      </c>
      <c r="AG2" s="91">
        <f t="shared" ref="AG2:AG187" si="13">sum(Y2:AF2)</f>
        <v>6903176</v>
      </c>
      <c r="AH2" s="91">
        <f t="shared" ref="AH2:AH187" si="14">SUM(AD2:AF2)</f>
        <v>599486</v>
      </c>
    </row>
    <row r="3">
      <c r="A3" s="76">
        <v>44630.0</v>
      </c>
      <c r="B3" s="113"/>
      <c r="C3" s="113"/>
      <c r="D3" s="21">
        <v>1786308.0</v>
      </c>
      <c r="E3" s="101">
        <f>905025+6288238</f>
        <v>7193263</v>
      </c>
      <c r="F3" s="101">
        <v>6267959.0</v>
      </c>
      <c r="G3" s="101">
        <v>7639671.0</v>
      </c>
      <c r="H3" s="102">
        <v>8377031.0</v>
      </c>
      <c r="I3" s="101">
        <v>7205675.0</v>
      </c>
      <c r="J3" s="101">
        <v>3726396.0</v>
      </c>
      <c r="K3" s="101">
        <v>2211217.0</v>
      </c>
      <c r="L3" s="114">
        <v>86.5</v>
      </c>
      <c r="M3" s="96"/>
      <c r="N3" s="113"/>
      <c r="O3" s="104">
        <f t="shared" si="1"/>
        <v>25.50689788</v>
      </c>
      <c r="P3" s="104">
        <f t="shared" si="2"/>
        <v>97.62241849</v>
      </c>
      <c r="Q3" s="101">
        <v>95.1</v>
      </c>
      <c r="R3" s="101">
        <v>95.1</v>
      </c>
      <c r="S3" s="101">
        <v>97.7</v>
      </c>
      <c r="T3" s="101">
        <v>97.3</v>
      </c>
      <c r="U3" s="101">
        <v>95.9</v>
      </c>
      <c r="V3" s="101">
        <v>90.0</v>
      </c>
      <c r="W3" s="91">
        <f t="shared" si="3"/>
        <v>42621212</v>
      </c>
      <c r="X3" s="91">
        <f t="shared" si="4"/>
        <v>96.1796811</v>
      </c>
      <c r="Y3" s="91">
        <f t="shared" si="5"/>
        <v>5216927</v>
      </c>
      <c r="Z3" s="91">
        <f t="shared" si="6"/>
        <v>175191</v>
      </c>
      <c r="AA3" s="91">
        <f t="shared" si="7"/>
        <v>323626</v>
      </c>
      <c r="AB3" s="91">
        <f t="shared" si="8"/>
        <v>396138</v>
      </c>
      <c r="AC3" s="91">
        <f t="shared" si="9"/>
        <v>197343</v>
      </c>
      <c r="AD3" s="91">
        <f t="shared" si="10"/>
        <v>198772</v>
      </c>
      <c r="AE3" s="91">
        <f t="shared" si="11"/>
        <v>157351</v>
      </c>
      <c r="AF3" s="91">
        <f t="shared" si="12"/>
        <v>244521</v>
      </c>
      <c r="AG3" s="91">
        <f t="shared" si="13"/>
        <v>6909869</v>
      </c>
      <c r="AH3" s="91">
        <f t="shared" si="14"/>
        <v>600644</v>
      </c>
    </row>
    <row r="4">
      <c r="A4" s="76">
        <v>44629.0</v>
      </c>
      <c r="B4" s="113">
        <v>2.2241586E7</v>
      </c>
      <c r="C4" s="113">
        <v>2.216456E7</v>
      </c>
      <c r="D4" s="21">
        <v>1785995.0</v>
      </c>
      <c r="E4" s="101">
        <f>905009+6288069</f>
        <v>7193078</v>
      </c>
      <c r="F4" s="101">
        <v>6267657.0</v>
      </c>
      <c r="G4" s="101">
        <v>7639441.0</v>
      </c>
      <c r="H4" s="102">
        <v>8376855.0</v>
      </c>
      <c r="I4" s="101">
        <v>7205569.0</v>
      </c>
      <c r="J4" s="101">
        <v>3726366.0</v>
      </c>
      <c r="K4" s="101">
        <v>2211185.0</v>
      </c>
      <c r="L4" s="114">
        <v>86.5</v>
      </c>
      <c r="M4" s="96">
        <v>87.0</v>
      </c>
      <c r="N4" s="113">
        <v>86.1</v>
      </c>
      <c r="O4" s="104">
        <f t="shared" si="1"/>
        <v>25.50242852</v>
      </c>
      <c r="P4" s="104">
        <f t="shared" si="2"/>
        <v>97.61990779</v>
      </c>
      <c r="Q4" s="101">
        <v>95.1</v>
      </c>
      <c r="R4" s="101">
        <v>95.1</v>
      </c>
      <c r="S4" s="101">
        <v>97.7</v>
      </c>
      <c r="T4" s="101">
        <v>97.3</v>
      </c>
      <c r="U4" s="101">
        <v>95.9</v>
      </c>
      <c r="V4" s="101">
        <v>90.0</v>
      </c>
      <c r="W4" s="91">
        <f t="shared" si="3"/>
        <v>42620151</v>
      </c>
      <c r="X4" s="91">
        <f t="shared" si="4"/>
        <v>96.17728683</v>
      </c>
      <c r="Y4" s="91">
        <f t="shared" si="5"/>
        <v>5217240</v>
      </c>
      <c r="Z4" s="91">
        <f t="shared" si="6"/>
        <v>175376</v>
      </c>
      <c r="AA4" s="91">
        <f t="shared" si="7"/>
        <v>323928</v>
      </c>
      <c r="AB4" s="91">
        <f t="shared" si="8"/>
        <v>396368</v>
      </c>
      <c r="AC4" s="91">
        <f t="shared" si="9"/>
        <v>197519</v>
      </c>
      <c r="AD4" s="91">
        <f t="shared" si="10"/>
        <v>198878</v>
      </c>
      <c r="AE4" s="91">
        <f t="shared" si="11"/>
        <v>157381</v>
      </c>
      <c r="AF4" s="91">
        <f t="shared" si="12"/>
        <v>244553</v>
      </c>
      <c r="AG4" s="91">
        <f t="shared" si="13"/>
        <v>6911243</v>
      </c>
      <c r="AH4" s="91">
        <f t="shared" si="14"/>
        <v>600812</v>
      </c>
    </row>
    <row r="5">
      <c r="A5" s="76">
        <v>44628.0</v>
      </c>
      <c r="B5" s="113">
        <v>2.2238689E7</v>
      </c>
      <c r="C5" s="113">
        <v>2.2161856E7</v>
      </c>
      <c r="D5" s="21">
        <v>1785047.0</v>
      </c>
      <c r="E5" s="101">
        <f>904914+6287346</f>
        <v>7192260</v>
      </c>
      <c r="F5" s="101">
        <v>6266499.0</v>
      </c>
      <c r="G5" s="101">
        <v>7638476.0</v>
      </c>
      <c r="H5" s="102">
        <v>8376116.0</v>
      </c>
      <c r="I5" s="101">
        <v>7205078.0</v>
      </c>
      <c r="J5" s="101">
        <v>3726148.0</v>
      </c>
      <c r="K5" s="101">
        <v>2210921.0</v>
      </c>
      <c r="L5" s="114">
        <v>86.5</v>
      </c>
      <c r="M5" s="96">
        <v>87.0</v>
      </c>
      <c r="N5" s="113">
        <v>86.1</v>
      </c>
      <c r="O5" s="104">
        <f t="shared" si="1"/>
        <v>25.48889192</v>
      </c>
      <c r="P5" s="104">
        <f t="shared" si="2"/>
        <v>97.60880641</v>
      </c>
      <c r="Q5" s="101">
        <v>95.1</v>
      </c>
      <c r="R5" s="101">
        <v>95.1</v>
      </c>
      <c r="S5" s="101">
        <v>97.7</v>
      </c>
      <c r="T5" s="101">
        <v>97.3</v>
      </c>
      <c r="U5" s="101">
        <v>95.9</v>
      </c>
      <c r="V5" s="101">
        <v>90.0</v>
      </c>
      <c r="W5" s="91">
        <f t="shared" si="3"/>
        <v>42615498</v>
      </c>
      <c r="X5" s="91">
        <f t="shared" si="4"/>
        <v>96.1667868</v>
      </c>
      <c r="Y5" s="91">
        <f t="shared" si="5"/>
        <v>5218188</v>
      </c>
      <c r="Z5" s="91">
        <f t="shared" si="6"/>
        <v>176194</v>
      </c>
      <c r="AA5" s="91">
        <f t="shared" si="7"/>
        <v>325086</v>
      </c>
      <c r="AB5" s="91">
        <f t="shared" si="8"/>
        <v>397333</v>
      </c>
      <c r="AC5" s="91">
        <f t="shared" si="9"/>
        <v>198258</v>
      </c>
      <c r="AD5" s="91">
        <f t="shared" si="10"/>
        <v>199369</v>
      </c>
      <c r="AE5" s="91">
        <f t="shared" si="11"/>
        <v>157599</v>
      </c>
      <c r="AF5" s="91">
        <f t="shared" si="12"/>
        <v>244817</v>
      </c>
      <c r="AG5" s="91">
        <f t="shared" si="13"/>
        <v>6916844</v>
      </c>
      <c r="AH5" s="91">
        <f t="shared" si="14"/>
        <v>601785</v>
      </c>
    </row>
    <row r="6">
      <c r="A6" s="76">
        <v>44627.0</v>
      </c>
      <c r="B6" s="113">
        <v>2.2235278E7</v>
      </c>
      <c r="C6" s="113">
        <v>2.2158965E7</v>
      </c>
      <c r="D6" s="21">
        <v>1784000.0</v>
      </c>
      <c r="E6" s="101">
        <f>6286355+904799</f>
        <v>7191154</v>
      </c>
      <c r="F6" s="101">
        <v>6265084.0</v>
      </c>
      <c r="G6" s="101">
        <v>7637386.0</v>
      </c>
      <c r="H6" s="102">
        <v>8375394.0</v>
      </c>
      <c r="I6" s="101">
        <v>7204611.0</v>
      </c>
      <c r="J6" s="101">
        <v>3725929.0</v>
      </c>
      <c r="K6" s="101">
        <v>2210685.0</v>
      </c>
      <c r="L6" s="114">
        <v>86.5</v>
      </c>
      <c r="M6" s="96">
        <v>86.9</v>
      </c>
      <c r="N6" s="113">
        <v>86.1</v>
      </c>
      <c r="O6" s="104">
        <f t="shared" si="1"/>
        <v>25.47394169</v>
      </c>
      <c r="P6" s="104">
        <f t="shared" si="2"/>
        <v>97.59379647</v>
      </c>
      <c r="Q6" s="101">
        <v>95.0</v>
      </c>
      <c r="R6" s="101">
        <v>95.0</v>
      </c>
      <c r="S6" s="101">
        <v>97.7</v>
      </c>
      <c r="T6" s="101">
        <v>97.3</v>
      </c>
      <c r="U6" s="101">
        <v>95.9</v>
      </c>
      <c r="V6" s="101">
        <v>90.0</v>
      </c>
      <c r="W6" s="91">
        <f t="shared" si="3"/>
        <v>42610243</v>
      </c>
      <c r="X6" s="91">
        <f t="shared" si="4"/>
        <v>96.15492829</v>
      </c>
      <c r="Y6" s="91">
        <f t="shared" si="5"/>
        <v>5219235</v>
      </c>
      <c r="Z6" s="91">
        <f t="shared" si="6"/>
        <v>177300</v>
      </c>
      <c r="AA6" s="91">
        <f t="shared" si="7"/>
        <v>326501</v>
      </c>
      <c r="AB6" s="91">
        <f t="shared" si="8"/>
        <v>398423</v>
      </c>
      <c r="AC6" s="91">
        <f t="shared" si="9"/>
        <v>198980</v>
      </c>
      <c r="AD6" s="91">
        <f t="shared" si="10"/>
        <v>199836</v>
      </c>
      <c r="AE6" s="91">
        <f t="shared" si="11"/>
        <v>157818</v>
      </c>
      <c r="AF6" s="91">
        <f t="shared" si="12"/>
        <v>245053</v>
      </c>
      <c r="AG6" s="91">
        <f t="shared" si="13"/>
        <v>6923146</v>
      </c>
      <c r="AH6" s="91">
        <f t="shared" si="14"/>
        <v>602707</v>
      </c>
    </row>
    <row r="7">
      <c r="A7" s="76">
        <v>44626.0</v>
      </c>
      <c r="B7" s="113">
        <v>2.2235156E7</v>
      </c>
      <c r="C7" s="113">
        <v>2.2158876E7</v>
      </c>
      <c r="D7" s="21">
        <v>1783907.0</v>
      </c>
      <c r="E7" s="101">
        <f>904791+6286325</f>
        <v>7191116</v>
      </c>
      <c r="F7" s="101">
        <v>6265041.0</v>
      </c>
      <c r="G7" s="101">
        <v>7637371.0</v>
      </c>
      <c r="H7" s="102">
        <v>8375379.0</v>
      </c>
      <c r="I7" s="101">
        <v>7204608.0</v>
      </c>
      <c r="J7" s="101">
        <v>3725927.0</v>
      </c>
      <c r="K7" s="101">
        <v>2210683.0</v>
      </c>
      <c r="L7" s="114">
        <v>86.5</v>
      </c>
      <c r="M7" s="96">
        <v>86.9</v>
      </c>
      <c r="N7" s="113">
        <v>86.1</v>
      </c>
      <c r="O7" s="104">
        <f t="shared" si="1"/>
        <v>25.47261373</v>
      </c>
      <c r="P7" s="104">
        <f t="shared" si="2"/>
        <v>97.59328076</v>
      </c>
      <c r="Q7" s="101">
        <v>95.0</v>
      </c>
      <c r="R7" s="101">
        <v>95.0</v>
      </c>
      <c r="S7" s="101">
        <v>97.7</v>
      </c>
      <c r="T7" s="101">
        <v>97.3</v>
      </c>
      <c r="U7" s="101">
        <v>95.9</v>
      </c>
      <c r="V7" s="101">
        <v>90.0</v>
      </c>
      <c r="W7" s="91">
        <f t="shared" si="3"/>
        <v>42610125</v>
      </c>
      <c r="X7" s="91">
        <f t="shared" si="4"/>
        <v>96.15466201</v>
      </c>
      <c r="Y7" s="91">
        <f t="shared" si="5"/>
        <v>5219328</v>
      </c>
      <c r="Z7" s="91">
        <f t="shared" si="6"/>
        <v>177338</v>
      </c>
      <c r="AA7" s="91">
        <f t="shared" si="7"/>
        <v>326544</v>
      </c>
      <c r="AB7" s="91">
        <f t="shared" si="8"/>
        <v>398438</v>
      </c>
      <c r="AC7" s="91">
        <f t="shared" si="9"/>
        <v>198995</v>
      </c>
      <c r="AD7" s="91">
        <f t="shared" si="10"/>
        <v>199839</v>
      </c>
      <c r="AE7" s="91">
        <f t="shared" si="11"/>
        <v>157820</v>
      </c>
      <c r="AF7" s="91">
        <f t="shared" si="12"/>
        <v>245055</v>
      </c>
      <c r="AG7" s="91">
        <f t="shared" si="13"/>
        <v>6923357</v>
      </c>
      <c r="AH7" s="91">
        <f t="shared" si="14"/>
        <v>602714</v>
      </c>
    </row>
    <row r="8">
      <c r="A8" s="76">
        <v>44625.0</v>
      </c>
      <c r="B8" s="113">
        <v>2.2232158E7</v>
      </c>
      <c r="C8" s="113">
        <v>2.2156041E7</v>
      </c>
      <c r="D8" s="21">
        <v>1780414.0</v>
      </c>
      <c r="E8" s="101">
        <f>904640+6285892</f>
        <v>7190532</v>
      </c>
      <c r="F8" s="101">
        <v>6264283.0</v>
      </c>
      <c r="G8" s="101">
        <v>7636940.0</v>
      </c>
      <c r="H8" s="102">
        <v>8375092.0</v>
      </c>
      <c r="I8" s="101">
        <v>7204446.0</v>
      </c>
      <c r="J8" s="101">
        <v>3725867.0</v>
      </c>
      <c r="K8" s="101">
        <v>2210625.0</v>
      </c>
      <c r="L8" s="103">
        <f>(B8+C8)/51317389*100</f>
        <v>86.49738396</v>
      </c>
      <c r="M8" s="103">
        <f>B8/25575878*100</f>
        <v>86.92627483</v>
      </c>
      <c r="N8" s="103">
        <f>C8/25741511*100</f>
        <v>86.07125277</v>
      </c>
      <c r="O8" s="104">
        <f t="shared" si="1"/>
        <v>25.42273678</v>
      </c>
      <c r="P8" s="104">
        <f t="shared" si="2"/>
        <v>97.58535508</v>
      </c>
      <c r="Q8" s="103">
        <f>F8/6591585*100</f>
        <v>95.03454784</v>
      </c>
      <c r="R8" s="103">
        <f>G8/8035809*100</f>
        <v>95.03635539</v>
      </c>
      <c r="S8" s="103">
        <f>H8/8574374*100</f>
        <v>97.67584199</v>
      </c>
      <c r="T8" s="103">
        <f>I8/7404447*100</f>
        <v>97.29890699</v>
      </c>
      <c r="U8" s="103">
        <f>J8/3883747*100</f>
        <v>95.93485363</v>
      </c>
      <c r="V8" s="103">
        <f>K8/2455738*100</f>
        <v>90.01876422</v>
      </c>
      <c r="W8" s="91">
        <f t="shared" si="3"/>
        <v>42607785</v>
      </c>
      <c r="X8" s="91">
        <f t="shared" si="4"/>
        <v>96.14938153</v>
      </c>
      <c r="Y8" s="91">
        <f t="shared" si="5"/>
        <v>5222821</v>
      </c>
      <c r="Z8" s="91">
        <f t="shared" si="6"/>
        <v>177922</v>
      </c>
      <c r="AA8" s="91">
        <f t="shared" si="7"/>
        <v>327302</v>
      </c>
      <c r="AB8" s="91">
        <f t="shared" si="8"/>
        <v>398869</v>
      </c>
      <c r="AC8" s="91">
        <f t="shared" si="9"/>
        <v>199282</v>
      </c>
      <c r="AD8" s="91">
        <f t="shared" si="10"/>
        <v>200001</v>
      </c>
      <c r="AE8" s="91">
        <f t="shared" si="11"/>
        <v>157880</v>
      </c>
      <c r="AF8" s="91">
        <f t="shared" si="12"/>
        <v>245113</v>
      </c>
      <c r="AG8" s="91">
        <f t="shared" si="13"/>
        <v>6929190</v>
      </c>
      <c r="AH8" s="91">
        <f t="shared" si="14"/>
        <v>602994</v>
      </c>
    </row>
    <row r="9">
      <c r="A9" s="76">
        <v>44624.0</v>
      </c>
      <c r="B9" s="113">
        <v>2.2227954E7</v>
      </c>
      <c r="C9" s="113">
        <v>2.2152108E7</v>
      </c>
      <c r="D9" s="21">
        <v>1777222.0</v>
      </c>
      <c r="E9" s="101">
        <f>6284897+904467</f>
        <v>7189364</v>
      </c>
      <c r="F9" s="101">
        <v>6262944.0</v>
      </c>
      <c r="G9" s="101">
        <v>7636084.0</v>
      </c>
      <c r="H9" s="102">
        <v>8374405.0</v>
      </c>
      <c r="I9" s="101">
        <v>7203981.0</v>
      </c>
      <c r="J9" s="101">
        <v>3725659.0</v>
      </c>
      <c r="K9" s="101">
        <v>2210403.0</v>
      </c>
      <c r="L9" s="114">
        <v>86.5</v>
      </c>
      <c r="M9" s="96">
        <v>86.9</v>
      </c>
      <c r="N9" s="113">
        <v>86.1</v>
      </c>
      <c r="O9" s="104">
        <f t="shared" si="1"/>
        <v>25.37715784</v>
      </c>
      <c r="P9" s="104">
        <f t="shared" si="2"/>
        <v>97.56950372</v>
      </c>
      <c r="Q9" s="101">
        <v>95.0</v>
      </c>
      <c r="R9" s="101">
        <v>95.0</v>
      </c>
      <c r="S9" s="101">
        <v>97.7</v>
      </c>
      <c r="T9" s="101">
        <v>97.3</v>
      </c>
      <c r="U9" s="101">
        <v>95.9</v>
      </c>
      <c r="V9" s="101">
        <v>90.0</v>
      </c>
      <c r="W9" s="91">
        <f t="shared" si="3"/>
        <v>42602840</v>
      </c>
      <c r="X9" s="91">
        <f t="shared" si="4"/>
        <v>96.13822256</v>
      </c>
      <c r="Y9" s="91">
        <f t="shared" si="5"/>
        <v>5226013</v>
      </c>
      <c r="Z9" s="91">
        <f t="shared" si="6"/>
        <v>179090</v>
      </c>
      <c r="AA9" s="91">
        <f t="shared" si="7"/>
        <v>328641</v>
      </c>
      <c r="AB9" s="91">
        <f t="shared" si="8"/>
        <v>399725</v>
      </c>
      <c r="AC9" s="91">
        <f t="shared" si="9"/>
        <v>199969</v>
      </c>
      <c r="AD9" s="91">
        <f t="shared" si="10"/>
        <v>200466</v>
      </c>
      <c r="AE9" s="91">
        <f t="shared" si="11"/>
        <v>158088</v>
      </c>
      <c r="AF9" s="91">
        <f t="shared" si="12"/>
        <v>245335</v>
      </c>
      <c r="AG9" s="91">
        <f t="shared" si="13"/>
        <v>6937327</v>
      </c>
      <c r="AH9" s="91">
        <f t="shared" si="14"/>
        <v>603889</v>
      </c>
    </row>
    <row r="10">
      <c r="A10" s="76">
        <v>44623.0</v>
      </c>
      <c r="B10" s="113"/>
      <c r="C10" s="113"/>
      <c r="D10" s="21">
        <v>1776300.0</v>
      </c>
      <c r="E10" s="101">
        <f>904369+6284062</f>
        <v>7188431</v>
      </c>
      <c r="F10" s="101">
        <v>6261967.0</v>
      </c>
      <c r="G10" s="101">
        <v>7635463.0</v>
      </c>
      <c r="H10" s="102">
        <v>8373838.0</v>
      </c>
      <c r="I10" s="101">
        <v>7203618.0</v>
      </c>
      <c r="J10" s="101">
        <v>3725465.0</v>
      </c>
      <c r="K10" s="101">
        <v>2210193.0</v>
      </c>
      <c r="L10" s="114">
        <v>86.5</v>
      </c>
      <c r="M10" s="96"/>
      <c r="N10" s="113"/>
      <c r="O10" s="104">
        <f t="shared" si="1"/>
        <v>25.3639925</v>
      </c>
      <c r="P10" s="104">
        <f t="shared" si="2"/>
        <v>97.55684164</v>
      </c>
      <c r="Q10" s="101">
        <v>95.0</v>
      </c>
      <c r="R10" s="101">
        <v>95.0</v>
      </c>
      <c r="S10" s="101">
        <v>97.7</v>
      </c>
      <c r="T10" s="101">
        <v>97.3</v>
      </c>
      <c r="U10" s="101">
        <v>95.9</v>
      </c>
      <c r="V10" s="101">
        <v>90.0</v>
      </c>
      <c r="W10" s="91">
        <f t="shared" si="3"/>
        <v>42598975</v>
      </c>
      <c r="X10" s="91">
        <f t="shared" si="4"/>
        <v>96.12950075</v>
      </c>
      <c r="Y10" s="91">
        <f t="shared" si="5"/>
        <v>5226935</v>
      </c>
      <c r="Z10" s="91">
        <f t="shared" si="6"/>
        <v>180023</v>
      </c>
      <c r="AA10" s="91">
        <f t="shared" si="7"/>
        <v>329618</v>
      </c>
      <c r="AB10" s="91">
        <f t="shared" si="8"/>
        <v>400346</v>
      </c>
      <c r="AC10" s="91">
        <f t="shared" si="9"/>
        <v>200536</v>
      </c>
      <c r="AD10" s="91">
        <f t="shared" si="10"/>
        <v>200829</v>
      </c>
      <c r="AE10" s="91">
        <f t="shared" si="11"/>
        <v>158282</v>
      </c>
      <c r="AF10" s="91">
        <f t="shared" si="12"/>
        <v>245545</v>
      </c>
      <c r="AG10" s="91">
        <f t="shared" si="13"/>
        <v>6942114</v>
      </c>
      <c r="AH10" s="91">
        <f t="shared" si="14"/>
        <v>604656</v>
      </c>
    </row>
    <row r="11">
      <c r="A11" s="76">
        <v>44622.0</v>
      </c>
      <c r="B11" s="113">
        <v>2.2222795E7</v>
      </c>
      <c r="C11" s="113">
        <v>2.2147374E7</v>
      </c>
      <c r="D11" s="21">
        <v>1775443.0</v>
      </c>
      <c r="E11" s="101">
        <f>904258+6283057</f>
        <v>7187315</v>
      </c>
      <c r="F11" s="101">
        <v>6260949.0</v>
      </c>
      <c r="G11" s="101">
        <v>7634788.0</v>
      </c>
      <c r="H11" s="102">
        <v>8373246.0</v>
      </c>
      <c r="I11" s="101">
        <v>7203200.0</v>
      </c>
      <c r="J11" s="101">
        <v>3725264.0</v>
      </c>
      <c r="K11" s="101">
        <v>2209964.0</v>
      </c>
      <c r="L11" s="114">
        <v>86.5</v>
      </c>
      <c r="M11" s="96">
        <v>86.9</v>
      </c>
      <c r="N11" s="113">
        <v>86.0</v>
      </c>
      <c r="O11" s="104">
        <f t="shared" si="1"/>
        <v>25.3517553</v>
      </c>
      <c r="P11" s="104">
        <f t="shared" si="2"/>
        <v>97.54169599</v>
      </c>
      <c r="Q11" s="101">
        <v>95.0</v>
      </c>
      <c r="R11" s="101">
        <v>95.0</v>
      </c>
      <c r="S11" s="101">
        <v>97.7</v>
      </c>
      <c r="T11" s="101">
        <v>97.3</v>
      </c>
      <c r="U11" s="101">
        <v>95.9</v>
      </c>
      <c r="V11" s="101">
        <v>90.0</v>
      </c>
      <c r="W11" s="91">
        <f t="shared" si="3"/>
        <v>42594726</v>
      </c>
      <c r="X11" s="91">
        <f t="shared" si="4"/>
        <v>96.11991239</v>
      </c>
      <c r="Y11" s="91">
        <f t="shared" si="5"/>
        <v>5227792</v>
      </c>
      <c r="Z11" s="91">
        <f t="shared" si="6"/>
        <v>181139</v>
      </c>
      <c r="AA11" s="91">
        <f t="shared" si="7"/>
        <v>330636</v>
      </c>
      <c r="AB11" s="91">
        <f t="shared" si="8"/>
        <v>401021</v>
      </c>
      <c r="AC11" s="91">
        <f t="shared" si="9"/>
        <v>201128</v>
      </c>
      <c r="AD11" s="91">
        <f t="shared" si="10"/>
        <v>201247</v>
      </c>
      <c r="AE11" s="91">
        <f t="shared" si="11"/>
        <v>158483</v>
      </c>
      <c r="AF11" s="91">
        <f t="shared" si="12"/>
        <v>245774</v>
      </c>
      <c r="AG11" s="91">
        <f t="shared" si="13"/>
        <v>6947220</v>
      </c>
      <c r="AH11" s="91">
        <f t="shared" si="14"/>
        <v>605504</v>
      </c>
    </row>
    <row r="12">
      <c r="A12" s="76">
        <v>44621.0</v>
      </c>
      <c r="B12" s="113">
        <v>2.2222543E7</v>
      </c>
      <c r="C12" s="113">
        <v>2.2147124E7</v>
      </c>
      <c r="D12" s="21">
        <v>1775253.0</v>
      </c>
      <c r="E12" s="101">
        <f>904239+6282987</f>
        <v>7187226</v>
      </c>
      <c r="F12" s="101">
        <v>6260842.0</v>
      </c>
      <c r="G12" s="101">
        <v>7634735.0</v>
      </c>
      <c r="H12" s="102">
        <v>8373210.0</v>
      </c>
      <c r="I12" s="101">
        <v>7203183.0</v>
      </c>
      <c r="J12" s="101">
        <v>3725259.0</v>
      </c>
      <c r="K12" s="101">
        <v>2209959.0</v>
      </c>
      <c r="L12" s="114">
        <v>86.5</v>
      </c>
      <c r="M12" s="96">
        <v>86.9</v>
      </c>
      <c r="N12" s="113">
        <v>86.0</v>
      </c>
      <c r="O12" s="104">
        <f t="shared" si="1"/>
        <v>25.34904226</v>
      </c>
      <c r="P12" s="104">
        <f t="shared" si="2"/>
        <v>97.54048814</v>
      </c>
      <c r="Q12" s="101">
        <v>95.0</v>
      </c>
      <c r="R12" s="101">
        <v>95.0</v>
      </c>
      <c r="S12" s="101">
        <v>97.7</v>
      </c>
      <c r="T12" s="101">
        <v>97.3</v>
      </c>
      <c r="U12" s="101">
        <v>95.9</v>
      </c>
      <c r="V12" s="101">
        <v>90.0</v>
      </c>
      <c r="W12" s="91">
        <f t="shared" si="3"/>
        <v>42594414</v>
      </c>
      <c r="X12" s="91">
        <f t="shared" si="4"/>
        <v>96.11920832</v>
      </c>
      <c r="Y12" s="91">
        <f t="shared" si="5"/>
        <v>5227982</v>
      </c>
      <c r="Z12" s="91">
        <f t="shared" si="6"/>
        <v>181228</v>
      </c>
      <c r="AA12" s="91">
        <f t="shared" si="7"/>
        <v>330743</v>
      </c>
      <c r="AB12" s="91">
        <f t="shared" si="8"/>
        <v>401074</v>
      </c>
      <c r="AC12" s="91">
        <f t="shared" si="9"/>
        <v>201164</v>
      </c>
      <c r="AD12" s="91">
        <f t="shared" si="10"/>
        <v>201264</v>
      </c>
      <c r="AE12" s="91">
        <f t="shared" si="11"/>
        <v>158488</v>
      </c>
      <c r="AF12" s="91">
        <f t="shared" si="12"/>
        <v>245779</v>
      </c>
      <c r="AG12" s="91">
        <f t="shared" si="13"/>
        <v>6947722</v>
      </c>
      <c r="AH12" s="91">
        <f t="shared" si="14"/>
        <v>605531</v>
      </c>
    </row>
    <row r="13">
      <c r="A13" s="76">
        <v>44620.0</v>
      </c>
      <c r="B13" s="113">
        <v>2.221709E7</v>
      </c>
      <c r="C13" s="113">
        <v>2.2141798E7</v>
      </c>
      <c r="D13" s="101">
        <f>1771703</f>
        <v>1771703</v>
      </c>
      <c r="E13" s="82">
        <f>6280537+903870</f>
        <v>7184407</v>
      </c>
      <c r="F13" s="101">
        <v>6259212.0</v>
      </c>
      <c r="G13" s="101">
        <v>7633698.0</v>
      </c>
      <c r="H13" s="102">
        <v>8372367.0</v>
      </c>
      <c r="I13" s="101">
        <v>7202710.0</v>
      </c>
      <c r="J13" s="101">
        <v>3725035.0</v>
      </c>
      <c r="K13" s="101">
        <v>2209756.0</v>
      </c>
      <c r="L13" s="114">
        <v>86.4</v>
      </c>
      <c r="M13" s="96">
        <v>86.9</v>
      </c>
      <c r="N13" s="113">
        <v>86.0</v>
      </c>
      <c r="O13" s="104">
        <f t="shared" si="1"/>
        <v>25.2983514</v>
      </c>
      <c r="P13" s="104">
        <f t="shared" si="2"/>
        <v>97.50223045</v>
      </c>
      <c r="Q13" s="101">
        <v>95.0</v>
      </c>
      <c r="R13" s="101">
        <v>95.0</v>
      </c>
      <c r="S13" s="101">
        <v>97.6</v>
      </c>
      <c r="T13" s="101">
        <v>97.3</v>
      </c>
      <c r="U13" s="101">
        <v>95.9</v>
      </c>
      <c r="V13" s="101">
        <v>90.0</v>
      </c>
      <c r="W13" s="91">
        <f t="shared" si="3"/>
        <v>42587185</v>
      </c>
      <c r="X13" s="91">
        <f t="shared" si="4"/>
        <v>96.10289525</v>
      </c>
      <c r="Y13" s="91">
        <f t="shared" si="5"/>
        <v>5231532</v>
      </c>
      <c r="Z13" s="91">
        <f t="shared" si="6"/>
        <v>184047</v>
      </c>
      <c r="AA13" s="91">
        <f t="shared" si="7"/>
        <v>332373</v>
      </c>
      <c r="AB13" s="91">
        <f t="shared" si="8"/>
        <v>402111</v>
      </c>
      <c r="AC13" s="91">
        <f t="shared" si="9"/>
        <v>202007</v>
      </c>
      <c r="AD13" s="91">
        <f t="shared" si="10"/>
        <v>201737</v>
      </c>
      <c r="AE13" s="91">
        <f t="shared" si="11"/>
        <v>158712</v>
      </c>
      <c r="AF13" s="91">
        <f t="shared" si="12"/>
        <v>245982</v>
      </c>
      <c r="AG13" s="91">
        <f t="shared" si="13"/>
        <v>6958501</v>
      </c>
      <c r="AH13" s="91">
        <f t="shared" si="14"/>
        <v>606431</v>
      </c>
    </row>
    <row r="14">
      <c r="A14" s="76">
        <v>44619.0</v>
      </c>
      <c r="B14" s="113">
        <v>2.2216831E7</v>
      </c>
      <c r="C14" s="113">
        <v>2.2141561E7</v>
      </c>
      <c r="D14" s="101">
        <v>1771457.0</v>
      </c>
      <c r="E14" s="82">
        <f>903857+6280462</f>
        <v>7184319</v>
      </c>
      <c r="F14" s="101">
        <v>6259133.0</v>
      </c>
      <c r="G14" s="101">
        <v>7633655.0</v>
      </c>
      <c r="H14" s="102">
        <v>8372340.0</v>
      </c>
      <c r="I14" s="101">
        <v>7202703.0</v>
      </c>
      <c r="J14" s="101">
        <v>3725031.0</v>
      </c>
      <c r="K14" s="101">
        <v>2209754.0</v>
      </c>
      <c r="L14" s="114">
        <v>86.4</v>
      </c>
      <c r="M14" s="96">
        <v>86.9</v>
      </c>
      <c r="N14" s="113">
        <v>86.0</v>
      </c>
      <c r="O14" s="104">
        <f t="shared" si="1"/>
        <v>25.29483874</v>
      </c>
      <c r="P14" s="104">
        <f t="shared" si="2"/>
        <v>97.50103617</v>
      </c>
      <c r="Q14" s="101">
        <v>95.0</v>
      </c>
      <c r="R14" s="101">
        <v>95.0</v>
      </c>
      <c r="S14" s="101">
        <v>97.6</v>
      </c>
      <c r="T14" s="101">
        <v>97.3</v>
      </c>
      <c r="U14" s="101">
        <v>95.9</v>
      </c>
      <c r="V14" s="101">
        <v>90.0</v>
      </c>
      <c r="W14" s="91">
        <f t="shared" si="3"/>
        <v>42586935</v>
      </c>
      <c r="X14" s="91">
        <f t="shared" si="4"/>
        <v>96.1023311</v>
      </c>
      <c r="Y14" s="91">
        <f t="shared" si="5"/>
        <v>5231778</v>
      </c>
      <c r="Z14" s="91">
        <f t="shared" si="6"/>
        <v>184135</v>
      </c>
      <c r="AA14" s="91">
        <f t="shared" si="7"/>
        <v>332452</v>
      </c>
      <c r="AB14" s="91">
        <f t="shared" si="8"/>
        <v>402154</v>
      </c>
      <c r="AC14" s="91">
        <f t="shared" si="9"/>
        <v>202034</v>
      </c>
      <c r="AD14" s="91">
        <f t="shared" si="10"/>
        <v>201744</v>
      </c>
      <c r="AE14" s="91">
        <f t="shared" si="11"/>
        <v>158716</v>
      </c>
      <c r="AF14" s="91">
        <f t="shared" si="12"/>
        <v>245984</v>
      </c>
      <c r="AG14" s="91">
        <f t="shared" si="13"/>
        <v>6958997</v>
      </c>
      <c r="AH14" s="91">
        <f t="shared" si="14"/>
        <v>606444</v>
      </c>
    </row>
    <row r="15">
      <c r="A15" s="76">
        <v>44618.0</v>
      </c>
      <c r="B15" s="113">
        <v>2.2212307E7</v>
      </c>
      <c r="C15" s="113">
        <v>2.2137293E7</v>
      </c>
      <c r="D15" s="101">
        <v>1766756.0</v>
      </c>
      <c r="E15" s="82">
        <f>903634+6279639</f>
        <v>7183273</v>
      </c>
      <c r="F15" s="101">
        <v>6257717.0</v>
      </c>
      <c r="G15" s="101">
        <v>7632892.0</v>
      </c>
      <c r="H15" s="102">
        <v>8371851.0</v>
      </c>
      <c r="I15" s="101">
        <v>7202483.0</v>
      </c>
      <c r="J15" s="101">
        <v>3724943.0</v>
      </c>
      <c r="K15" s="101">
        <v>2209685.0</v>
      </c>
      <c r="L15" s="114">
        <v>86.4</v>
      </c>
      <c r="M15" s="96">
        <v>86.8</v>
      </c>
      <c r="N15" s="113">
        <v>86.0</v>
      </c>
      <c r="O15" s="104">
        <f t="shared" si="1"/>
        <v>25.22771262</v>
      </c>
      <c r="P15" s="104">
        <f t="shared" si="2"/>
        <v>97.48684052</v>
      </c>
      <c r="Q15" s="101">
        <v>94.9</v>
      </c>
      <c r="R15" s="101">
        <v>95.0</v>
      </c>
      <c r="S15" s="101">
        <v>97.6</v>
      </c>
      <c r="T15" s="101">
        <v>97.3</v>
      </c>
      <c r="U15" s="101">
        <v>95.9</v>
      </c>
      <c r="V15" s="101">
        <v>90.0</v>
      </c>
      <c r="W15" s="91">
        <f t="shared" si="3"/>
        <v>42582844</v>
      </c>
      <c r="X15" s="91">
        <f t="shared" si="4"/>
        <v>96.09309928</v>
      </c>
      <c r="Y15" s="91">
        <f t="shared" si="5"/>
        <v>5236479</v>
      </c>
      <c r="Z15" s="91">
        <f t="shared" si="6"/>
        <v>185181</v>
      </c>
      <c r="AA15" s="91">
        <f t="shared" si="7"/>
        <v>333868</v>
      </c>
      <c r="AB15" s="91">
        <f t="shared" si="8"/>
        <v>402917</v>
      </c>
      <c r="AC15" s="91">
        <f t="shared" si="9"/>
        <v>202523</v>
      </c>
      <c r="AD15" s="91">
        <f t="shared" si="10"/>
        <v>201964</v>
      </c>
      <c r="AE15" s="91">
        <f t="shared" si="11"/>
        <v>158804</v>
      </c>
      <c r="AF15" s="91">
        <f t="shared" si="12"/>
        <v>246053</v>
      </c>
      <c r="AG15" s="91">
        <f t="shared" si="13"/>
        <v>6967789</v>
      </c>
      <c r="AH15" s="91">
        <f t="shared" si="14"/>
        <v>606821</v>
      </c>
    </row>
    <row r="16">
      <c r="A16" s="76">
        <v>44617.0</v>
      </c>
      <c r="B16" s="113">
        <v>2.2204374E7</v>
      </c>
      <c r="C16" s="113">
        <v>2.2129258E7</v>
      </c>
      <c r="D16" s="101">
        <v>1760290.0</v>
      </c>
      <c r="E16" s="82">
        <f>6276807+903206</f>
        <v>7180013</v>
      </c>
      <c r="F16" s="101">
        <v>6255329.0</v>
      </c>
      <c r="G16" s="101">
        <v>7631431.0</v>
      </c>
      <c r="H16" s="102">
        <v>8370732.0</v>
      </c>
      <c r="I16" s="101">
        <v>7201806.0</v>
      </c>
      <c r="J16" s="101">
        <v>3724655.0</v>
      </c>
      <c r="K16" s="101">
        <v>2209376.0</v>
      </c>
      <c r="L16" s="114">
        <v>86.4</v>
      </c>
      <c r="M16" s="96">
        <v>86.8</v>
      </c>
      <c r="N16" s="113">
        <v>86.0</v>
      </c>
      <c r="O16" s="104">
        <f t="shared" si="1"/>
        <v>25.13538386</v>
      </c>
      <c r="P16" s="104">
        <f t="shared" si="2"/>
        <v>97.44259786</v>
      </c>
      <c r="Q16" s="101">
        <v>94.9</v>
      </c>
      <c r="R16" s="101">
        <v>95.0</v>
      </c>
      <c r="S16" s="101">
        <v>97.6</v>
      </c>
      <c r="T16" s="101">
        <v>97.3</v>
      </c>
      <c r="U16" s="101">
        <v>95.9</v>
      </c>
      <c r="V16" s="101">
        <v>90.0</v>
      </c>
      <c r="W16" s="91">
        <f t="shared" si="3"/>
        <v>42573342</v>
      </c>
      <c r="X16" s="91">
        <f t="shared" si="4"/>
        <v>96.07165692</v>
      </c>
      <c r="Y16" s="91">
        <f t="shared" si="5"/>
        <v>5242945</v>
      </c>
      <c r="Z16" s="91">
        <f t="shared" si="6"/>
        <v>188441</v>
      </c>
      <c r="AA16" s="91">
        <f t="shared" si="7"/>
        <v>336256</v>
      </c>
      <c r="AB16" s="91">
        <f t="shared" si="8"/>
        <v>404378</v>
      </c>
      <c r="AC16" s="91">
        <f t="shared" si="9"/>
        <v>203642</v>
      </c>
      <c r="AD16" s="91">
        <f t="shared" si="10"/>
        <v>202641</v>
      </c>
      <c r="AE16" s="91">
        <f t="shared" si="11"/>
        <v>159092</v>
      </c>
      <c r="AF16" s="91">
        <f t="shared" si="12"/>
        <v>246362</v>
      </c>
      <c r="AG16" s="91">
        <f t="shared" si="13"/>
        <v>6983757</v>
      </c>
      <c r="AH16" s="91">
        <f t="shared" si="14"/>
        <v>608095</v>
      </c>
    </row>
    <row r="17">
      <c r="A17" s="76">
        <v>44616.0</v>
      </c>
      <c r="B17" s="113"/>
      <c r="C17" s="113"/>
      <c r="D17" s="101">
        <v>1755899.0</v>
      </c>
      <c r="E17" s="82">
        <f>902843+6274438</f>
        <v>7177281</v>
      </c>
      <c r="F17" s="101">
        <v>6253509.0</v>
      </c>
      <c r="G17" s="101">
        <v>7630212.0</v>
      </c>
      <c r="H17" s="102">
        <v>8369814.0</v>
      </c>
      <c r="I17" s="101">
        <v>7201181.0</v>
      </c>
      <c r="J17" s="101">
        <v>3724419.0</v>
      </c>
      <c r="K17" s="101">
        <v>2209108.0</v>
      </c>
      <c r="L17" s="114">
        <v>86.4</v>
      </c>
      <c r="M17" s="96"/>
      <c r="N17" s="113"/>
      <c r="O17" s="104">
        <f t="shared" si="1"/>
        <v>25.07268427</v>
      </c>
      <c r="P17" s="104">
        <f t="shared" si="2"/>
        <v>97.40552089</v>
      </c>
      <c r="Q17" s="101">
        <v>94.9</v>
      </c>
      <c r="R17" s="101">
        <v>95.0</v>
      </c>
      <c r="S17" s="101">
        <v>97.6</v>
      </c>
      <c r="T17" s="101">
        <v>97.3</v>
      </c>
      <c r="U17" s="101">
        <v>95.9</v>
      </c>
      <c r="V17" s="101">
        <v>90.0</v>
      </c>
      <c r="W17" s="91">
        <f t="shared" si="3"/>
        <v>42565524</v>
      </c>
      <c r="X17" s="91">
        <f t="shared" si="4"/>
        <v>96.05401471</v>
      </c>
      <c r="Y17" s="91">
        <f t="shared" si="5"/>
        <v>5247336</v>
      </c>
      <c r="Z17" s="91">
        <f t="shared" si="6"/>
        <v>191173</v>
      </c>
      <c r="AA17" s="91">
        <f t="shared" si="7"/>
        <v>338076</v>
      </c>
      <c r="AB17" s="91">
        <f t="shared" si="8"/>
        <v>405597</v>
      </c>
      <c r="AC17" s="91">
        <f t="shared" si="9"/>
        <v>204560</v>
      </c>
      <c r="AD17" s="91">
        <f t="shared" si="10"/>
        <v>203266</v>
      </c>
      <c r="AE17" s="91">
        <f t="shared" si="11"/>
        <v>159328</v>
      </c>
      <c r="AF17" s="91">
        <f t="shared" si="12"/>
        <v>246630</v>
      </c>
      <c r="AG17" s="91">
        <f t="shared" si="13"/>
        <v>6995966</v>
      </c>
      <c r="AH17" s="91">
        <f t="shared" si="14"/>
        <v>609224</v>
      </c>
    </row>
    <row r="18">
      <c r="A18" s="76">
        <v>44615.0</v>
      </c>
      <c r="B18" s="113">
        <v>2.2195289E7</v>
      </c>
      <c r="C18" s="113">
        <v>2.2120614E7</v>
      </c>
      <c r="D18" s="101">
        <v>1754539.0</v>
      </c>
      <c r="E18" s="82">
        <f>902668+6272912</f>
        <v>7175580</v>
      </c>
      <c r="F18" s="101">
        <v>6252624.0</v>
      </c>
      <c r="G18" s="101">
        <v>7629597.0</v>
      </c>
      <c r="H18" s="102">
        <v>8369351.0</v>
      </c>
      <c r="I18" s="101">
        <v>7200902.0</v>
      </c>
      <c r="J18" s="101">
        <v>3724325.0</v>
      </c>
      <c r="K18" s="101">
        <v>2208985.0</v>
      </c>
      <c r="L18" s="114">
        <v>86.4</v>
      </c>
      <c r="M18" s="96">
        <v>86.8</v>
      </c>
      <c r="N18" s="113">
        <v>85.9</v>
      </c>
      <c r="O18" s="104">
        <f t="shared" si="1"/>
        <v>25.05326467</v>
      </c>
      <c r="P18" s="104">
        <f t="shared" si="2"/>
        <v>97.38243599</v>
      </c>
      <c r="Q18" s="101">
        <v>94.9</v>
      </c>
      <c r="R18" s="101">
        <v>94.9</v>
      </c>
      <c r="S18" s="101">
        <v>97.6</v>
      </c>
      <c r="T18" s="101">
        <v>97.3</v>
      </c>
      <c r="U18" s="101">
        <v>95.9</v>
      </c>
      <c r="V18" s="101">
        <v>90.0</v>
      </c>
      <c r="W18" s="91">
        <f t="shared" si="3"/>
        <v>42561364</v>
      </c>
      <c r="X18" s="91">
        <f t="shared" si="4"/>
        <v>96.04462719</v>
      </c>
      <c r="Y18" s="91">
        <f t="shared" si="5"/>
        <v>5248696</v>
      </c>
      <c r="Z18" s="91">
        <f t="shared" si="6"/>
        <v>192874</v>
      </c>
      <c r="AA18" s="91">
        <f t="shared" si="7"/>
        <v>338961</v>
      </c>
      <c r="AB18" s="91">
        <f t="shared" si="8"/>
        <v>406212</v>
      </c>
      <c r="AC18" s="91">
        <f t="shared" si="9"/>
        <v>205023</v>
      </c>
      <c r="AD18" s="91">
        <f t="shared" si="10"/>
        <v>203545</v>
      </c>
      <c r="AE18" s="91">
        <f t="shared" si="11"/>
        <v>159422</v>
      </c>
      <c r="AF18" s="91">
        <f t="shared" si="12"/>
        <v>246753</v>
      </c>
      <c r="AG18" s="91">
        <f t="shared" si="13"/>
        <v>7001486</v>
      </c>
      <c r="AH18" s="91">
        <f t="shared" si="14"/>
        <v>609720</v>
      </c>
    </row>
    <row r="19">
      <c r="A19" s="76">
        <v>44614.0</v>
      </c>
      <c r="B19" s="113">
        <v>2.2192354E7</v>
      </c>
      <c r="C19" s="113">
        <v>2.2117513E7</v>
      </c>
      <c r="D19" s="101">
        <v>1753089.0</v>
      </c>
      <c r="E19" s="82">
        <f>902502+6271180</f>
        <v>7173682</v>
      </c>
      <c r="F19" s="101">
        <v>6251650.0</v>
      </c>
      <c r="G19" s="101">
        <v>7628929.0</v>
      </c>
      <c r="H19" s="102">
        <v>8368838.0</v>
      </c>
      <c r="I19" s="101">
        <v>7200614.0</v>
      </c>
      <c r="J19" s="101">
        <v>3724209.0</v>
      </c>
      <c r="K19" s="101">
        <v>2208856.0</v>
      </c>
      <c r="L19" s="114">
        <v>86.3</v>
      </c>
      <c r="M19" s="96">
        <v>86.8</v>
      </c>
      <c r="N19" s="113">
        <v>85.9</v>
      </c>
      <c r="O19" s="104">
        <f t="shared" si="1"/>
        <v>25.03255995</v>
      </c>
      <c r="P19" s="104">
        <f t="shared" si="2"/>
        <v>97.35667753</v>
      </c>
      <c r="Q19" s="101">
        <v>94.8</v>
      </c>
      <c r="R19" s="101">
        <v>94.9</v>
      </c>
      <c r="S19" s="101">
        <v>97.6</v>
      </c>
      <c r="T19" s="101">
        <v>97.2</v>
      </c>
      <c r="U19" s="101">
        <v>95.9</v>
      </c>
      <c r="V19" s="101">
        <v>89.9</v>
      </c>
      <c r="W19" s="91">
        <f t="shared" si="3"/>
        <v>42556778</v>
      </c>
      <c r="X19" s="91">
        <f t="shared" si="4"/>
        <v>96.03427835</v>
      </c>
      <c r="Y19" s="91">
        <f t="shared" si="5"/>
        <v>5250146</v>
      </c>
      <c r="Z19" s="91">
        <f t="shared" si="6"/>
        <v>194772</v>
      </c>
      <c r="AA19" s="91">
        <f t="shared" si="7"/>
        <v>339935</v>
      </c>
      <c r="AB19" s="91">
        <f t="shared" si="8"/>
        <v>406880</v>
      </c>
      <c r="AC19" s="91">
        <f t="shared" si="9"/>
        <v>205536</v>
      </c>
      <c r="AD19" s="91">
        <f t="shared" si="10"/>
        <v>203833</v>
      </c>
      <c r="AE19" s="91">
        <f t="shared" si="11"/>
        <v>159538</v>
      </c>
      <c r="AF19" s="91">
        <f t="shared" si="12"/>
        <v>246882</v>
      </c>
      <c r="AG19" s="91">
        <f t="shared" si="13"/>
        <v>7007522</v>
      </c>
      <c r="AH19" s="91">
        <f t="shared" si="14"/>
        <v>610253</v>
      </c>
    </row>
    <row r="20">
      <c r="A20" s="76">
        <v>44613.0</v>
      </c>
      <c r="B20" s="113">
        <v>2.218813E7</v>
      </c>
      <c r="C20" s="113">
        <v>2.2112841E7</v>
      </c>
      <c r="D20" s="101">
        <v>1751019.0</v>
      </c>
      <c r="E20" s="82">
        <f>902208+6268594</f>
        <v>7170802</v>
      </c>
      <c r="F20" s="101">
        <v>6250080.0</v>
      </c>
      <c r="G20" s="101">
        <v>7627928.0</v>
      </c>
      <c r="H20" s="102">
        <v>8368099.0</v>
      </c>
      <c r="I20" s="101">
        <v>7200238.0</v>
      </c>
      <c r="J20" s="101">
        <v>3724076.0</v>
      </c>
      <c r="K20" s="101">
        <v>2208729.0</v>
      </c>
      <c r="L20" s="114">
        <v>86.3</v>
      </c>
      <c r="M20" s="96">
        <v>86.8</v>
      </c>
      <c r="N20" s="113">
        <v>85.9</v>
      </c>
      <c r="O20" s="104">
        <f t="shared" si="1"/>
        <v>25.00300218</v>
      </c>
      <c r="P20" s="104">
        <f t="shared" si="2"/>
        <v>97.31759199</v>
      </c>
      <c r="Q20" s="101">
        <v>94.8</v>
      </c>
      <c r="R20" s="101">
        <v>94.9</v>
      </c>
      <c r="S20" s="101">
        <v>97.6</v>
      </c>
      <c r="T20" s="101">
        <v>97.2</v>
      </c>
      <c r="U20" s="101">
        <v>95.9</v>
      </c>
      <c r="V20" s="101">
        <v>89.9</v>
      </c>
      <c r="W20" s="91">
        <f t="shared" si="3"/>
        <v>42549952</v>
      </c>
      <c r="X20" s="91">
        <f t="shared" si="4"/>
        <v>96.01887469</v>
      </c>
      <c r="Y20" s="91">
        <f t="shared" si="5"/>
        <v>5252216</v>
      </c>
      <c r="Z20" s="91">
        <f t="shared" si="6"/>
        <v>197652</v>
      </c>
      <c r="AA20" s="91">
        <f t="shared" si="7"/>
        <v>341505</v>
      </c>
      <c r="AB20" s="91">
        <f t="shared" si="8"/>
        <v>407881</v>
      </c>
      <c r="AC20" s="91">
        <f t="shared" si="9"/>
        <v>206275</v>
      </c>
      <c r="AD20" s="91">
        <f t="shared" si="10"/>
        <v>204209</v>
      </c>
      <c r="AE20" s="91">
        <f t="shared" si="11"/>
        <v>159671</v>
      </c>
      <c r="AF20" s="91">
        <f t="shared" si="12"/>
        <v>247009</v>
      </c>
      <c r="AG20" s="91">
        <f t="shared" si="13"/>
        <v>7016418</v>
      </c>
      <c r="AH20" s="91">
        <f t="shared" si="14"/>
        <v>610889</v>
      </c>
    </row>
    <row r="21">
      <c r="A21" s="76">
        <v>44612.0</v>
      </c>
      <c r="B21" s="113">
        <v>2.2187834E7</v>
      </c>
      <c r="C21" s="113">
        <v>2.2112599E7</v>
      </c>
      <c r="D21" s="101">
        <v>1750780.0</v>
      </c>
      <c r="E21" s="82">
        <f>902185+6268503</f>
        <v>7170688</v>
      </c>
      <c r="F21" s="101">
        <v>6249985.0</v>
      </c>
      <c r="G21" s="101">
        <v>7627886.0</v>
      </c>
      <c r="H21" s="102">
        <v>8368065.0</v>
      </c>
      <c r="I21" s="101">
        <v>7200231.0</v>
      </c>
      <c r="J21" s="101">
        <v>3724070.0</v>
      </c>
      <c r="K21" s="101">
        <v>2208728.0</v>
      </c>
      <c r="L21" s="114">
        <v>86.3</v>
      </c>
      <c r="M21" s="96">
        <v>86.8</v>
      </c>
      <c r="N21" s="113">
        <v>85.9</v>
      </c>
      <c r="O21" s="104">
        <f t="shared" si="1"/>
        <v>24.99958948</v>
      </c>
      <c r="P21" s="104">
        <f t="shared" si="2"/>
        <v>97.31604486</v>
      </c>
      <c r="Q21" s="101">
        <v>94.8</v>
      </c>
      <c r="R21" s="101">
        <v>94.9</v>
      </c>
      <c r="S21" s="101">
        <v>97.6</v>
      </c>
      <c r="T21" s="101">
        <v>97.2</v>
      </c>
      <c r="U21" s="101">
        <v>95.9</v>
      </c>
      <c r="V21" s="101">
        <v>89.9</v>
      </c>
      <c r="W21" s="91">
        <f t="shared" si="3"/>
        <v>42549653</v>
      </c>
      <c r="X21" s="91">
        <f t="shared" si="4"/>
        <v>96.01819996</v>
      </c>
      <c r="Y21" s="91">
        <f t="shared" si="5"/>
        <v>5252455</v>
      </c>
      <c r="Z21" s="91">
        <f t="shared" si="6"/>
        <v>197766</v>
      </c>
      <c r="AA21" s="91">
        <f t="shared" si="7"/>
        <v>341600</v>
      </c>
      <c r="AB21" s="91">
        <f t="shared" si="8"/>
        <v>407923</v>
      </c>
      <c r="AC21" s="91">
        <f t="shared" si="9"/>
        <v>206309</v>
      </c>
      <c r="AD21" s="91">
        <f t="shared" si="10"/>
        <v>204216</v>
      </c>
      <c r="AE21" s="91">
        <f t="shared" si="11"/>
        <v>159677</v>
      </c>
      <c r="AF21" s="91">
        <f t="shared" si="12"/>
        <v>247010</v>
      </c>
      <c r="AG21" s="91">
        <f t="shared" si="13"/>
        <v>7016956</v>
      </c>
      <c r="AH21" s="91">
        <f t="shared" si="14"/>
        <v>610903</v>
      </c>
    </row>
    <row r="22">
      <c r="A22" s="76">
        <v>44611.0</v>
      </c>
      <c r="B22" s="113">
        <v>2.2182722E7</v>
      </c>
      <c r="C22" s="113">
        <v>2.2107763E7</v>
      </c>
      <c r="D22" s="101">
        <v>1746029.0</v>
      </c>
      <c r="E22" s="82">
        <f>901928+6267414</f>
        <v>7169342</v>
      </c>
      <c r="F22" s="101">
        <v>6248150.0</v>
      </c>
      <c r="G22" s="101">
        <v>7626934.0</v>
      </c>
      <c r="H22" s="102">
        <v>8367464.0</v>
      </c>
      <c r="I22" s="101">
        <v>7199936.0</v>
      </c>
      <c r="J22" s="101">
        <v>3723982.0</v>
      </c>
      <c r="K22" s="101">
        <v>2208648.0</v>
      </c>
      <c r="L22" s="114">
        <v>86.3</v>
      </c>
      <c r="M22" s="96">
        <v>86.7</v>
      </c>
      <c r="N22" s="113">
        <v>85.9</v>
      </c>
      <c r="O22" s="104">
        <f t="shared" si="1"/>
        <v>24.9317494</v>
      </c>
      <c r="P22" s="104">
        <f t="shared" si="2"/>
        <v>97.2977778</v>
      </c>
      <c r="Q22" s="101">
        <v>94.8</v>
      </c>
      <c r="R22" s="101">
        <v>94.9</v>
      </c>
      <c r="S22" s="101">
        <v>97.6</v>
      </c>
      <c r="T22" s="101">
        <v>97.2</v>
      </c>
      <c r="U22" s="101">
        <v>95.9</v>
      </c>
      <c r="V22" s="101">
        <v>89.9</v>
      </c>
      <c r="W22" s="91">
        <f t="shared" si="3"/>
        <v>42544456</v>
      </c>
      <c r="X22" s="91">
        <f t="shared" si="4"/>
        <v>96.00647233</v>
      </c>
      <c r="Y22" s="91">
        <f t="shared" si="5"/>
        <v>5257206</v>
      </c>
      <c r="Z22" s="91">
        <f t="shared" si="6"/>
        <v>199112</v>
      </c>
      <c r="AA22" s="91">
        <f t="shared" si="7"/>
        <v>343435</v>
      </c>
      <c r="AB22" s="91">
        <f t="shared" si="8"/>
        <v>408875</v>
      </c>
      <c r="AC22" s="91">
        <f t="shared" si="9"/>
        <v>206910</v>
      </c>
      <c r="AD22" s="91">
        <f t="shared" si="10"/>
        <v>204511</v>
      </c>
      <c r="AE22" s="91">
        <f t="shared" si="11"/>
        <v>159765</v>
      </c>
      <c r="AF22" s="91">
        <f t="shared" si="12"/>
        <v>247090</v>
      </c>
      <c r="AG22" s="91">
        <f t="shared" si="13"/>
        <v>7026904</v>
      </c>
      <c r="AH22" s="91">
        <f t="shared" si="14"/>
        <v>611366</v>
      </c>
    </row>
    <row r="23">
      <c r="A23" s="76">
        <v>44610.0</v>
      </c>
      <c r="B23" s="113">
        <v>2.2174006E7</v>
      </c>
      <c r="C23" s="113">
        <v>2.2098943E7</v>
      </c>
      <c r="D23" s="101">
        <v>1739685.0</v>
      </c>
      <c r="E23" s="82">
        <f>901438+6264395</f>
        <v>7165833</v>
      </c>
      <c r="F23" s="101">
        <v>6245029.0</v>
      </c>
      <c r="G23" s="101">
        <v>7625051.0</v>
      </c>
      <c r="H23" s="102">
        <v>8366145.0</v>
      </c>
      <c r="I23" s="101">
        <v>7199155.0</v>
      </c>
      <c r="J23" s="101">
        <v>3723716.0</v>
      </c>
      <c r="K23" s="101">
        <v>2208335.0</v>
      </c>
      <c r="L23" s="114">
        <v>86.3</v>
      </c>
      <c r="M23" s="96">
        <v>86.7</v>
      </c>
      <c r="N23" s="113">
        <v>85.8</v>
      </c>
      <c r="O23" s="104">
        <f t="shared" si="1"/>
        <v>24.84116269</v>
      </c>
      <c r="P23" s="104">
        <f t="shared" si="2"/>
        <v>97.25015587</v>
      </c>
      <c r="Q23" s="101">
        <v>94.7</v>
      </c>
      <c r="R23" s="101">
        <v>94.9</v>
      </c>
      <c r="S23" s="101">
        <v>97.6</v>
      </c>
      <c r="T23" s="101">
        <v>97.2</v>
      </c>
      <c r="U23" s="101">
        <v>95.9</v>
      </c>
      <c r="V23" s="101">
        <v>89.9</v>
      </c>
      <c r="W23" s="91">
        <f t="shared" si="3"/>
        <v>42533264</v>
      </c>
      <c r="X23" s="91">
        <f t="shared" si="4"/>
        <v>95.98121629</v>
      </c>
      <c r="Y23" s="91">
        <f t="shared" si="5"/>
        <v>5263550</v>
      </c>
      <c r="Z23" s="91">
        <f t="shared" si="6"/>
        <v>202621</v>
      </c>
      <c r="AA23" s="91">
        <f t="shared" si="7"/>
        <v>346556</v>
      </c>
      <c r="AB23" s="91">
        <f t="shared" si="8"/>
        <v>410758</v>
      </c>
      <c r="AC23" s="91">
        <f t="shared" si="9"/>
        <v>208229</v>
      </c>
      <c r="AD23" s="91">
        <f t="shared" si="10"/>
        <v>205292</v>
      </c>
      <c r="AE23" s="91">
        <f t="shared" si="11"/>
        <v>160031</v>
      </c>
      <c r="AF23" s="91">
        <f t="shared" si="12"/>
        <v>247403</v>
      </c>
      <c r="AG23" s="91">
        <f t="shared" si="13"/>
        <v>7044440</v>
      </c>
      <c r="AH23" s="91">
        <f t="shared" si="14"/>
        <v>612726</v>
      </c>
    </row>
    <row r="24">
      <c r="A24" s="76">
        <v>44609.0</v>
      </c>
      <c r="B24" s="113"/>
      <c r="C24" s="113"/>
      <c r="D24" s="101">
        <v>1735803.0</v>
      </c>
      <c r="E24" s="82">
        <f>6262286+901046</f>
        <v>7163332</v>
      </c>
      <c r="F24" s="101">
        <v>6242993.0</v>
      </c>
      <c r="G24" s="101">
        <v>7623709.0</v>
      </c>
      <c r="H24" s="102">
        <v>8365138.0</v>
      </c>
      <c r="I24" s="101">
        <v>7198573.0</v>
      </c>
      <c r="J24" s="101">
        <v>3723473.0</v>
      </c>
      <c r="K24" s="101">
        <v>2208054.0</v>
      </c>
      <c r="L24" s="114">
        <v>86.2</v>
      </c>
      <c r="M24" s="96"/>
      <c r="N24" s="113"/>
      <c r="O24" s="104">
        <f t="shared" si="1"/>
        <v>24.78573117</v>
      </c>
      <c r="P24" s="104">
        <f t="shared" si="2"/>
        <v>97.21621388</v>
      </c>
      <c r="Q24" s="101">
        <v>94.7</v>
      </c>
      <c r="R24" s="101">
        <v>94.9</v>
      </c>
      <c r="S24" s="101">
        <v>97.6</v>
      </c>
      <c r="T24" s="101">
        <v>97.2</v>
      </c>
      <c r="U24" s="101">
        <v>95.9</v>
      </c>
      <c r="V24" s="101">
        <v>89.9</v>
      </c>
      <c r="W24" s="91">
        <f t="shared" si="3"/>
        <v>42525272</v>
      </c>
      <c r="X24" s="91">
        <f t="shared" si="4"/>
        <v>95.96318143</v>
      </c>
      <c r="Y24" s="91">
        <f t="shared" si="5"/>
        <v>5267432</v>
      </c>
      <c r="Z24" s="91">
        <f t="shared" si="6"/>
        <v>205122</v>
      </c>
      <c r="AA24" s="91">
        <f t="shared" si="7"/>
        <v>348592</v>
      </c>
      <c r="AB24" s="91">
        <f t="shared" si="8"/>
        <v>412100</v>
      </c>
      <c r="AC24" s="91">
        <f t="shared" si="9"/>
        <v>209236</v>
      </c>
      <c r="AD24" s="91">
        <f t="shared" si="10"/>
        <v>205874</v>
      </c>
      <c r="AE24" s="91">
        <f t="shared" si="11"/>
        <v>160274</v>
      </c>
      <c r="AF24" s="91">
        <f t="shared" si="12"/>
        <v>247684</v>
      </c>
      <c r="AG24" s="91">
        <f t="shared" si="13"/>
        <v>7056314</v>
      </c>
      <c r="AH24" s="91">
        <f t="shared" si="14"/>
        <v>613832</v>
      </c>
    </row>
    <row r="25">
      <c r="A25" s="76">
        <v>44608.0</v>
      </c>
      <c r="B25" s="113">
        <v>2.216206E7</v>
      </c>
      <c r="C25" s="113">
        <v>2.2087822E7</v>
      </c>
      <c r="D25" s="101">
        <v>1732119.0</v>
      </c>
      <c r="E25" s="82">
        <f>900645+6260364</f>
        <v>7161009</v>
      </c>
      <c r="F25" s="101">
        <v>6241249.0</v>
      </c>
      <c r="G25" s="101">
        <v>7622398.0</v>
      </c>
      <c r="H25" s="102">
        <v>8364174.0</v>
      </c>
      <c r="I25" s="101">
        <v>7197959.0</v>
      </c>
      <c r="J25" s="101">
        <v>3723238.0</v>
      </c>
      <c r="K25" s="101">
        <v>2207736.0</v>
      </c>
      <c r="L25" s="114">
        <v>86.2</v>
      </c>
      <c r="M25" s="96">
        <v>86.7</v>
      </c>
      <c r="N25" s="113">
        <v>85.8</v>
      </c>
      <c r="O25" s="104">
        <f t="shared" si="1"/>
        <v>24.7331269</v>
      </c>
      <c r="P25" s="104">
        <f t="shared" si="2"/>
        <v>97.18468759</v>
      </c>
      <c r="Q25" s="101">
        <v>94.7</v>
      </c>
      <c r="R25" s="101">
        <v>94.9</v>
      </c>
      <c r="S25" s="101">
        <v>97.5</v>
      </c>
      <c r="T25" s="101">
        <v>97.2</v>
      </c>
      <c r="U25" s="101">
        <v>95.9</v>
      </c>
      <c r="V25" s="101">
        <v>89.9</v>
      </c>
      <c r="W25" s="91">
        <f t="shared" si="3"/>
        <v>42517763</v>
      </c>
      <c r="X25" s="91">
        <f t="shared" si="4"/>
        <v>95.9462365</v>
      </c>
      <c r="Y25" s="91">
        <f t="shared" si="5"/>
        <v>5271116</v>
      </c>
      <c r="Z25" s="91">
        <f t="shared" si="6"/>
        <v>207445</v>
      </c>
      <c r="AA25" s="91">
        <f t="shared" si="7"/>
        <v>350336</v>
      </c>
      <c r="AB25" s="91">
        <f t="shared" si="8"/>
        <v>413411</v>
      </c>
      <c r="AC25" s="91">
        <f t="shared" si="9"/>
        <v>210200</v>
      </c>
      <c r="AD25" s="91">
        <f t="shared" si="10"/>
        <v>206488</v>
      </c>
      <c r="AE25" s="91">
        <f t="shared" si="11"/>
        <v>160509</v>
      </c>
      <c r="AF25" s="91">
        <f t="shared" si="12"/>
        <v>248002</v>
      </c>
      <c r="AG25" s="91">
        <f t="shared" si="13"/>
        <v>7067507</v>
      </c>
      <c r="AH25" s="91">
        <f t="shared" si="14"/>
        <v>614999</v>
      </c>
    </row>
    <row r="26">
      <c r="A26" s="76">
        <v>44607.0</v>
      </c>
      <c r="B26" s="113">
        <v>2.2155641E7</v>
      </c>
      <c r="C26" s="113">
        <v>2.2081909E7</v>
      </c>
      <c r="D26" s="101">
        <v>1728083.0</v>
      </c>
      <c r="E26" s="82">
        <f>6258218+900223</f>
        <v>7158441</v>
      </c>
      <c r="F26" s="101">
        <v>6239203.0</v>
      </c>
      <c r="G26" s="101">
        <v>7621083.0</v>
      </c>
      <c r="H26" s="102">
        <v>8363073.0</v>
      </c>
      <c r="I26" s="101">
        <v>7197289.0</v>
      </c>
      <c r="J26" s="101">
        <v>3722948.0</v>
      </c>
      <c r="K26" s="101">
        <v>2207430.0</v>
      </c>
      <c r="L26" s="114">
        <v>86.2</v>
      </c>
      <c r="M26" s="96">
        <v>86.6</v>
      </c>
      <c r="N26" s="113">
        <v>85.8</v>
      </c>
      <c r="O26" s="104">
        <f t="shared" si="1"/>
        <v>24.6754964</v>
      </c>
      <c r="P26" s="104">
        <f t="shared" si="2"/>
        <v>97.14983632</v>
      </c>
      <c r="Q26" s="101">
        <v>94.7</v>
      </c>
      <c r="R26" s="101">
        <v>94.8</v>
      </c>
      <c r="S26" s="101">
        <v>97.5</v>
      </c>
      <c r="T26" s="101">
        <v>97.2</v>
      </c>
      <c r="U26" s="101">
        <v>95.9</v>
      </c>
      <c r="V26" s="101">
        <v>89.9</v>
      </c>
      <c r="W26" s="91">
        <f t="shared" si="3"/>
        <v>42509467</v>
      </c>
      <c r="X26" s="91">
        <f t="shared" si="4"/>
        <v>95.92751562</v>
      </c>
      <c r="Y26" s="91">
        <f t="shared" si="5"/>
        <v>5275152</v>
      </c>
      <c r="Z26" s="91">
        <f t="shared" si="6"/>
        <v>210013</v>
      </c>
      <c r="AA26" s="91">
        <f t="shared" si="7"/>
        <v>352382</v>
      </c>
      <c r="AB26" s="91">
        <f t="shared" si="8"/>
        <v>414726</v>
      </c>
      <c r="AC26" s="91">
        <f t="shared" si="9"/>
        <v>211301</v>
      </c>
      <c r="AD26" s="91">
        <f t="shared" si="10"/>
        <v>207158</v>
      </c>
      <c r="AE26" s="91">
        <f t="shared" si="11"/>
        <v>160799</v>
      </c>
      <c r="AF26" s="91">
        <f t="shared" si="12"/>
        <v>248308</v>
      </c>
      <c r="AG26" s="91">
        <f t="shared" si="13"/>
        <v>7079839</v>
      </c>
      <c r="AH26" s="91">
        <f t="shared" si="14"/>
        <v>616265</v>
      </c>
    </row>
    <row r="27">
      <c r="A27" s="76">
        <v>44606.0</v>
      </c>
      <c r="B27" s="113">
        <v>2.2146535E7</v>
      </c>
      <c r="C27" s="113">
        <v>2.2073792E7</v>
      </c>
      <c r="D27" s="101">
        <v>1722853.0</v>
      </c>
      <c r="E27" s="82">
        <f>899662+6255163</f>
        <v>7154825</v>
      </c>
      <c r="F27" s="101">
        <v>6236130.0</v>
      </c>
      <c r="G27" s="101">
        <v>7618848.0</v>
      </c>
      <c r="H27" s="102">
        <v>8361462.0</v>
      </c>
      <c r="I27" s="101">
        <v>7196438.0</v>
      </c>
      <c r="J27" s="101">
        <v>3722630.0</v>
      </c>
      <c r="K27" s="101">
        <v>2207141.0</v>
      </c>
      <c r="L27" s="114">
        <v>86.2</v>
      </c>
      <c r="M27" s="96">
        <v>86.6</v>
      </c>
      <c r="N27" s="113">
        <v>85.8</v>
      </c>
      <c r="O27" s="104">
        <f t="shared" si="1"/>
        <v>24.60081662</v>
      </c>
      <c r="P27" s="104">
        <f t="shared" si="2"/>
        <v>97.10076225</v>
      </c>
      <c r="Q27" s="101">
        <v>94.6</v>
      </c>
      <c r="R27" s="101">
        <v>94.8</v>
      </c>
      <c r="S27" s="101">
        <v>97.5</v>
      </c>
      <c r="T27" s="101">
        <v>97.2</v>
      </c>
      <c r="U27" s="101">
        <v>95.9</v>
      </c>
      <c r="V27" s="101">
        <v>89.9</v>
      </c>
      <c r="W27" s="91">
        <f t="shared" si="3"/>
        <v>42497474</v>
      </c>
      <c r="X27" s="91">
        <f t="shared" si="4"/>
        <v>95.90045203</v>
      </c>
      <c r="Y27" s="91">
        <f t="shared" si="5"/>
        <v>5280382</v>
      </c>
      <c r="Z27" s="91">
        <f t="shared" si="6"/>
        <v>213629</v>
      </c>
      <c r="AA27" s="91">
        <f t="shared" si="7"/>
        <v>355455</v>
      </c>
      <c r="AB27" s="91">
        <f t="shared" si="8"/>
        <v>416961</v>
      </c>
      <c r="AC27" s="91">
        <f t="shared" si="9"/>
        <v>212912</v>
      </c>
      <c r="AD27" s="91">
        <f t="shared" si="10"/>
        <v>208009</v>
      </c>
      <c r="AE27" s="91">
        <f t="shared" si="11"/>
        <v>161117</v>
      </c>
      <c r="AF27" s="91">
        <f t="shared" si="12"/>
        <v>248597</v>
      </c>
      <c r="AG27" s="91">
        <f t="shared" si="13"/>
        <v>7097062</v>
      </c>
      <c r="AH27" s="91">
        <f t="shared" si="14"/>
        <v>617723</v>
      </c>
    </row>
    <row r="28">
      <c r="A28" s="76">
        <v>44605.0</v>
      </c>
      <c r="B28" s="113">
        <v>2.214623E7</v>
      </c>
      <c r="C28" s="113">
        <v>2.2073534E7</v>
      </c>
      <c r="D28" s="101">
        <v>1722628.0</v>
      </c>
      <c r="E28" s="82">
        <f>899637+6255049</f>
        <v>7154686</v>
      </c>
      <c r="F28" s="101">
        <v>6236033.0</v>
      </c>
      <c r="G28" s="101">
        <v>7618798.0</v>
      </c>
      <c r="H28" s="102">
        <v>8361427.0</v>
      </c>
      <c r="I28" s="101">
        <v>7196429.0</v>
      </c>
      <c r="J28" s="101">
        <v>3722626.0</v>
      </c>
      <c r="K28" s="101">
        <v>2207137.0</v>
      </c>
      <c r="L28" s="114">
        <v>86.2</v>
      </c>
      <c r="M28" s="96">
        <v>86.6</v>
      </c>
      <c r="N28" s="113">
        <v>85.8</v>
      </c>
      <c r="O28" s="104">
        <f t="shared" si="1"/>
        <v>24.59760382</v>
      </c>
      <c r="P28" s="104">
        <f t="shared" si="2"/>
        <v>97.09887583</v>
      </c>
      <c r="Q28" s="101">
        <v>94.6</v>
      </c>
      <c r="R28" s="101">
        <v>94.8</v>
      </c>
      <c r="S28" s="101">
        <v>97.5</v>
      </c>
      <c r="T28" s="101">
        <v>97.2</v>
      </c>
      <c r="U28" s="101">
        <v>95.9</v>
      </c>
      <c r="V28" s="101">
        <v>89.9</v>
      </c>
      <c r="W28" s="91">
        <f t="shared" si="3"/>
        <v>42497136</v>
      </c>
      <c r="X28" s="91">
        <f t="shared" si="4"/>
        <v>95.8996893</v>
      </c>
      <c r="Y28" s="91">
        <f t="shared" si="5"/>
        <v>5280607</v>
      </c>
      <c r="Z28" s="91">
        <f t="shared" si="6"/>
        <v>213768</v>
      </c>
      <c r="AA28" s="91">
        <f t="shared" si="7"/>
        <v>355552</v>
      </c>
      <c r="AB28" s="91">
        <f t="shared" si="8"/>
        <v>417011</v>
      </c>
      <c r="AC28" s="91">
        <f t="shared" si="9"/>
        <v>212947</v>
      </c>
      <c r="AD28" s="91">
        <f t="shared" si="10"/>
        <v>208018</v>
      </c>
      <c r="AE28" s="91">
        <f t="shared" si="11"/>
        <v>161121</v>
      </c>
      <c r="AF28" s="91">
        <f t="shared" si="12"/>
        <v>248601</v>
      </c>
      <c r="AG28" s="91">
        <f t="shared" si="13"/>
        <v>7097625</v>
      </c>
      <c r="AH28" s="91">
        <f t="shared" si="14"/>
        <v>617740</v>
      </c>
    </row>
    <row r="29">
      <c r="A29" s="76">
        <v>44604.0</v>
      </c>
      <c r="B29" s="113">
        <v>2.2139653E7</v>
      </c>
      <c r="C29" s="113">
        <v>2.206744E7</v>
      </c>
      <c r="D29" s="101">
        <v>1716354.0</v>
      </c>
      <c r="E29" s="82">
        <f>6253668+899273</f>
        <v>7152941</v>
      </c>
      <c r="F29" s="101">
        <v>6233859.0</v>
      </c>
      <c r="G29" s="101">
        <v>7617580.0</v>
      </c>
      <c r="H29" s="102">
        <v>8360706.0</v>
      </c>
      <c r="I29" s="101">
        <v>7196110.0</v>
      </c>
      <c r="J29" s="101">
        <v>3722518.0</v>
      </c>
      <c r="K29" s="101">
        <v>2207025.0</v>
      </c>
      <c r="L29" s="114">
        <v>86.1</v>
      </c>
      <c r="M29" s="96">
        <v>86.6</v>
      </c>
      <c r="N29" s="113">
        <v>85.7</v>
      </c>
      <c r="O29" s="104">
        <f t="shared" si="1"/>
        <v>24.50801665</v>
      </c>
      <c r="P29" s="104">
        <f t="shared" si="2"/>
        <v>97.07519379</v>
      </c>
      <c r="Q29" s="101">
        <v>94.6</v>
      </c>
      <c r="R29" s="101">
        <v>94.8</v>
      </c>
      <c r="S29" s="101">
        <v>97.5</v>
      </c>
      <c r="T29" s="101">
        <v>97.2</v>
      </c>
      <c r="U29" s="101">
        <v>95.8</v>
      </c>
      <c r="V29" s="101">
        <v>89.9</v>
      </c>
      <c r="W29" s="91">
        <f t="shared" si="3"/>
        <v>42490739</v>
      </c>
      <c r="X29" s="91">
        <f t="shared" si="4"/>
        <v>95.88525373</v>
      </c>
      <c r="Y29" s="91">
        <f t="shared" si="5"/>
        <v>5286881</v>
      </c>
      <c r="Z29" s="91">
        <f t="shared" si="6"/>
        <v>215513</v>
      </c>
      <c r="AA29" s="91">
        <f t="shared" si="7"/>
        <v>357726</v>
      </c>
      <c r="AB29" s="91">
        <f t="shared" si="8"/>
        <v>418229</v>
      </c>
      <c r="AC29" s="91">
        <f t="shared" si="9"/>
        <v>213668</v>
      </c>
      <c r="AD29" s="91">
        <f t="shared" si="10"/>
        <v>208337</v>
      </c>
      <c r="AE29" s="91">
        <f t="shared" si="11"/>
        <v>161229</v>
      </c>
      <c r="AF29" s="91">
        <f t="shared" si="12"/>
        <v>248713</v>
      </c>
      <c r="AG29" s="91">
        <f t="shared" si="13"/>
        <v>7110296</v>
      </c>
      <c r="AH29" s="91">
        <f t="shared" si="14"/>
        <v>618279</v>
      </c>
    </row>
    <row r="30">
      <c r="A30" s="76">
        <v>44603.0</v>
      </c>
      <c r="B30" s="113">
        <v>2.2128562E7</v>
      </c>
      <c r="C30" s="113">
        <v>2.2057152E7</v>
      </c>
      <c r="D30" s="101">
        <v>1708095.0</v>
      </c>
      <c r="E30" s="82">
        <f>6250842+898688</f>
        <v>7149530</v>
      </c>
      <c r="F30" s="101">
        <v>6229898.0</v>
      </c>
      <c r="G30" s="101">
        <v>7615201.0</v>
      </c>
      <c r="H30" s="102">
        <v>8359022.0</v>
      </c>
      <c r="I30" s="101">
        <v>7195117.0</v>
      </c>
      <c r="J30" s="101">
        <v>3722165.0</v>
      </c>
      <c r="K30" s="101">
        <v>2206686.0</v>
      </c>
      <c r="L30" s="114">
        <v>86.1</v>
      </c>
      <c r="M30" s="96">
        <v>86.5</v>
      </c>
      <c r="N30" s="113">
        <v>85.7</v>
      </c>
      <c r="O30" s="104">
        <f t="shared" si="1"/>
        <v>24.39008544</v>
      </c>
      <c r="P30" s="104">
        <f t="shared" si="2"/>
        <v>97.02890186</v>
      </c>
      <c r="Q30" s="101">
        <v>94.5</v>
      </c>
      <c r="R30" s="101">
        <v>94.8</v>
      </c>
      <c r="S30" s="101">
        <v>97.5</v>
      </c>
      <c r="T30" s="101">
        <v>97.2</v>
      </c>
      <c r="U30" s="101">
        <v>95.8</v>
      </c>
      <c r="V30" s="101">
        <v>89.9</v>
      </c>
      <c r="W30" s="91">
        <f t="shared" si="3"/>
        <v>42477619</v>
      </c>
      <c r="X30" s="91">
        <f t="shared" si="4"/>
        <v>95.85564693</v>
      </c>
      <c r="Y30" s="91">
        <f t="shared" si="5"/>
        <v>5295140</v>
      </c>
      <c r="Z30" s="91">
        <f t="shared" si="6"/>
        <v>218924</v>
      </c>
      <c r="AA30" s="91">
        <f t="shared" si="7"/>
        <v>361687</v>
      </c>
      <c r="AB30" s="91">
        <f t="shared" si="8"/>
        <v>420608</v>
      </c>
      <c r="AC30" s="91">
        <f t="shared" si="9"/>
        <v>215352</v>
      </c>
      <c r="AD30" s="91">
        <f t="shared" si="10"/>
        <v>209330</v>
      </c>
      <c r="AE30" s="91">
        <f t="shared" si="11"/>
        <v>161582</v>
      </c>
      <c r="AF30" s="91">
        <f t="shared" si="12"/>
        <v>249052</v>
      </c>
      <c r="AG30" s="91">
        <f t="shared" si="13"/>
        <v>7131675</v>
      </c>
      <c r="AH30" s="91">
        <f t="shared" si="14"/>
        <v>619964</v>
      </c>
    </row>
    <row r="31">
      <c r="A31" s="76">
        <v>44602.0</v>
      </c>
      <c r="B31" s="113"/>
      <c r="C31" s="113"/>
      <c r="D31" s="101">
        <v>1703082.0</v>
      </c>
      <c r="E31" s="82">
        <f>898229+6248605</f>
        <v>7146834</v>
      </c>
      <c r="F31" s="101">
        <v>6227172.0</v>
      </c>
      <c r="G31" s="101">
        <v>7613365.0</v>
      </c>
      <c r="H31" s="102">
        <v>8357678.0</v>
      </c>
      <c r="I31" s="101">
        <v>7194210.0</v>
      </c>
      <c r="J31" s="101">
        <v>3721784.0</v>
      </c>
      <c r="K31" s="101">
        <v>2206264.0</v>
      </c>
      <c r="L31" s="114">
        <v>86.1</v>
      </c>
      <c r="M31" s="96"/>
      <c r="N31" s="113"/>
      <c r="O31" s="104">
        <f t="shared" si="1"/>
        <v>24.31850423</v>
      </c>
      <c r="P31" s="104">
        <f t="shared" si="2"/>
        <v>96.99231345</v>
      </c>
      <c r="Q31" s="101">
        <v>94.5</v>
      </c>
      <c r="R31" s="101">
        <v>94.7</v>
      </c>
      <c r="S31" s="101">
        <v>97.5</v>
      </c>
      <c r="T31" s="101">
        <v>97.2</v>
      </c>
      <c r="U31" s="101">
        <v>95.8</v>
      </c>
      <c r="V31" s="101">
        <v>89.8</v>
      </c>
      <c r="W31" s="91">
        <f t="shared" si="3"/>
        <v>42467307</v>
      </c>
      <c r="X31" s="91">
        <f t="shared" si="4"/>
        <v>95.83237672</v>
      </c>
      <c r="Y31" s="91">
        <f t="shared" si="5"/>
        <v>5300153</v>
      </c>
      <c r="Z31" s="91">
        <f t="shared" si="6"/>
        <v>221620</v>
      </c>
      <c r="AA31" s="91">
        <f t="shared" si="7"/>
        <v>364413</v>
      </c>
      <c r="AB31" s="91">
        <f t="shared" si="8"/>
        <v>422444</v>
      </c>
      <c r="AC31" s="91">
        <f t="shared" si="9"/>
        <v>216696</v>
      </c>
      <c r="AD31" s="91">
        <f t="shared" si="10"/>
        <v>210237</v>
      </c>
      <c r="AE31" s="91">
        <f t="shared" si="11"/>
        <v>161963</v>
      </c>
      <c r="AF31" s="91">
        <f t="shared" si="12"/>
        <v>249474</v>
      </c>
      <c r="AG31" s="91">
        <f t="shared" si="13"/>
        <v>7147000</v>
      </c>
      <c r="AH31" s="91">
        <f t="shared" si="14"/>
        <v>621674</v>
      </c>
    </row>
    <row r="32">
      <c r="A32" s="76">
        <v>44601.0</v>
      </c>
      <c r="B32" s="113">
        <v>2.2112754E7</v>
      </c>
      <c r="C32" s="113">
        <v>2.2043262E7</v>
      </c>
      <c r="D32" s="101">
        <v>1698681.0</v>
      </c>
      <c r="E32" s="82">
        <f>897797+6246357</f>
        <v>7144154</v>
      </c>
      <c r="F32" s="101">
        <v>6224599.0</v>
      </c>
      <c r="G32" s="101">
        <v>7611641.0</v>
      </c>
      <c r="H32" s="102">
        <v>8356326.0</v>
      </c>
      <c r="I32" s="101">
        <v>7193372.0</v>
      </c>
      <c r="J32" s="101">
        <v>3721416.0</v>
      </c>
      <c r="K32" s="101">
        <v>2205827.0</v>
      </c>
      <c r="L32" s="114">
        <v>86.0</v>
      </c>
      <c r="M32" s="96">
        <v>86.5</v>
      </c>
      <c r="N32" s="113">
        <v>85.6</v>
      </c>
      <c r="O32" s="104">
        <f t="shared" si="1"/>
        <v>24.25566185</v>
      </c>
      <c r="P32" s="104">
        <f t="shared" si="2"/>
        <v>96.95594218</v>
      </c>
      <c r="Q32" s="101">
        <v>94.4</v>
      </c>
      <c r="R32" s="101">
        <v>94.7</v>
      </c>
      <c r="S32" s="101">
        <v>97.5</v>
      </c>
      <c r="T32" s="101">
        <v>97.1</v>
      </c>
      <c r="U32" s="101">
        <v>95.8</v>
      </c>
      <c r="V32" s="101">
        <v>89.8</v>
      </c>
      <c r="W32" s="91">
        <f t="shared" si="3"/>
        <v>42457335</v>
      </c>
      <c r="X32" s="91">
        <f t="shared" si="4"/>
        <v>95.80987375</v>
      </c>
      <c r="Y32" s="91">
        <f t="shared" si="5"/>
        <v>5304554</v>
      </c>
      <c r="Z32" s="91">
        <f t="shared" si="6"/>
        <v>224300</v>
      </c>
      <c r="AA32" s="91">
        <f t="shared" si="7"/>
        <v>366986</v>
      </c>
      <c r="AB32" s="91">
        <f t="shared" si="8"/>
        <v>424168</v>
      </c>
      <c r="AC32" s="91">
        <f t="shared" si="9"/>
        <v>218048</v>
      </c>
      <c r="AD32" s="91">
        <f t="shared" si="10"/>
        <v>211075</v>
      </c>
      <c r="AE32" s="91">
        <f t="shared" si="11"/>
        <v>162331</v>
      </c>
      <c r="AF32" s="91">
        <f t="shared" si="12"/>
        <v>249911</v>
      </c>
      <c r="AG32" s="91">
        <f t="shared" si="13"/>
        <v>7161373</v>
      </c>
      <c r="AH32" s="91">
        <f t="shared" si="14"/>
        <v>623317</v>
      </c>
    </row>
    <row r="33">
      <c r="A33" s="76">
        <v>44600.0</v>
      </c>
      <c r="B33" s="113">
        <v>2.2103249E7</v>
      </c>
      <c r="C33" s="113">
        <v>2.2035048E7</v>
      </c>
      <c r="D33" s="101">
        <v>1693625.0</v>
      </c>
      <c r="E33" s="82">
        <f>6243652+897154</f>
        <v>7140806</v>
      </c>
      <c r="F33" s="101">
        <v>6221431.0</v>
      </c>
      <c r="G33" s="101">
        <v>7609373.0</v>
      </c>
      <c r="H33" s="102">
        <v>8354579.0</v>
      </c>
      <c r="I33" s="101">
        <v>7192246.0</v>
      </c>
      <c r="J33" s="101">
        <v>3720919.0</v>
      </c>
      <c r="K33" s="101">
        <v>2205318.0</v>
      </c>
      <c r="L33" s="114">
        <v>86.0</v>
      </c>
      <c r="M33" s="96">
        <v>86.4</v>
      </c>
      <c r="N33" s="113">
        <v>85.6</v>
      </c>
      <c r="O33" s="104">
        <f t="shared" si="1"/>
        <v>24.18346664</v>
      </c>
      <c r="P33" s="104">
        <f t="shared" si="2"/>
        <v>96.91050524</v>
      </c>
      <c r="Q33" s="101">
        <v>94.4</v>
      </c>
      <c r="R33" s="101">
        <v>94.7</v>
      </c>
      <c r="S33" s="101">
        <v>97.4</v>
      </c>
      <c r="T33" s="101">
        <v>97.1</v>
      </c>
      <c r="U33" s="101">
        <v>95.8</v>
      </c>
      <c r="V33" s="101">
        <v>89.8</v>
      </c>
      <c r="W33" s="91">
        <f t="shared" si="3"/>
        <v>42444672</v>
      </c>
      <c r="X33" s="91">
        <f t="shared" si="4"/>
        <v>95.78129823</v>
      </c>
      <c r="Y33" s="91">
        <f t="shared" si="5"/>
        <v>5309610</v>
      </c>
      <c r="Z33" s="91">
        <f t="shared" si="6"/>
        <v>227648</v>
      </c>
      <c r="AA33" s="91">
        <f t="shared" si="7"/>
        <v>370154</v>
      </c>
      <c r="AB33" s="91">
        <f t="shared" si="8"/>
        <v>426436</v>
      </c>
      <c r="AC33" s="91">
        <f t="shared" si="9"/>
        <v>219795</v>
      </c>
      <c r="AD33" s="91">
        <f t="shared" si="10"/>
        <v>212201</v>
      </c>
      <c r="AE33" s="91">
        <f t="shared" si="11"/>
        <v>162828</v>
      </c>
      <c r="AF33" s="91">
        <f t="shared" si="12"/>
        <v>250420</v>
      </c>
      <c r="AG33" s="91">
        <f t="shared" si="13"/>
        <v>7179092</v>
      </c>
      <c r="AH33" s="91">
        <f t="shared" si="14"/>
        <v>625449</v>
      </c>
    </row>
    <row r="34">
      <c r="A34" s="76">
        <v>44599.0</v>
      </c>
      <c r="B34" s="113">
        <v>2.2089433E7</v>
      </c>
      <c r="C34" s="113">
        <v>2.202328E7</v>
      </c>
      <c r="D34" s="101">
        <v>1686537.0</v>
      </c>
      <c r="E34" s="82">
        <f>896183+6239417</f>
        <v>7135600</v>
      </c>
      <c r="F34" s="101">
        <v>6216485.0</v>
      </c>
      <c r="G34" s="101">
        <v>7606031.0</v>
      </c>
      <c r="H34" s="102">
        <v>8351974.0</v>
      </c>
      <c r="I34" s="101">
        <v>7190764.0</v>
      </c>
      <c r="J34" s="101">
        <v>3720425.0</v>
      </c>
      <c r="K34" s="101">
        <v>2204897.0</v>
      </c>
      <c r="L34" s="114">
        <v>86.0</v>
      </c>
      <c r="M34" s="96">
        <v>86.4</v>
      </c>
      <c r="N34" s="113">
        <v>85.6</v>
      </c>
      <c r="O34" s="104">
        <f t="shared" si="1"/>
        <v>24.08225627</v>
      </c>
      <c r="P34" s="104">
        <f t="shared" si="2"/>
        <v>96.8398527</v>
      </c>
      <c r="Q34" s="101">
        <v>94.3</v>
      </c>
      <c r="R34" s="101">
        <v>94.7</v>
      </c>
      <c r="S34" s="101">
        <v>97.4</v>
      </c>
      <c r="T34" s="101">
        <v>97.1</v>
      </c>
      <c r="U34" s="101">
        <v>95.8</v>
      </c>
      <c r="V34" s="101">
        <v>89.8</v>
      </c>
      <c r="W34" s="91">
        <f t="shared" si="3"/>
        <v>42426176</v>
      </c>
      <c r="X34" s="91">
        <f t="shared" si="4"/>
        <v>95.73955987</v>
      </c>
      <c r="Y34" s="91">
        <f t="shared" si="5"/>
        <v>5316698</v>
      </c>
      <c r="Z34" s="91">
        <f t="shared" si="6"/>
        <v>232854</v>
      </c>
      <c r="AA34" s="91">
        <f t="shared" si="7"/>
        <v>375100</v>
      </c>
      <c r="AB34" s="91">
        <f t="shared" si="8"/>
        <v>429778</v>
      </c>
      <c r="AC34" s="91">
        <f t="shared" si="9"/>
        <v>222400</v>
      </c>
      <c r="AD34" s="91">
        <f t="shared" si="10"/>
        <v>213683</v>
      </c>
      <c r="AE34" s="91">
        <f t="shared" si="11"/>
        <v>163322</v>
      </c>
      <c r="AF34" s="91">
        <f t="shared" si="12"/>
        <v>250841</v>
      </c>
      <c r="AG34" s="91">
        <f t="shared" si="13"/>
        <v>7204676</v>
      </c>
      <c r="AH34" s="91">
        <f t="shared" si="14"/>
        <v>627846</v>
      </c>
    </row>
    <row r="35">
      <c r="A35" s="76">
        <v>44598.0</v>
      </c>
      <c r="B35" s="113">
        <v>2.208893E7</v>
      </c>
      <c r="C35" s="113">
        <v>2.2022838E7</v>
      </c>
      <c r="D35" s="101">
        <v>1686185.0</v>
      </c>
      <c r="E35" s="82">
        <f>6239256+896148</f>
        <v>7135404</v>
      </c>
      <c r="F35" s="101">
        <v>6216288.0</v>
      </c>
      <c r="G35" s="101">
        <v>7605926.0</v>
      </c>
      <c r="H35" s="102">
        <v>8351915.0</v>
      </c>
      <c r="I35" s="101">
        <v>7190733.0</v>
      </c>
      <c r="J35" s="101">
        <v>3720422.0</v>
      </c>
      <c r="K35" s="101">
        <v>2204895.0</v>
      </c>
      <c r="L35" s="114">
        <v>86.0</v>
      </c>
      <c r="M35" s="96">
        <v>86.4</v>
      </c>
      <c r="N35" s="113">
        <v>85.6</v>
      </c>
      <c r="O35" s="104">
        <f t="shared" si="1"/>
        <v>24.07723002</v>
      </c>
      <c r="P35" s="104">
        <f t="shared" si="2"/>
        <v>96.83719271</v>
      </c>
      <c r="Q35" s="101">
        <v>94.3</v>
      </c>
      <c r="R35" s="101">
        <v>94.7</v>
      </c>
      <c r="S35" s="101">
        <v>97.4</v>
      </c>
      <c r="T35" s="101">
        <v>97.1</v>
      </c>
      <c r="U35" s="101">
        <v>95.8</v>
      </c>
      <c r="V35" s="101">
        <v>89.8</v>
      </c>
      <c r="W35" s="91">
        <f t="shared" si="3"/>
        <v>42425583</v>
      </c>
      <c r="X35" s="91">
        <f t="shared" si="4"/>
        <v>95.7382217</v>
      </c>
      <c r="Y35" s="91">
        <f t="shared" si="5"/>
        <v>5317050</v>
      </c>
      <c r="Z35" s="91">
        <f t="shared" si="6"/>
        <v>233050</v>
      </c>
      <c r="AA35" s="91">
        <f t="shared" si="7"/>
        <v>375297</v>
      </c>
      <c r="AB35" s="91">
        <f t="shared" si="8"/>
        <v>429883</v>
      </c>
      <c r="AC35" s="91">
        <f t="shared" si="9"/>
        <v>222459</v>
      </c>
      <c r="AD35" s="91">
        <f t="shared" si="10"/>
        <v>213714</v>
      </c>
      <c r="AE35" s="91">
        <f t="shared" si="11"/>
        <v>163325</v>
      </c>
      <c r="AF35" s="91">
        <f t="shared" si="12"/>
        <v>250843</v>
      </c>
      <c r="AG35" s="91">
        <f t="shared" si="13"/>
        <v>7205621</v>
      </c>
      <c r="AH35" s="91">
        <f t="shared" si="14"/>
        <v>627882</v>
      </c>
    </row>
    <row r="36">
      <c r="A36" s="76">
        <v>44597.0</v>
      </c>
      <c r="B36" s="113">
        <v>2.2078966E7</v>
      </c>
      <c r="C36" s="113">
        <v>2.2013908E7</v>
      </c>
      <c r="D36" s="101">
        <v>1678039.0</v>
      </c>
      <c r="E36" s="82">
        <f>6237028+895573</f>
        <v>7132601</v>
      </c>
      <c r="F36" s="101">
        <v>6212762.0</v>
      </c>
      <c r="G36" s="101">
        <v>7603750.0</v>
      </c>
      <c r="H36" s="102">
        <v>8350639.0</v>
      </c>
      <c r="I36" s="101">
        <v>7190119.0</v>
      </c>
      <c r="J36" s="101">
        <v>3720228.0</v>
      </c>
      <c r="K36" s="101">
        <v>2204736.0</v>
      </c>
      <c r="L36" s="114">
        <v>85.9</v>
      </c>
      <c r="M36" s="96">
        <v>86.3</v>
      </c>
      <c r="N36" s="113">
        <v>85.5</v>
      </c>
      <c r="O36" s="104">
        <f t="shared" si="1"/>
        <v>23.96091235</v>
      </c>
      <c r="P36" s="104">
        <f t="shared" si="2"/>
        <v>96.79915217</v>
      </c>
      <c r="Q36" s="101">
        <v>94.3</v>
      </c>
      <c r="R36" s="101">
        <v>94.6</v>
      </c>
      <c r="S36" s="101">
        <v>97.4</v>
      </c>
      <c r="T36" s="101">
        <v>97.1</v>
      </c>
      <c r="U36" s="101">
        <v>95.8</v>
      </c>
      <c r="V36" s="101">
        <v>89.8</v>
      </c>
      <c r="W36" s="91">
        <f t="shared" si="3"/>
        <v>42414835</v>
      </c>
      <c r="X36" s="91">
        <f t="shared" si="4"/>
        <v>95.7139676</v>
      </c>
      <c r="Y36" s="91">
        <f t="shared" si="5"/>
        <v>5325196</v>
      </c>
      <c r="Z36" s="91">
        <f t="shared" si="6"/>
        <v>235853</v>
      </c>
      <c r="AA36" s="91">
        <f t="shared" si="7"/>
        <v>378823</v>
      </c>
      <c r="AB36" s="91">
        <f t="shared" si="8"/>
        <v>432059</v>
      </c>
      <c r="AC36" s="91">
        <f t="shared" si="9"/>
        <v>223735</v>
      </c>
      <c r="AD36" s="91">
        <f t="shared" si="10"/>
        <v>214328</v>
      </c>
      <c r="AE36" s="91">
        <f t="shared" si="11"/>
        <v>163519</v>
      </c>
      <c r="AF36" s="91">
        <f t="shared" si="12"/>
        <v>251002</v>
      </c>
      <c r="AG36" s="91">
        <f t="shared" si="13"/>
        <v>7224515</v>
      </c>
      <c r="AH36" s="91">
        <f t="shared" si="14"/>
        <v>628849</v>
      </c>
    </row>
    <row r="37">
      <c r="A37" s="76">
        <v>44596.0</v>
      </c>
      <c r="B37" s="113">
        <v>2.2058443E7</v>
      </c>
      <c r="C37" s="113">
        <v>2.1995165E7</v>
      </c>
      <c r="D37" s="101">
        <v>1664479.0</v>
      </c>
      <c r="E37" s="82">
        <f>6231864+894366</f>
        <v>7126230</v>
      </c>
      <c r="F37" s="101">
        <v>6205303.0</v>
      </c>
      <c r="G37" s="101">
        <v>7598705.0</v>
      </c>
      <c r="H37" s="102">
        <v>8347173.0</v>
      </c>
      <c r="I37" s="101">
        <v>7188069.0</v>
      </c>
      <c r="J37" s="101">
        <v>3719513.0</v>
      </c>
      <c r="K37" s="101">
        <v>2204136.0</v>
      </c>
      <c r="L37" s="114">
        <v>85.8</v>
      </c>
      <c r="M37" s="96">
        <v>86.2</v>
      </c>
      <c r="N37" s="113">
        <v>85.4</v>
      </c>
      <c r="O37" s="104">
        <f t="shared" si="1"/>
        <v>23.76728755</v>
      </c>
      <c r="P37" s="104">
        <f t="shared" si="2"/>
        <v>96.71268898</v>
      </c>
      <c r="Q37" s="101">
        <v>94.1</v>
      </c>
      <c r="R37" s="101">
        <v>94.6</v>
      </c>
      <c r="S37" s="101">
        <v>97.4</v>
      </c>
      <c r="T37" s="101">
        <v>97.1</v>
      </c>
      <c r="U37" s="101">
        <v>95.8</v>
      </c>
      <c r="V37" s="101">
        <v>89.8</v>
      </c>
      <c r="W37" s="91">
        <f t="shared" si="3"/>
        <v>42389129</v>
      </c>
      <c r="X37" s="91">
        <f t="shared" si="4"/>
        <v>95.65595904</v>
      </c>
      <c r="Y37" s="91">
        <f t="shared" si="5"/>
        <v>5338756</v>
      </c>
      <c r="Z37" s="91">
        <f t="shared" si="6"/>
        <v>242224</v>
      </c>
      <c r="AA37" s="91">
        <f t="shared" si="7"/>
        <v>386282</v>
      </c>
      <c r="AB37" s="91">
        <f t="shared" si="8"/>
        <v>437104</v>
      </c>
      <c r="AC37" s="91">
        <f t="shared" si="9"/>
        <v>227201</v>
      </c>
      <c r="AD37" s="91">
        <f t="shared" si="10"/>
        <v>216378</v>
      </c>
      <c r="AE37" s="91">
        <f t="shared" si="11"/>
        <v>164234</v>
      </c>
      <c r="AF37" s="91">
        <f t="shared" si="12"/>
        <v>251602</v>
      </c>
      <c r="AG37" s="91">
        <f t="shared" si="13"/>
        <v>7263781</v>
      </c>
      <c r="AH37" s="91">
        <f t="shared" si="14"/>
        <v>632214</v>
      </c>
    </row>
    <row r="38">
      <c r="A38" s="76">
        <v>44595.0</v>
      </c>
      <c r="B38" s="113"/>
      <c r="C38" s="113"/>
      <c r="D38" s="101">
        <v>1647082.0</v>
      </c>
      <c r="E38" s="82">
        <f>6224113+892464</f>
        <v>7116577</v>
      </c>
      <c r="F38" s="101">
        <v>6195652.0</v>
      </c>
      <c r="G38" s="101">
        <v>7591237.0</v>
      </c>
      <c r="H38" s="102">
        <v>8341057.0</v>
      </c>
      <c r="I38" s="101">
        <v>7184201.0</v>
      </c>
      <c r="J38" s="101">
        <v>3718248.0</v>
      </c>
      <c r="K38" s="101">
        <v>2203075.0</v>
      </c>
      <c r="L38" s="114">
        <v>85.7</v>
      </c>
      <c r="M38" s="96"/>
      <c r="N38" s="113"/>
      <c r="O38" s="104">
        <f t="shared" si="1"/>
        <v>23.51887378</v>
      </c>
      <c r="P38" s="104">
        <f t="shared" si="2"/>
        <v>96.58168457</v>
      </c>
      <c r="Q38" s="101">
        <v>94.0</v>
      </c>
      <c r="R38" s="101">
        <v>94.5</v>
      </c>
      <c r="S38" s="101">
        <v>97.3</v>
      </c>
      <c r="T38" s="101">
        <v>97.0</v>
      </c>
      <c r="U38" s="101">
        <v>95.7</v>
      </c>
      <c r="V38" s="101">
        <v>89.7</v>
      </c>
      <c r="W38" s="91">
        <f t="shared" si="3"/>
        <v>42350047</v>
      </c>
      <c r="X38" s="91">
        <f t="shared" si="4"/>
        <v>95.567766</v>
      </c>
      <c r="Y38" s="91">
        <f t="shared" si="5"/>
        <v>5356153</v>
      </c>
      <c r="Z38" s="91">
        <f t="shared" si="6"/>
        <v>251877</v>
      </c>
      <c r="AA38" s="91">
        <f t="shared" si="7"/>
        <v>395933</v>
      </c>
      <c r="AB38" s="91">
        <f t="shared" si="8"/>
        <v>444572</v>
      </c>
      <c r="AC38" s="91">
        <f t="shared" si="9"/>
        <v>233317</v>
      </c>
      <c r="AD38" s="91">
        <f t="shared" si="10"/>
        <v>220246</v>
      </c>
      <c r="AE38" s="91">
        <f t="shared" si="11"/>
        <v>165499</v>
      </c>
      <c r="AF38" s="91">
        <f t="shared" si="12"/>
        <v>252663</v>
      </c>
      <c r="AG38" s="91">
        <f t="shared" si="13"/>
        <v>7320260</v>
      </c>
      <c r="AH38" s="91">
        <f t="shared" si="14"/>
        <v>638408</v>
      </c>
    </row>
    <row r="39">
      <c r="A39" s="76">
        <v>44594.0</v>
      </c>
      <c r="B39" s="113">
        <v>2.2026589E7</v>
      </c>
      <c r="C39" s="113">
        <v>2.196982E7</v>
      </c>
      <c r="D39" s="101">
        <v>1646834.0</v>
      </c>
      <c r="E39" s="82">
        <f>6223988+892440</f>
        <v>7116428</v>
      </c>
      <c r="F39" s="101">
        <v>6195493.0</v>
      </c>
      <c r="G39" s="101">
        <v>7591145.0</v>
      </c>
      <c r="H39" s="102">
        <v>8341016.0</v>
      </c>
      <c r="I39" s="101">
        <v>7184180.0</v>
      </c>
      <c r="J39" s="101">
        <v>3718242.0</v>
      </c>
      <c r="K39" s="101">
        <v>2203071.0</v>
      </c>
      <c r="L39" s="114">
        <v>85.7</v>
      </c>
      <c r="M39" s="96">
        <v>86.1</v>
      </c>
      <c r="N39" s="113">
        <v>85.3</v>
      </c>
      <c r="O39" s="104">
        <f t="shared" si="1"/>
        <v>23.51533256</v>
      </c>
      <c r="P39" s="104">
        <f t="shared" si="2"/>
        <v>96.57966244</v>
      </c>
      <c r="Q39" s="101">
        <v>94.0</v>
      </c>
      <c r="R39" s="101">
        <v>94.5</v>
      </c>
      <c r="S39" s="101">
        <v>97.3</v>
      </c>
      <c r="T39" s="101">
        <v>97.0</v>
      </c>
      <c r="U39" s="101">
        <v>95.7</v>
      </c>
      <c r="V39" s="101">
        <v>89.7</v>
      </c>
      <c r="W39" s="91">
        <f t="shared" si="3"/>
        <v>42349575</v>
      </c>
      <c r="X39" s="91">
        <f t="shared" si="4"/>
        <v>95.56670088</v>
      </c>
      <c r="Y39" s="91">
        <f t="shared" si="5"/>
        <v>5356401</v>
      </c>
      <c r="Z39" s="91">
        <f t="shared" si="6"/>
        <v>252026</v>
      </c>
      <c r="AA39" s="91">
        <f t="shared" si="7"/>
        <v>396092</v>
      </c>
      <c r="AB39" s="91">
        <f t="shared" si="8"/>
        <v>444664</v>
      </c>
      <c r="AC39" s="91">
        <f t="shared" si="9"/>
        <v>233358</v>
      </c>
      <c r="AD39" s="91">
        <f t="shared" si="10"/>
        <v>220267</v>
      </c>
      <c r="AE39" s="91">
        <f t="shared" si="11"/>
        <v>165505</v>
      </c>
      <c r="AF39" s="91">
        <f t="shared" si="12"/>
        <v>252667</v>
      </c>
      <c r="AG39" s="91">
        <f t="shared" si="13"/>
        <v>7320980</v>
      </c>
      <c r="AH39" s="91">
        <f t="shared" si="14"/>
        <v>638439</v>
      </c>
    </row>
    <row r="40">
      <c r="A40" s="76">
        <v>44593.0</v>
      </c>
      <c r="B40" s="113">
        <v>2.2026491E7</v>
      </c>
      <c r="C40" s="113">
        <v>2.196975E7</v>
      </c>
      <c r="D40" s="101">
        <v>1646792.0</v>
      </c>
      <c r="E40" s="82">
        <f>6223946+892437</f>
        <v>7116383</v>
      </c>
      <c r="F40" s="101">
        <v>6195453.0</v>
      </c>
      <c r="G40" s="101">
        <v>7591126.0</v>
      </c>
      <c r="H40" s="102">
        <v>8341009.0</v>
      </c>
      <c r="I40" s="101">
        <v>7184168.0</v>
      </c>
      <c r="J40" s="101">
        <v>3718240.0</v>
      </c>
      <c r="K40" s="101">
        <v>2203070.0</v>
      </c>
      <c r="L40" s="114">
        <v>85.7</v>
      </c>
      <c r="M40" s="96">
        <v>86.1</v>
      </c>
      <c r="N40" s="113">
        <v>85.3</v>
      </c>
      <c r="O40" s="104">
        <f t="shared" si="1"/>
        <v>23.51473283</v>
      </c>
      <c r="P40" s="104">
        <f t="shared" si="2"/>
        <v>96.57905173</v>
      </c>
      <c r="Q40" s="101">
        <v>94.0</v>
      </c>
      <c r="R40" s="101">
        <v>94.5</v>
      </c>
      <c r="S40" s="101">
        <v>97.3</v>
      </c>
      <c r="T40" s="101">
        <v>97.0</v>
      </c>
      <c r="U40" s="101">
        <v>95.7</v>
      </c>
      <c r="V40" s="101">
        <v>89.7</v>
      </c>
      <c r="W40" s="91">
        <f t="shared" si="3"/>
        <v>42349449</v>
      </c>
      <c r="X40" s="91">
        <f t="shared" si="4"/>
        <v>95.56641654</v>
      </c>
      <c r="Y40" s="91">
        <f t="shared" si="5"/>
        <v>5356443</v>
      </c>
      <c r="Z40" s="91">
        <f t="shared" si="6"/>
        <v>252071</v>
      </c>
      <c r="AA40" s="91">
        <f t="shared" si="7"/>
        <v>396132</v>
      </c>
      <c r="AB40" s="91">
        <f t="shared" si="8"/>
        <v>444683</v>
      </c>
      <c r="AC40" s="91">
        <f t="shared" si="9"/>
        <v>233365</v>
      </c>
      <c r="AD40" s="91">
        <f t="shared" si="10"/>
        <v>220279</v>
      </c>
      <c r="AE40" s="91">
        <f t="shared" si="11"/>
        <v>165507</v>
      </c>
      <c r="AF40" s="91">
        <f t="shared" si="12"/>
        <v>252668</v>
      </c>
      <c r="AG40" s="91">
        <f t="shared" si="13"/>
        <v>7321148</v>
      </c>
      <c r="AH40" s="91">
        <f t="shared" si="14"/>
        <v>638454</v>
      </c>
    </row>
    <row r="41">
      <c r="A41" s="76">
        <v>44592.0</v>
      </c>
      <c r="B41" s="113">
        <v>2.2025846E7</v>
      </c>
      <c r="C41" s="113">
        <v>2.1969282E7</v>
      </c>
      <c r="D41" s="101">
        <v>1646499.0</v>
      </c>
      <c r="E41" s="82">
        <f>6223712+892379</f>
        <v>7116091</v>
      </c>
      <c r="F41" s="101">
        <v>6195173.0</v>
      </c>
      <c r="G41" s="101">
        <v>7590984.0</v>
      </c>
      <c r="H41" s="102">
        <v>8340939.0</v>
      </c>
      <c r="I41" s="101">
        <v>7184144.0</v>
      </c>
      <c r="J41" s="101">
        <v>3718232.0</v>
      </c>
      <c r="K41" s="101">
        <v>2203066.0</v>
      </c>
      <c r="L41" s="114">
        <v>85.7</v>
      </c>
      <c r="M41" s="96">
        <v>86.1</v>
      </c>
      <c r="N41" s="113">
        <v>85.3</v>
      </c>
      <c r="O41" s="104">
        <f t="shared" si="1"/>
        <v>23.51054905</v>
      </c>
      <c r="P41" s="104">
        <f t="shared" si="2"/>
        <v>96.57508889</v>
      </c>
      <c r="Q41" s="101">
        <v>94.0</v>
      </c>
      <c r="R41" s="101">
        <v>94.5</v>
      </c>
      <c r="S41" s="101">
        <v>97.3</v>
      </c>
      <c r="T41" s="101">
        <v>97.0</v>
      </c>
      <c r="U41" s="101">
        <v>95.7</v>
      </c>
      <c r="V41" s="101">
        <v>89.7</v>
      </c>
      <c r="W41" s="91">
        <f t="shared" si="3"/>
        <v>42348629</v>
      </c>
      <c r="X41" s="91">
        <f t="shared" si="4"/>
        <v>95.56456612</v>
      </c>
      <c r="Y41" s="91">
        <f t="shared" si="5"/>
        <v>5356736</v>
      </c>
      <c r="Z41" s="91">
        <f t="shared" si="6"/>
        <v>252363</v>
      </c>
      <c r="AA41" s="91">
        <f t="shared" si="7"/>
        <v>396412</v>
      </c>
      <c r="AB41" s="91">
        <f t="shared" si="8"/>
        <v>444825</v>
      </c>
      <c r="AC41" s="91">
        <f t="shared" si="9"/>
        <v>233435</v>
      </c>
      <c r="AD41" s="91">
        <f t="shared" si="10"/>
        <v>220303</v>
      </c>
      <c r="AE41" s="91">
        <f t="shared" si="11"/>
        <v>165515</v>
      </c>
      <c r="AF41" s="91">
        <f t="shared" si="12"/>
        <v>252672</v>
      </c>
      <c r="AG41" s="91">
        <f t="shared" si="13"/>
        <v>7322261</v>
      </c>
      <c r="AH41" s="91">
        <f t="shared" si="14"/>
        <v>638490</v>
      </c>
    </row>
    <row r="42">
      <c r="A42" s="76">
        <v>44591.0</v>
      </c>
      <c r="B42" s="113">
        <v>2.2025077E7</v>
      </c>
      <c r="C42" s="113">
        <v>2.1968717E7</v>
      </c>
      <c r="D42" s="101">
        <v>1646017.0</v>
      </c>
      <c r="E42" s="82">
        <f>6223479+892308</f>
        <v>7115787</v>
      </c>
      <c r="F42" s="101">
        <v>6194928.0</v>
      </c>
      <c r="G42" s="101">
        <v>7590816.0</v>
      </c>
      <c r="H42" s="102">
        <v>8340848.0</v>
      </c>
      <c r="I42" s="101">
        <v>7184113.0</v>
      </c>
      <c r="J42" s="101">
        <v>3718223.0</v>
      </c>
      <c r="K42" s="101">
        <v>2203062.0</v>
      </c>
      <c r="L42" s="114">
        <v>85.7</v>
      </c>
      <c r="M42" s="96">
        <v>86.1</v>
      </c>
      <c r="N42" s="113">
        <v>85.3</v>
      </c>
      <c r="O42" s="104">
        <f t="shared" si="1"/>
        <v>23.50366652</v>
      </c>
      <c r="P42" s="104">
        <f t="shared" si="2"/>
        <v>96.57096319</v>
      </c>
      <c r="Q42" s="101">
        <v>94.0</v>
      </c>
      <c r="R42" s="101">
        <v>94.5</v>
      </c>
      <c r="S42" s="101">
        <v>97.3</v>
      </c>
      <c r="T42" s="101">
        <v>97.0</v>
      </c>
      <c r="U42" s="101">
        <v>95.7</v>
      </c>
      <c r="V42" s="101">
        <v>89.7</v>
      </c>
      <c r="W42" s="91">
        <f t="shared" si="3"/>
        <v>42347777</v>
      </c>
      <c r="X42" s="91">
        <f t="shared" si="4"/>
        <v>95.56264348</v>
      </c>
      <c r="Y42" s="91">
        <f t="shared" si="5"/>
        <v>5357218</v>
      </c>
      <c r="Z42" s="91">
        <f t="shared" si="6"/>
        <v>252667</v>
      </c>
      <c r="AA42" s="91">
        <f t="shared" si="7"/>
        <v>396657</v>
      </c>
      <c r="AB42" s="91">
        <f t="shared" si="8"/>
        <v>444993</v>
      </c>
      <c r="AC42" s="91">
        <f t="shared" si="9"/>
        <v>233526</v>
      </c>
      <c r="AD42" s="91">
        <f t="shared" si="10"/>
        <v>220334</v>
      </c>
      <c r="AE42" s="91">
        <f t="shared" si="11"/>
        <v>165524</v>
      </c>
      <c r="AF42" s="91">
        <f t="shared" si="12"/>
        <v>252676</v>
      </c>
      <c r="AG42" s="91">
        <f t="shared" si="13"/>
        <v>7323595</v>
      </c>
      <c r="AH42" s="91">
        <f t="shared" si="14"/>
        <v>638534</v>
      </c>
    </row>
    <row r="43">
      <c r="A43" s="76">
        <v>44590.0</v>
      </c>
      <c r="B43" s="113">
        <v>2.2012586E7</v>
      </c>
      <c r="C43" s="113">
        <v>2.1957833E7</v>
      </c>
      <c r="D43" s="101">
        <v>1635558.0</v>
      </c>
      <c r="E43" s="82">
        <f>6220720+891407</f>
        <v>7112127</v>
      </c>
      <c r="F43" s="101">
        <v>6190802.0</v>
      </c>
      <c r="G43" s="101">
        <v>7588147.0</v>
      </c>
      <c r="H43" s="102">
        <v>8339310.0</v>
      </c>
      <c r="I43" s="101">
        <v>7183414.0</v>
      </c>
      <c r="J43" s="101">
        <v>3718079.0</v>
      </c>
      <c r="K43" s="101">
        <v>2202982.0</v>
      </c>
      <c r="L43" s="114">
        <v>85.7</v>
      </c>
      <c r="M43" s="96">
        <v>86.1</v>
      </c>
      <c r="N43" s="113">
        <v>85.3</v>
      </c>
      <c r="O43" s="104">
        <f t="shared" si="1"/>
        <v>23.35432125</v>
      </c>
      <c r="P43" s="104">
        <f t="shared" si="2"/>
        <v>96.52129198</v>
      </c>
      <c r="Q43" s="101">
        <v>93.9</v>
      </c>
      <c r="R43" s="101">
        <v>94.4</v>
      </c>
      <c r="S43" s="101">
        <v>97.3</v>
      </c>
      <c r="T43" s="101">
        <v>97.0</v>
      </c>
      <c r="U43" s="101">
        <v>95.7</v>
      </c>
      <c r="V43" s="101">
        <v>89.7</v>
      </c>
      <c r="W43" s="91">
        <f t="shared" si="3"/>
        <v>42334861</v>
      </c>
      <c r="X43" s="91">
        <f t="shared" si="4"/>
        <v>95.53349704</v>
      </c>
      <c r="Y43" s="91">
        <f t="shared" si="5"/>
        <v>5367677</v>
      </c>
      <c r="Z43" s="91">
        <f t="shared" si="6"/>
        <v>256327</v>
      </c>
      <c r="AA43" s="91">
        <f t="shared" si="7"/>
        <v>400783</v>
      </c>
      <c r="AB43" s="91">
        <f t="shared" si="8"/>
        <v>447662</v>
      </c>
      <c r="AC43" s="91">
        <f t="shared" si="9"/>
        <v>235064</v>
      </c>
      <c r="AD43" s="91">
        <f t="shared" si="10"/>
        <v>221033</v>
      </c>
      <c r="AE43" s="91">
        <f t="shared" si="11"/>
        <v>165668</v>
      </c>
      <c r="AF43" s="91">
        <f t="shared" si="12"/>
        <v>252756</v>
      </c>
      <c r="AG43" s="91">
        <f t="shared" si="13"/>
        <v>7346970</v>
      </c>
      <c r="AH43" s="91">
        <f t="shared" si="14"/>
        <v>639457</v>
      </c>
    </row>
    <row r="44">
      <c r="A44" s="115">
        <v>44589.0</v>
      </c>
      <c r="B44" s="113">
        <v>2.1992348E7</v>
      </c>
      <c r="C44" s="113">
        <v>2.1939146E7</v>
      </c>
      <c r="D44" s="101">
        <v>1620424.0</v>
      </c>
      <c r="E44" s="82">
        <f>6215778+890034</f>
        <v>7105812</v>
      </c>
      <c r="F44" s="101">
        <v>6183590.0</v>
      </c>
      <c r="G44" s="101">
        <v>7583594.0</v>
      </c>
      <c r="H44" s="102">
        <v>8336322.0</v>
      </c>
      <c r="I44" s="101">
        <v>7181689.0</v>
      </c>
      <c r="J44" s="101">
        <v>3717556.0</v>
      </c>
      <c r="K44" s="101">
        <v>2202507.0</v>
      </c>
      <c r="L44" s="114">
        <v>85.6</v>
      </c>
      <c r="M44" s="96">
        <v>86.0</v>
      </c>
      <c r="N44" s="113">
        <v>85.2</v>
      </c>
      <c r="O44" s="104">
        <f t="shared" si="1"/>
        <v>23.13822112</v>
      </c>
      <c r="P44" s="104">
        <f t="shared" si="2"/>
        <v>96.4355888</v>
      </c>
      <c r="Q44" s="101">
        <v>93.8</v>
      </c>
      <c r="R44" s="101">
        <v>94.4</v>
      </c>
      <c r="S44" s="101">
        <v>97.2</v>
      </c>
      <c r="T44" s="101">
        <v>97.0</v>
      </c>
      <c r="U44" s="101">
        <v>95.7</v>
      </c>
      <c r="V44" s="101">
        <v>89.7</v>
      </c>
      <c r="W44" s="91">
        <f t="shared" si="3"/>
        <v>42311070</v>
      </c>
      <c r="X44" s="91">
        <f t="shared" si="4"/>
        <v>95.4798099</v>
      </c>
      <c r="Y44" s="91">
        <f t="shared" si="5"/>
        <v>5382811</v>
      </c>
      <c r="Z44" s="91">
        <f t="shared" si="6"/>
        <v>262642</v>
      </c>
      <c r="AA44" s="91">
        <f t="shared" si="7"/>
        <v>407995</v>
      </c>
      <c r="AB44" s="91">
        <f t="shared" si="8"/>
        <v>452215</v>
      </c>
      <c r="AC44" s="91">
        <f t="shared" si="9"/>
        <v>238052</v>
      </c>
      <c r="AD44" s="91">
        <f t="shared" si="10"/>
        <v>222758</v>
      </c>
      <c r="AE44" s="91">
        <f t="shared" si="11"/>
        <v>166191</v>
      </c>
      <c r="AF44" s="91">
        <f t="shared" si="12"/>
        <v>253231</v>
      </c>
      <c r="AG44" s="91">
        <f t="shared" si="13"/>
        <v>7385895</v>
      </c>
      <c r="AH44" s="91">
        <f t="shared" si="14"/>
        <v>642180</v>
      </c>
    </row>
    <row r="45">
      <c r="A45" s="76">
        <v>44588.0</v>
      </c>
      <c r="B45" s="113"/>
      <c r="C45" s="113"/>
      <c r="D45" s="101">
        <v>1610964.0</v>
      </c>
      <c r="E45" s="82">
        <f>6212075+889098</f>
        <v>7101173</v>
      </c>
      <c r="F45" s="101">
        <v>6178885.0</v>
      </c>
      <c r="G45" s="101">
        <v>7580415.0</v>
      </c>
      <c r="H45" s="102">
        <v>8334022.0</v>
      </c>
      <c r="I45" s="101">
        <v>7180169.0</v>
      </c>
      <c r="J45" s="101">
        <v>3717027.0</v>
      </c>
      <c r="K45" s="101">
        <v>2201977.0</v>
      </c>
      <c r="L45" s="114">
        <v>85.6</v>
      </c>
      <c r="M45" s="96"/>
      <c r="N45" s="113"/>
      <c r="O45" s="104">
        <f t="shared" si="1"/>
        <v>23.00314069</v>
      </c>
      <c r="P45" s="104">
        <f t="shared" si="2"/>
        <v>96.37263122</v>
      </c>
      <c r="Q45" s="101">
        <v>93.7</v>
      </c>
      <c r="R45" s="101">
        <v>94.3</v>
      </c>
      <c r="S45" s="101">
        <v>97.2</v>
      </c>
      <c r="T45" s="101">
        <v>97.0</v>
      </c>
      <c r="U45" s="101">
        <v>95.7</v>
      </c>
      <c r="V45" s="101">
        <v>89.7</v>
      </c>
      <c r="W45" s="91">
        <f t="shared" si="3"/>
        <v>42293668</v>
      </c>
      <c r="X45" s="91">
        <f t="shared" si="4"/>
        <v>95.44054028</v>
      </c>
      <c r="Y45" s="91">
        <f t="shared" si="5"/>
        <v>5392271</v>
      </c>
      <c r="Z45" s="91">
        <f t="shared" si="6"/>
        <v>267281</v>
      </c>
      <c r="AA45" s="91">
        <f t="shared" si="7"/>
        <v>412700</v>
      </c>
      <c r="AB45" s="91">
        <f t="shared" si="8"/>
        <v>455394</v>
      </c>
      <c r="AC45" s="91">
        <f t="shared" si="9"/>
        <v>240352</v>
      </c>
      <c r="AD45" s="91">
        <f t="shared" si="10"/>
        <v>224278</v>
      </c>
      <c r="AE45" s="91">
        <f t="shared" si="11"/>
        <v>166720</v>
      </c>
      <c r="AF45" s="91">
        <f t="shared" si="12"/>
        <v>253761</v>
      </c>
      <c r="AG45" s="91">
        <f t="shared" si="13"/>
        <v>7412757</v>
      </c>
      <c r="AH45" s="91">
        <f t="shared" si="14"/>
        <v>644759</v>
      </c>
    </row>
    <row r="46">
      <c r="A46" s="115">
        <v>44587.0</v>
      </c>
      <c r="B46" s="113">
        <v>2.1964203E7</v>
      </c>
      <c r="C46" s="113">
        <v>2.1914212E7</v>
      </c>
      <c r="D46" s="101">
        <v>1601719.0</v>
      </c>
      <c r="E46" s="82">
        <f>6208528+888049</f>
        <v>7096577</v>
      </c>
      <c r="F46" s="101">
        <v>6174652.0</v>
      </c>
      <c r="G46" s="101">
        <v>7577374.0</v>
      </c>
      <c r="H46" s="102">
        <v>8331713.0</v>
      </c>
      <c r="I46" s="101">
        <v>7178616.0</v>
      </c>
      <c r="J46" s="101">
        <v>3716409.0</v>
      </c>
      <c r="K46" s="101">
        <v>2201355.0</v>
      </c>
      <c r="L46" s="114">
        <v>85.5</v>
      </c>
      <c r="M46" s="96">
        <v>85.9</v>
      </c>
      <c r="N46" s="113">
        <v>85.1</v>
      </c>
      <c r="O46" s="104">
        <f t="shared" si="1"/>
        <v>22.87113027</v>
      </c>
      <c r="P46" s="104">
        <f t="shared" si="2"/>
        <v>96.31025721</v>
      </c>
      <c r="Q46" s="101">
        <v>93.7</v>
      </c>
      <c r="R46" s="101">
        <v>94.3</v>
      </c>
      <c r="S46" s="101">
        <v>97.2</v>
      </c>
      <c r="T46" s="101">
        <v>97.0</v>
      </c>
      <c r="U46" s="101">
        <v>95.7</v>
      </c>
      <c r="V46" s="101">
        <v>89.6</v>
      </c>
      <c r="W46" s="91">
        <f t="shared" si="3"/>
        <v>42276696</v>
      </c>
      <c r="X46" s="91">
        <f t="shared" si="4"/>
        <v>95.40224101</v>
      </c>
      <c r="Y46" s="91">
        <f t="shared" si="5"/>
        <v>5401516</v>
      </c>
      <c r="Z46" s="91">
        <f t="shared" si="6"/>
        <v>271877</v>
      </c>
      <c r="AA46" s="91">
        <f t="shared" si="7"/>
        <v>416933</v>
      </c>
      <c r="AB46" s="91">
        <f t="shared" si="8"/>
        <v>458435</v>
      </c>
      <c r="AC46" s="91">
        <f t="shared" si="9"/>
        <v>242661</v>
      </c>
      <c r="AD46" s="91">
        <f t="shared" si="10"/>
        <v>225831</v>
      </c>
      <c r="AE46" s="91">
        <f t="shared" si="11"/>
        <v>167338</v>
      </c>
      <c r="AF46" s="91">
        <f t="shared" si="12"/>
        <v>254383</v>
      </c>
      <c r="AG46" s="91">
        <f t="shared" si="13"/>
        <v>7438974</v>
      </c>
      <c r="AH46" s="91">
        <f t="shared" si="14"/>
        <v>647552</v>
      </c>
    </row>
    <row r="47">
      <c r="A47" s="76">
        <v>44586.0</v>
      </c>
      <c r="B47" s="113">
        <v>2.1947648E7</v>
      </c>
      <c r="C47" s="113">
        <v>2.189952E7</v>
      </c>
      <c r="D47" s="101">
        <v>1591728.0</v>
      </c>
      <c r="E47" s="82">
        <f>886900+6203975</f>
        <v>7090875</v>
      </c>
      <c r="F47" s="101">
        <v>6169553.0</v>
      </c>
      <c r="G47" s="101">
        <v>7573459.0</v>
      </c>
      <c r="H47" s="102">
        <v>8328744.0</v>
      </c>
      <c r="I47" s="101">
        <v>7176553.0</v>
      </c>
      <c r="J47" s="101">
        <v>3715650.0</v>
      </c>
      <c r="K47" s="101">
        <v>2200606.0</v>
      </c>
      <c r="L47" s="114">
        <v>85.4</v>
      </c>
      <c r="M47" s="96">
        <v>85.8</v>
      </c>
      <c r="N47" s="113">
        <v>85.1</v>
      </c>
      <c r="O47" s="104">
        <f t="shared" si="1"/>
        <v>22.72846763</v>
      </c>
      <c r="P47" s="104">
        <f t="shared" si="2"/>
        <v>96.23287327</v>
      </c>
      <c r="Q47" s="101">
        <v>93.6</v>
      </c>
      <c r="R47" s="101">
        <v>94.2</v>
      </c>
      <c r="S47" s="101">
        <v>97.1</v>
      </c>
      <c r="T47" s="101">
        <v>96.9</v>
      </c>
      <c r="U47" s="101">
        <v>95.7</v>
      </c>
      <c r="V47" s="101">
        <v>89.6</v>
      </c>
      <c r="W47" s="91">
        <f t="shared" si="3"/>
        <v>42255440</v>
      </c>
      <c r="X47" s="91">
        <f t="shared" si="4"/>
        <v>95.35427439</v>
      </c>
      <c r="Y47" s="91">
        <f t="shared" si="5"/>
        <v>5411507</v>
      </c>
      <c r="Z47" s="91">
        <f t="shared" si="6"/>
        <v>277579</v>
      </c>
      <c r="AA47" s="91">
        <f t="shared" si="7"/>
        <v>422032</v>
      </c>
      <c r="AB47" s="91">
        <f t="shared" si="8"/>
        <v>462350</v>
      </c>
      <c r="AC47" s="91">
        <f t="shared" si="9"/>
        <v>245630</v>
      </c>
      <c r="AD47" s="91">
        <f t="shared" si="10"/>
        <v>227894</v>
      </c>
      <c r="AE47" s="91">
        <f t="shared" si="11"/>
        <v>168097</v>
      </c>
      <c r="AF47" s="91">
        <f t="shared" si="12"/>
        <v>255132</v>
      </c>
      <c r="AG47" s="91">
        <f t="shared" si="13"/>
        <v>7470221</v>
      </c>
      <c r="AH47" s="91">
        <f t="shared" si="14"/>
        <v>651123</v>
      </c>
    </row>
    <row r="48">
      <c r="A48" s="115">
        <v>44585.0</v>
      </c>
      <c r="B48" s="113">
        <v>2.1924588E7</v>
      </c>
      <c r="C48" s="113">
        <v>2.1879097E7</v>
      </c>
      <c r="D48" s="101">
        <v>1577170.0</v>
      </c>
      <c r="E48" s="82">
        <f>6197306+884794</f>
        <v>7082100</v>
      </c>
      <c r="F48" s="101">
        <v>6162373.0</v>
      </c>
      <c r="G48" s="101">
        <v>7568118.0</v>
      </c>
      <c r="H48" s="102">
        <v>8324929.0</v>
      </c>
      <c r="I48" s="101">
        <v>7174147.0</v>
      </c>
      <c r="J48" s="101">
        <v>3714864.0</v>
      </c>
      <c r="K48" s="101">
        <v>2199984.0</v>
      </c>
      <c r="L48" s="114">
        <v>85.4</v>
      </c>
      <c r="M48" s="96">
        <v>85.7</v>
      </c>
      <c r="N48" s="113">
        <v>85.0</v>
      </c>
      <c r="O48" s="104">
        <f t="shared" si="1"/>
        <v>22.52059227</v>
      </c>
      <c r="P48" s="104">
        <f t="shared" si="2"/>
        <v>96.11378452</v>
      </c>
      <c r="Q48" s="101">
        <v>93.5</v>
      </c>
      <c r="R48" s="101">
        <v>94.2</v>
      </c>
      <c r="S48" s="101">
        <v>97.1</v>
      </c>
      <c r="T48" s="101">
        <v>96.9</v>
      </c>
      <c r="U48" s="101">
        <v>95.7</v>
      </c>
      <c r="V48" s="101">
        <v>89.6</v>
      </c>
      <c r="W48" s="91">
        <f t="shared" si="3"/>
        <v>42226515</v>
      </c>
      <c r="X48" s="91">
        <f t="shared" si="4"/>
        <v>95.28900179</v>
      </c>
      <c r="Y48" s="91">
        <f t="shared" si="5"/>
        <v>5426065</v>
      </c>
      <c r="Z48" s="91">
        <f t="shared" si="6"/>
        <v>286354</v>
      </c>
      <c r="AA48" s="91">
        <f t="shared" si="7"/>
        <v>429212</v>
      </c>
      <c r="AB48" s="91">
        <f t="shared" si="8"/>
        <v>467691</v>
      </c>
      <c r="AC48" s="91">
        <f t="shared" si="9"/>
        <v>249445</v>
      </c>
      <c r="AD48" s="91">
        <f t="shared" si="10"/>
        <v>230300</v>
      </c>
      <c r="AE48" s="91">
        <f t="shared" si="11"/>
        <v>168883</v>
      </c>
      <c r="AF48" s="91">
        <f t="shared" si="12"/>
        <v>255754</v>
      </c>
      <c r="AG48" s="91">
        <f t="shared" si="13"/>
        <v>7513704</v>
      </c>
      <c r="AH48" s="91">
        <f t="shared" si="14"/>
        <v>654937</v>
      </c>
    </row>
    <row r="49">
      <c r="A49" s="76">
        <v>44584.0</v>
      </c>
      <c r="B49" s="113">
        <v>2.1923572E7</v>
      </c>
      <c r="C49" s="113">
        <v>2.1878279E7</v>
      </c>
      <c r="D49" s="101">
        <v>1576474.0</v>
      </c>
      <c r="E49" s="82">
        <f>6196993+884717</f>
        <v>7081710</v>
      </c>
      <c r="F49" s="101">
        <v>6162027.0</v>
      </c>
      <c r="G49" s="101">
        <v>7567880.0</v>
      </c>
      <c r="H49" s="102">
        <v>8324830.0</v>
      </c>
      <c r="I49" s="101">
        <v>7174100.0</v>
      </c>
      <c r="J49" s="101">
        <v>3714856.0</v>
      </c>
      <c r="K49" s="101">
        <v>2199974.0</v>
      </c>
      <c r="L49" s="114">
        <v>85.4</v>
      </c>
      <c r="M49" s="96">
        <v>85.7</v>
      </c>
      <c r="N49" s="113">
        <v>85.0</v>
      </c>
      <c r="O49" s="104">
        <f t="shared" si="1"/>
        <v>22.510654</v>
      </c>
      <c r="P49" s="104">
        <f t="shared" si="2"/>
        <v>96.10849169</v>
      </c>
      <c r="Q49" s="101">
        <v>93.5</v>
      </c>
      <c r="R49" s="101">
        <v>94.2</v>
      </c>
      <c r="S49" s="101">
        <v>97.1</v>
      </c>
      <c r="T49" s="101">
        <v>96.9</v>
      </c>
      <c r="U49" s="101">
        <v>95.7</v>
      </c>
      <c r="V49" s="101">
        <v>89.6</v>
      </c>
      <c r="W49" s="91">
        <f t="shared" si="3"/>
        <v>42225377</v>
      </c>
      <c r="X49" s="91">
        <f t="shared" si="4"/>
        <v>95.28643377</v>
      </c>
      <c r="Y49" s="91">
        <f t="shared" si="5"/>
        <v>5426761</v>
      </c>
      <c r="Z49" s="91">
        <f t="shared" si="6"/>
        <v>286744</v>
      </c>
      <c r="AA49" s="91">
        <f t="shared" si="7"/>
        <v>429558</v>
      </c>
      <c r="AB49" s="91">
        <f t="shared" si="8"/>
        <v>467929</v>
      </c>
      <c r="AC49" s="91">
        <f t="shared" si="9"/>
        <v>249544</v>
      </c>
      <c r="AD49" s="91">
        <f t="shared" si="10"/>
        <v>230347</v>
      </c>
      <c r="AE49" s="91">
        <f t="shared" si="11"/>
        <v>168891</v>
      </c>
      <c r="AF49" s="91">
        <f t="shared" si="12"/>
        <v>255764</v>
      </c>
      <c r="AG49" s="91">
        <f t="shared" si="13"/>
        <v>7515538</v>
      </c>
      <c r="AH49" s="91">
        <f t="shared" si="14"/>
        <v>655002</v>
      </c>
    </row>
    <row r="50">
      <c r="A50" s="115">
        <v>44583.0</v>
      </c>
      <c r="B50" s="113">
        <v>2.191333E7</v>
      </c>
      <c r="C50" s="113">
        <v>2.1869346E7</v>
      </c>
      <c r="D50" s="101">
        <v>1566885.0</v>
      </c>
      <c r="E50" s="82">
        <f>6194679+883934</f>
        <v>7078613</v>
      </c>
      <c r="F50" s="101">
        <v>6158841.0</v>
      </c>
      <c r="G50" s="101">
        <v>7566001.0</v>
      </c>
      <c r="H50" s="102">
        <v>8323866.0</v>
      </c>
      <c r="I50" s="101">
        <v>7173722.0</v>
      </c>
      <c r="J50" s="101">
        <v>3714772.0</v>
      </c>
      <c r="K50" s="101">
        <v>2199976.0</v>
      </c>
      <c r="L50" s="114">
        <v>85.3</v>
      </c>
      <c r="M50" s="96">
        <v>85.7</v>
      </c>
      <c r="N50" s="113">
        <v>85.0</v>
      </c>
      <c r="O50" s="104">
        <f t="shared" si="1"/>
        <v>22.37373157</v>
      </c>
      <c r="P50" s="104">
        <f t="shared" si="2"/>
        <v>96.06646116</v>
      </c>
      <c r="Q50" s="101">
        <v>93.4</v>
      </c>
      <c r="R50" s="101">
        <v>94.2</v>
      </c>
      <c r="S50" s="101">
        <v>97.1</v>
      </c>
      <c r="T50" s="101">
        <v>96.9</v>
      </c>
      <c r="U50" s="101">
        <v>95.6</v>
      </c>
      <c r="V50" s="101">
        <v>89.6</v>
      </c>
      <c r="W50" s="91">
        <f t="shared" si="3"/>
        <v>42215791</v>
      </c>
      <c r="X50" s="91">
        <f t="shared" si="4"/>
        <v>95.26480185</v>
      </c>
      <c r="Y50" s="91">
        <f t="shared" si="5"/>
        <v>5436350</v>
      </c>
      <c r="Z50" s="91">
        <f t="shared" si="6"/>
        <v>289841</v>
      </c>
      <c r="AA50" s="91">
        <f t="shared" si="7"/>
        <v>432744</v>
      </c>
      <c r="AB50" s="91">
        <f t="shared" si="8"/>
        <v>469808</v>
      </c>
      <c r="AC50" s="91">
        <f t="shared" si="9"/>
        <v>250508</v>
      </c>
      <c r="AD50" s="91">
        <f t="shared" si="10"/>
        <v>230725</v>
      </c>
      <c r="AE50" s="91">
        <f t="shared" si="11"/>
        <v>168975</v>
      </c>
      <c r="AF50" s="91">
        <f t="shared" si="12"/>
        <v>255762</v>
      </c>
      <c r="AG50" s="91">
        <f t="shared" si="13"/>
        <v>7534713</v>
      </c>
      <c r="AH50" s="91">
        <f t="shared" si="14"/>
        <v>655462</v>
      </c>
    </row>
    <row r="51">
      <c r="A51" s="76">
        <v>44582.0</v>
      </c>
      <c r="B51" s="113">
        <v>2.1881891E7</v>
      </c>
      <c r="C51" s="113">
        <v>2.1840677E7</v>
      </c>
      <c r="D51" s="101">
        <v>1539122.0</v>
      </c>
      <c r="E51" s="82">
        <f>6188138+881491</f>
        <v>7069629</v>
      </c>
      <c r="F51" s="101">
        <v>6149796.0</v>
      </c>
      <c r="G51" s="101">
        <v>7559802.0</v>
      </c>
      <c r="H51" s="102">
        <v>8319810.0</v>
      </c>
      <c r="I51" s="101">
        <v>7171173.0</v>
      </c>
      <c r="J51" s="101">
        <v>3713997.0</v>
      </c>
      <c r="K51" s="101">
        <v>2199239.0</v>
      </c>
      <c r="L51" s="114">
        <v>85.2</v>
      </c>
      <c r="M51" s="96">
        <v>85.6</v>
      </c>
      <c r="N51" s="113">
        <v>84.8</v>
      </c>
      <c r="O51" s="104">
        <f t="shared" si="1"/>
        <v>21.97730049</v>
      </c>
      <c r="P51" s="104">
        <f t="shared" si="2"/>
        <v>95.94453599</v>
      </c>
      <c r="Q51" s="101">
        <v>93.3</v>
      </c>
      <c r="R51" s="101">
        <v>94.1</v>
      </c>
      <c r="S51" s="101">
        <v>97.0</v>
      </c>
      <c r="T51" s="101">
        <v>96.8</v>
      </c>
      <c r="U51" s="101">
        <v>95.6</v>
      </c>
      <c r="V51" s="101">
        <v>89.6</v>
      </c>
      <c r="W51" s="91">
        <f t="shared" si="3"/>
        <v>42183446</v>
      </c>
      <c r="X51" s="91">
        <f t="shared" si="4"/>
        <v>95.19181163</v>
      </c>
      <c r="Y51" s="91">
        <f t="shared" si="5"/>
        <v>5464113</v>
      </c>
      <c r="Z51" s="91">
        <f t="shared" si="6"/>
        <v>298825</v>
      </c>
      <c r="AA51" s="91">
        <f t="shared" si="7"/>
        <v>441789</v>
      </c>
      <c r="AB51" s="91">
        <f t="shared" si="8"/>
        <v>476007</v>
      </c>
      <c r="AC51" s="91">
        <f t="shared" si="9"/>
        <v>254564</v>
      </c>
      <c r="AD51" s="91">
        <f t="shared" si="10"/>
        <v>233274</v>
      </c>
      <c r="AE51" s="91">
        <f t="shared" si="11"/>
        <v>169750</v>
      </c>
      <c r="AF51" s="91">
        <f t="shared" si="12"/>
        <v>256499</v>
      </c>
      <c r="AG51" s="91">
        <f t="shared" si="13"/>
        <v>7594821</v>
      </c>
      <c r="AH51" s="91">
        <f t="shared" si="14"/>
        <v>659523</v>
      </c>
    </row>
    <row r="52">
      <c r="A52" s="115">
        <v>44581.0</v>
      </c>
      <c r="B52" s="113"/>
      <c r="C52" s="113"/>
      <c r="D52" s="101">
        <v>1516508.0</v>
      </c>
      <c r="E52" s="82">
        <f>6183309+879359</f>
        <v>7062668</v>
      </c>
      <c r="F52" s="101">
        <v>6144084.0</v>
      </c>
      <c r="G52" s="101">
        <v>7555798.0</v>
      </c>
      <c r="H52" s="102">
        <v>8316856.0</v>
      </c>
      <c r="I52" s="101">
        <v>7169125.0</v>
      </c>
      <c r="J52" s="101">
        <v>3713187.0</v>
      </c>
      <c r="K52" s="101">
        <v>2198405.0</v>
      </c>
      <c r="L52" s="114">
        <v>85.1</v>
      </c>
      <c r="M52" s="96"/>
      <c r="N52" s="113"/>
      <c r="O52" s="104">
        <f t="shared" si="1"/>
        <v>21.65439258</v>
      </c>
      <c r="P52" s="104">
        <f t="shared" si="2"/>
        <v>95.8500657</v>
      </c>
      <c r="Q52" s="101">
        <v>93.2</v>
      </c>
      <c r="R52" s="101">
        <v>94.0</v>
      </c>
      <c r="S52" s="101">
        <v>97.0</v>
      </c>
      <c r="T52" s="101">
        <v>96.8</v>
      </c>
      <c r="U52" s="101">
        <v>95.6</v>
      </c>
      <c r="V52" s="101">
        <v>89.5</v>
      </c>
      <c r="W52" s="91">
        <f t="shared" si="3"/>
        <v>42160123</v>
      </c>
      <c r="X52" s="91">
        <f t="shared" si="4"/>
        <v>95.13918059</v>
      </c>
      <c r="Y52" s="91">
        <f t="shared" si="5"/>
        <v>5486727</v>
      </c>
      <c r="Z52" s="91">
        <f t="shared" si="6"/>
        <v>305786</v>
      </c>
      <c r="AA52" s="91">
        <f t="shared" si="7"/>
        <v>447501</v>
      </c>
      <c r="AB52" s="91">
        <f t="shared" si="8"/>
        <v>480011</v>
      </c>
      <c r="AC52" s="91">
        <f t="shared" si="9"/>
        <v>257518</v>
      </c>
      <c r="AD52" s="91">
        <f t="shared" si="10"/>
        <v>235322</v>
      </c>
      <c r="AE52" s="91">
        <f t="shared" si="11"/>
        <v>170560</v>
      </c>
      <c r="AF52" s="91">
        <f t="shared" si="12"/>
        <v>257333</v>
      </c>
      <c r="AG52" s="91">
        <f t="shared" si="13"/>
        <v>7640758</v>
      </c>
      <c r="AH52" s="91">
        <f t="shared" si="14"/>
        <v>663215</v>
      </c>
    </row>
    <row r="53">
      <c r="A53" s="76">
        <v>44580.0</v>
      </c>
      <c r="B53" s="113">
        <v>2.1832802E7</v>
      </c>
      <c r="C53" s="113">
        <v>2.1797648E7</v>
      </c>
      <c r="D53" s="101">
        <v>1494288.0</v>
      </c>
      <c r="E53" s="82">
        <f>876989+6178189</f>
        <v>7055178</v>
      </c>
      <c r="F53" s="101">
        <v>6138655.0</v>
      </c>
      <c r="G53" s="101">
        <v>7551579.0</v>
      </c>
      <c r="H53" s="102">
        <v>8313743.0</v>
      </c>
      <c r="I53" s="101">
        <v>7167001.0</v>
      </c>
      <c r="J53" s="101">
        <v>3712414.0</v>
      </c>
      <c r="K53" s="101">
        <v>2197592.0</v>
      </c>
      <c r="L53" s="114">
        <v>85.0</v>
      </c>
      <c r="M53" s="96">
        <v>85.4</v>
      </c>
      <c r="N53" s="113">
        <v>84.7</v>
      </c>
      <c r="O53" s="104">
        <f t="shared" si="1"/>
        <v>21.33711064</v>
      </c>
      <c r="P53" s="104">
        <f t="shared" si="2"/>
        <v>95.74841615</v>
      </c>
      <c r="Q53" s="101">
        <v>93.1</v>
      </c>
      <c r="R53" s="101">
        <v>94.0</v>
      </c>
      <c r="S53" s="101">
        <v>97.0</v>
      </c>
      <c r="T53" s="101">
        <v>96.8</v>
      </c>
      <c r="U53" s="101">
        <v>95.6</v>
      </c>
      <c r="V53" s="101">
        <v>89.5</v>
      </c>
      <c r="W53" s="91">
        <f t="shared" si="3"/>
        <v>42136162</v>
      </c>
      <c r="X53" s="91">
        <f t="shared" si="4"/>
        <v>95.08510983</v>
      </c>
      <c r="Y53" s="91">
        <f t="shared" si="5"/>
        <v>5508947</v>
      </c>
      <c r="Z53" s="91">
        <f t="shared" si="6"/>
        <v>313276</v>
      </c>
      <c r="AA53" s="91">
        <f t="shared" si="7"/>
        <v>452930</v>
      </c>
      <c r="AB53" s="91">
        <f t="shared" si="8"/>
        <v>484230</v>
      </c>
      <c r="AC53" s="91">
        <f t="shared" si="9"/>
        <v>260631</v>
      </c>
      <c r="AD53" s="91">
        <f t="shared" si="10"/>
        <v>237446</v>
      </c>
      <c r="AE53" s="91">
        <f t="shared" si="11"/>
        <v>171333</v>
      </c>
      <c r="AF53" s="91">
        <f t="shared" si="12"/>
        <v>258146</v>
      </c>
      <c r="AG53" s="91">
        <f t="shared" si="13"/>
        <v>7686939</v>
      </c>
      <c r="AH53" s="91">
        <f t="shared" si="14"/>
        <v>666925</v>
      </c>
    </row>
    <row r="54">
      <c r="A54" s="115">
        <v>44579.0</v>
      </c>
      <c r="B54" s="113">
        <v>2.1807172E7</v>
      </c>
      <c r="C54" s="113">
        <v>2.1774956E7</v>
      </c>
      <c r="D54" s="101">
        <v>1474324.0</v>
      </c>
      <c r="E54" s="82">
        <f>6171884+874719</f>
        <v>7046603</v>
      </c>
      <c r="F54" s="101">
        <v>6132101.0</v>
      </c>
      <c r="G54" s="101">
        <v>7546515.0</v>
      </c>
      <c r="H54" s="102">
        <v>8309967.0</v>
      </c>
      <c r="I54" s="101">
        <v>7164398.0</v>
      </c>
      <c r="J54" s="101">
        <v>3711475.0</v>
      </c>
      <c r="K54" s="101">
        <v>2196745.0</v>
      </c>
      <c r="L54" s="114">
        <v>84.9</v>
      </c>
      <c r="M54" s="96">
        <v>85.3</v>
      </c>
      <c r="N54" s="113">
        <v>84.6</v>
      </c>
      <c r="O54" s="104">
        <f t="shared" si="1"/>
        <v>21.05204238</v>
      </c>
      <c r="P54" s="104">
        <f t="shared" si="2"/>
        <v>95.63204167</v>
      </c>
      <c r="Q54" s="101">
        <v>93.0</v>
      </c>
      <c r="R54" s="101">
        <v>93.9</v>
      </c>
      <c r="S54" s="101">
        <v>96.9</v>
      </c>
      <c r="T54" s="101">
        <v>96.8</v>
      </c>
      <c r="U54" s="101">
        <v>95.6</v>
      </c>
      <c r="V54" s="101">
        <v>89.5</v>
      </c>
      <c r="W54" s="91">
        <f t="shared" si="3"/>
        <v>42107804</v>
      </c>
      <c r="X54" s="91">
        <f t="shared" si="4"/>
        <v>95.02111673</v>
      </c>
      <c r="Y54" s="91">
        <f t="shared" si="5"/>
        <v>5528911</v>
      </c>
      <c r="Z54" s="91">
        <f t="shared" si="6"/>
        <v>321851</v>
      </c>
      <c r="AA54" s="91">
        <f t="shared" si="7"/>
        <v>459484</v>
      </c>
      <c r="AB54" s="91">
        <f t="shared" si="8"/>
        <v>489294</v>
      </c>
      <c r="AC54" s="91">
        <f t="shared" si="9"/>
        <v>264407</v>
      </c>
      <c r="AD54" s="91">
        <f t="shared" si="10"/>
        <v>240049</v>
      </c>
      <c r="AE54" s="91">
        <f t="shared" si="11"/>
        <v>172272</v>
      </c>
      <c r="AF54" s="91">
        <f t="shared" si="12"/>
        <v>258993</v>
      </c>
      <c r="AG54" s="91">
        <f t="shared" si="13"/>
        <v>7735261</v>
      </c>
      <c r="AH54" s="91">
        <f t="shared" si="14"/>
        <v>671314</v>
      </c>
    </row>
    <row r="55">
      <c r="A55" s="76">
        <v>44578.0</v>
      </c>
      <c r="B55" s="113">
        <v>2.1767257E7</v>
      </c>
      <c r="C55" s="113">
        <v>2.1740177E7</v>
      </c>
      <c r="D55" s="101">
        <v>1442516.0</v>
      </c>
      <c r="E55" s="82">
        <f>870228+6161788</f>
        <v>7032016</v>
      </c>
      <c r="F55" s="101">
        <v>6121786.0</v>
      </c>
      <c r="G55" s="101">
        <v>7539047.0</v>
      </c>
      <c r="H55" s="102">
        <v>8304642.0</v>
      </c>
      <c r="I55" s="101">
        <v>7161142.0</v>
      </c>
      <c r="J55" s="101">
        <v>3710407.0</v>
      </c>
      <c r="K55" s="101">
        <v>2195878.0</v>
      </c>
      <c r="L55" s="114">
        <v>84.8</v>
      </c>
      <c r="M55" s="96">
        <v>85.1</v>
      </c>
      <c r="N55" s="113">
        <v>84.5</v>
      </c>
      <c r="O55" s="104">
        <f t="shared" si="1"/>
        <v>20.59785228</v>
      </c>
      <c r="P55" s="104">
        <f t="shared" si="2"/>
        <v>95.43407613</v>
      </c>
      <c r="Q55" s="101">
        <v>92.9</v>
      </c>
      <c r="R55" s="101">
        <v>93.8</v>
      </c>
      <c r="S55" s="101">
        <v>96.9</v>
      </c>
      <c r="T55" s="101">
        <v>96.7</v>
      </c>
      <c r="U55" s="101">
        <v>95.5</v>
      </c>
      <c r="V55" s="101">
        <v>89.4</v>
      </c>
      <c r="W55" s="91">
        <f t="shared" si="3"/>
        <v>42064918</v>
      </c>
      <c r="X55" s="91">
        <f t="shared" si="4"/>
        <v>94.92433952</v>
      </c>
      <c r="Y55" s="91">
        <f t="shared" si="5"/>
        <v>5560719</v>
      </c>
      <c r="Z55" s="91">
        <f t="shared" si="6"/>
        <v>336438</v>
      </c>
      <c r="AA55" s="91">
        <f t="shared" si="7"/>
        <v>469799</v>
      </c>
      <c r="AB55" s="91">
        <f t="shared" si="8"/>
        <v>496762</v>
      </c>
      <c r="AC55" s="91">
        <f t="shared" si="9"/>
        <v>269732</v>
      </c>
      <c r="AD55" s="91">
        <f t="shared" si="10"/>
        <v>243305</v>
      </c>
      <c r="AE55" s="91">
        <f t="shared" si="11"/>
        <v>173340</v>
      </c>
      <c r="AF55" s="91">
        <f t="shared" si="12"/>
        <v>259860</v>
      </c>
      <c r="AG55" s="91">
        <f t="shared" si="13"/>
        <v>7809955</v>
      </c>
      <c r="AH55" s="91">
        <f t="shared" si="14"/>
        <v>676505</v>
      </c>
    </row>
    <row r="56">
      <c r="A56" s="115">
        <v>44577.0</v>
      </c>
      <c r="B56" s="113">
        <v>2.1765343E7</v>
      </c>
      <c r="C56" s="113">
        <v>2.1738683E7</v>
      </c>
      <c r="D56" s="101">
        <v>1441038.0</v>
      </c>
      <c r="E56" s="82">
        <f>870055+6161227</f>
        <v>7031282</v>
      </c>
      <c r="F56" s="101">
        <v>6121189.0</v>
      </c>
      <c r="G56" s="101">
        <v>7538699.0</v>
      </c>
      <c r="H56" s="102">
        <v>8304471.0</v>
      </c>
      <c r="I56" s="101">
        <v>7161075.0</v>
      </c>
      <c r="J56" s="101">
        <v>3710399.0</v>
      </c>
      <c r="K56" s="101">
        <v>2195873.0</v>
      </c>
      <c r="L56" s="114">
        <v>84.8</v>
      </c>
      <c r="M56" s="96">
        <v>85.1</v>
      </c>
      <c r="N56" s="113">
        <v>84.4</v>
      </c>
      <c r="O56" s="104">
        <f t="shared" si="1"/>
        <v>20.57674775</v>
      </c>
      <c r="P56" s="104">
        <f t="shared" si="2"/>
        <v>95.42411475</v>
      </c>
      <c r="Q56" s="101">
        <v>92.9</v>
      </c>
      <c r="R56" s="101">
        <v>93.8</v>
      </c>
      <c r="S56" s="101">
        <v>96.9</v>
      </c>
      <c r="T56" s="101">
        <v>96.7</v>
      </c>
      <c r="U56" s="101">
        <v>95.5</v>
      </c>
      <c r="V56" s="101">
        <v>89.4</v>
      </c>
      <c r="W56" s="91">
        <f t="shared" si="3"/>
        <v>42062988</v>
      </c>
      <c r="X56" s="91">
        <f t="shared" si="4"/>
        <v>94.91998426</v>
      </c>
      <c r="Y56" s="91">
        <f t="shared" si="5"/>
        <v>5562197</v>
      </c>
      <c r="Z56" s="91">
        <f t="shared" si="6"/>
        <v>337172</v>
      </c>
      <c r="AA56" s="91">
        <f t="shared" si="7"/>
        <v>470396</v>
      </c>
      <c r="AB56" s="91">
        <f t="shared" si="8"/>
        <v>497110</v>
      </c>
      <c r="AC56" s="91">
        <f t="shared" si="9"/>
        <v>269903</v>
      </c>
      <c r="AD56" s="91">
        <f t="shared" si="10"/>
        <v>243372</v>
      </c>
      <c r="AE56" s="91">
        <f t="shared" si="11"/>
        <v>173348</v>
      </c>
      <c r="AF56" s="91">
        <f t="shared" si="12"/>
        <v>259865</v>
      </c>
      <c r="AG56" s="91">
        <f t="shared" si="13"/>
        <v>7813363</v>
      </c>
      <c r="AH56" s="91">
        <f t="shared" si="14"/>
        <v>676585</v>
      </c>
    </row>
    <row r="57">
      <c r="A57" s="76">
        <v>44576.0</v>
      </c>
      <c r="B57" s="113">
        <v>2.1747108E7</v>
      </c>
      <c r="C57" s="113">
        <v>2.172518E7</v>
      </c>
      <c r="D57" s="101">
        <v>1427357.0</v>
      </c>
      <c r="E57" s="82">
        <f>868757+6156883</f>
        <v>7025640</v>
      </c>
      <c r="F57" s="101">
        <v>6115453.0</v>
      </c>
      <c r="G57" s="101">
        <v>7534854.0</v>
      </c>
      <c r="H57" s="102">
        <v>8302496.0</v>
      </c>
      <c r="I57" s="101">
        <v>7160324.0</v>
      </c>
      <c r="J57" s="101">
        <v>3710260.0</v>
      </c>
      <c r="K57" s="101">
        <v>2195904.0</v>
      </c>
      <c r="L57" s="114">
        <v>84.7</v>
      </c>
      <c r="M57" s="96">
        <v>85.0</v>
      </c>
      <c r="N57" s="113">
        <v>84.4</v>
      </c>
      <c r="O57" s="104">
        <f t="shared" si="1"/>
        <v>20.38139517</v>
      </c>
      <c r="P57" s="104">
        <f t="shared" si="2"/>
        <v>95.34754509</v>
      </c>
      <c r="Q57" s="101">
        <v>92.8</v>
      </c>
      <c r="R57" s="101">
        <v>93.8</v>
      </c>
      <c r="S57" s="101">
        <v>96.8</v>
      </c>
      <c r="T57" s="101">
        <v>96.7</v>
      </c>
      <c r="U57" s="101">
        <v>95.5</v>
      </c>
      <c r="V57" s="101">
        <v>89.4</v>
      </c>
      <c r="W57" s="91">
        <f t="shared" si="3"/>
        <v>42044931</v>
      </c>
      <c r="X57" s="91">
        <f t="shared" si="4"/>
        <v>94.87923655</v>
      </c>
      <c r="Y57" s="91">
        <f t="shared" si="5"/>
        <v>5575878</v>
      </c>
      <c r="Z57" s="91">
        <f t="shared" si="6"/>
        <v>342814</v>
      </c>
      <c r="AA57" s="91">
        <f t="shared" si="7"/>
        <v>476132</v>
      </c>
      <c r="AB57" s="91">
        <f t="shared" si="8"/>
        <v>500955</v>
      </c>
      <c r="AC57" s="91">
        <f t="shared" si="9"/>
        <v>271878</v>
      </c>
      <c r="AD57" s="91">
        <f t="shared" si="10"/>
        <v>244123</v>
      </c>
      <c r="AE57" s="91">
        <f t="shared" si="11"/>
        <v>173487</v>
      </c>
      <c r="AF57" s="91">
        <f t="shared" si="12"/>
        <v>259834</v>
      </c>
      <c r="AG57" s="91">
        <f t="shared" si="13"/>
        <v>7845101</v>
      </c>
      <c r="AH57" s="91">
        <f t="shared" si="14"/>
        <v>677444</v>
      </c>
    </row>
    <row r="58">
      <c r="A58" s="115">
        <v>44575.0</v>
      </c>
      <c r="B58" s="113">
        <v>2.1697009E7</v>
      </c>
      <c r="C58" s="113">
        <v>2.1684603E7</v>
      </c>
      <c r="D58" s="101">
        <v>1388285.0</v>
      </c>
      <c r="E58" s="82">
        <f>865275+6146157</f>
        <v>7011432</v>
      </c>
      <c r="F58" s="101">
        <v>6101095.0</v>
      </c>
      <c r="G58" s="101">
        <v>7524439.0</v>
      </c>
      <c r="H58" s="102">
        <v>8295959.0</v>
      </c>
      <c r="I58" s="101">
        <v>7156471.0</v>
      </c>
      <c r="J58" s="101">
        <v>3709076.0</v>
      </c>
      <c r="K58" s="101">
        <v>2194855.0</v>
      </c>
      <c r="L58" s="114">
        <v>84.5</v>
      </c>
      <c r="M58" s="96">
        <v>84.8</v>
      </c>
      <c r="N58" s="113">
        <v>84.2</v>
      </c>
      <c r="O58" s="104">
        <f t="shared" si="1"/>
        <v>19.82348158</v>
      </c>
      <c r="P58" s="104">
        <f t="shared" si="2"/>
        <v>95.15472309</v>
      </c>
      <c r="Q58" s="101">
        <v>92.6</v>
      </c>
      <c r="R58" s="101">
        <v>93.6</v>
      </c>
      <c r="S58" s="101">
        <v>96.8</v>
      </c>
      <c r="T58" s="101">
        <v>96.7</v>
      </c>
      <c r="U58" s="101">
        <v>95.5</v>
      </c>
      <c r="V58" s="101">
        <v>89.4</v>
      </c>
      <c r="W58" s="91">
        <f t="shared" si="3"/>
        <v>41993327</v>
      </c>
      <c r="X58" s="91">
        <f t="shared" si="4"/>
        <v>94.76278617</v>
      </c>
      <c r="Y58" s="91">
        <f t="shared" si="5"/>
        <v>5614950</v>
      </c>
      <c r="Z58" s="91">
        <f t="shared" si="6"/>
        <v>357022</v>
      </c>
      <c r="AA58" s="91">
        <f t="shared" si="7"/>
        <v>490490</v>
      </c>
      <c r="AB58" s="91">
        <f t="shared" si="8"/>
        <v>511370</v>
      </c>
      <c r="AC58" s="91">
        <f t="shared" si="9"/>
        <v>278415</v>
      </c>
      <c r="AD58" s="91">
        <f t="shared" si="10"/>
        <v>247976</v>
      </c>
      <c r="AE58" s="91">
        <f t="shared" si="11"/>
        <v>174671</v>
      </c>
      <c r="AF58" s="91">
        <f t="shared" si="12"/>
        <v>260883</v>
      </c>
      <c r="AG58" s="91">
        <f t="shared" si="13"/>
        <v>7935777</v>
      </c>
      <c r="AH58" s="91">
        <f t="shared" si="14"/>
        <v>683530</v>
      </c>
    </row>
    <row r="59">
      <c r="A59" s="76">
        <v>44574.0</v>
      </c>
      <c r="B59" s="113"/>
      <c r="C59" s="113"/>
      <c r="D59" s="101">
        <v>1351812.0</v>
      </c>
      <c r="E59" s="82">
        <f>861702+6137165</f>
        <v>6998867</v>
      </c>
      <c r="F59" s="101">
        <v>6090741.0</v>
      </c>
      <c r="G59" s="101">
        <v>7516884.0</v>
      </c>
      <c r="H59" s="102">
        <v>8290650.0</v>
      </c>
      <c r="I59" s="101">
        <v>7152889.0</v>
      </c>
      <c r="J59" s="101">
        <v>3707771.0</v>
      </c>
      <c r="K59" s="101">
        <v>2193744.0</v>
      </c>
      <c r="L59" s="114">
        <v>84.4</v>
      </c>
      <c r="M59" s="96"/>
      <c r="N59" s="113"/>
      <c r="O59" s="104">
        <f t="shared" si="1"/>
        <v>19.3026794</v>
      </c>
      <c r="P59" s="104">
        <f t="shared" si="2"/>
        <v>94.98419886</v>
      </c>
      <c r="Q59" s="101">
        <v>92.4</v>
      </c>
      <c r="R59" s="101">
        <v>93.5</v>
      </c>
      <c r="S59" s="101">
        <v>96.7</v>
      </c>
      <c r="T59" s="101">
        <v>96.6</v>
      </c>
      <c r="U59" s="101">
        <v>95.5</v>
      </c>
      <c r="V59" s="101">
        <v>89.3</v>
      </c>
      <c r="W59" s="91">
        <f t="shared" si="3"/>
        <v>41951546</v>
      </c>
      <c r="X59" s="91">
        <f t="shared" si="4"/>
        <v>94.66850253</v>
      </c>
      <c r="Y59" s="91">
        <f t="shared" si="5"/>
        <v>5651423</v>
      </c>
      <c r="Z59" s="91">
        <f t="shared" si="6"/>
        <v>369587</v>
      </c>
      <c r="AA59" s="91">
        <f t="shared" si="7"/>
        <v>500844</v>
      </c>
      <c r="AB59" s="91">
        <f t="shared" si="8"/>
        <v>518925</v>
      </c>
      <c r="AC59" s="91">
        <f t="shared" si="9"/>
        <v>283724</v>
      </c>
      <c r="AD59" s="91">
        <f t="shared" si="10"/>
        <v>251558</v>
      </c>
      <c r="AE59" s="91">
        <f t="shared" si="11"/>
        <v>175976</v>
      </c>
      <c r="AF59" s="91">
        <f t="shared" si="12"/>
        <v>261994</v>
      </c>
      <c r="AG59" s="91">
        <f t="shared" si="13"/>
        <v>8014031</v>
      </c>
      <c r="AH59" s="91">
        <f t="shared" si="14"/>
        <v>689528</v>
      </c>
    </row>
    <row r="60">
      <c r="A60" s="115">
        <v>44573.0</v>
      </c>
      <c r="B60" s="113">
        <v>2.160656E7</v>
      </c>
      <c r="C60" s="113">
        <v>2.1613128E7</v>
      </c>
      <c r="D60" s="101">
        <v>1313756.0</v>
      </c>
      <c r="E60" s="82">
        <v>6983896.0</v>
      </c>
      <c r="F60" s="101">
        <v>6080227.0</v>
      </c>
      <c r="G60" s="101">
        <v>7508799.0</v>
      </c>
      <c r="H60" s="102">
        <v>8284849.0</v>
      </c>
      <c r="I60" s="101">
        <v>7149110.0</v>
      </c>
      <c r="J60" s="101">
        <v>3706416.0</v>
      </c>
      <c r="K60" s="101">
        <v>2192635.0</v>
      </c>
      <c r="L60" s="114">
        <v>84.2</v>
      </c>
      <c r="M60" s="96">
        <v>84.5</v>
      </c>
      <c r="N60" s="113">
        <v>84.0</v>
      </c>
      <c r="O60" s="104">
        <f t="shared" si="1"/>
        <v>18.75927339</v>
      </c>
      <c r="P60" s="104">
        <f t="shared" si="2"/>
        <v>94.78102191</v>
      </c>
      <c r="Q60" s="101">
        <v>92.2</v>
      </c>
      <c r="R60" s="101">
        <v>93.4</v>
      </c>
      <c r="S60" s="101">
        <v>96.6</v>
      </c>
      <c r="T60" s="101">
        <v>96.6</v>
      </c>
      <c r="U60" s="101">
        <v>95.4</v>
      </c>
      <c r="V60" s="101">
        <v>89.3</v>
      </c>
      <c r="W60" s="91">
        <f t="shared" si="3"/>
        <v>41905932</v>
      </c>
      <c r="X60" s="91">
        <f t="shared" si="4"/>
        <v>94.56556928</v>
      </c>
      <c r="Y60" s="91">
        <f t="shared" si="5"/>
        <v>5689479</v>
      </c>
      <c r="Z60" s="91">
        <f t="shared" si="6"/>
        <v>384558</v>
      </c>
      <c r="AA60" s="91">
        <f t="shared" si="7"/>
        <v>511358</v>
      </c>
      <c r="AB60" s="91">
        <f t="shared" si="8"/>
        <v>527010</v>
      </c>
      <c r="AC60" s="91">
        <f t="shared" si="9"/>
        <v>289525</v>
      </c>
      <c r="AD60" s="91">
        <f t="shared" si="10"/>
        <v>255337</v>
      </c>
      <c r="AE60" s="91">
        <f t="shared" si="11"/>
        <v>177331</v>
      </c>
      <c r="AF60" s="91">
        <f t="shared" si="12"/>
        <v>263103</v>
      </c>
      <c r="AG60" s="91">
        <f t="shared" si="13"/>
        <v>8097701</v>
      </c>
      <c r="AH60" s="91">
        <f t="shared" si="14"/>
        <v>695771</v>
      </c>
    </row>
    <row r="61">
      <c r="A61" s="76">
        <v>44572.0</v>
      </c>
      <c r="B61" s="113">
        <v>2.1565514E7</v>
      </c>
      <c r="C61" s="113">
        <v>2.1579127E7</v>
      </c>
      <c r="D61" s="101">
        <v>1287318.0</v>
      </c>
      <c r="E61" s="82">
        <f>854569+6114768</f>
        <v>6969337</v>
      </c>
      <c r="F61" s="101">
        <v>6068515.0</v>
      </c>
      <c r="G61" s="101">
        <v>7499908.0</v>
      </c>
      <c r="H61" s="102">
        <v>8278222.0</v>
      </c>
      <c r="I61" s="101">
        <v>7145036.0</v>
      </c>
      <c r="J61" s="101">
        <v>3704950.0</v>
      </c>
      <c r="K61" s="101">
        <v>2191355.0</v>
      </c>
      <c r="L61" s="114">
        <v>84.1</v>
      </c>
      <c r="M61" s="96">
        <v>84.3</v>
      </c>
      <c r="N61" s="113">
        <v>83.8</v>
      </c>
      <c r="O61" s="104">
        <f t="shared" si="1"/>
        <v>18.38176214</v>
      </c>
      <c r="P61" s="104">
        <f t="shared" si="2"/>
        <v>94.58343636</v>
      </c>
      <c r="Q61" s="101">
        <v>92.1</v>
      </c>
      <c r="R61" s="101">
        <v>93.3</v>
      </c>
      <c r="S61" s="101">
        <v>96.5</v>
      </c>
      <c r="T61" s="101">
        <v>96.5</v>
      </c>
      <c r="U61" s="101">
        <v>95.4</v>
      </c>
      <c r="V61" s="101">
        <v>89.2</v>
      </c>
      <c r="W61" s="91">
        <f t="shared" si="3"/>
        <v>41857323</v>
      </c>
      <c r="X61" s="91">
        <f t="shared" si="4"/>
        <v>94.45587746</v>
      </c>
      <c r="Y61" s="91">
        <f t="shared" si="5"/>
        <v>5715917</v>
      </c>
      <c r="Z61" s="91">
        <f t="shared" si="6"/>
        <v>399117</v>
      </c>
      <c r="AA61" s="91">
        <f t="shared" si="7"/>
        <v>523070</v>
      </c>
      <c r="AB61" s="91">
        <f t="shared" si="8"/>
        <v>535901</v>
      </c>
      <c r="AC61" s="91">
        <f t="shared" si="9"/>
        <v>296152</v>
      </c>
      <c r="AD61" s="91">
        <f t="shared" si="10"/>
        <v>259411</v>
      </c>
      <c r="AE61" s="91">
        <f t="shared" si="11"/>
        <v>178797</v>
      </c>
      <c r="AF61" s="91">
        <f t="shared" si="12"/>
        <v>264383</v>
      </c>
      <c r="AG61" s="91">
        <f t="shared" si="13"/>
        <v>8172748</v>
      </c>
      <c r="AH61" s="91">
        <f t="shared" si="14"/>
        <v>702591</v>
      </c>
    </row>
    <row r="62">
      <c r="A62" s="115">
        <v>44571.0</v>
      </c>
      <c r="B62" s="113">
        <v>2.1502242E7</v>
      </c>
      <c r="C62" s="113">
        <v>2.1528208E7</v>
      </c>
      <c r="D62" s="105">
        <v>1243166.0</v>
      </c>
      <c r="E62" s="82">
        <v>6946359.0</v>
      </c>
      <c r="F62" s="101">
        <v>6050994.0</v>
      </c>
      <c r="G62" s="101">
        <v>7487035.0</v>
      </c>
      <c r="H62" s="102">
        <v>8269631.0</v>
      </c>
      <c r="I62" s="101">
        <v>7139932.0</v>
      </c>
      <c r="J62" s="101">
        <v>3703314.0</v>
      </c>
      <c r="K62" s="101">
        <v>2190019.0</v>
      </c>
      <c r="L62" s="114">
        <v>83.9</v>
      </c>
      <c r="M62" s="96">
        <v>84.1</v>
      </c>
      <c r="N62" s="113">
        <v>83.6</v>
      </c>
      <c r="O62" s="104">
        <f t="shared" si="1"/>
        <v>17.75131064</v>
      </c>
      <c r="P62" s="104">
        <f t="shared" si="2"/>
        <v>94.27159347</v>
      </c>
      <c r="Q62" s="101">
        <v>91.8</v>
      </c>
      <c r="R62" s="101">
        <v>93.2</v>
      </c>
      <c r="S62" s="101">
        <v>96.4</v>
      </c>
      <c r="T62" s="101">
        <v>96.4</v>
      </c>
      <c r="U62" s="101">
        <v>95.4</v>
      </c>
      <c r="V62" s="101">
        <v>89.2</v>
      </c>
      <c r="W62" s="91">
        <f t="shared" si="3"/>
        <v>41787284</v>
      </c>
      <c r="X62" s="91">
        <f t="shared" si="4"/>
        <v>94.29782638</v>
      </c>
      <c r="Y62" s="91">
        <f t="shared" si="5"/>
        <v>5760069</v>
      </c>
      <c r="Z62" s="91">
        <f t="shared" si="6"/>
        <v>422095</v>
      </c>
      <c r="AA62" s="91">
        <f t="shared" si="7"/>
        <v>540591</v>
      </c>
      <c r="AB62" s="91">
        <f t="shared" si="8"/>
        <v>548774</v>
      </c>
      <c r="AC62" s="91">
        <f t="shared" si="9"/>
        <v>304743</v>
      </c>
      <c r="AD62" s="91">
        <f t="shared" si="10"/>
        <v>264515</v>
      </c>
      <c r="AE62" s="91">
        <f t="shared" si="11"/>
        <v>180433</v>
      </c>
      <c r="AF62" s="91">
        <f t="shared" si="12"/>
        <v>265719</v>
      </c>
      <c r="AG62" s="91">
        <f t="shared" si="13"/>
        <v>8286939</v>
      </c>
      <c r="AH62" s="91">
        <f t="shared" si="14"/>
        <v>710667</v>
      </c>
    </row>
    <row r="63">
      <c r="A63" s="76">
        <v>44570.0</v>
      </c>
      <c r="B63" s="113">
        <v>2.1499638E7</v>
      </c>
      <c r="C63" s="113">
        <v>2.1526348E7</v>
      </c>
      <c r="D63" s="101">
        <v>1241618.0</v>
      </c>
      <c r="E63" s="24">
        <f>6096257+849004</f>
        <v>6945261</v>
      </c>
      <c r="F63" s="101">
        <v>6050075.0</v>
      </c>
      <c r="G63" s="101">
        <v>7486511.0</v>
      </c>
      <c r="H63" s="102">
        <v>8269360.0</v>
      </c>
      <c r="I63" s="101">
        <v>7139832.0</v>
      </c>
      <c r="J63" s="101">
        <v>3703307.0</v>
      </c>
      <c r="K63" s="101">
        <v>2190022.0</v>
      </c>
      <c r="L63" s="114">
        <v>83.8</v>
      </c>
      <c r="M63" s="96">
        <v>84.1</v>
      </c>
      <c r="N63" s="113">
        <v>83.6</v>
      </c>
      <c r="O63" s="104">
        <f t="shared" si="1"/>
        <v>17.72920657</v>
      </c>
      <c r="P63" s="104">
        <f t="shared" si="2"/>
        <v>94.25669211</v>
      </c>
      <c r="Q63" s="101">
        <v>91.8</v>
      </c>
      <c r="R63" s="101">
        <v>93.2</v>
      </c>
      <c r="S63" s="101">
        <v>96.4</v>
      </c>
      <c r="T63" s="101">
        <v>96.4</v>
      </c>
      <c r="U63" s="101">
        <v>95.4</v>
      </c>
      <c r="V63" s="101">
        <v>89.2</v>
      </c>
      <c r="W63" s="91">
        <f t="shared" si="3"/>
        <v>41784368</v>
      </c>
      <c r="X63" s="91">
        <f t="shared" si="4"/>
        <v>94.29124609</v>
      </c>
      <c r="Y63" s="91">
        <f t="shared" si="5"/>
        <v>5761617</v>
      </c>
      <c r="Z63" s="91">
        <f t="shared" si="6"/>
        <v>423193</v>
      </c>
      <c r="AA63" s="91">
        <f t="shared" si="7"/>
        <v>541510</v>
      </c>
      <c r="AB63" s="91">
        <f t="shared" si="8"/>
        <v>549298</v>
      </c>
      <c r="AC63" s="91">
        <f t="shared" si="9"/>
        <v>305014</v>
      </c>
      <c r="AD63" s="91">
        <f t="shared" si="10"/>
        <v>264615</v>
      </c>
      <c r="AE63" s="91">
        <f t="shared" si="11"/>
        <v>180440</v>
      </c>
      <c r="AF63" s="91">
        <f t="shared" si="12"/>
        <v>265716</v>
      </c>
      <c r="AG63" s="91">
        <f t="shared" si="13"/>
        <v>8291403</v>
      </c>
      <c r="AH63" s="91">
        <f t="shared" si="14"/>
        <v>710771</v>
      </c>
    </row>
    <row r="64">
      <c r="A64" s="115">
        <v>44569.0</v>
      </c>
      <c r="B64" s="113">
        <v>2.1459166E7</v>
      </c>
      <c r="C64" s="113">
        <v>2.1494205E7</v>
      </c>
      <c r="D64" s="101">
        <v>1207799.0</v>
      </c>
      <c r="E64" s="24">
        <f>846286+6086323
</f>
        <v>6932609</v>
      </c>
      <c r="F64" s="101">
        <v>6038658.0</v>
      </c>
      <c r="G64" s="101">
        <v>7478644.0</v>
      </c>
      <c r="H64" s="101">
        <v>8265076.0</v>
      </c>
      <c r="I64" s="101">
        <v>7137791.0</v>
      </c>
      <c r="J64" s="101">
        <v>3702896.0</v>
      </c>
      <c r="K64" s="101">
        <v>2189898.0</v>
      </c>
      <c r="L64" s="114">
        <v>83.7</v>
      </c>
      <c r="M64" s="96">
        <v>83.9</v>
      </c>
      <c r="N64" s="113">
        <v>83.5</v>
      </c>
      <c r="O64" s="116">
        <v>17.2</v>
      </c>
      <c r="P64" s="78">
        <v>94.1</v>
      </c>
      <c r="Q64" s="101">
        <v>91.6</v>
      </c>
      <c r="R64" s="101">
        <v>93.1</v>
      </c>
      <c r="S64" s="101">
        <v>96.4</v>
      </c>
      <c r="T64" s="101">
        <v>96.4</v>
      </c>
      <c r="U64" s="101">
        <v>95.3</v>
      </c>
      <c r="V64" s="101">
        <v>89.2</v>
      </c>
      <c r="W64" s="91">
        <f t="shared" si="3"/>
        <v>41745572</v>
      </c>
      <c r="X64" s="91">
        <f t="shared" si="4"/>
        <v>94.20369844</v>
      </c>
      <c r="Y64" s="91">
        <f t="shared" si="5"/>
        <v>5795436</v>
      </c>
      <c r="Z64" s="91">
        <f t="shared" si="6"/>
        <v>435845</v>
      </c>
      <c r="AA64" s="91">
        <f t="shared" si="7"/>
        <v>552927</v>
      </c>
      <c r="AB64" s="91">
        <f t="shared" si="8"/>
        <v>557165</v>
      </c>
      <c r="AC64" s="91">
        <f t="shared" si="9"/>
        <v>309298</v>
      </c>
      <c r="AD64" s="91">
        <f t="shared" si="10"/>
        <v>266656</v>
      </c>
      <c r="AE64" s="91">
        <f t="shared" si="11"/>
        <v>180851</v>
      </c>
      <c r="AF64" s="91">
        <f t="shared" si="12"/>
        <v>265840</v>
      </c>
      <c r="AG64" s="91">
        <f t="shared" si="13"/>
        <v>8364018</v>
      </c>
      <c r="AH64" s="91">
        <f t="shared" si="14"/>
        <v>713347</v>
      </c>
    </row>
    <row r="65">
      <c r="A65" s="76">
        <v>44568.0</v>
      </c>
      <c r="B65" s="113">
        <v>2.1401156E7</v>
      </c>
      <c r="C65" s="113">
        <v>2.1443627E7</v>
      </c>
      <c r="D65" s="101">
        <v>1162321.0</v>
      </c>
      <c r="E65" s="24">
        <v>6914697.0</v>
      </c>
      <c r="F65" s="101">
        <v>6020850.0</v>
      </c>
      <c r="G65" s="101">
        <v>7466160.0</v>
      </c>
      <c r="H65" s="101">
        <v>8257589.0</v>
      </c>
      <c r="I65" s="101">
        <v>7133030.0</v>
      </c>
      <c r="J65" s="101">
        <v>3701330.0</v>
      </c>
      <c r="K65" s="101">
        <v>2188806.0</v>
      </c>
      <c r="L65" s="114">
        <v>83.5</v>
      </c>
      <c r="M65" s="96">
        <v>83.7</v>
      </c>
      <c r="N65" s="113">
        <v>83.3</v>
      </c>
      <c r="O65" s="116">
        <v>16.6</v>
      </c>
      <c r="P65" s="78">
        <v>93.8</v>
      </c>
      <c r="Q65" s="101">
        <v>91.3</v>
      </c>
      <c r="R65" s="101">
        <v>92.9</v>
      </c>
      <c r="S65" s="101">
        <v>96.3</v>
      </c>
      <c r="T65" s="101">
        <v>96.3</v>
      </c>
      <c r="U65" s="101">
        <v>95.3</v>
      </c>
      <c r="V65" s="101">
        <v>89.1</v>
      </c>
      <c r="W65" s="91">
        <f t="shared" si="3"/>
        <v>41682462</v>
      </c>
      <c r="X65" s="91">
        <f t="shared" si="4"/>
        <v>94.06128344</v>
      </c>
      <c r="Y65" s="91">
        <f t="shared" si="5"/>
        <v>5840914</v>
      </c>
      <c r="Z65" s="91">
        <f t="shared" si="6"/>
        <v>453757</v>
      </c>
      <c r="AA65" s="91">
        <f t="shared" si="7"/>
        <v>570735</v>
      </c>
      <c r="AB65" s="91">
        <f t="shared" si="8"/>
        <v>569649</v>
      </c>
      <c r="AC65" s="91">
        <f t="shared" si="9"/>
        <v>316785</v>
      </c>
      <c r="AD65" s="91">
        <f t="shared" si="10"/>
        <v>271417</v>
      </c>
      <c r="AE65" s="91">
        <f t="shared" si="11"/>
        <v>182417</v>
      </c>
      <c r="AF65" s="91">
        <f t="shared" si="12"/>
        <v>266932</v>
      </c>
      <c r="AG65" s="91">
        <f t="shared" si="13"/>
        <v>8472606</v>
      </c>
      <c r="AH65" s="91">
        <f t="shared" si="14"/>
        <v>720766</v>
      </c>
    </row>
    <row r="66">
      <c r="A66" s="115">
        <v>44567.0</v>
      </c>
      <c r="B66" s="113"/>
      <c r="C66" s="113"/>
      <c r="D66" s="24">
        <v>1123172.0</v>
      </c>
      <c r="E66" s="24">
        <v>6900532.0</v>
      </c>
      <c r="F66" s="24">
        <v>6008624.0</v>
      </c>
      <c r="G66" s="24">
        <v>7457253.0</v>
      </c>
      <c r="H66" s="24">
        <v>8251402.0</v>
      </c>
      <c r="I66" s="24">
        <v>7128944.0</v>
      </c>
      <c r="J66" s="24">
        <v>3699933.0</v>
      </c>
      <c r="K66" s="24">
        <v>2187663.0</v>
      </c>
      <c r="L66" s="114">
        <v>83.3</v>
      </c>
      <c r="M66" s="96"/>
      <c r="N66" s="113"/>
      <c r="O66" s="116">
        <v>16.0</v>
      </c>
      <c r="P66" s="78">
        <v>93.6</v>
      </c>
      <c r="Q66" s="24">
        <v>91.2</v>
      </c>
      <c r="R66" s="24">
        <v>92.8</v>
      </c>
      <c r="S66" s="24">
        <v>96.2</v>
      </c>
      <c r="T66" s="24">
        <v>96.3</v>
      </c>
      <c r="U66" s="24">
        <v>95.3</v>
      </c>
      <c r="V66" s="24">
        <v>89.1</v>
      </c>
      <c r="W66" s="91">
        <f t="shared" si="3"/>
        <v>41634351</v>
      </c>
      <c r="X66" s="91">
        <f t="shared" si="4"/>
        <v>93.95271542</v>
      </c>
      <c r="Y66" s="91">
        <f t="shared" si="5"/>
        <v>5880063</v>
      </c>
      <c r="Z66" s="91">
        <f t="shared" si="6"/>
        <v>467922</v>
      </c>
      <c r="AA66" s="91">
        <f t="shared" si="7"/>
        <v>582961</v>
      </c>
      <c r="AB66" s="91">
        <f t="shared" si="8"/>
        <v>578556</v>
      </c>
      <c r="AC66" s="91">
        <f t="shared" si="9"/>
        <v>322972</v>
      </c>
      <c r="AD66" s="91">
        <f t="shared" si="10"/>
        <v>275503</v>
      </c>
      <c r="AE66" s="91">
        <f t="shared" si="11"/>
        <v>183814</v>
      </c>
      <c r="AF66" s="91">
        <f t="shared" si="12"/>
        <v>268075</v>
      </c>
      <c r="AG66" s="91">
        <f t="shared" si="13"/>
        <v>8559866</v>
      </c>
      <c r="AH66" s="91">
        <f t="shared" si="14"/>
        <v>727392</v>
      </c>
    </row>
    <row r="67">
      <c r="A67" s="76">
        <v>44566.0</v>
      </c>
      <c r="B67" s="113">
        <v>2.1309599E7</v>
      </c>
      <c r="C67" s="113">
        <v>2.1370159E7</v>
      </c>
      <c r="D67" s="113">
        <v>1090682.0</v>
      </c>
      <c r="E67" s="78">
        <v>6887301.0</v>
      </c>
      <c r="F67" s="113">
        <v>5997403.0</v>
      </c>
      <c r="G67" s="113">
        <v>7448660.0</v>
      </c>
      <c r="H67" s="113">
        <v>8245318.0</v>
      </c>
      <c r="I67" s="113">
        <v>7125090.0</v>
      </c>
      <c r="J67" s="113">
        <v>3698565.0</v>
      </c>
      <c r="K67" s="113">
        <v>2186739.0</v>
      </c>
      <c r="L67" s="114">
        <v>83.2</v>
      </c>
      <c r="M67" s="96">
        <v>83.3</v>
      </c>
      <c r="N67" s="113">
        <v>83.0</v>
      </c>
      <c r="O67" s="116">
        <v>15.6</v>
      </c>
      <c r="P67" s="78">
        <v>93.5</v>
      </c>
      <c r="Q67" s="113">
        <v>91.0</v>
      </c>
      <c r="R67" s="113">
        <v>92.7</v>
      </c>
      <c r="S67" s="113">
        <v>96.2</v>
      </c>
      <c r="T67" s="113">
        <v>96.2</v>
      </c>
      <c r="U67" s="78">
        <v>95.2</v>
      </c>
      <c r="V67" s="78">
        <v>89.0</v>
      </c>
      <c r="W67" s="91">
        <f t="shared" si="3"/>
        <v>41589076</v>
      </c>
      <c r="X67" s="91">
        <f t="shared" si="4"/>
        <v>93.85054716</v>
      </c>
      <c r="Y67" s="91">
        <f t="shared" si="5"/>
        <v>5912553</v>
      </c>
      <c r="Z67" s="91">
        <f t="shared" si="6"/>
        <v>481153</v>
      </c>
      <c r="AA67" s="91">
        <f t="shared" si="7"/>
        <v>594182</v>
      </c>
      <c r="AB67" s="91">
        <f t="shared" si="8"/>
        <v>587149</v>
      </c>
      <c r="AC67" s="91">
        <f t="shared" si="9"/>
        <v>329056</v>
      </c>
      <c r="AD67" s="91">
        <f t="shared" si="10"/>
        <v>279357</v>
      </c>
      <c r="AE67" s="91">
        <f t="shared" si="11"/>
        <v>185182</v>
      </c>
      <c r="AF67" s="91">
        <f t="shared" si="12"/>
        <v>268999</v>
      </c>
      <c r="AG67" s="91">
        <f t="shared" si="13"/>
        <v>8637631</v>
      </c>
      <c r="AH67" s="91">
        <f t="shared" si="14"/>
        <v>733538</v>
      </c>
    </row>
    <row r="68">
      <c r="A68" s="76">
        <v>44565.0</v>
      </c>
      <c r="B68" s="24">
        <v>2.1277097E7</v>
      </c>
      <c r="C68" s="24">
        <v>2.1344399E7</v>
      </c>
      <c r="D68" s="24">
        <v>1074377.0</v>
      </c>
      <c r="E68" s="24">
        <v>6875366.0</v>
      </c>
      <c r="F68" s="24">
        <v>5986634.0</v>
      </c>
      <c r="G68" s="24">
        <v>7440355.0</v>
      </c>
      <c r="H68" s="24">
        <v>8239786.0</v>
      </c>
      <c r="I68" s="24">
        <v>7121515.0</v>
      </c>
      <c r="J68" s="24">
        <v>3697370.0</v>
      </c>
      <c r="K68" s="24">
        <v>2186093.0</v>
      </c>
      <c r="L68" s="24">
        <v>83.1</v>
      </c>
      <c r="M68" s="24">
        <v>83.2</v>
      </c>
      <c r="N68" s="24">
        <v>82.9</v>
      </c>
      <c r="O68" s="85">
        <v>15.3</v>
      </c>
      <c r="P68" s="24">
        <v>93.3</v>
      </c>
      <c r="Q68" s="24">
        <v>90.8</v>
      </c>
      <c r="R68" s="24">
        <v>92.6</v>
      </c>
      <c r="S68" s="24">
        <v>96.1</v>
      </c>
      <c r="T68" s="24">
        <v>96.2</v>
      </c>
      <c r="U68" s="24">
        <v>95.2</v>
      </c>
      <c r="V68" s="24">
        <v>89.0</v>
      </c>
      <c r="W68" s="91">
        <f t="shared" si="3"/>
        <v>41547119</v>
      </c>
      <c r="X68" s="91">
        <f t="shared" si="4"/>
        <v>93.75586635</v>
      </c>
      <c r="Y68" s="91">
        <f t="shared" si="5"/>
        <v>5928858</v>
      </c>
      <c r="Z68" s="91">
        <f t="shared" si="6"/>
        <v>493088</v>
      </c>
      <c r="AA68" s="91">
        <f t="shared" si="7"/>
        <v>604951</v>
      </c>
      <c r="AB68" s="91">
        <f t="shared" si="8"/>
        <v>595454</v>
      </c>
      <c r="AC68" s="91">
        <f t="shared" si="9"/>
        <v>334588</v>
      </c>
      <c r="AD68" s="91">
        <f t="shared" si="10"/>
        <v>282932</v>
      </c>
      <c r="AE68" s="91">
        <f t="shared" si="11"/>
        <v>186377</v>
      </c>
      <c r="AF68" s="91">
        <f t="shared" si="12"/>
        <v>269645</v>
      </c>
      <c r="AG68" s="91">
        <f t="shared" si="13"/>
        <v>8695893</v>
      </c>
      <c r="AH68" s="91">
        <f t="shared" si="14"/>
        <v>738954</v>
      </c>
    </row>
    <row r="69">
      <c r="A69" s="76">
        <v>44563.0</v>
      </c>
      <c r="B69" s="101">
        <v>2.1265844E7</v>
      </c>
      <c r="C69" s="101">
        <v>2.1335771E7</v>
      </c>
      <c r="D69" s="101">
        <v>1405077.0</v>
      </c>
      <c r="E69" s="101">
        <v>7154914.0</v>
      </c>
      <c r="F69" s="101">
        <v>6054788.0</v>
      </c>
      <c r="G69" s="101">
        <v>7520930.0</v>
      </c>
      <c r="H69" s="101">
        <v>8234366.0</v>
      </c>
      <c r="I69" s="101">
        <v>6826961.0</v>
      </c>
      <c r="J69" s="101">
        <v>3520960.0</v>
      </c>
      <c r="K69" s="101">
        <v>1883619.0</v>
      </c>
      <c r="L69" s="101">
        <v>83.0</v>
      </c>
      <c r="M69" s="101">
        <v>83.1</v>
      </c>
      <c r="N69" s="101">
        <v>82.9</v>
      </c>
      <c r="O69" s="85">
        <v>19.5</v>
      </c>
      <c r="P69" s="101">
        <v>93.9</v>
      </c>
      <c r="Q69" s="101">
        <v>90.6</v>
      </c>
      <c r="R69" s="101">
        <v>92.7</v>
      </c>
      <c r="S69" s="101">
        <v>96.1</v>
      </c>
      <c r="T69" s="101">
        <v>95.6</v>
      </c>
      <c r="U69" s="101">
        <v>93.7</v>
      </c>
      <c r="V69" s="101">
        <v>83.5</v>
      </c>
      <c r="W69" s="91">
        <f t="shared" si="3"/>
        <v>41196538</v>
      </c>
      <c r="X69" s="91">
        <f t="shared" ref="X69:X187" si="15">W69/44139260*100</f>
        <v>93.33309621</v>
      </c>
      <c r="Y69" s="91">
        <f t="shared" ref="Y69:Y187" si="16">7209856-D69</f>
        <v>5804779</v>
      </c>
      <c r="Z69" s="91">
        <f t="shared" ref="Z69:Z187" si="17">7619756-E69</f>
        <v>464842</v>
      </c>
      <c r="AA69" s="91">
        <f t="shared" ref="AA69:AA187" si="18">6686639-F69</f>
        <v>631851</v>
      </c>
      <c r="AB69" s="91">
        <f t="shared" ref="AB69:AB187" si="19">8109221-G69</f>
        <v>588291</v>
      </c>
      <c r="AC69" s="91">
        <f t="shared" ref="AC69:AC187" si="20">8570076-H69</f>
        <v>335710</v>
      </c>
      <c r="AD69" s="91">
        <f t="shared" ref="AD69:AD187" si="21">7140703-I69</f>
        <v>313742</v>
      </c>
      <c r="AE69" s="91">
        <f t="shared" ref="AE69:AE187" si="22">3757129-J69</f>
        <v>236169</v>
      </c>
      <c r="AF69" s="91">
        <f t="shared" ref="AF69:AF187" si="23">2255736-K69</f>
        <v>372117</v>
      </c>
      <c r="AG69" s="91">
        <f t="shared" si="13"/>
        <v>8747501</v>
      </c>
      <c r="AH69" s="91">
        <f t="shared" si="14"/>
        <v>922028</v>
      </c>
    </row>
    <row r="70">
      <c r="A70" s="76">
        <v>44562.0</v>
      </c>
      <c r="B70" s="101">
        <v>2.1262173E7</v>
      </c>
      <c r="C70" s="101">
        <v>2.1332767E7</v>
      </c>
      <c r="D70" s="101">
        <v>1402711.0</v>
      </c>
      <c r="E70" s="101">
        <v>7153283.0</v>
      </c>
      <c r="F70" s="101">
        <v>6053345.0</v>
      </c>
      <c r="G70" s="101">
        <v>7520100.0</v>
      </c>
      <c r="H70" s="101">
        <v>8234101.0</v>
      </c>
      <c r="I70" s="101">
        <v>6826868.0</v>
      </c>
      <c r="J70" s="101">
        <v>3520933.0</v>
      </c>
      <c r="K70" s="101">
        <v>1883599.0</v>
      </c>
      <c r="L70" s="101">
        <v>83.0</v>
      </c>
      <c r="M70" s="101">
        <v>83.0</v>
      </c>
      <c r="N70" s="101">
        <v>82.9</v>
      </c>
      <c r="O70" s="85">
        <v>19.5</v>
      </c>
      <c r="P70" s="101">
        <v>93.9</v>
      </c>
      <c r="Q70" s="101">
        <v>90.5</v>
      </c>
      <c r="R70" s="101">
        <v>92.7</v>
      </c>
      <c r="S70" s="101">
        <v>96.1</v>
      </c>
      <c r="T70" s="101">
        <v>95.6</v>
      </c>
      <c r="U70" s="101">
        <v>93.7</v>
      </c>
      <c r="V70" s="101">
        <v>83.5</v>
      </c>
      <c r="W70" s="91">
        <f t="shared" si="3"/>
        <v>41192229</v>
      </c>
      <c r="X70" s="91">
        <f t="shared" si="15"/>
        <v>93.32333392</v>
      </c>
      <c r="Y70" s="91">
        <f t="shared" si="16"/>
        <v>5807145</v>
      </c>
      <c r="Z70" s="91">
        <f t="shared" si="17"/>
        <v>466473</v>
      </c>
      <c r="AA70" s="91">
        <f t="shared" si="18"/>
        <v>633294</v>
      </c>
      <c r="AB70" s="91">
        <f t="shared" si="19"/>
        <v>589121</v>
      </c>
      <c r="AC70" s="91">
        <f t="shared" si="20"/>
        <v>335975</v>
      </c>
      <c r="AD70" s="91">
        <f t="shared" si="21"/>
        <v>313835</v>
      </c>
      <c r="AE70" s="91">
        <f t="shared" si="22"/>
        <v>236196</v>
      </c>
      <c r="AF70" s="91">
        <f t="shared" si="23"/>
        <v>372137</v>
      </c>
      <c r="AG70" s="91">
        <f t="shared" si="13"/>
        <v>8754176</v>
      </c>
      <c r="AH70" s="91">
        <f t="shared" si="14"/>
        <v>922168</v>
      </c>
    </row>
    <row r="71">
      <c r="A71" s="76">
        <v>44561.0</v>
      </c>
      <c r="B71" s="101">
        <v>2.1229206E7</v>
      </c>
      <c r="C71" s="101">
        <v>2.130431E7</v>
      </c>
      <c r="D71" s="101">
        <v>1379524.0</v>
      </c>
      <c r="E71" s="101">
        <v>7142024.0</v>
      </c>
      <c r="F71" s="101">
        <v>6042599.0</v>
      </c>
      <c r="G71" s="101">
        <v>7512780.0</v>
      </c>
      <c r="H71" s="101">
        <v>8229664.0</v>
      </c>
      <c r="I71" s="101">
        <v>6824287.0</v>
      </c>
      <c r="J71" s="101">
        <v>3519925.0</v>
      </c>
      <c r="K71" s="101">
        <v>1882713.0</v>
      </c>
      <c r="L71" s="101">
        <v>82.8</v>
      </c>
      <c r="M71" s="101">
        <v>82.9</v>
      </c>
      <c r="N71" s="101">
        <v>82.7</v>
      </c>
      <c r="O71" s="85">
        <v>19.1</v>
      </c>
      <c r="P71" s="101">
        <v>93.7</v>
      </c>
      <c r="Q71" s="101">
        <v>90.4</v>
      </c>
      <c r="R71" s="101">
        <v>92.6</v>
      </c>
      <c r="S71" s="101">
        <v>96.0</v>
      </c>
      <c r="T71" s="101">
        <v>95.6</v>
      </c>
      <c r="U71" s="101">
        <v>93.7</v>
      </c>
      <c r="V71" s="101">
        <v>83.5</v>
      </c>
      <c r="W71" s="91">
        <f t="shared" si="3"/>
        <v>41153992</v>
      </c>
      <c r="X71" s="91">
        <f t="shared" si="15"/>
        <v>93.23670583</v>
      </c>
      <c r="Y71" s="91">
        <f t="shared" si="16"/>
        <v>5830332</v>
      </c>
      <c r="Z71" s="91">
        <f t="shared" si="17"/>
        <v>477732</v>
      </c>
      <c r="AA71" s="91">
        <f t="shared" si="18"/>
        <v>644040</v>
      </c>
      <c r="AB71" s="91">
        <f t="shared" si="19"/>
        <v>596441</v>
      </c>
      <c r="AC71" s="91">
        <f t="shared" si="20"/>
        <v>340412</v>
      </c>
      <c r="AD71" s="91">
        <f t="shared" si="21"/>
        <v>316416</v>
      </c>
      <c r="AE71" s="91">
        <f t="shared" si="22"/>
        <v>237204</v>
      </c>
      <c r="AF71" s="91">
        <f t="shared" si="23"/>
        <v>373023</v>
      </c>
      <c r="AG71" s="91">
        <f t="shared" si="13"/>
        <v>8815600</v>
      </c>
      <c r="AH71" s="91">
        <f t="shared" si="14"/>
        <v>926643</v>
      </c>
    </row>
    <row r="72">
      <c r="A72" s="76">
        <v>44560.0</v>
      </c>
      <c r="B72" s="101"/>
      <c r="C72" s="101"/>
      <c r="D72" s="101">
        <v>1358765.0</v>
      </c>
      <c r="E72" s="101">
        <v>7132486.0</v>
      </c>
      <c r="F72" s="101">
        <v>6035514.0</v>
      </c>
      <c r="G72" s="101">
        <v>7507714.0</v>
      </c>
      <c r="H72" s="101">
        <v>8226388.0</v>
      </c>
      <c r="I72" s="101">
        <v>6822195.0</v>
      </c>
      <c r="J72" s="101">
        <v>3518953.0</v>
      </c>
      <c r="K72" s="101">
        <v>1881721.0</v>
      </c>
      <c r="L72" s="101">
        <v>82.7</v>
      </c>
      <c r="M72" s="101"/>
      <c r="N72" s="101"/>
      <c r="O72" s="85">
        <v>18.8</v>
      </c>
      <c r="P72" s="101">
        <v>93.6</v>
      </c>
      <c r="Q72" s="101">
        <v>90.3</v>
      </c>
      <c r="R72" s="101">
        <v>92.6</v>
      </c>
      <c r="S72" s="101">
        <v>96.0</v>
      </c>
      <c r="T72" s="101">
        <v>95.5</v>
      </c>
      <c r="U72" s="101">
        <v>93.7</v>
      </c>
      <c r="V72" s="101">
        <v>83.4</v>
      </c>
      <c r="W72" s="91">
        <f t="shared" si="3"/>
        <v>41124971</v>
      </c>
      <c r="X72" s="91">
        <f t="shared" si="15"/>
        <v>93.1709571</v>
      </c>
      <c r="Y72" s="91">
        <f t="shared" si="16"/>
        <v>5851091</v>
      </c>
      <c r="Z72" s="91">
        <f t="shared" si="17"/>
        <v>487270</v>
      </c>
      <c r="AA72" s="91">
        <f t="shared" si="18"/>
        <v>651125</v>
      </c>
      <c r="AB72" s="91">
        <f t="shared" si="19"/>
        <v>601507</v>
      </c>
      <c r="AC72" s="91">
        <f t="shared" si="20"/>
        <v>343688</v>
      </c>
      <c r="AD72" s="91">
        <f t="shared" si="21"/>
        <v>318508</v>
      </c>
      <c r="AE72" s="91">
        <f t="shared" si="22"/>
        <v>238176</v>
      </c>
      <c r="AF72" s="91">
        <f t="shared" si="23"/>
        <v>374015</v>
      </c>
      <c r="AG72" s="91">
        <f t="shared" si="13"/>
        <v>8865380</v>
      </c>
      <c r="AH72" s="91">
        <f t="shared" si="14"/>
        <v>930699</v>
      </c>
    </row>
    <row r="73">
      <c r="A73" s="76">
        <v>44559.0</v>
      </c>
      <c r="B73" s="101">
        <v>2.1174867E7</v>
      </c>
      <c r="C73" s="101">
        <v>2.1258123E7</v>
      </c>
      <c r="D73" s="101">
        <v>1338211.0</v>
      </c>
      <c r="E73" s="101">
        <v>7122020.0</v>
      </c>
      <c r="F73" s="101">
        <v>6028365.0</v>
      </c>
      <c r="G73" s="101">
        <v>7502577.0</v>
      </c>
      <c r="H73" s="101">
        <v>8223042.0</v>
      </c>
      <c r="I73" s="101">
        <v>6820065.0</v>
      </c>
      <c r="J73" s="101">
        <v>3518005.0</v>
      </c>
      <c r="K73" s="101">
        <v>1880705.0</v>
      </c>
      <c r="L73" s="101">
        <v>82.6</v>
      </c>
      <c r="M73" s="101">
        <v>82.7</v>
      </c>
      <c r="N73" s="101">
        <v>82.6</v>
      </c>
      <c r="O73" s="85">
        <v>18.6</v>
      </c>
      <c r="P73" s="101">
        <v>93.5</v>
      </c>
      <c r="Q73" s="101">
        <v>90.2</v>
      </c>
      <c r="R73" s="101">
        <v>92.5</v>
      </c>
      <c r="S73" s="101">
        <v>96.0</v>
      </c>
      <c r="T73" s="101">
        <v>95.5</v>
      </c>
      <c r="U73" s="101">
        <v>93.6</v>
      </c>
      <c r="V73" s="101">
        <v>83.4</v>
      </c>
      <c r="W73" s="91">
        <f t="shared" si="3"/>
        <v>41094779</v>
      </c>
      <c r="X73" s="91">
        <f t="shared" si="15"/>
        <v>93.10255541</v>
      </c>
      <c r="Y73" s="91">
        <f t="shared" si="16"/>
        <v>5871645</v>
      </c>
      <c r="Z73" s="91">
        <f t="shared" si="17"/>
        <v>497736</v>
      </c>
      <c r="AA73" s="91">
        <f t="shared" si="18"/>
        <v>658274</v>
      </c>
      <c r="AB73" s="91">
        <f t="shared" si="19"/>
        <v>606644</v>
      </c>
      <c r="AC73" s="91">
        <f t="shared" si="20"/>
        <v>347034</v>
      </c>
      <c r="AD73" s="91">
        <f t="shared" si="21"/>
        <v>320638</v>
      </c>
      <c r="AE73" s="91">
        <f t="shared" si="22"/>
        <v>239124</v>
      </c>
      <c r="AF73" s="91">
        <f t="shared" si="23"/>
        <v>375031</v>
      </c>
      <c r="AG73" s="91">
        <f t="shared" si="13"/>
        <v>8916126</v>
      </c>
      <c r="AH73" s="91">
        <f t="shared" si="14"/>
        <v>934793</v>
      </c>
    </row>
    <row r="74">
      <c r="A74" s="76">
        <v>44558.0</v>
      </c>
      <c r="B74" s="101">
        <v>2.1148603E7</v>
      </c>
      <c r="C74" s="101">
        <v>2.1235822E7</v>
      </c>
      <c r="D74" s="101">
        <v>1324099.0</v>
      </c>
      <c r="E74" s="101">
        <v>7109617.0</v>
      </c>
      <c r="F74" s="101">
        <v>6020236.0</v>
      </c>
      <c r="G74" s="101">
        <v>7496954.0</v>
      </c>
      <c r="H74" s="101">
        <v>8219234.0</v>
      </c>
      <c r="I74" s="101">
        <v>6817712.0</v>
      </c>
      <c r="J74" s="101">
        <v>3516957.0</v>
      </c>
      <c r="K74" s="101">
        <v>1879616.0</v>
      </c>
      <c r="L74" s="101">
        <v>82.5</v>
      </c>
      <c r="M74" s="101">
        <v>82.6</v>
      </c>
      <c r="N74" s="101">
        <v>82.5</v>
      </c>
      <c r="O74" s="85">
        <v>18.4</v>
      </c>
      <c r="P74" s="101">
        <v>93.3</v>
      </c>
      <c r="Q74" s="101">
        <v>90.0</v>
      </c>
      <c r="R74" s="101">
        <v>92.4</v>
      </c>
      <c r="S74" s="101">
        <v>95.9</v>
      </c>
      <c r="T74" s="101">
        <v>95.5</v>
      </c>
      <c r="U74" s="101">
        <v>93.6</v>
      </c>
      <c r="V74" s="101">
        <v>83.3</v>
      </c>
      <c r="W74" s="91">
        <f t="shared" si="3"/>
        <v>41060326</v>
      </c>
      <c r="X74" s="91">
        <f t="shared" si="15"/>
        <v>93.02450018</v>
      </c>
      <c r="Y74" s="91">
        <f t="shared" si="16"/>
        <v>5885757</v>
      </c>
      <c r="Z74" s="91">
        <f t="shared" si="17"/>
        <v>510139</v>
      </c>
      <c r="AA74" s="91">
        <f t="shared" si="18"/>
        <v>666403</v>
      </c>
      <c r="AB74" s="91">
        <f t="shared" si="19"/>
        <v>612267</v>
      </c>
      <c r="AC74" s="91">
        <f t="shared" si="20"/>
        <v>350842</v>
      </c>
      <c r="AD74" s="91">
        <f t="shared" si="21"/>
        <v>322991</v>
      </c>
      <c r="AE74" s="91">
        <f t="shared" si="22"/>
        <v>240172</v>
      </c>
      <c r="AF74" s="91">
        <f t="shared" si="23"/>
        <v>376120</v>
      </c>
      <c r="AG74" s="91">
        <f t="shared" si="13"/>
        <v>8964691</v>
      </c>
      <c r="AH74" s="91">
        <f t="shared" si="14"/>
        <v>939283</v>
      </c>
    </row>
    <row r="75">
      <c r="A75" s="76">
        <v>44556.0</v>
      </c>
      <c r="B75" s="101">
        <v>2.110963E7</v>
      </c>
      <c r="C75" s="101">
        <v>2.120293E7</v>
      </c>
      <c r="D75" s="101">
        <v>1296387.0</v>
      </c>
      <c r="E75" s="101">
        <v>7092746.0</v>
      </c>
      <c r="F75" s="101">
        <v>6009057.0</v>
      </c>
      <c r="G75" s="101">
        <v>7489382.0</v>
      </c>
      <c r="H75" s="101">
        <v>8214706.0</v>
      </c>
      <c r="I75" s="101">
        <v>6815349.0</v>
      </c>
      <c r="J75" s="101">
        <v>3516041.0</v>
      </c>
      <c r="K75" s="101">
        <v>1878892.0</v>
      </c>
      <c r="L75" s="101">
        <v>82.4</v>
      </c>
      <c r="M75" s="101">
        <v>82.5</v>
      </c>
      <c r="N75" s="101">
        <v>82.4</v>
      </c>
      <c r="O75" s="85">
        <v>18.0</v>
      </c>
      <c r="P75" s="101">
        <v>93.1</v>
      </c>
      <c r="Q75" s="101">
        <v>89.9</v>
      </c>
      <c r="R75" s="101">
        <v>92.4</v>
      </c>
      <c r="S75" s="101">
        <v>95.9</v>
      </c>
      <c r="T75" s="101">
        <v>95.4</v>
      </c>
      <c r="U75" s="101">
        <v>93.6</v>
      </c>
      <c r="V75" s="101">
        <v>83.3</v>
      </c>
      <c r="W75" s="91">
        <f t="shared" si="3"/>
        <v>41016173</v>
      </c>
      <c r="X75" s="91">
        <f t="shared" si="15"/>
        <v>92.92446906</v>
      </c>
      <c r="Y75" s="91">
        <f t="shared" si="16"/>
        <v>5913469</v>
      </c>
      <c r="Z75" s="91">
        <f t="shared" si="17"/>
        <v>527010</v>
      </c>
      <c r="AA75" s="91">
        <f t="shared" si="18"/>
        <v>677582</v>
      </c>
      <c r="AB75" s="91">
        <f t="shared" si="19"/>
        <v>619839</v>
      </c>
      <c r="AC75" s="91">
        <f t="shared" si="20"/>
        <v>355370</v>
      </c>
      <c r="AD75" s="91">
        <f t="shared" si="21"/>
        <v>325354</v>
      </c>
      <c r="AE75" s="91">
        <f t="shared" si="22"/>
        <v>241088</v>
      </c>
      <c r="AF75" s="91">
        <f t="shared" si="23"/>
        <v>376844</v>
      </c>
      <c r="AG75" s="91">
        <f t="shared" si="13"/>
        <v>9036556</v>
      </c>
      <c r="AH75" s="91">
        <f t="shared" si="14"/>
        <v>943286</v>
      </c>
    </row>
    <row r="76">
      <c r="A76" s="76">
        <v>44555.0</v>
      </c>
      <c r="B76" s="101">
        <v>2.1106618E7</v>
      </c>
      <c r="C76" s="101">
        <v>2.1200797E7</v>
      </c>
      <c r="D76" s="101">
        <v>1294936.0</v>
      </c>
      <c r="E76" s="101">
        <v>7091312.0</v>
      </c>
      <c r="F76" s="101">
        <v>6007920.0</v>
      </c>
      <c r="G76" s="101">
        <v>7488676.0</v>
      </c>
      <c r="H76" s="101">
        <v>8214441.0</v>
      </c>
      <c r="I76" s="101">
        <v>6815242.0</v>
      </c>
      <c r="J76" s="101">
        <v>3516014.0</v>
      </c>
      <c r="K76" s="101">
        <v>1878874.0</v>
      </c>
      <c r="L76" s="101">
        <v>82.4</v>
      </c>
      <c r="M76" s="101">
        <v>82.4</v>
      </c>
      <c r="N76" s="101">
        <v>82.3</v>
      </c>
      <c r="O76" s="85">
        <v>18.0</v>
      </c>
      <c r="P76" s="101">
        <v>93.1</v>
      </c>
      <c r="Q76" s="101">
        <v>89.8</v>
      </c>
      <c r="R76" s="101">
        <v>92.3</v>
      </c>
      <c r="S76" s="101">
        <v>95.9</v>
      </c>
      <c r="T76" s="101">
        <v>95.4</v>
      </c>
      <c r="U76" s="101">
        <v>93.6</v>
      </c>
      <c r="V76" s="101">
        <v>83.3</v>
      </c>
      <c r="W76" s="91">
        <f t="shared" si="3"/>
        <v>41012479</v>
      </c>
      <c r="X76" s="91">
        <f t="shared" si="15"/>
        <v>92.91610009</v>
      </c>
      <c r="Y76" s="91">
        <f t="shared" si="16"/>
        <v>5914920</v>
      </c>
      <c r="Z76" s="91">
        <f t="shared" si="17"/>
        <v>528444</v>
      </c>
      <c r="AA76" s="91">
        <f t="shared" si="18"/>
        <v>678719</v>
      </c>
      <c r="AB76" s="91">
        <f t="shared" si="19"/>
        <v>620545</v>
      </c>
      <c r="AC76" s="91">
        <f t="shared" si="20"/>
        <v>355635</v>
      </c>
      <c r="AD76" s="91">
        <f t="shared" si="21"/>
        <v>325461</v>
      </c>
      <c r="AE76" s="91">
        <f t="shared" si="22"/>
        <v>241115</v>
      </c>
      <c r="AF76" s="91">
        <f t="shared" si="23"/>
        <v>376862</v>
      </c>
      <c r="AG76" s="91">
        <f t="shared" si="13"/>
        <v>9041701</v>
      </c>
      <c r="AH76" s="91">
        <f t="shared" si="14"/>
        <v>943438</v>
      </c>
    </row>
    <row r="77">
      <c r="A77" s="76">
        <v>44554.0</v>
      </c>
      <c r="B77" s="101">
        <v>2.1079885E7</v>
      </c>
      <c r="C77" s="101">
        <v>2.1179254E7</v>
      </c>
      <c r="D77" s="101">
        <v>1280750.0</v>
      </c>
      <c r="E77" s="101">
        <v>7080938.0</v>
      </c>
      <c r="F77" s="101">
        <v>5998798.0</v>
      </c>
      <c r="G77" s="101">
        <v>7482311.0</v>
      </c>
      <c r="H77" s="101">
        <v>8210359.0</v>
      </c>
      <c r="I77" s="101">
        <v>6812918.0</v>
      </c>
      <c r="J77" s="101">
        <v>3515001.0</v>
      </c>
      <c r="K77" s="101">
        <v>1878064.0</v>
      </c>
      <c r="L77" s="101">
        <v>82.3</v>
      </c>
      <c r="M77" s="101">
        <v>82.3</v>
      </c>
      <c r="N77" s="101">
        <v>82.3</v>
      </c>
      <c r="O77" s="85">
        <v>17.8</v>
      </c>
      <c r="P77" s="101">
        <v>92.9</v>
      </c>
      <c r="Q77" s="101">
        <v>89.7</v>
      </c>
      <c r="R77" s="101">
        <v>92.3</v>
      </c>
      <c r="S77" s="101">
        <v>95.8</v>
      </c>
      <c r="T77" s="101">
        <v>95.4</v>
      </c>
      <c r="U77" s="101">
        <v>93.6</v>
      </c>
      <c r="V77" s="101">
        <v>83.3</v>
      </c>
      <c r="W77" s="91">
        <f t="shared" si="3"/>
        <v>40978389</v>
      </c>
      <c r="X77" s="91">
        <f t="shared" si="15"/>
        <v>92.83886726</v>
      </c>
      <c r="Y77" s="91">
        <f t="shared" si="16"/>
        <v>5929106</v>
      </c>
      <c r="Z77" s="91">
        <f t="shared" si="17"/>
        <v>538818</v>
      </c>
      <c r="AA77" s="91">
        <f t="shared" si="18"/>
        <v>687841</v>
      </c>
      <c r="AB77" s="91">
        <f t="shared" si="19"/>
        <v>626910</v>
      </c>
      <c r="AC77" s="91">
        <f t="shared" si="20"/>
        <v>359717</v>
      </c>
      <c r="AD77" s="91">
        <f t="shared" si="21"/>
        <v>327785</v>
      </c>
      <c r="AE77" s="91">
        <f t="shared" si="22"/>
        <v>242128</v>
      </c>
      <c r="AF77" s="91">
        <f t="shared" si="23"/>
        <v>377672</v>
      </c>
      <c r="AG77" s="91">
        <f t="shared" si="13"/>
        <v>9089977</v>
      </c>
      <c r="AH77" s="91">
        <f t="shared" si="14"/>
        <v>947585</v>
      </c>
    </row>
    <row r="78">
      <c r="A78" s="76">
        <v>44553.0</v>
      </c>
      <c r="B78" s="101"/>
      <c r="C78" s="101"/>
      <c r="D78" s="101">
        <v>1266314.0</v>
      </c>
      <c r="E78" s="101">
        <v>7073041.0</v>
      </c>
      <c r="F78" s="101">
        <v>5992934.0</v>
      </c>
      <c r="G78" s="101">
        <v>7477994.0</v>
      </c>
      <c r="H78" s="101">
        <v>8207265.0</v>
      </c>
      <c r="I78" s="101">
        <v>6810969.0</v>
      </c>
      <c r="J78" s="101">
        <v>3514092.0</v>
      </c>
      <c r="K78" s="101">
        <v>1877209.0</v>
      </c>
      <c r="L78" s="101">
        <v>82.2</v>
      </c>
      <c r="M78" s="101"/>
      <c r="N78" s="101"/>
      <c r="O78" s="85">
        <v>17.6</v>
      </c>
      <c r="P78" s="101">
        <v>92.8</v>
      </c>
      <c r="Q78" s="101">
        <v>89.6</v>
      </c>
      <c r="R78" s="101">
        <v>92.2</v>
      </c>
      <c r="S78" s="101">
        <v>95.8</v>
      </c>
      <c r="T78" s="101">
        <v>95.4</v>
      </c>
      <c r="U78" s="101">
        <v>93.5</v>
      </c>
      <c r="V78" s="101">
        <v>83.2</v>
      </c>
      <c r="W78" s="91">
        <f t="shared" si="3"/>
        <v>40953504</v>
      </c>
      <c r="X78" s="91">
        <f t="shared" si="15"/>
        <v>92.78248888</v>
      </c>
      <c r="Y78" s="91">
        <f t="shared" si="16"/>
        <v>5943542</v>
      </c>
      <c r="Z78" s="91">
        <f t="shared" si="17"/>
        <v>546715</v>
      </c>
      <c r="AA78" s="91">
        <f t="shared" si="18"/>
        <v>693705</v>
      </c>
      <c r="AB78" s="91">
        <f t="shared" si="19"/>
        <v>631227</v>
      </c>
      <c r="AC78" s="91">
        <f t="shared" si="20"/>
        <v>362811</v>
      </c>
      <c r="AD78" s="91">
        <f t="shared" si="21"/>
        <v>329734</v>
      </c>
      <c r="AE78" s="91">
        <f t="shared" si="22"/>
        <v>243037</v>
      </c>
      <c r="AF78" s="91">
        <f t="shared" si="23"/>
        <v>378527</v>
      </c>
      <c r="AG78" s="91">
        <f t="shared" si="13"/>
        <v>9129298</v>
      </c>
      <c r="AH78" s="91">
        <f t="shared" si="14"/>
        <v>951298</v>
      </c>
    </row>
    <row r="79">
      <c r="A79" s="76">
        <v>44552.0</v>
      </c>
      <c r="B79" s="101">
        <v>2.1034573E7</v>
      </c>
      <c r="C79" s="101">
        <v>2.1141107E7</v>
      </c>
      <c r="D79" s="101">
        <v>1248859.0</v>
      </c>
      <c r="E79" s="101">
        <v>7063925.0</v>
      </c>
      <c r="F79" s="101">
        <v>5986878.0</v>
      </c>
      <c r="G79" s="101">
        <v>7473543.0</v>
      </c>
      <c r="H79" s="101">
        <v>8203900.0</v>
      </c>
      <c r="I79" s="101">
        <v>6808956.0</v>
      </c>
      <c r="J79" s="101">
        <v>3513215.0</v>
      </c>
      <c r="K79" s="101">
        <v>1876404.0</v>
      </c>
      <c r="L79" s="101">
        <v>82.1</v>
      </c>
      <c r="M79" s="101">
        <v>82.2</v>
      </c>
      <c r="N79" s="101">
        <v>82.1</v>
      </c>
      <c r="O79" s="85">
        <v>17.3</v>
      </c>
      <c r="P79" s="101">
        <v>92.7</v>
      </c>
      <c r="Q79" s="101">
        <v>89.5</v>
      </c>
      <c r="R79" s="101">
        <v>92.2</v>
      </c>
      <c r="S79" s="101">
        <v>95.7</v>
      </c>
      <c r="T79" s="101">
        <v>95.4</v>
      </c>
      <c r="U79" s="101">
        <v>93.5</v>
      </c>
      <c r="V79" s="101">
        <v>83.2</v>
      </c>
      <c r="W79" s="91">
        <f t="shared" si="3"/>
        <v>40926821</v>
      </c>
      <c r="X79" s="91">
        <f t="shared" si="15"/>
        <v>92.72203703</v>
      </c>
      <c r="Y79" s="91">
        <f t="shared" si="16"/>
        <v>5960997</v>
      </c>
      <c r="Z79" s="91">
        <f t="shared" si="17"/>
        <v>555831</v>
      </c>
      <c r="AA79" s="91">
        <f t="shared" si="18"/>
        <v>699761</v>
      </c>
      <c r="AB79" s="91">
        <f t="shared" si="19"/>
        <v>635678</v>
      </c>
      <c r="AC79" s="91">
        <f t="shared" si="20"/>
        <v>366176</v>
      </c>
      <c r="AD79" s="91">
        <f t="shared" si="21"/>
        <v>331747</v>
      </c>
      <c r="AE79" s="91">
        <f t="shared" si="22"/>
        <v>243914</v>
      </c>
      <c r="AF79" s="91">
        <f t="shared" si="23"/>
        <v>379332</v>
      </c>
      <c r="AG79" s="91">
        <f t="shared" si="13"/>
        <v>9173436</v>
      </c>
      <c r="AH79" s="91">
        <f t="shared" si="14"/>
        <v>954993</v>
      </c>
    </row>
    <row r="80">
      <c r="A80" s="76">
        <v>44551.0</v>
      </c>
      <c r="B80" s="101">
        <v>2.1011089E7</v>
      </c>
      <c r="C80" s="101">
        <v>2.1120243E7</v>
      </c>
      <c r="D80" s="101">
        <v>1235769.0</v>
      </c>
      <c r="E80" s="101">
        <v>7053340.0</v>
      </c>
      <c r="F80" s="101">
        <v>5979754.0</v>
      </c>
      <c r="G80" s="101">
        <v>7468260.0</v>
      </c>
      <c r="H80" s="101">
        <v>8200069.0</v>
      </c>
      <c r="I80" s="101">
        <v>6806586.0</v>
      </c>
      <c r="J80" s="101">
        <v>3512153.0</v>
      </c>
      <c r="K80" s="101">
        <v>1875401.0</v>
      </c>
      <c r="L80" s="101">
        <v>82.0</v>
      </c>
      <c r="M80" s="101">
        <v>82.1</v>
      </c>
      <c r="N80" s="101">
        <v>82.0</v>
      </c>
      <c r="O80" s="85">
        <v>17.1</v>
      </c>
      <c r="P80" s="101">
        <v>92.6</v>
      </c>
      <c r="Q80" s="101">
        <v>89.4</v>
      </c>
      <c r="R80" s="101">
        <v>92.1</v>
      </c>
      <c r="S80" s="101">
        <v>95.7</v>
      </c>
      <c r="T80" s="101">
        <v>95.3</v>
      </c>
      <c r="U80" s="101">
        <v>93.5</v>
      </c>
      <c r="V80" s="101">
        <v>83.1</v>
      </c>
      <c r="W80" s="91">
        <f t="shared" si="3"/>
        <v>40895563</v>
      </c>
      <c r="X80" s="91">
        <f t="shared" si="15"/>
        <v>92.65122025</v>
      </c>
      <c r="Y80" s="91">
        <f t="shared" si="16"/>
        <v>5974087</v>
      </c>
      <c r="Z80" s="91">
        <f t="shared" si="17"/>
        <v>566416</v>
      </c>
      <c r="AA80" s="91">
        <f t="shared" si="18"/>
        <v>706885</v>
      </c>
      <c r="AB80" s="91">
        <f t="shared" si="19"/>
        <v>640961</v>
      </c>
      <c r="AC80" s="91">
        <f t="shared" si="20"/>
        <v>370007</v>
      </c>
      <c r="AD80" s="91">
        <f t="shared" si="21"/>
        <v>334117</v>
      </c>
      <c r="AE80" s="91">
        <f t="shared" si="22"/>
        <v>244976</v>
      </c>
      <c r="AF80" s="91">
        <f t="shared" si="23"/>
        <v>380335</v>
      </c>
      <c r="AG80" s="91">
        <f t="shared" si="13"/>
        <v>9217784</v>
      </c>
      <c r="AH80" s="91">
        <f t="shared" si="14"/>
        <v>959428</v>
      </c>
    </row>
    <row r="81">
      <c r="A81" s="76">
        <v>44549.0</v>
      </c>
      <c r="B81" s="101">
        <v>2.0977421E7</v>
      </c>
      <c r="C81" s="101">
        <v>2.1090614E7</v>
      </c>
      <c r="D81" s="101">
        <v>1212371.0</v>
      </c>
      <c r="E81" s="101">
        <v>7039077.0</v>
      </c>
      <c r="F81" s="101">
        <v>5969927.0</v>
      </c>
      <c r="G81" s="101">
        <v>7461163.0</v>
      </c>
      <c r="H81" s="101">
        <v>8195542.0</v>
      </c>
      <c r="I81" s="101">
        <v>6804105.0</v>
      </c>
      <c r="J81" s="101">
        <v>3511190.0</v>
      </c>
      <c r="K81" s="101">
        <v>1874660.0</v>
      </c>
      <c r="L81" s="101">
        <v>81.9</v>
      </c>
      <c r="M81" s="101">
        <v>81.9</v>
      </c>
      <c r="N81" s="101">
        <v>81.9</v>
      </c>
      <c r="O81" s="85">
        <v>16.8</v>
      </c>
      <c r="P81" s="101">
        <v>92.4</v>
      </c>
      <c r="Q81" s="101">
        <v>89.3</v>
      </c>
      <c r="R81" s="101">
        <v>92.0</v>
      </c>
      <c r="S81" s="101">
        <v>95.6</v>
      </c>
      <c r="T81" s="101">
        <v>95.3</v>
      </c>
      <c r="U81" s="101">
        <v>93.5</v>
      </c>
      <c r="V81" s="101">
        <v>83.1</v>
      </c>
      <c r="W81" s="91">
        <f t="shared" si="3"/>
        <v>40855664</v>
      </c>
      <c r="X81" s="91">
        <f t="shared" si="15"/>
        <v>92.5608268</v>
      </c>
      <c r="Y81" s="91">
        <f t="shared" si="16"/>
        <v>5997485</v>
      </c>
      <c r="Z81" s="91">
        <f t="shared" si="17"/>
        <v>580679</v>
      </c>
      <c r="AA81" s="91">
        <f t="shared" si="18"/>
        <v>716712</v>
      </c>
      <c r="AB81" s="91">
        <f t="shared" si="19"/>
        <v>648058</v>
      </c>
      <c r="AC81" s="91">
        <f t="shared" si="20"/>
        <v>374534</v>
      </c>
      <c r="AD81" s="91">
        <f t="shared" si="21"/>
        <v>336598</v>
      </c>
      <c r="AE81" s="91">
        <f t="shared" si="22"/>
        <v>245939</v>
      </c>
      <c r="AF81" s="91">
        <f t="shared" si="23"/>
        <v>381076</v>
      </c>
      <c r="AG81" s="91">
        <f t="shared" si="13"/>
        <v>9281081</v>
      </c>
      <c r="AH81" s="91">
        <f t="shared" si="14"/>
        <v>963613</v>
      </c>
    </row>
    <row r="82">
      <c r="A82" s="76">
        <v>44548.0</v>
      </c>
      <c r="B82" s="101">
        <v>2.0953531E7</v>
      </c>
      <c r="C82" s="101">
        <v>2.1070776E7</v>
      </c>
      <c r="D82" s="101">
        <v>1187141.0</v>
      </c>
      <c r="E82" s="101">
        <v>7032462.0</v>
      </c>
      <c r="F82" s="101">
        <v>5964616.0</v>
      </c>
      <c r="G82" s="101">
        <v>7457453.0</v>
      </c>
      <c r="H82" s="101">
        <v>8193732.0</v>
      </c>
      <c r="I82" s="101">
        <v>6803415.0</v>
      </c>
      <c r="J82" s="101">
        <v>3510992.0</v>
      </c>
      <c r="K82" s="101">
        <v>1874496.0</v>
      </c>
      <c r="L82" s="101">
        <v>81.8</v>
      </c>
      <c r="M82" s="101">
        <v>81.8</v>
      </c>
      <c r="N82" s="101">
        <v>81.8</v>
      </c>
      <c r="O82" s="85">
        <v>16.5</v>
      </c>
      <c r="P82" s="101">
        <v>92.3</v>
      </c>
      <c r="Q82" s="101">
        <v>89.2</v>
      </c>
      <c r="R82" s="101">
        <v>92.0</v>
      </c>
      <c r="S82" s="101">
        <v>95.6</v>
      </c>
      <c r="T82" s="101">
        <v>95.3</v>
      </c>
      <c r="U82" s="101">
        <v>93.4</v>
      </c>
      <c r="V82" s="101">
        <v>83.1</v>
      </c>
      <c r="W82" s="91">
        <f t="shared" si="3"/>
        <v>40837166</v>
      </c>
      <c r="X82" s="91">
        <f t="shared" si="15"/>
        <v>92.51891853</v>
      </c>
      <c r="Y82" s="91">
        <f t="shared" si="16"/>
        <v>6022715</v>
      </c>
      <c r="Z82" s="91">
        <f t="shared" si="17"/>
        <v>587294</v>
      </c>
      <c r="AA82" s="91">
        <f t="shared" si="18"/>
        <v>722023</v>
      </c>
      <c r="AB82" s="91">
        <f t="shared" si="19"/>
        <v>651768</v>
      </c>
      <c r="AC82" s="91">
        <f t="shared" si="20"/>
        <v>376344</v>
      </c>
      <c r="AD82" s="91">
        <f t="shared" si="21"/>
        <v>337288</v>
      </c>
      <c r="AE82" s="91">
        <f t="shared" si="22"/>
        <v>246137</v>
      </c>
      <c r="AF82" s="91">
        <f t="shared" si="23"/>
        <v>381240</v>
      </c>
      <c r="AG82" s="91">
        <f t="shared" si="13"/>
        <v>9324809</v>
      </c>
      <c r="AH82" s="91">
        <f t="shared" si="14"/>
        <v>964665</v>
      </c>
    </row>
    <row r="83">
      <c r="A83" s="76">
        <v>44547.0</v>
      </c>
      <c r="B83" s="101">
        <v>2.0908857E7</v>
      </c>
      <c r="C83" s="101">
        <v>2.1030208E7</v>
      </c>
      <c r="D83" s="101">
        <v>1145478.0</v>
      </c>
      <c r="E83" s="101">
        <v>7018091.0</v>
      </c>
      <c r="F83" s="101">
        <v>5953377.0</v>
      </c>
      <c r="G83" s="101">
        <v>7449448.0</v>
      </c>
      <c r="H83" s="101">
        <v>8188871.0</v>
      </c>
      <c r="I83" s="101">
        <v>6800526.0</v>
      </c>
      <c r="J83" s="101">
        <v>3509834.0</v>
      </c>
      <c r="K83" s="101">
        <v>1873440.0</v>
      </c>
      <c r="L83" s="101">
        <v>81.7</v>
      </c>
      <c r="M83" s="101">
        <v>81.7</v>
      </c>
      <c r="N83" s="101">
        <v>81.7</v>
      </c>
      <c r="O83" s="85">
        <v>15.9</v>
      </c>
      <c r="P83" s="101">
        <v>92.1</v>
      </c>
      <c r="Q83" s="101">
        <v>89.0</v>
      </c>
      <c r="R83" s="101">
        <v>91.9</v>
      </c>
      <c r="S83" s="101">
        <v>95.6</v>
      </c>
      <c r="T83" s="101">
        <v>95.2</v>
      </c>
      <c r="U83" s="101">
        <v>93.4</v>
      </c>
      <c r="V83" s="101">
        <v>83.1</v>
      </c>
      <c r="W83" s="91">
        <f t="shared" si="3"/>
        <v>40793587</v>
      </c>
      <c r="X83" s="91">
        <f t="shared" si="15"/>
        <v>92.42018783</v>
      </c>
      <c r="Y83" s="91">
        <f t="shared" si="16"/>
        <v>6064378</v>
      </c>
      <c r="Z83" s="91">
        <f t="shared" si="17"/>
        <v>601665</v>
      </c>
      <c r="AA83" s="91">
        <f t="shared" si="18"/>
        <v>733262</v>
      </c>
      <c r="AB83" s="91">
        <f t="shared" si="19"/>
        <v>659773</v>
      </c>
      <c r="AC83" s="91">
        <f t="shared" si="20"/>
        <v>381205</v>
      </c>
      <c r="AD83" s="91">
        <f t="shared" si="21"/>
        <v>340177</v>
      </c>
      <c r="AE83" s="91">
        <f t="shared" si="22"/>
        <v>247295</v>
      </c>
      <c r="AF83" s="91">
        <f t="shared" si="23"/>
        <v>382296</v>
      </c>
      <c r="AG83" s="91">
        <f t="shared" si="13"/>
        <v>9410051</v>
      </c>
      <c r="AH83" s="91">
        <f t="shared" si="14"/>
        <v>969768</v>
      </c>
    </row>
    <row r="84">
      <c r="A84" s="76">
        <v>44546.0</v>
      </c>
      <c r="B84" s="101">
        <v>2.0873335E7</v>
      </c>
      <c r="C84" s="101">
        <v>2.0998201E7</v>
      </c>
      <c r="D84" s="101">
        <v>1110236.0</v>
      </c>
      <c r="E84" s="101">
        <v>7007005.0</v>
      </c>
      <c r="F84" s="101">
        <v>5945428.0</v>
      </c>
      <c r="G84" s="101">
        <v>7443959.0</v>
      </c>
      <c r="H84" s="101">
        <v>8185108.0</v>
      </c>
      <c r="I84" s="101">
        <v>6798304.0</v>
      </c>
      <c r="J84" s="101">
        <v>3508939.0</v>
      </c>
      <c r="K84" s="101">
        <v>1872557.0</v>
      </c>
      <c r="L84" s="101">
        <v>81.5</v>
      </c>
      <c r="M84" s="101">
        <v>81.5</v>
      </c>
      <c r="N84" s="101">
        <v>81.6</v>
      </c>
      <c r="O84" s="85">
        <v>15.4</v>
      </c>
      <c r="P84" s="101">
        <v>92.0</v>
      </c>
      <c r="Q84" s="101">
        <v>88.9</v>
      </c>
      <c r="R84" s="101">
        <v>91.8</v>
      </c>
      <c r="S84" s="101">
        <v>95.5</v>
      </c>
      <c r="T84" s="101">
        <v>95.2</v>
      </c>
      <c r="U84" s="101">
        <v>93.4</v>
      </c>
      <c r="V84" s="101">
        <v>83.0</v>
      </c>
      <c r="W84" s="91">
        <f t="shared" si="3"/>
        <v>40761300</v>
      </c>
      <c r="X84" s="91">
        <f t="shared" si="15"/>
        <v>92.3470398</v>
      </c>
      <c r="Y84" s="91">
        <f t="shared" si="16"/>
        <v>6099620</v>
      </c>
      <c r="Z84" s="91">
        <f t="shared" si="17"/>
        <v>612751</v>
      </c>
      <c r="AA84" s="91">
        <f t="shared" si="18"/>
        <v>741211</v>
      </c>
      <c r="AB84" s="91">
        <f t="shared" si="19"/>
        <v>665262</v>
      </c>
      <c r="AC84" s="91">
        <f t="shared" si="20"/>
        <v>384968</v>
      </c>
      <c r="AD84" s="91">
        <f t="shared" si="21"/>
        <v>342399</v>
      </c>
      <c r="AE84" s="91">
        <f t="shared" si="22"/>
        <v>248190</v>
      </c>
      <c r="AF84" s="91">
        <f t="shared" si="23"/>
        <v>383179</v>
      </c>
      <c r="AG84" s="91">
        <f t="shared" si="13"/>
        <v>9477580</v>
      </c>
      <c r="AH84" s="91">
        <f t="shared" si="14"/>
        <v>973768</v>
      </c>
    </row>
    <row r="85">
      <c r="A85" s="76">
        <v>44545.0</v>
      </c>
      <c r="B85" s="101">
        <v>2.0840557E7</v>
      </c>
      <c r="C85" s="101">
        <v>2.0967325E7</v>
      </c>
      <c r="D85" s="101">
        <v>1077235.0</v>
      </c>
      <c r="E85" s="101">
        <v>6996245.0</v>
      </c>
      <c r="F85" s="101">
        <v>5938548.0</v>
      </c>
      <c r="G85" s="101">
        <v>7438784.0</v>
      </c>
      <c r="H85" s="101">
        <v>8181415.0</v>
      </c>
      <c r="I85" s="101">
        <v>6795919.0</v>
      </c>
      <c r="J85" s="101">
        <v>3508026.0</v>
      </c>
      <c r="K85" s="101">
        <v>1871710.0</v>
      </c>
      <c r="L85" s="101">
        <v>81.4</v>
      </c>
      <c r="M85" s="101">
        <v>81.4</v>
      </c>
      <c r="N85" s="101">
        <v>81.4</v>
      </c>
      <c r="O85" s="85">
        <v>14.9</v>
      </c>
      <c r="P85" s="101">
        <v>91.8</v>
      </c>
      <c r="Q85" s="101">
        <v>88.8</v>
      </c>
      <c r="R85" s="101">
        <v>91.7</v>
      </c>
      <c r="S85" s="101">
        <v>95.5</v>
      </c>
      <c r="T85" s="101">
        <v>95.2</v>
      </c>
      <c r="U85" s="101">
        <v>93.4</v>
      </c>
      <c r="V85" s="101">
        <v>83.0</v>
      </c>
      <c r="W85" s="91">
        <f t="shared" si="3"/>
        <v>40730647</v>
      </c>
      <c r="X85" s="91">
        <f t="shared" si="15"/>
        <v>92.27759369</v>
      </c>
      <c r="Y85" s="91">
        <f t="shared" si="16"/>
        <v>6132621</v>
      </c>
      <c r="Z85" s="91">
        <f t="shared" si="17"/>
        <v>623511</v>
      </c>
      <c r="AA85" s="91">
        <f t="shared" si="18"/>
        <v>748091</v>
      </c>
      <c r="AB85" s="91">
        <f t="shared" si="19"/>
        <v>670437</v>
      </c>
      <c r="AC85" s="91">
        <f t="shared" si="20"/>
        <v>388661</v>
      </c>
      <c r="AD85" s="91">
        <f t="shared" si="21"/>
        <v>344784</v>
      </c>
      <c r="AE85" s="91">
        <f t="shared" si="22"/>
        <v>249103</v>
      </c>
      <c r="AF85" s="91">
        <f t="shared" si="23"/>
        <v>384026</v>
      </c>
      <c r="AG85" s="91">
        <f t="shared" si="13"/>
        <v>9541234</v>
      </c>
      <c r="AH85" s="91">
        <f t="shared" si="14"/>
        <v>977913</v>
      </c>
    </row>
    <row r="86">
      <c r="A86" s="76">
        <v>44544.0</v>
      </c>
      <c r="B86" s="101">
        <v>2.0812915E7</v>
      </c>
      <c r="C86" s="101">
        <v>2.0943531E7</v>
      </c>
      <c r="D86" s="101">
        <v>1061435.0</v>
      </c>
      <c r="E86" s="101">
        <v>6983393.0</v>
      </c>
      <c r="F86" s="101">
        <v>5930531.0</v>
      </c>
      <c r="G86" s="101">
        <v>7432631.0</v>
      </c>
      <c r="H86" s="101">
        <v>8177157.0</v>
      </c>
      <c r="I86" s="101">
        <v>6793423.0</v>
      </c>
      <c r="J86" s="101">
        <v>3507004.0</v>
      </c>
      <c r="K86" s="101">
        <v>1870872.0</v>
      </c>
      <c r="L86" s="101">
        <v>81.3</v>
      </c>
      <c r="M86" s="101">
        <v>81.3</v>
      </c>
      <c r="N86" s="101">
        <v>81.3</v>
      </c>
      <c r="O86" s="85">
        <v>14.7</v>
      </c>
      <c r="P86" s="101">
        <v>91.6</v>
      </c>
      <c r="Q86" s="101">
        <v>88.7</v>
      </c>
      <c r="R86" s="101">
        <v>91.7</v>
      </c>
      <c r="S86" s="101">
        <v>95.4</v>
      </c>
      <c r="T86" s="101">
        <v>95.1</v>
      </c>
      <c r="U86" s="101">
        <v>93.3</v>
      </c>
      <c r="V86" s="101">
        <v>82.9</v>
      </c>
      <c r="W86" s="91">
        <f t="shared" si="3"/>
        <v>40695011</v>
      </c>
      <c r="X86" s="91">
        <f t="shared" si="15"/>
        <v>92.19685831</v>
      </c>
      <c r="Y86" s="91">
        <f t="shared" si="16"/>
        <v>6148421</v>
      </c>
      <c r="Z86" s="91">
        <f t="shared" si="17"/>
        <v>636363</v>
      </c>
      <c r="AA86" s="91">
        <f t="shared" si="18"/>
        <v>756108</v>
      </c>
      <c r="AB86" s="91">
        <f t="shared" si="19"/>
        <v>676590</v>
      </c>
      <c r="AC86" s="91">
        <f t="shared" si="20"/>
        <v>392919</v>
      </c>
      <c r="AD86" s="91">
        <f t="shared" si="21"/>
        <v>347280</v>
      </c>
      <c r="AE86" s="91">
        <f t="shared" si="22"/>
        <v>250125</v>
      </c>
      <c r="AF86" s="91">
        <f t="shared" si="23"/>
        <v>384864</v>
      </c>
      <c r="AG86" s="91">
        <f t="shared" si="13"/>
        <v>9592670</v>
      </c>
      <c r="AH86" s="91">
        <f t="shared" si="14"/>
        <v>982269</v>
      </c>
    </row>
    <row r="87">
      <c r="A87" s="76">
        <v>44542.0</v>
      </c>
      <c r="B87" s="101">
        <v>2.0775354E7</v>
      </c>
      <c r="C87" s="101">
        <v>2.0910382E7</v>
      </c>
      <c r="D87" s="101">
        <v>1029602.0</v>
      </c>
      <c r="E87" s="101">
        <v>6968616.0</v>
      </c>
      <c r="F87" s="101">
        <v>5921143.0</v>
      </c>
      <c r="G87" s="101">
        <v>7425979.0</v>
      </c>
      <c r="H87" s="101">
        <v>8173069.0</v>
      </c>
      <c r="I87" s="101">
        <v>6790938.0</v>
      </c>
      <c r="J87" s="101">
        <v>3506153.0</v>
      </c>
      <c r="K87" s="101">
        <v>1870236.0</v>
      </c>
      <c r="L87" s="101">
        <v>81.2</v>
      </c>
      <c r="M87" s="101">
        <v>81.1</v>
      </c>
      <c r="N87" s="101">
        <v>81.2</v>
      </c>
      <c r="O87" s="85">
        <v>14.3</v>
      </c>
      <c r="P87" s="101">
        <v>91.5</v>
      </c>
      <c r="Q87" s="101">
        <v>88.6</v>
      </c>
      <c r="R87" s="101">
        <v>91.6</v>
      </c>
      <c r="S87" s="101">
        <v>95.4</v>
      </c>
      <c r="T87" s="101">
        <v>95.1</v>
      </c>
      <c r="U87" s="101">
        <v>93.3</v>
      </c>
      <c r="V87" s="101">
        <v>82.9</v>
      </c>
      <c r="W87" s="91">
        <f t="shared" si="3"/>
        <v>40656134</v>
      </c>
      <c r="X87" s="91">
        <f t="shared" si="15"/>
        <v>92.10878026</v>
      </c>
      <c r="Y87" s="91">
        <f t="shared" si="16"/>
        <v>6180254</v>
      </c>
      <c r="Z87" s="91">
        <f t="shared" si="17"/>
        <v>651140</v>
      </c>
      <c r="AA87" s="91">
        <f t="shared" si="18"/>
        <v>765496</v>
      </c>
      <c r="AB87" s="91">
        <f t="shared" si="19"/>
        <v>683242</v>
      </c>
      <c r="AC87" s="91">
        <f t="shared" si="20"/>
        <v>397007</v>
      </c>
      <c r="AD87" s="91">
        <f t="shared" si="21"/>
        <v>349765</v>
      </c>
      <c r="AE87" s="91">
        <f t="shared" si="22"/>
        <v>250976</v>
      </c>
      <c r="AF87" s="91">
        <f t="shared" si="23"/>
        <v>385500</v>
      </c>
      <c r="AG87" s="91">
        <f t="shared" si="13"/>
        <v>9663380</v>
      </c>
      <c r="AH87" s="91">
        <f t="shared" si="14"/>
        <v>986241</v>
      </c>
    </row>
    <row r="88">
      <c r="A88" s="76">
        <v>44541.0</v>
      </c>
      <c r="B88" s="101">
        <v>2.0755536E7</v>
      </c>
      <c r="C88" s="101">
        <v>2.089329E7</v>
      </c>
      <c r="D88" s="101">
        <v>1009447.0</v>
      </c>
      <c r="E88" s="101">
        <v>6962469.0</v>
      </c>
      <c r="F88" s="101">
        <v>5916390.0</v>
      </c>
      <c r="G88" s="101">
        <v>7422791.0</v>
      </c>
      <c r="H88" s="101">
        <v>8171555.0</v>
      </c>
      <c r="I88" s="101">
        <v>6790193.0</v>
      </c>
      <c r="J88" s="101">
        <v>3505919.0</v>
      </c>
      <c r="K88" s="101">
        <v>1870062.0</v>
      </c>
      <c r="L88" s="101">
        <v>81.1</v>
      </c>
      <c r="M88" s="101">
        <v>81.1</v>
      </c>
      <c r="N88" s="101">
        <v>81.1</v>
      </c>
      <c r="O88" s="85">
        <v>14.0</v>
      </c>
      <c r="P88" s="101">
        <v>91.4</v>
      </c>
      <c r="Q88" s="101">
        <v>88.5</v>
      </c>
      <c r="R88" s="101">
        <v>91.5</v>
      </c>
      <c r="S88" s="101">
        <v>95.3</v>
      </c>
      <c r="T88" s="101">
        <v>95.1</v>
      </c>
      <c r="U88" s="101">
        <v>93.3</v>
      </c>
      <c r="V88" s="101">
        <v>82.9</v>
      </c>
      <c r="W88" s="91">
        <f t="shared" si="3"/>
        <v>40639379</v>
      </c>
      <c r="X88" s="91">
        <f t="shared" si="15"/>
        <v>92.07082085</v>
      </c>
      <c r="Y88" s="91">
        <f t="shared" si="16"/>
        <v>6200409</v>
      </c>
      <c r="Z88" s="91">
        <f t="shared" si="17"/>
        <v>657287</v>
      </c>
      <c r="AA88" s="91">
        <f t="shared" si="18"/>
        <v>770249</v>
      </c>
      <c r="AB88" s="91">
        <f t="shared" si="19"/>
        <v>686430</v>
      </c>
      <c r="AC88" s="91">
        <f t="shared" si="20"/>
        <v>398521</v>
      </c>
      <c r="AD88" s="91">
        <f t="shared" si="21"/>
        <v>350510</v>
      </c>
      <c r="AE88" s="91">
        <f t="shared" si="22"/>
        <v>251210</v>
      </c>
      <c r="AF88" s="91">
        <f t="shared" si="23"/>
        <v>385674</v>
      </c>
      <c r="AG88" s="91">
        <f t="shared" si="13"/>
        <v>9700290</v>
      </c>
      <c r="AH88" s="91">
        <f t="shared" si="14"/>
        <v>987394</v>
      </c>
    </row>
    <row r="89">
      <c r="A89" s="76">
        <v>44540.0</v>
      </c>
      <c r="B89" s="101">
        <v>2.0713769E7</v>
      </c>
      <c r="C89" s="101">
        <v>2.0854826E7</v>
      </c>
      <c r="D89" s="101">
        <v>973132.0</v>
      </c>
      <c r="E89" s="101">
        <v>6946182.0</v>
      </c>
      <c r="F89" s="101">
        <v>5905662.0</v>
      </c>
      <c r="G89" s="101">
        <v>7415509.0</v>
      </c>
      <c r="H89" s="101">
        <v>8167106.0</v>
      </c>
      <c r="I89" s="101">
        <v>6787182.0</v>
      </c>
      <c r="J89" s="101">
        <v>3504694.0</v>
      </c>
      <c r="K89" s="101">
        <v>1869128.0</v>
      </c>
      <c r="L89" s="101">
        <v>81.0</v>
      </c>
      <c r="M89" s="101">
        <v>80.9</v>
      </c>
      <c r="N89" s="101">
        <v>81.0</v>
      </c>
      <c r="O89" s="85">
        <v>13.5</v>
      </c>
      <c r="P89" s="101">
        <v>91.2</v>
      </c>
      <c r="Q89" s="101">
        <v>88.3</v>
      </c>
      <c r="R89" s="101">
        <v>91.4</v>
      </c>
      <c r="S89" s="101">
        <v>95.3</v>
      </c>
      <c r="T89" s="101">
        <v>95.0</v>
      </c>
      <c r="U89" s="101">
        <v>93.3</v>
      </c>
      <c r="V89" s="101">
        <v>82.9</v>
      </c>
      <c r="W89" s="91">
        <f t="shared" si="3"/>
        <v>40595463</v>
      </c>
      <c r="X89" s="91">
        <f t="shared" si="15"/>
        <v>91.97132666</v>
      </c>
      <c r="Y89" s="91">
        <f t="shared" si="16"/>
        <v>6236724</v>
      </c>
      <c r="Z89" s="91">
        <f t="shared" si="17"/>
        <v>673574</v>
      </c>
      <c r="AA89" s="91">
        <f t="shared" si="18"/>
        <v>780977</v>
      </c>
      <c r="AB89" s="91">
        <f t="shared" si="19"/>
        <v>693712</v>
      </c>
      <c r="AC89" s="91">
        <f t="shared" si="20"/>
        <v>402970</v>
      </c>
      <c r="AD89" s="91">
        <f t="shared" si="21"/>
        <v>353521</v>
      </c>
      <c r="AE89" s="91">
        <f t="shared" si="22"/>
        <v>252435</v>
      </c>
      <c r="AF89" s="91">
        <f t="shared" si="23"/>
        <v>386608</v>
      </c>
      <c r="AG89" s="91">
        <f t="shared" si="13"/>
        <v>9780521</v>
      </c>
      <c r="AH89" s="91">
        <f t="shared" si="14"/>
        <v>992564</v>
      </c>
    </row>
    <row r="90">
      <c r="A90" s="76">
        <v>44539.0</v>
      </c>
      <c r="B90" s="101">
        <v>2.0682816E7</v>
      </c>
      <c r="C90" s="101">
        <v>2.0826929E7</v>
      </c>
      <c r="D90" s="101">
        <v>943706.0</v>
      </c>
      <c r="E90" s="101">
        <v>6935410.0</v>
      </c>
      <c r="F90" s="101">
        <v>5898397.0</v>
      </c>
      <c r="G90" s="101">
        <v>7410784.0</v>
      </c>
      <c r="H90" s="101">
        <v>8164029.0</v>
      </c>
      <c r="I90" s="101">
        <v>6785187.0</v>
      </c>
      <c r="J90" s="101">
        <v>3503827.0</v>
      </c>
      <c r="K90" s="101">
        <v>1868405.0</v>
      </c>
      <c r="L90" s="101">
        <v>80.8</v>
      </c>
      <c r="M90" s="101">
        <v>80.8</v>
      </c>
      <c r="N90" s="101">
        <v>80.9</v>
      </c>
      <c r="O90" s="85">
        <v>13.1</v>
      </c>
      <c r="P90" s="101">
        <v>91.0</v>
      </c>
      <c r="Q90" s="101">
        <v>88.2</v>
      </c>
      <c r="R90" s="101">
        <v>91.4</v>
      </c>
      <c r="S90" s="101">
        <v>95.3</v>
      </c>
      <c r="T90" s="101">
        <v>95.0</v>
      </c>
      <c r="U90" s="101">
        <v>93.3</v>
      </c>
      <c r="V90" s="101">
        <v>82.8</v>
      </c>
      <c r="W90" s="91">
        <f t="shared" si="3"/>
        <v>40566039</v>
      </c>
      <c r="X90" s="91">
        <f t="shared" si="15"/>
        <v>91.90466492</v>
      </c>
      <c r="Y90" s="91">
        <f t="shared" si="16"/>
        <v>6266150</v>
      </c>
      <c r="Z90" s="91">
        <f t="shared" si="17"/>
        <v>684346</v>
      </c>
      <c r="AA90" s="91">
        <f t="shared" si="18"/>
        <v>788242</v>
      </c>
      <c r="AB90" s="91">
        <f t="shared" si="19"/>
        <v>698437</v>
      </c>
      <c r="AC90" s="91">
        <f t="shared" si="20"/>
        <v>406047</v>
      </c>
      <c r="AD90" s="91">
        <f t="shared" si="21"/>
        <v>355516</v>
      </c>
      <c r="AE90" s="91">
        <f t="shared" si="22"/>
        <v>253302</v>
      </c>
      <c r="AF90" s="91">
        <f t="shared" si="23"/>
        <v>387331</v>
      </c>
      <c r="AG90" s="91">
        <f t="shared" si="13"/>
        <v>9839371</v>
      </c>
      <c r="AH90" s="91">
        <f t="shared" si="14"/>
        <v>996149</v>
      </c>
    </row>
    <row r="91">
      <c r="A91" s="76">
        <v>44538.0</v>
      </c>
      <c r="B91" s="24">
        <v>2.0654622E7</v>
      </c>
      <c r="C91" s="24">
        <v>2.0801224E7</v>
      </c>
      <c r="D91" s="24">
        <v>916331.0</v>
      </c>
      <c r="E91" s="24">
        <v>6926414.0</v>
      </c>
      <c r="F91" s="24">
        <v>5892001.0</v>
      </c>
      <c r="G91" s="24">
        <v>7406264.0</v>
      </c>
      <c r="H91" s="24">
        <v>8161019.0</v>
      </c>
      <c r="I91" s="24">
        <v>6783198.0</v>
      </c>
      <c r="J91" s="24">
        <v>3502934.0</v>
      </c>
      <c r="K91" s="24">
        <v>1867685.0</v>
      </c>
      <c r="L91" s="24">
        <v>80.7</v>
      </c>
      <c r="M91" s="24">
        <v>80.7</v>
      </c>
      <c r="N91" s="24">
        <v>80.8</v>
      </c>
      <c r="O91" s="85">
        <v>12.7</v>
      </c>
      <c r="P91" s="24">
        <v>90.9</v>
      </c>
      <c r="Q91" s="24">
        <v>88.1</v>
      </c>
      <c r="R91" s="24">
        <v>91.3</v>
      </c>
      <c r="S91" s="24">
        <v>95.2</v>
      </c>
      <c r="T91" s="24">
        <v>95.0</v>
      </c>
      <c r="U91" s="24">
        <v>93.2</v>
      </c>
      <c r="V91" s="24">
        <v>82.8</v>
      </c>
      <c r="W91" s="91">
        <f t="shared" si="3"/>
        <v>40539515</v>
      </c>
      <c r="X91" s="91">
        <f t="shared" si="15"/>
        <v>91.84457329</v>
      </c>
      <c r="Y91" s="91">
        <f t="shared" si="16"/>
        <v>6293525</v>
      </c>
      <c r="Z91" s="91">
        <f t="shared" si="17"/>
        <v>693342</v>
      </c>
      <c r="AA91" s="91">
        <f t="shared" si="18"/>
        <v>794638</v>
      </c>
      <c r="AB91" s="91">
        <f t="shared" si="19"/>
        <v>702957</v>
      </c>
      <c r="AC91" s="91">
        <f t="shared" si="20"/>
        <v>409057</v>
      </c>
      <c r="AD91" s="91">
        <f t="shared" si="21"/>
        <v>357505</v>
      </c>
      <c r="AE91" s="91">
        <f t="shared" si="22"/>
        <v>254195</v>
      </c>
      <c r="AF91" s="91">
        <f t="shared" si="23"/>
        <v>388051</v>
      </c>
      <c r="AG91" s="91">
        <f t="shared" si="13"/>
        <v>9893270</v>
      </c>
      <c r="AH91" s="91">
        <f t="shared" si="14"/>
        <v>999751</v>
      </c>
    </row>
    <row r="92">
      <c r="A92" s="76">
        <v>44537.0</v>
      </c>
      <c r="B92" s="101">
        <v>2.0629963E7</v>
      </c>
      <c r="C92" s="101">
        <v>2.0780243E7</v>
      </c>
      <c r="D92" s="101">
        <v>900549.0</v>
      </c>
      <c r="E92" s="101">
        <v>6916102.0</v>
      </c>
      <c r="F92" s="101">
        <v>5884775.0</v>
      </c>
      <c r="G92" s="101">
        <v>7401180.0</v>
      </c>
      <c r="H92" s="101">
        <v>8157649.0</v>
      </c>
      <c r="I92" s="101">
        <v>6780954.0</v>
      </c>
      <c r="J92" s="101">
        <v>3502010.0</v>
      </c>
      <c r="K92" s="101">
        <v>1866987.0</v>
      </c>
      <c r="L92" s="101">
        <v>80.6</v>
      </c>
      <c r="M92" s="101">
        <v>80.6</v>
      </c>
      <c r="N92" s="101">
        <v>80.7</v>
      </c>
      <c r="O92" s="85">
        <v>12.5</v>
      </c>
      <c r="P92" s="101">
        <v>90.8</v>
      </c>
      <c r="Q92" s="101">
        <v>88.0</v>
      </c>
      <c r="R92" s="101">
        <v>91.3</v>
      </c>
      <c r="S92" s="101">
        <v>95.2</v>
      </c>
      <c r="T92" s="101">
        <v>95.0</v>
      </c>
      <c r="U92" s="101">
        <v>93.2</v>
      </c>
      <c r="V92" s="101">
        <v>82.8</v>
      </c>
      <c r="W92" s="91">
        <f t="shared" si="3"/>
        <v>40509657</v>
      </c>
      <c r="X92" s="91">
        <f t="shared" si="15"/>
        <v>91.77692829</v>
      </c>
      <c r="Y92" s="91">
        <f t="shared" si="16"/>
        <v>6309307</v>
      </c>
      <c r="Z92" s="91">
        <f t="shared" si="17"/>
        <v>703654</v>
      </c>
      <c r="AA92" s="91">
        <f t="shared" si="18"/>
        <v>801864</v>
      </c>
      <c r="AB92" s="91">
        <f t="shared" si="19"/>
        <v>708041</v>
      </c>
      <c r="AC92" s="91">
        <f t="shared" si="20"/>
        <v>412427</v>
      </c>
      <c r="AD92" s="91">
        <f t="shared" si="21"/>
        <v>359749</v>
      </c>
      <c r="AE92" s="91">
        <f t="shared" si="22"/>
        <v>255119</v>
      </c>
      <c r="AF92" s="91">
        <f t="shared" si="23"/>
        <v>388749</v>
      </c>
      <c r="AG92" s="91">
        <f t="shared" si="13"/>
        <v>9938910</v>
      </c>
      <c r="AH92" s="91">
        <f t="shared" si="14"/>
        <v>1003617</v>
      </c>
    </row>
    <row r="93">
      <c r="A93" s="76">
        <v>44536.0</v>
      </c>
      <c r="B93" s="101">
        <v>2.059387E7</v>
      </c>
      <c r="C93" s="101">
        <v>2.0748018E7</v>
      </c>
      <c r="D93" s="101">
        <v>864940.0</v>
      </c>
      <c r="E93" s="101">
        <v>6904042.0</v>
      </c>
      <c r="F93" s="101">
        <v>5876349.0</v>
      </c>
      <c r="G93" s="101">
        <v>7395377.0</v>
      </c>
      <c r="H93" s="101">
        <v>8154420.0</v>
      </c>
      <c r="I93" s="101">
        <v>6779022.0</v>
      </c>
      <c r="J93" s="101">
        <v>3501291.0</v>
      </c>
      <c r="K93" s="101">
        <v>1866447.0</v>
      </c>
      <c r="L93" s="101">
        <v>80.5</v>
      </c>
      <c r="M93" s="101">
        <v>80.4</v>
      </c>
      <c r="N93" s="101">
        <v>80.6</v>
      </c>
      <c r="O93" s="85">
        <v>12.0</v>
      </c>
      <c r="P93" s="101">
        <v>90.6</v>
      </c>
      <c r="Q93" s="101">
        <v>87.9</v>
      </c>
      <c r="R93" s="101">
        <v>91.2</v>
      </c>
      <c r="S93" s="101">
        <v>95.1</v>
      </c>
      <c r="T93" s="101">
        <v>94.9</v>
      </c>
      <c r="U93" s="101">
        <v>93.2</v>
      </c>
      <c r="V93" s="101">
        <v>82.7</v>
      </c>
      <c r="W93" s="91">
        <f t="shared" si="3"/>
        <v>40476948</v>
      </c>
      <c r="X93" s="91">
        <f t="shared" si="15"/>
        <v>91.7028242</v>
      </c>
      <c r="Y93" s="91">
        <f t="shared" si="16"/>
        <v>6344916</v>
      </c>
      <c r="Z93" s="91">
        <f t="shared" si="17"/>
        <v>715714</v>
      </c>
      <c r="AA93" s="91">
        <f t="shared" si="18"/>
        <v>810290</v>
      </c>
      <c r="AB93" s="91">
        <f t="shared" si="19"/>
        <v>713844</v>
      </c>
      <c r="AC93" s="91">
        <f t="shared" si="20"/>
        <v>415656</v>
      </c>
      <c r="AD93" s="91">
        <f t="shared" si="21"/>
        <v>361681</v>
      </c>
      <c r="AE93" s="91">
        <f t="shared" si="22"/>
        <v>255838</v>
      </c>
      <c r="AF93" s="91">
        <f t="shared" si="23"/>
        <v>389289</v>
      </c>
      <c r="AG93" s="91">
        <f t="shared" si="13"/>
        <v>10007228</v>
      </c>
      <c r="AH93" s="91">
        <f t="shared" si="14"/>
        <v>1006808</v>
      </c>
    </row>
    <row r="94">
      <c r="A94" s="76">
        <v>44535.0</v>
      </c>
      <c r="B94" s="24">
        <v>2.0592728E7</v>
      </c>
      <c r="C94" s="24">
        <v>2.0747119E7</v>
      </c>
      <c r="D94" s="24">
        <v>864086.0</v>
      </c>
      <c r="E94" s="24">
        <v>6903575.0</v>
      </c>
      <c r="F94" s="24">
        <v>5875975.0</v>
      </c>
      <c r="G94" s="24">
        <v>7395165.0</v>
      </c>
      <c r="H94" s="24">
        <v>8154327.0</v>
      </c>
      <c r="I94" s="24">
        <v>6778989.0</v>
      </c>
      <c r="J94" s="24">
        <v>3501284.0</v>
      </c>
      <c r="K94" s="24">
        <v>1866446.0</v>
      </c>
      <c r="L94" s="24">
        <v>80.5</v>
      </c>
      <c r="M94" s="24">
        <v>80.4</v>
      </c>
      <c r="N94" s="24">
        <v>80.6</v>
      </c>
      <c r="O94" s="85">
        <v>12.0</v>
      </c>
      <c r="P94" s="24">
        <v>90.6</v>
      </c>
      <c r="Q94" s="24">
        <v>87.9</v>
      </c>
      <c r="R94" s="24">
        <v>91.2</v>
      </c>
      <c r="S94" s="24">
        <v>95.1</v>
      </c>
      <c r="T94" s="24">
        <v>94.9</v>
      </c>
      <c r="U94" s="24">
        <v>93.2</v>
      </c>
      <c r="V94" s="24">
        <v>82.7</v>
      </c>
      <c r="W94" s="91">
        <f t="shared" si="3"/>
        <v>40475761</v>
      </c>
      <c r="X94" s="91">
        <f t="shared" si="15"/>
        <v>91.70013498</v>
      </c>
      <c r="Y94" s="91">
        <f t="shared" si="16"/>
        <v>6345770</v>
      </c>
      <c r="Z94" s="91">
        <f t="shared" si="17"/>
        <v>716181</v>
      </c>
      <c r="AA94" s="91">
        <f t="shared" si="18"/>
        <v>810664</v>
      </c>
      <c r="AB94" s="91">
        <f t="shared" si="19"/>
        <v>714056</v>
      </c>
      <c r="AC94" s="91">
        <f t="shared" si="20"/>
        <v>415749</v>
      </c>
      <c r="AD94" s="91">
        <f t="shared" si="21"/>
        <v>361714</v>
      </c>
      <c r="AE94" s="91">
        <f t="shared" si="22"/>
        <v>255845</v>
      </c>
      <c r="AF94" s="91">
        <f t="shared" si="23"/>
        <v>389290</v>
      </c>
      <c r="AG94" s="91">
        <f t="shared" si="13"/>
        <v>10009269</v>
      </c>
      <c r="AH94" s="91">
        <f t="shared" si="14"/>
        <v>1006849</v>
      </c>
    </row>
    <row r="95">
      <c r="A95" s="76">
        <v>44534.0</v>
      </c>
      <c r="B95" s="24">
        <v>2.0562538E7</v>
      </c>
      <c r="C95" s="24">
        <v>2.0722133E7</v>
      </c>
      <c r="D95" s="24">
        <v>825584.0</v>
      </c>
      <c r="E95" s="24">
        <v>6897632.0</v>
      </c>
      <c r="F95" s="24">
        <v>5871212.0</v>
      </c>
      <c r="G95" s="24">
        <v>7391841.0</v>
      </c>
      <c r="H95" s="24">
        <v>8152749.0</v>
      </c>
      <c r="I95" s="24">
        <v>6778302.0</v>
      </c>
      <c r="J95" s="24">
        <v>3501061.0</v>
      </c>
      <c r="K95" s="24">
        <v>1866290.0</v>
      </c>
      <c r="L95" s="24">
        <v>80.4</v>
      </c>
      <c r="M95" s="24">
        <v>80.3</v>
      </c>
      <c r="N95" s="24">
        <v>80.5</v>
      </c>
      <c r="O95" s="85">
        <v>11.5</v>
      </c>
      <c r="P95" s="24">
        <v>90.5</v>
      </c>
      <c r="Q95" s="24">
        <v>87.8</v>
      </c>
      <c r="R95" s="24">
        <v>91.2</v>
      </c>
      <c r="S95" s="24">
        <v>95.1</v>
      </c>
      <c r="T95" s="24">
        <v>94.9</v>
      </c>
      <c r="U95" s="24">
        <v>93.2</v>
      </c>
      <c r="V95" s="24">
        <v>82.7</v>
      </c>
      <c r="W95" s="91">
        <f t="shared" si="3"/>
        <v>40459087</v>
      </c>
      <c r="X95" s="91">
        <f t="shared" si="15"/>
        <v>91.66235909</v>
      </c>
      <c r="Y95" s="91">
        <f t="shared" si="16"/>
        <v>6384272</v>
      </c>
      <c r="Z95" s="91">
        <f t="shared" si="17"/>
        <v>722124</v>
      </c>
      <c r="AA95" s="91">
        <f t="shared" si="18"/>
        <v>815427</v>
      </c>
      <c r="AB95" s="91">
        <f t="shared" si="19"/>
        <v>717380</v>
      </c>
      <c r="AC95" s="91">
        <f t="shared" si="20"/>
        <v>417327</v>
      </c>
      <c r="AD95" s="91">
        <f t="shared" si="21"/>
        <v>362401</v>
      </c>
      <c r="AE95" s="91">
        <f t="shared" si="22"/>
        <v>256068</v>
      </c>
      <c r="AF95" s="91">
        <f t="shared" si="23"/>
        <v>389446</v>
      </c>
      <c r="AG95" s="91">
        <f t="shared" si="13"/>
        <v>10064445</v>
      </c>
      <c r="AH95" s="91">
        <f t="shared" si="14"/>
        <v>1007915</v>
      </c>
    </row>
    <row r="96">
      <c r="A96" s="76">
        <v>44533.0</v>
      </c>
      <c r="B96" s="101">
        <v>2.0513426E7</v>
      </c>
      <c r="C96" s="101">
        <v>2.0678922E7</v>
      </c>
      <c r="D96" s="101">
        <v>773142.0</v>
      </c>
      <c r="E96" s="101">
        <v>6885010.0</v>
      </c>
      <c r="F96" s="101">
        <v>5860642.0</v>
      </c>
      <c r="G96" s="101">
        <v>7384540.0</v>
      </c>
      <c r="H96" s="101">
        <v>8148186.0</v>
      </c>
      <c r="I96" s="101">
        <v>6775486.0</v>
      </c>
      <c r="J96" s="101">
        <v>3499896.0</v>
      </c>
      <c r="K96" s="101">
        <v>1865446.0</v>
      </c>
      <c r="L96" s="101">
        <v>80.2</v>
      </c>
      <c r="M96" s="101">
        <v>80.1</v>
      </c>
      <c r="N96" s="101">
        <v>80.3</v>
      </c>
      <c r="O96" s="85">
        <v>10.7</v>
      </c>
      <c r="P96" s="101">
        <v>90.4</v>
      </c>
      <c r="Q96" s="101">
        <v>87.6</v>
      </c>
      <c r="R96" s="101">
        <v>91.1</v>
      </c>
      <c r="S96" s="101">
        <v>95.1</v>
      </c>
      <c r="T96" s="101">
        <v>94.9</v>
      </c>
      <c r="U96" s="101">
        <v>93.2</v>
      </c>
      <c r="V96" s="101">
        <v>82.7</v>
      </c>
      <c r="W96" s="91">
        <f t="shared" si="3"/>
        <v>40419206</v>
      </c>
      <c r="X96" s="91">
        <f t="shared" si="15"/>
        <v>91.57200642</v>
      </c>
      <c r="Y96" s="91">
        <f t="shared" si="16"/>
        <v>6436714</v>
      </c>
      <c r="Z96" s="91">
        <f t="shared" si="17"/>
        <v>734746</v>
      </c>
      <c r="AA96" s="91">
        <f t="shared" si="18"/>
        <v>825997</v>
      </c>
      <c r="AB96" s="91">
        <f t="shared" si="19"/>
        <v>724681</v>
      </c>
      <c r="AC96" s="91">
        <f t="shared" si="20"/>
        <v>421890</v>
      </c>
      <c r="AD96" s="91">
        <f t="shared" si="21"/>
        <v>365217</v>
      </c>
      <c r="AE96" s="91">
        <f t="shared" si="22"/>
        <v>257233</v>
      </c>
      <c r="AF96" s="91">
        <f t="shared" si="23"/>
        <v>390290</v>
      </c>
      <c r="AG96" s="91">
        <f t="shared" si="13"/>
        <v>10156768</v>
      </c>
      <c r="AH96" s="91">
        <f t="shared" si="14"/>
        <v>1012740</v>
      </c>
    </row>
    <row r="97">
      <c r="A97" s="76">
        <v>44532.0</v>
      </c>
      <c r="B97" s="24"/>
      <c r="C97" s="24"/>
      <c r="D97" s="24">
        <v>734004.0</v>
      </c>
      <c r="E97" s="24">
        <v>6877348.0</v>
      </c>
      <c r="F97" s="24">
        <v>5854719.0</v>
      </c>
      <c r="G97" s="24">
        <v>7380401.0</v>
      </c>
      <c r="H97" s="24">
        <v>8145525.0</v>
      </c>
      <c r="I97" s="24">
        <v>6773731.0</v>
      </c>
      <c r="J97" s="24">
        <v>3499108.0</v>
      </c>
      <c r="K97" s="24">
        <v>1864784.0</v>
      </c>
      <c r="L97" s="24">
        <v>80.1</v>
      </c>
      <c r="M97" s="24"/>
      <c r="N97" s="24"/>
      <c r="O97" s="85">
        <v>10.2</v>
      </c>
      <c r="P97" s="24">
        <v>90.3</v>
      </c>
      <c r="Q97" s="24">
        <v>87.6</v>
      </c>
      <c r="R97" s="24">
        <v>91.0</v>
      </c>
      <c r="S97" s="24">
        <v>95.0</v>
      </c>
      <c r="T97" s="24">
        <v>94.9</v>
      </c>
      <c r="U97" s="24">
        <v>93.1</v>
      </c>
      <c r="V97" s="24">
        <v>82.7</v>
      </c>
      <c r="W97" s="91">
        <f t="shared" si="3"/>
        <v>40395616</v>
      </c>
      <c r="X97" s="91">
        <f t="shared" si="15"/>
        <v>91.51856193</v>
      </c>
      <c r="Y97" s="91">
        <f t="shared" si="16"/>
        <v>6475852</v>
      </c>
      <c r="Z97" s="91">
        <f t="shared" si="17"/>
        <v>742408</v>
      </c>
      <c r="AA97" s="91">
        <f t="shared" si="18"/>
        <v>831920</v>
      </c>
      <c r="AB97" s="91">
        <f t="shared" si="19"/>
        <v>728820</v>
      </c>
      <c r="AC97" s="91">
        <f t="shared" si="20"/>
        <v>424551</v>
      </c>
      <c r="AD97" s="91">
        <f t="shared" si="21"/>
        <v>366972</v>
      </c>
      <c r="AE97" s="91">
        <f t="shared" si="22"/>
        <v>258021</v>
      </c>
      <c r="AF97" s="91">
        <f t="shared" si="23"/>
        <v>390952</v>
      </c>
      <c r="AG97" s="91">
        <f t="shared" si="13"/>
        <v>10219496</v>
      </c>
      <c r="AH97" s="91">
        <f t="shared" si="14"/>
        <v>1015945</v>
      </c>
    </row>
    <row r="98">
      <c r="A98" s="76">
        <v>44531.0</v>
      </c>
      <c r="B98" s="24">
        <v>2.044505E7</v>
      </c>
      <c r="C98" s="24">
        <v>2.0616605E7</v>
      </c>
      <c r="D98" s="24">
        <v>689458.0</v>
      </c>
      <c r="E98" s="24">
        <v>6869708.0</v>
      </c>
      <c r="F98" s="24">
        <v>5849493.0</v>
      </c>
      <c r="G98" s="24">
        <v>7376344.0</v>
      </c>
      <c r="H98" s="24">
        <v>8142481.0</v>
      </c>
      <c r="I98" s="24">
        <v>6771776.0</v>
      </c>
      <c r="J98" s="24">
        <v>3498327.0</v>
      </c>
      <c r="K98" s="24">
        <v>1864068.0</v>
      </c>
      <c r="L98" s="24">
        <v>79.9</v>
      </c>
      <c r="M98" s="24">
        <v>79.9</v>
      </c>
      <c r="N98" s="24">
        <v>80.1</v>
      </c>
      <c r="O98" s="85">
        <v>9.6</v>
      </c>
      <c r="P98" s="24">
        <v>90.2</v>
      </c>
      <c r="Q98" s="24">
        <v>87.5</v>
      </c>
      <c r="R98" s="24">
        <v>91.0</v>
      </c>
      <c r="S98" s="24">
        <v>95.0</v>
      </c>
      <c r="T98" s="24">
        <v>94.8</v>
      </c>
      <c r="U98" s="24">
        <v>93.1</v>
      </c>
      <c r="V98" s="24">
        <v>82.6</v>
      </c>
      <c r="W98" s="91">
        <f t="shared" si="3"/>
        <v>40372197</v>
      </c>
      <c r="X98" s="91">
        <f t="shared" si="15"/>
        <v>91.46550486</v>
      </c>
      <c r="Y98" s="91">
        <f t="shared" si="16"/>
        <v>6520398</v>
      </c>
      <c r="Z98" s="91">
        <f t="shared" si="17"/>
        <v>750048</v>
      </c>
      <c r="AA98" s="91">
        <f t="shared" si="18"/>
        <v>837146</v>
      </c>
      <c r="AB98" s="91">
        <f t="shared" si="19"/>
        <v>732877</v>
      </c>
      <c r="AC98" s="91">
        <f t="shared" si="20"/>
        <v>427595</v>
      </c>
      <c r="AD98" s="91">
        <f t="shared" si="21"/>
        <v>368927</v>
      </c>
      <c r="AE98" s="91">
        <f t="shared" si="22"/>
        <v>258802</v>
      </c>
      <c r="AF98" s="91">
        <f t="shared" si="23"/>
        <v>391668</v>
      </c>
      <c r="AG98" s="91">
        <f t="shared" si="13"/>
        <v>10287461</v>
      </c>
      <c r="AH98" s="91">
        <f t="shared" si="14"/>
        <v>1019397</v>
      </c>
    </row>
    <row r="99">
      <c r="A99" s="76">
        <v>44530.0</v>
      </c>
      <c r="B99" s="24">
        <v>2.0417118E7</v>
      </c>
      <c r="C99" s="24">
        <v>2.0594297E7</v>
      </c>
      <c r="D99" s="24">
        <v>666473.0</v>
      </c>
      <c r="E99" s="24">
        <v>6861135.0</v>
      </c>
      <c r="F99" s="24">
        <v>5843366.0</v>
      </c>
      <c r="G99" s="24">
        <v>7371501.0</v>
      </c>
      <c r="H99" s="24">
        <v>8138860.0</v>
      </c>
      <c r="I99" s="24">
        <v>6769457.0</v>
      </c>
      <c r="J99" s="24">
        <v>3497372.0</v>
      </c>
      <c r="K99" s="24">
        <v>1863251.0</v>
      </c>
      <c r="L99" s="24">
        <v>79.9</v>
      </c>
      <c r="M99" s="24">
        <v>79.7</v>
      </c>
      <c r="N99" s="24">
        <v>80.0</v>
      </c>
      <c r="O99" s="85">
        <v>9.2</v>
      </c>
      <c r="P99" s="24">
        <v>90.0</v>
      </c>
      <c r="Q99" s="24">
        <v>87.4</v>
      </c>
      <c r="R99" s="24">
        <v>90.9</v>
      </c>
      <c r="S99" s="24">
        <v>95.0</v>
      </c>
      <c r="T99" s="24">
        <v>94.8</v>
      </c>
      <c r="U99" s="24">
        <v>93.1</v>
      </c>
      <c r="V99" s="24">
        <v>82.6</v>
      </c>
      <c r="W99" s="91">
        <f t="shared" si="3"/>
        <v>40344942</v>
      </c>
      <c r="X99" s="91">
        <f t="shared" si="15"/>
        <v>91.40375711</v>
      </c>
      <c r="Y99" s="91">
        <f t="shared" si="16"/>
        <v>6543383</v>
      </c>
      <c r="Z99" s="91">
        <f t="shared" si="17"/>
        <v>758621</v>
      </c>
      <c r="AA99" s="91">
        <f t="shared" si="18"/>
        <v>843273</v>
      </c>
      <c r="AB99" s="91">
        <f t="shared" si="19"/>
        <v>737720</v>
      </c>
      <c r="AC99" s="91">
        <f t="shared" si="20"/>
        <v>431216</v>
      </c>
      <c r="AD99" s="91">
        <f t="shared" si="21"/>
        <v>371246</v>
      </c>
      <c r="AE99" s="91">
        <f t="shared" si="22"/>
        <v>259757</v>
      </c>
      <c r="AF99" s="91">
        <f t="shared" si="23"/>
        <v>392485</v>
      </c>
      <c r="AG99" s="91">
        <f t="shared" si="13"/>
        <v>10337701</v>
      </c>
      <c r="AH99" s="91">
        <f t="shared" si="14"/>
        <v>1023488</v>
      </c>
    </row>
    <row r="100">
      <c r="A100" s="76">
        <v>44529.0</v>
      </c>
      <c r="B100" s="101">
        <v>2.0357127E7</v>
      </c>
      <c r="C100" s="101">
        <v>2.0545626E7</v>
      </c>
      <c r="D100" s="101">
        <v>589369.0</v>
      </c>
      <c r="E100" s="101">
        <v>6849536.0</v>
      </c>
      <c r="F100" s="101">
        <v>5835511.0</v>
      </c>
      <c r="G100" s="101">
        <v>7365933.0</v>
      </c>
      <c r="H100" s="101">
        <v>8135551.0</v>
      </c>
      <c r="I100" s="101">
        <v>6767513.0</v>
      </c>
      <c r="J100" s="101">
        <v>3496662.0</v>
      </c>
      <c r="K100" s="101">
        <v>1862678.0</v>
      </c>
      <c r="L100" s="101">
        <v>79.7</v>
      </c>
      <c r="M100" s="101">
        <v>79.5</v>
      </c>
      <c r="N100" s="101">
        <v>79.8</v>
      </c>
      <c r="O100" s="85">
        <v>8.2</v>
      </c>
      <c r="P100" s="101">
        <v>89.9</v>
      </c>
      <c r="Q100" s="101">
        <v>87.3</v>
      </c>
      <c r="R100" s="101">
        <v>90.8</v>
      </c>
      <c r="S100" s="101">
        <v>94.9</v>
      </c>
      <c r="T100" s="101">
        <v>94.8</v>
      </c>
      <c r="U100" s="101">
        <v>93.1</v>
      </c>
      <c r="V100" s="101">
        <v>82.6</v>
      </c>
      <c r="W100" s="91">
        <f t="shared" si="3"/>
        <v>40313384</v>
      </c>
      <c r="X100" s="91">
        <f t="shared" si="15"/>
        <v>91.33226067</v>
      </c>
      <c r="Y100" s="91">
        <f t="shared" si="16"/>
        <v>6620487</v>
      </c>
      <c r="Z100" s="91">
        <f t="shared" si="17"/>
        <v>770220</v>
      </c>
      <c r="AA100" s="91">
        <f t="shared" si="18"/>
        <v>851128</v>
      </c>
      <c r="AB100" s="91">
        <f t="shared" si="19"/>
        <v>743288</v>
      </c>
      <c r="AC100" s="91">
        <f t="shared" si="20"/>
        <v>434525</v>
      </c>
      <c r="AD100" s="91">
        <f t="shared" si="21"/>
        <v>373190</v>
      </c>
      <c r="AE100" s="91">
        <f t="shared" si="22"/>
        <v>260467</v>
      </c>
      <c r="AF100" s="91">
        <f t="shared" si="23"/>
        <v>393058</v>
      </c>
      <c r="AG100" s="91">
        <f t="shared" si="13"/>
        <v>10446363</v>
      </c>
      <c r="AH100" s="91">
        <f t="shared" si="14"/>
        <v>1026715</v>
      </c>
    </row>
    <row r="101">
      <c r="A101" s="76">
        <v>44528.0</v>
      </c>
      <c r="B101" s="24">
        <v>2.0356097E7</v>
      </c>
      <c r="C101" s="24">
        <v>2.0544827E7</v>
      </c>
      <c r="D101" s="24">
        <v>588629.0</v>
      </c>
      <c r="E101" s="24">
        <v>6849111.0</v>
      </c>
      <c r="F101" s="24">
        <v>5835193.0</v>
      </c>
      <c r="G101" s="24">
        <v>7365759.0</v>
      </c>
      <c r="H101" s="24">
        <v>8135458.0</v>
      </c>
      <c r="I101" s="24">
        <v>6767458.0</v>
      </c>
      <c r="J101" s="24">
        <v>3496649.0</v>
      </c>
      <c r="K101" s="24">
        <v>1862667.0</v>
      </c>
      <c r="L101" s="24">
        <v>79.7</v>
      </c>
      <c r="M101" s="24">
        <v>79.5</v>
      </c>
      <c r="N101" s="24">
        <v>79.8</v>
      </c>
      <c r="O101" s="85">
        <v>8.2</v>
      </c>
      <c r="P101" s="24">
        <v>89.9</v>
      </c>
      <c r="Q101" s="24">
        <v>87.3</v>
      </c>
      <c r="R101" s="24">
        <v>90.8</v>
      </c>
      <c r="S101" s="24">
        <v>94.9</v>
      </c>
      <c r="T101" s="24">
        <v>94.8</v>
      </c>
      <c r="U101" s="24">
        <v>93.1</v>
      </c>
      <c r="V101" s="24">
        <v>82.6</v>
      </c>
      <c r="W101" s="91">
        <f t="shared" si="3"/>
        <v>40312295</v>
      </c>
      <c r="X101" s="91">
        <f t="shared" si="15"/>
        <v>91.32979348</v>
      </c>
      <c r="Y101" s="91">
        <f t="shared" si="16"/>
        <v>6621227</v>
      </c>
      <c r="Z101" s="91">
        <f t="shared" si="17"/>
        <v>770645</v>
      </c>
      <c r="AA101" s="91">
        <f t="shared" si="18"/>
        <v>851446</v>
      </c>
      <c r="AB101" s="91">
        <f t="shared" si="19"/>
        <v>743462</v>
      </c>
      <c r="AC101" s="91">
        <f t="shared" si="20"/>
        <v>434618</v>
      </c>
      <c r="AD101" s="91">
        <f t="shared" si="21"/>
        <v>373245</v>
      </c>
      <c r="AE101" s="91">
        <f t="shared" si="22"/>
        <v>260480</v>
      </c>
      <c r="AF101" s="91">
        <f t="shared" si="23"/>
        <v>393069</v>
      </c>
      <c r="AG101" s="91">
        <f t="shared" si="13"/>
        <v>10448192</v>
      </c>
      <c r="AH101" s="91">
        <f t="shared" si="14"/>
        <v>1026794</v>
      </c>
    </row>
    <row r="102">
      <c r="A102" s="76">
        <v>44527.0</v>
      </c>
      <c r="B102" s="24">
        <v>2.0329213E7</v>
      </c>
      <c r="C102" s="24">
        <v>2.0522993E7</v>
      </c>
      <c r="D102" s="24">
        <v>559243.0</v>
      </c>
      <c r="E102" s="24">
        <v>6842182.0</v>
      </c>
      <c r="F102" s="24">
        <v>5829830.0</v>
      </c>
      <c r="G102" s="24">
        <v>7361889.0</v>
      </c>
      <c r="H102" s="24">
        <v>8133545.0</v>
      </c>
      <c r="I102" s="24">
        <v>6766628.0</v>
      </c>
      <c r="J102" s="24">
        <v>3496379.0</v>
      </c>
      <c r="K102" s="24">
        <v>1862510.0</v>
      </c>
      <c r="L102" s="24">
        <v>79.6</v>
      </c>
      <c r="M102" s="24">
        <v>79.4</v>
      </c>
      <c r="N102" s="24">
        <v>79.7</v>
      </c>
      <c r="O102" s="85">
        <v>7.8</v>
      </c>
      <c r="P102" s="24">
        <v>89.8</v>
      </c>
      <c r="Q102" s="24">
        <v>87.2</v>
      </c>
      <c r="R102" s="24">
        <v>90.8</v>
      </c>
      <c r="S102" s="24">
        <v>94.9</v>
      </c>
      <c r="T102" s="24">
        <v>94.8</v>
      </c>
      <c r="U102" s="24">
        <v>93.1</v>
      </c>
      <c r="V102" s="24">
        <v>82.6</v>
      </c>
      <c r="W102" s="91">
        <f t="shared" si="3"/>
        <v>40292963</v>
      </c>
      <c r="X102" s="91">
        <f t="shared" si="15"/>
        <v>91.28599573</v>
      </c>
      <c r="Y102" s="91">
        <f t="shared" si="16"/>
        <v>6650613</v>
      </c>
      <c r="Z102" s="91">
        <f t="shared" si="17"/>
        <v>777574</v>
      </c>
      <c r="AA102" s="91">
        <f t="shared" si="18"/>
        <v>856809</v>
      </c>
      <c r="AB102" s="91">
        <f t="shared" si="19"/>
        <v>747332</v>
      </c>
      <c r="AC102" s="91">
        <f t="shared" si="20"/>
        <v>436531</v>
      </c>
      <c r="AD102" s="91">
        <f t="shared" si="21"/>
        <v>374075</v>
      </c>
      <c r="AE102" s="91">
        <f t="shared" si="22"/>
        <v>260750</v>
      </c>
      <c r="AF102" s="91">
        <f t="shared" si="23"/>
        <v>393226</v>
      </c>
      <c r="AG102" s="91">
        <f t="shared" si="13"/>
        <v>10496910</v>
      </c>
      <c r="AH102" s="91">
        <f t="shared" si="14"/>
        <v>1028051</v>
      </c>
    </row>
    <row r="103">
      <c r="A103" s="76">
        <v>44526.0</v>
      </c>
      <c r="B103" s="24">
        <v>2.028201E7</v>
      </c>
      <c r="C103" s="24">
        <v>2.0482538E7</v>
      </c>
      <c r="D103" s="24">
        <v>517944.0</v>
      </c>
      <c r="E103" s="24">
        <v>6827421.0</v>
      </c>
      <c r="F103" s="24">
        <v>5817830.0</v>
      </c>
      <c r="G103" s="24">
        <v>7353375.0</v>
      </c>
      <c r="H103" s="24">
        <v>8128160.0</v>
      </c>
      <c r="I103" s="24">
        <v>6763268.0</v>
      </c>
      <c r="J103" s="24">
        <v>3495084.0</v>
      </c>
      <c r="K103" s="24">
        <v>1861466.0</v>
      </c>
      <c r="L103" s="24">
        <v>79.4</v>
      </c>
      <c r="M103" s="24">
        <v>79.2</v>
      </c>
      <c r="N103" s="24">
        <v>79.6</v>
      </c>
      <c r="O103" s="85">
        <v>7.1</v>
      </c>
      <c r="P103" s="24">
        <v>89.6</v>
      </c>
      <c r="Q103" s="24">
        <v>87.0</v>
      </c>
      <c r="R103" s="24">
        <v>90.7</v>
      </c>
      <c r="S103" s="24">
        <v>94.8</v>
      </c>
      <c r="T103" s="24">
        <v>94.7</v>
      </c>
      <c r="U103" s="24">
        <v>93.0</v>
      </c>
      <c r="V103" s="24">
        <v>82.5</v>
      </c>
      <c r="W103" s="91">
        <f t="shared" si="3"/>
        <v>40246604</v>
      </c>
      <c r="X103" s="91">
        <f t="shared" si="15"/>
        <v>91.18096679</v>
      </c>
      <c r="Y103" s="91">
        <f t="shared" si="16"/>
        <v>6691912</v>
      </c>
      <c r="Z103" s="91">
        <f t="shared" si="17"/>
        <v>792335</v>
      </c>
      <c r="AA103" s="91">
        <f t="shared" si="18"/>
        <v>868809</v>
      </c>
      <c r="AB103" s="91">
        <f t="shared" si="19"/>
        <v>755846</v>
      </c>
      <c r="AC103" s="91">
        <f t="shared" si="20"/>
        <v>441916</v>
      </c>
      <c r="AD103" s="91">
        <f t="shared" si="21"/>
        <v>377435</v>
      </c>
      <c r="AE103" s="91">
        <f t="shared" si="22"/>
        <v>262045</v>
      </c>
      <c r="AF103" s="91">
        <f t="shared" si="23"/>
        <v>394270</v>
      </c>
      <c r="AG103" s="91">
        <f t="shared" si="13"/>
        <v>10584568</v>
      </c>
      <c r="AH103" s="91">
        <f t="shared" si="14"/>
        <v>1033750</v>
      </c>
    </row>
    <row r="104">
      <c r="A104" s="76">
        <v>44525.0</v>
      </c>
      <c r="B104" s="101">
        <v>2.0244937E7</v>
      </c>
      <c r="C104" s="101">
        <v>2.0450984E7</v>
      </c>
      <c r="D104" s="101">
        <v>478301.0</v>
      </c>
      <c r="E104" s="101">
        <v>6817672.0</v>
      </c>
      <c r="F104" s="101">
        <v>5810624.0</v>
      </c>
      <c r="G104" s="101">
        <v>7348325.0</v>
      </c>
      <c r="H104" s="101">
        <v>8124981.0</v>
      </c>
      <c r="I104" s="101">
        <v>6761228.0</v>
      </c>
      <c r="J104" s="101">
        <v>3494161.0</v>
      </c>
      <c r="K104" s="101">
        <v>1860629.0</v>
      </c>
      <c r="L104" s="101">
        <v>79.3</v>
      </c>
      <c r="M104" s="101">
        <v>79.1</v>
      </c>
      <c r="N104" s="101">
        <v>79.4</v>
      </c>
      <c r="O104" s="85">
        <v>6.6</v>
      </c>
      <c r="P104" s="101">
        <v>89.5</v>
      </c>
      <c r="Q104" s="101">
        <v>86.9</v>
      </c>
      <c r="R104" s="101">
        <v>90.6</v>
      </c>
      <c r="S104" s="101">
        <v>94.8</v>
      </c>
      <c r="T104" s="101">
        <v>94.7</v>
      </c>
      <c r="U104" s="101">
        <v>93.0</v>
      </c>
      <c r="V104" s="101">
        <v>82.5</v>
      </c>
      <c r="W104" s="91">
        <f t="shared" si="3"/>
        <v>40217620</v>
      </c>
      <c r="X104" s="91">
        <f t="shared" si="15"/>
        <v>91.11530189</v>
      </c>
      <c r="Y104" s="91">
        <f t="shared" si="16"/>
        <v>6731555</v>
      </c>
      <c r="Z104" s="91">
        <f t="shared" si="17"/>
        <v>802084</v>
      </c>
      <c r="AA104" s="91">
        <f t="shared" si="18"/>
        <v>876015</v>
      </c>
      <c r="AB104" s="91">
        <f t="shared" si="19"/>
        <v>760896</v>
      </c>
      <c r="AC104" s="91">
        <f t="shared" si="20"/>
        <v>445095</v>
      </c>
      <c r="AD104" s="91">
        <f t="shared" si="21"/>
        <v>379475</v>
      </c>
      <c r="AE104" s="91">
        <f t="shared" si="22"/>
        <v>262968</v>
      </c>
      <c r="AF104" s="91">
        <f t="shared" si="23"/>
        <v>395107</v>
      </c>
      <c r="AG104" s="91">
        <f t="shared" si="13"/>
        <v>10653195</v>
      </c>
      <c r="AH104" s="91">
        <f t="shared" si="14"/>
        <v>1037550</v>
      </c>
    </row>
    <row r="105">
      <c r="A105" s="76">
        <v>44524.0</v>
      </c>
      <c r="B105" s="24">
        <v>2.0209665E7</v>
      </c>
      <c r="C105" s="24">
        <v>2.0422293E7</v>
      </c>
      <c r="D105" s="24">
        <v>442017.0</v>
      </c>
      <c r="E105" s="24">
        <v>6807945.0</v>
      </c>
      <c r="F105" s="24">
        <v>5804315.0</v>
      </c>
      <c r="G105" s="24">
        <v>7343504.0</v>
      </c>
      <c r="H105" s="24">
        <v>8121810.0</v>
      </c>
      <c r="I105" s="24">
        <v>6759182.0</v>
      </c>
      <c r="J105" s="24">
        <v>3493304.0</v>
      </c>
      <c r="K105" s="24">
        <v>1859881.0</v>
      </c>
      <c r="L105" s="24">
        <v>79.1</v>
      </c>
      <c r="M105" s="24">
        <v>78.9</v>
      </c>
      <c r="N105" s="24">
        <v>79.3</v>
      </c>
      <c r="O105" s="85">
        <v>6.1</v>
      </c>
      <c r="P105" s="24">
        <v>89.3</v>
      </c>
      <c r="Q105" s="24">
        <v>86.8</v>
      </c>
      <c r="R105" s="24">
        <v>90.6</v>
      </c>
      <c r="S105" s="24">
        <v>94.8</v>
      </c>
      <c r="T105" s="24">
        <v>94.7</v>
      </c>
      <c r="U105" s="24">
        <v>93.0</v>
      </c>
      <c r="V105" s="24">
        <v>82.5</v>
      </c>
      <c r="W105" s="91">
        <f t="shared" si="3"/>
        <v>40189941</v>
      </c>
      <c r="X105" s="91">
        <f t="shared" si="15"/>
        <v>91.05259354</v>
      </c>
      <c r="Y105" s="91">
        <f t="shared" si="16"/>
        <v>6767839</v>
      </c>
      <c r="Z105" s="91">
        <f t="shared" si="17"/>
        <v>811811</v>
      </c>
      <c r="AA105" s="91">
        <f t="shared" si="18"/>
        <v>882324</v>
      </c>
      <c r="AB105" s="91">
        <f t="shared" si="19"/>
        <v>765717</v>
      </c>
      <c r="AC105" s="91">
        <f t="shared" si="20"/>
        <v>448266</v>
      </c>
      <c r="AD105" s="91">
        <f t="shared" si="21"/>
        <v>381521</v>
      </c>
      <c r="AE105" s="91">
        <f t="shared" si="22"/>
        <v>263825</v>
      </c>
      <c r="AF105" s="91">
        <f t="shared" si="23"/>
        <v>395855</v>
      </c>
      <c r="AG105" s="91">
        <f t="shared" si="13"/>
        <v>10717158</v>
      </c>
      <c r="AH105" s="91">
        <f t="shared" si="14"/>
        <v>1041201</v>
      </c>
    </row>
    <row r="106">
      <c r="A106" s="76">
        <v>44523.0</v>
      </c>
      <c r="B106" s="24">
        <v>2.0183502E7</v>
      </c>
      <c r="C106" s="24">
        <v>2.0402078E7</v>
      </c>
      <c r="D106" s="24">
        <v>426556.0</v>
      </c>
      <c r="E106" s="24">
        <v>6796981.0</v>
      </c>
      <c r="F106" s="24">
        <v>5797243.0</v>
      </c>
      <c r="G106" s="24">
        <v>7338028.0</v>
      </c>
      <c r="H106" s="24">
        <v>8118141.0</v>
      </c>
      <c r="I106" s="24">
        <v>6756977.0</v>
      </c>
      <c r="J106" s="24">
        <v>3492428.0</v>
      </c>
      <c r="K106" s="24">
        <v>1859226.0</v>
      </c>
      <c r="L106" s="24">
        <v>79.0</v>
      </c>
      <c r="M106" s="24">
        <v>78.8</v>
      </c>
      <c r="N106" s="24">
        <v>79.2</v>
      </c>
      <c r="O106" s="85">
        <v>5.9</v>
      </c>
      <c r="P106" s="24">
        <v>89.2</v>
      </c>
      <c r="Q106" s="24">
        <v>86.7</v>
      </c>
      <c r="R106" s="24">
        <v>90.5</v>
      </c>
      <c r="S106" s="24">
        <v>94.7</v>
      </c>
      <c r="T106" s="24">
        <v>94.6</v>
      </c>
      <c r="U106" s="24">
        <v>93.0</v>
      </c>
      <c r="V106" s="24">
        <v>82.4</v>
      </c>
      <c r="W106" s="91">
        <f t="shared" si="3"/>
        <v>40159024</v>
      </c>
      <c r="X106" s="91">
        <f t="shared" si="15"/>
        <v>90.98254932</v>
      </c>
      <c r="Y106" s="91">
        <f t="shared" si="16"/>
        <v>6783300</v>
      </c>
      <c r="Z106" s="91">
        <f t="shared" si="17"/>
        <v>822775</v>
      </c>
      <c r="AA106" s="91">
        <f t="shared" si="18"/>
        <v>889396</v>
      </c>
      <c r="AB106" s="91">
        <f t="shared" si="19"/>
        <v>771193</v>
      </c>
      <c r="AC106" s="91">
        <f t="shared" si="20"/>
        <v>451935</v>
      </c>
      <c r="AD106" s="91">
        <f t="shared" si="21"/>
        <v>383726</v>
      </c>
      <c r="AE106" s="91">
        <f t="shared" si="22"/>
        <v>264701</v>
      </c>
      <c r="AF106" s="91">
        <f t="shared" si="23"/>
        <v>396510</v>
      </c>
      <c r="AG106" s="91">
        <f t="shared" si="13"/>
        <v>10763536</v>
      </c>
      <c r="AH106" s="91">
        <f t="shared" si="14"/>
        <v>1044937</v>
      </c>
    </row>
    <row r="107">
      <c r="A107" s="76">
        <v>44522.0</v>
      </c>
      <c r="B107" s="101">
        <v>2.0132578E7</v>
      </c>
      <c r="C107" s="101">
        <v>2.0362955E7</v>
      </c>
      <c r="D107" s="101">
        <v>373083.0</v>
      </c>
      <c r="E107" s="101">
        <v>6783250.0</v>
      </c>
      <c r="F107" s="101">
        <v>5788233.0</v>
      </c>
      <c r="G107" s="101">
        <v>7331567.0</v>
      </c>
      <c r="H107" s="101">
        <v>8114135.0</v>
      </c>
      <c r="I107" s="101">
        <v>6754866.0</v>
      </c>
      <c r="J107" s="101">
        <v>3491677.0</v>
      </c>
      <c r="K107" s="101">
        <v>1858722.0</v>
      </c>
      <c r="L107" s="24">
        <v>78.9</v>
      </c>
      <c r="M107" s="24">
        <v>78.6</v>
      </c>
      <c r="N107" s="24">
        <v>79.1</v>
      </c>
      <c r="O107" s="85">
        <v>5.2</v>
      </c>
      <c r="P107" s="101">
        <v>89.0</v>
      </c>
      <c r="Q107" s="101">
        <v>86.6</v>
      </c>
      <c r="R107" s="101">
        <v>90.4</v>
      </c>
      <c r="S107" s="101">
        <v>94.7</v>
      </c>
      <c r="T107" s="101">
        <v>94.6</v>
      </c>
      <c r="U107" s="101">
        <v>92.9</v>
      </c>
      <c r="V107" s="101">
        <v>82.4</v>
      </c>
      <c r="W107" s="91">
        <f t="shared" si="3"/>
        <v>40122450</v>
      </c>
      <c r="X107" s="91">
        <f t="shared" si="15"/>
        <v>90.89968885</v>
      </c>
      <c r="Y107" s="91">
        <f t="shared" si="16"/>
        <v>6836773</v>
      </c>
      <c r="Z107" s="91">
        <f t="shared" si="17"/>
        <v>836506</v>
      </c>
      <c r="AA107" s="91">
        <f t="shared" si="18"/>
        <v>898406</v>
      </c>
      <c r="AB107" s="91">
        <f t="shared" si="19"/>
        <v>777654</v>
      </c>
      <c r="AC107" s="91">
        <f t="shared" si="20"/>
        <v>455941</v>
      </c>
      <c r="AD107" s="91">
        <f t="shared" si="21"/>
        <v>385837</v>
      </c>
      <c r="AE107" s="91">
        <f t="shared" si="22"/>
        <v>265452</v>
      </c>
      <c r="AF107" s="91">
        <f t="shared" si="23"/>
        <v>397014</v>
      </c>
      <c r="AG107" s="91">
        <f t="shared" si="13"/>
        <v>10853583</v>
      </c>
      <c r="AH107" s="91">
        <f t="shared" si="14"/>
        <v>1048303</v>
      </c>
    </row>
    <row r="108">
      <c r="A108" s="76">
        <v>44521.0</v>
      </c>
      <c r="B108" s="24">
        <v>2.0131393E7</v>
      </c>
      <c r="C108" s="24">
        <v>2.036196E7</v>
      </c>
      <c r="D108" s="24">
        <v>372202.0</v>
      </c>
      <c r="E108" s="24">
        <v>6782704.0</v>
      </c>
      <c r="F108" s="24">
        <v>5787880.0</v>
      </c>
      <c r="G108" s="24">
        <v>7331313.0</v>
      </c>
      <c r="H108" s="24">
        <v>8114031.0</v>
      </c>
      <c r="I108" s="24">
        <v>6754836.0</v>
      </c>
      <c r="J108" s="24">
        <v>3491668.0</v>
      </c>
      <c r="K108" s="24">
        <v>1858719.0</v>
      </c>
      <c r="L108" s="24">
        <v>78.9</v>
      </c>
      <c r="M108" s="24">
        <v>78.6</v>
      </c>
      <c r="N108" s="24">
        <v>79.1</v>
      </c>
      <c r="O108" s="85">
        <v>5.2</v>
      </c>
      <c r="P108" s="24">
        <v>89.0</v>
      </c>
      <c r="Q108" s="24">
        <v>86.6</v>
      </c>
      <c r="R108" s="24">
        <v>90.4</v>
      </c>
      <c r="S108" s="24">
        <v>94.7</v>
      </c>
      <c r="T108" s="24">
        <v>94.6</v>
      </c>
      <c r="U108" s="24">
        <v>92.9</v>
      </c>
      <c r="V108" s="24">
        <v>82.4</v>
      </c>
      <c r="W108" s="91">
        <f t="shared" si="3"/>
        <v>40121151</v>
      </c>
      <c r="X108" s="91">
        <f t="shared" si="15"/>
        <v>90.89674589</v>
      </c>
      <c r="Y108" s="91">
        <f t="shared" si="16"/>
        <v>6837654</v>
      </c>
      <c r="Z108" s="91">
        <f t="shared" si="17"/>
        <v>837052</v>
      </c>
      <c r="AA108" s="91">
        <f t="shared" si="18"/>
        <v>898759</v>
      </c>
      <c r="AB108" s="91">
        <f t="shared" si="19"/>
        <v>777908</v>
      </c>
      <c r="AC108" s="91">
        <f t="shared" si="20"/>
        <v>456045</v>
      </c>
      <c r="AD108" s="91">
        <f t="shared" si="21"/>
        <v>385867</v>
      </c>
      <c r="AE108" s="91">
        <f t="shared" si="22"/>
        <v>265461</v>
      </c>
      <c r="AF108" s="91">
        <f t="shared" si="23"/>
        <v>397017</v>
      </c>
      <c r="AG108" s="91">
        <f t="shared" si="13"/>
        <v>10855763</v>
      </c>
      <c r="AH108" s="91">
        <f t="shared" si="14"/>
        <v>1048345</v>
      </c>
    </row>
    <row r="109">
      <c r="A109" s="76">
        <v>44520.0</v>
      </c>
      <c r="B109" s="24">
        <v>2.0108862E7</v>
      </c>
      <c r="C109" s="24">
        <v>2.0343514E7</v>
      </c>
      <c r="D109" s="24">
        <v>354263.0</v>
      </c>
      <c r="E109" s="24">
        <v>6774791.0</v>
      </c>
      <c r="F109" s="24">
        <v>5781678.0</v>
      </c>
      <c r="G109" s="24">
        <v>7326515.0</v>
      </c>
      <c r="H109" s="24">
        <v>8111387.0</v>
      </c>
      <c r="I109" s="24">
        <v>6753838.0</v>
      </c>
      <c r="J109" s="24">
        <v>3491381.0</v>
      </c>
      <c r="K109" s="24">
        <v>1858523.0</v>
      </c>
      <c r="L109" s="24">
        <v>78.8</v>
      </c>
      <c r="M109" s="24">
        <v>78.5</v>
      </c>
      <c r="N109" s="24">
        <v>79.0</v>
      </c>
      <c r="O109" s="85">
        <v>4.9</v>
      </c>
      <c r="P109" s="24">
        <v>88.9</v>
      </c>
      <c r="Q109" s="24">
        <v>86.5</v>
      </c>
      <c r="R109" s="24">
        <v>90.3</v>
      </c>
      <c r="S109" s="24">
        <v>94.6</v>
      </c>
      <c r="T109" s="24">
        <v>94.6</v>
      </c>
      <c r="U109" s="24">
        <v>92.9</v>
      </c>
      <c r="V109" s="24">
        <v>82.4</v>
      </c>
      <c r="W109" s="91">
        <f t="shared" si="3"/>
        <v>40098113</v>
      </c>
      <c r="X109" s="91">
        <f t="shared" si="15"/>
        <v>90.84455199</v>
      </c>
      <c r="Y109" s="91">
        <f t="shared" si="16"/>
        <v>6855593</v>
      </c>
      <c r="Z109" s="91">
        <f t="shared" si="17"/>
        <v>844965</v>
      </c>
      <c r="AA109" s="91">
        <f t="shared" si="18"/>
        <v>904961</v>
      </c>
      <c r="AB109" s="91">
        <f t="shared" si="19"/>
        <v>782706</v>
      </c>
      <c r="AC109" s="91">
        <f t="shared" si="20"/>
        <v>458689</v>
      </c>
      <c r="AD109" s="91">
        <f t="shared" si="21"/>
        <v>386865</v>
      </c>
      <c r="AE109" s="91">
        <f t="shared" si="22"/>
        <v>265748</v>
      </c>
      <c r="AF109" s="91">
        <f t="shared" si="23"/>
        <v>397213</v>
      </c>
      <c r="AG109" s="91">
        <f t="shared" si="13"/>
        <v>10896740</v>
      </c>
      <c r="AH109" s="91">
        <f t="shared" si="14"/>
        <v>1049826</v>
      </c>
    </row>
    <row r="110">
      <c r="A110" s="76">
        <v>44519.0</v>
      </c>
      <c r="B110" s="24">
        <v>2.0067293E7</v>
      </c>
      <c r="C110" s="24">
        <v>2.0307151E7</v>
      </c>
      <c r="D110" s="24">
        <v>326419.0</v>
      </c>
      <c r="E110" s="24">
        <v>6759079.0</v>
      </c>
      <c r="F110" s="24">
        <v>5768253.0</v>
      </c>
      <c r="G110" s="24">
        <v>7316641.0</v>
      </c>
      <c r="H110" s="24">
        <v>8105392.0</v>
      </c>
      <c r="I110" s="24">
        <v>6750632.0</v>
      </c>
      <c r="J110" s="24">
        <v>3490279.0</v>
      </c>
      <c r="K110" s="24">
        <v>1857749.0</v>
      </c>
      <c r="L110" s="24">
        <v>78.6</v>
      </c>
      <c r="M110" s="24">
        <v>78.4</v>
      </c>
      <c r="N110" s="24">
        <v>78.9</v>
      </c>
      <c r="O110" s="85">
        <v>4.5</v>
      </c>
      <c r="P110" s="24">
        <v>88.7</v>
      </c>
      <c r="Q110" s="24">
        <v>86.3</v>
      </c>
      <c r="R110" s="24">
        <v>90.2</v>
      </c>
      <c r="S110" s="24">
        <v>94.6</v>
      </c>
      <c r="T110" s="24">
        <v>94.5</v>
      </c>
      <c r="U110" s="24">
        <v>92.9</v>
      </c>
      <c r="V110" s="24">
        <v>82.4</v>
      </c>
      <c r="W110" s="91">
        <f t="shared" si="3"/>
        <v>40048025</v>
      </c>
      <c r="X110" s="91">
        <f t="shared" si="15"/>
        <v>90.73107478</v>
      </c>
      <c r="Y110" s="91">
        <f t="shared" si="16"/>
        <v>6883437</v>
      </c>
      <c r="Z110" s="91">
        <f t="shared" si="17"/>
        <v>860677</v>
      </c>
      <c r="AA110" s="91">
        <f t="shared" si="18"/>
        <v>918386</v>
      </c>
      <c r="AB110" s="91">
        <f t="shared" si="19"/>
        <v>792580</v>
      </c>
      <c r="AC110" s="91">
        <f t="shared" si="20"/>
        <v>464684</v>
      </c>
      <c r="AD110" s="91">
        <f t="shared" si="21"/>
        <v>390071</v>
      </c>
      <c r="AE110" s="91">
        <f t="shared" si="22"/>
        <v>266850</v>
      </c>
      <c r="AF110" s="91">
        <f t="shared" si="23"/>
        <v>397987</v>
      </c>
      <c r="AG110" s="91">
        <f t="shared" si="13"/>
        <v>10974672</v>
      </c>
      <c r="AH110" s="91">
        <f t="shared" si="14"/>
        <v>1054908</v>
      </c>
    </row>
    <row r="111">
      <c r="A111" s="76">
        <v>44518.0</v>
      </c>
      <c r="B111" s="109">
        <v>2.0034961E7</v>
      </c>
      <c r="C111" s="109">
        <v>2.0277425E7</v>
      </c>
      <c r="D111" s="109">
        <v>297059.0</v>
      </c>
      <c r="E111" s="109">
        <v>6748316.0</v>
      </c>
      <c r="F111" s="109">
        <v>5759810.0</v>
      </c>
      <c r="G111" s="109">
        <v>7310558.0</v>
      </c>
      <c r="H111" s="109">
        <v>8101662.0</v>
      </c>
      <c r="I111" s="109">
        <v>6748501.0</v>
      </c>
      <c r="J111" s="109">
        <v>3489394.0</v>
      </c>
      <c r="K111" s="109">
        <v>1857086.0</v>
      </c>
      <c r="L111" s="85">
        <v>78.5</v>
      </c>
      <c r="M111" s="85">
        <v>78.3</v>
      </c>
      <c r="N111" s="85">
        <v>78.8</v>
      </c>
      <c r="O111" s="85">
        <v>4.1</v>
      </c>
      <c r="P111" s="85">
        <v>88.6</v>
      </c>
      <c r="Q111" s="85">
        <v>86.1</v>
      </c>
      <c r="R111" s="85">
        <v>90.2</v>
      </c>
      <c r="S111" s="85">
        <v>94.5</v>
      </c>
      <c r="T111" s="85">
        <v>94.5</v>
      </c>
      <c r="U111" s="85">
        <v>92.9</v>
      </c>
      <c r="V111" s="85">
        <v>82.3</v>
      </c>
      <c r="W111" s="91">
        <f t="shared" si="3"/>
        <v>40015327</v>
      </c>
      <c r="X111" s="91">
        <f t="shared" si="15"/>
        <v>90.65699561</v>
      </c>
      <c r="Y111" s="91">
        <f t="shared" si="16"/>
        <v>6912797</v>
      </c>
      <c r="Z111" s="91">
        <f t="shared" si="17"/>
        <v>871440</v>
      </c>
      <c r="AA111" s="91">
        <f t="shared" si="18"/>
        <v>926829</v>
      </c>
      <c r="AB111" s="91">
        <f t="shared" si="19"/>
        <v>798663</v>
      </c>
      <c r="AC111" s="91">
        <f t="shared" si="20"/>
        <v>468414</v>
      </c>
      <c r="AD111" s="91">
        <f t="shared" si="21"/>
        <v>392202</v>
      </c>
      <c r="AE111" s="91">
        <f t="shared" si="22"/>
        <v>267735</v>
      </c>
      <c r="AF111" s="91">
        <f t="shared" si="23"/>
        <v>398650</v>
      </c>
      <c r="AG111" s="91">
        <f t="shared" si="13"/>
        <v>11036730</v>
      </c>
      <c r="AH111" s="91">
        <f t="shared" si="14"/>
        <v>1058587</v>
      </c>
    </row>
    <row r="112">
      <c r="A112" s="76">
        <v>44517.0</v>
      </c>
      <c r="B112" s="24">
        <v>1.9998936E7</v>
      </c>
      <c r="C112" s="24">
        <v>2.0244283E7</v>
      </c>
      <c r="D112" s="24">
        <v>260439.0</v>
      </c>
      <c r="E112" s="24">
        <v>6737270.0</v>
      </c>
      <c r="F112" s="24">
        <v>5752361.0</v>
      </c>
      <c r="G112" s="24">
        <v>7304484.0</v>
      </c>
      <c r="H112" s="24">
        <v>8097687.0</v>
      </c>
      <c r="I112" s="24">
        <v>6746154.0</v>
      </c>
      <c r="J112" s="24">
        <v>3488443.0</v>
      </c>
      <c r="K112" s="24">
        <v>1856381.0</v>
      </c>
      <c r="L112" s="24">
        <v>78.4</v>
      </c>
      <c r="M112" s="24">
        <v>78.1</v>
      </c>
      <c r="N112" s="24">
        <v>78.6</v>
      </c>
      <c r="O112" s="24">
        <v>3.6</v>
      </c>
      <c r="P112" s="24">
        <v>88.4</v>
      </c>
      <c r="Q112" s="24">
        <v>86.0</v>
      </c>
      <c r="R112" s="24">
        <v>90.1</v>
      </c>
      <c r="S112" s="24">
        <v>94.5</v>
      </c>
      <c r="T112" s="24">
        <v>94.5</v>
      </c>
      <c r="U112" s="24">
        <v>92.8</v>
      </c>
      <c r="V112" s="24">
        <v>82.3</v>
      </c>
      <c r="W112" s="91">
        <f t="shared" si="3"/>
        <v>39982780</v>
      </c>
      <c r="X112" s="91">
        <f t="shared" si="15"/>
        <v>90.58325853</v>
      </c>
      <c r="Y112" s="91">
        <f t="shared" si="16"/>
        <v>6949417</v>
      </c>
      <c r="Z112" s="91">
        <f t="shared" si="17"/>
        <v>882486</v>
      </c>
      <c r="AA112" s="91">
        <f t="shared" si="18"/>
        <v>934278</v>
      </c>
      <c r="AB112" s="91">
        <f t="shared" si="19"/>
        <v>804737</v>
      </c>
      <c r="AC112" s="91">
        <f t="shared" si="20"/>
        <v>472389</v>
      </c>
      <c r="AD112" s="91">
        <f t="shared" si="21"/>
        <v>394549</v>
      </c>
      <c r="AE112" s="91">
        <f t="shared" si="22"/>
        <v>268686</v>
      </c>
      <c r="AF112" s="91">
        <f t="shared" si="23"/>
        <v>399355</v>
      </c>
      <c r="AG112" s="91">
        <f t="shared" si="13"/>
        <v>11105897</v>
      </c>
      <c r="AH112" s="91">
        <f t="shared" si="14"/>
        <v>1062590</v>
      </c>
    </row>
    <row r="113">
      <c r="A113" s="76">
        <v>44516.0</v>
      </c>
      <c r="B113" s="24">
        <v>1.9971464E7</v>
      </c>
      <c r="C113" s="24">
        <v>2.022156E7</v>
      </c>
      <c r="D113" s="24">
        <v>247291.0</v>
      </c>
      <c r="E113" s="24">
        <v>6724636.0</v>
      </c>
      <c r="F113" s="24">
        <v>5743667.0</v>
      </c>
      <c r="G113" s="24">
        <v>7297505.0</v>
      </c>
      <c r="H113" s="24">
        <v>8093151.0</v>
      </c>
      <c r="I113" s="24">
        <v>6743631.0</v>
      </c>
      <c r="J113" s="24">
        <v>3487485.0</v>
      </c>
      <c r="K113" s="24">
        <v>1855658.0</v>
      </c>
      <c r="L113" s="24">
        <v>78.3</v>
      </c>
      <c r="M113" s="24">
        <v>78.0</v>
      </c>
      <c r="N113" s="24">
        <v>78.5</v>
      </c>
      <c r="O113" s="24">
        <v>3.4</v>
      </c>
      <c r="P113" s="24">
        <v>88.3</v>
      </c>
      <c r="Q113" s="24">
        <v>85.9</v>
      </c>
      <c r="R113" s="24">
        <v>90.0</v>
      </c>
      <c r="S113" s="24">
        <v>94.4</v>
      </c>
      <c r="T113" s="24">
        <v>94.4</v>
      </c>
      <c r="U113" s="24">
        <v>92.8</v>
      </c>
      <c r="V113" s="24">
        <v>82.3</v>
      </c>
      <c r="W113" s="91">
        <f t="shared" si="3"/>
        <v>39945733</v>
      </c>
      <c r="X113" s="91">
        <f t="shared" si="15"/>
        <v>90.49932645</v>
      </c>
      <c r="Y113" s="91">
        <f t="shared" si="16"/>
        <v>6962565</v>
      </c>
      <c r="Z113" s="91">
        <f t="shared" si="17"/>
        <v>895120</v>
      </c>
      <c r="AA113" s="91">
        <f t="shared" si="18"/>
        <v>942972</v>
      </c>
      <c r="AB113" s="91">
        <f t="shared" si="19"/>
        <v>811716</v>
      </c>
      <c r="AC113" s="91">
        <f t="shared" si="20"/>
        <v>476925</v>
      </c>
      <c r="AD113" s="91">
        <f t="shared" si="21"/>
        <v>397072</v>
      </c>
      <c r="AE113" s="91">
        <f t="shared" si="22"/>
        <v>269644</v>
      </c>
      <c r="AF113" s="91">
        <f t="shared" si="23"/>
        <v>400078</v>
      </c>
      <c r="AG113" s="91">
        <f t="shared" si="13"/>
        <v>11156092</v>
      </c>
      <c r="AH113" s="91">
        <f t="shared" si="14"/>
        <v>1066794</v>
      </c>
    </row>
    <row r="114">
      <c r="A114" s="76">
        <v>44515.0</v>
      </c>
      <c r="B114" s="24">
        <v>1.992333E7</v>
      </c>
      <c r="C114" s="24">
        <v>2.0179253E7</v>
      </c>
      <c r="D114" s="24">
        <v>204749.0</v>
      </c>
      <c r="E114" s="24">
        <v>6708212.0</v>
      </c>
      <c r="F114" s="24">
        <v>5732008.0</v>
      </c>
      <c r="G114" s="24">
        <v>7288387.0</v>
      </c>
      <c r="H114" s="24">
        <v>8087078.0</v>
      </c>
      <c r="I114" s="24">
        <v>6740702.0</v>
      </c>
      <c r="J114" s="24">
        <v>3486443.0</v>
      </c>
      <c r="K114" s="24">
        <v>1855004.0</v>
      </c>
      <c r="L114" s="24">
        <v>78.1</v>
      </c>
      <c r="M114" s="24">
        <v>77.8</v>
      </c>
      <c r="N114" s="24">
        <v>78.4</v>
      </c>
      <c r="O114" s="24">
        <v>2.8</v>
      </c>
      <c r="P114" s="24">
        <v>88.0</v>
      </c>
      <c r="Q114" s="24">
        <v>85.7</v>
      </c>
      <c r="R114" s="24">
        <v>89.9</v>
      </c>
      <c r="S114" s="24">
        <v>94.4</v>
      </c>
      <c r="T114" s="24">
        <v>94.4</v>
      </c>
      <c r="U114" s="24">
        <v>92.8</v>
      </c>
      <c r="V114" s="24">
        <v>82.2</v>
      </c>
      <c r="W114" s="91">
        <f t="shared" si="3"/>
        <v>39897834</v>
      </c>
      <c r="X114" s="91">
        <f t="shared" si="15"/>
        <v>90.39080855</v>
      </c>
      <c r="Y114" s="91">
        <f t="shared" si="16"/>
        <v>7005107</v>
      </c>
      <c r="Z114" s="91">
        <f t="shared" si="17"/>
        <v>911544</v>
      </c>
      <c r="AA114" s="91">
        <f t="shared" si="18"/>
        <v>954631</v>
      </c>
      <c r="AB114" s="91">
        <f t="shared" si="19"/>
        <v>820834</v>
      </c>
      <c r="AC114" s="91">
        <f t="shared" si="20"/>
        <v>482998</v>
      </c>
      <c r="AD114" s="91">
        <f t="shared" si="21"/>
        <v>400001</v>
      </c>
      <c r="AE114" s="91">
        <f t="shared" si="22"/>
        <v>270686</v>
      </c>
      <c r="AF114" s="91">
        <f t="shared" si="23"/>
        <v>400732</v>
      </c>
      <c r="AG114" s="91">
        <f t="shared" si="13"/>
        <v>11246533</v>
      </c>
      <c r="AH114" s="91">
        <f t="shared" si="14"/>
        <v>1071419</v>
      </c>
    </row>
    <row r="115">
      <c r="A115" s="76">
        <v>44514.0</v>
      </c>
      <c r="B115" s="101">
        <v>1.9921398E7</v>
      </c>
      <c r="C115" s="101">
        <v>2.0177733E7</v>
      </c>
      <c r="D115" s="101">
        <v>203300.0</v>
      </c>
      <c r="E115" s="101">
        <v>6707406.0</v>
      </c>
      <c r="F115" s="101">
        <v>5731503.0</v>
      </c>
      <c r="G115" s="101">
        <v>7287989.0</v>
      </c>
      <c r="H115" s="101">
        <v>8086854.0</v>
      </c>
      <c r="I115" s="101">
        <v>6740647.0</v>
      </c>
      <c r="J115" s="101">
        <v>3486431.0</v>
      </c>
      <c r="K115" s="101">
        <v>1855001.0</v>
      </c>
      <c r="L115" s="101">
        <v>78.1</v>
      </c>
      <c r="M115" s="101">
        <v>77.8</v>
      </c>
      <c r="N115" s="101">
        <v>78.4</v>
      </c>
      <c r="O115" s="24">
        <v>2.8</v>
      </c>
      <c r="P115" s="101">
        <v>88.0</v>
      </c>
      <c r="Q115" s="101">
        <v>85.7</v>
      </c>
      <c r="R115" s="101">
        <v>89.9</v>
      </c>
      <c r="S115" s="101">
        <v>94.4</v>
      </c>
      <c r="T115" s="101">
        <v>94.4</v>
      </c>
      <c r="U115" s="101">
        <v>92.8</v>
      </c>
      <c r="V115" s="101">
        <v>82.2</v>
      </c>
      <c r="W115" s="91">
        <f t="shared" si="3"/>
        <v>39895831</v>
      </c>
      <c r="X115" s="91">
        <f t="shared" si="15"/>
        <v>90.38627064</v>
      </c>
      <c r="Y115" s="91">
        <f t="shared" si="16"/>
        <v>7006556</v>
      </c>
      <c r="Z115" s="91">
        <f t="shared" si="17"/>
        <v>912350</v>
      </c>
      <c r="AA115" s="91">
        <f t="shared" si="18"/>
        <v>955136</v>
      </c>
      <c r="AB115" s="91">
        <f t="shared" si="19"/>
        <v>821232</v>
      </c>
      <c r="AC115" s="91">
        <f t="shared" si="20"/>
        <v>483222</v>
      </c>
      <c r="AD115" s="91">
        <f t="shared" si="21"/>
        <v>400056</v>
      </c>
      <c r="AE115" s="91">
        <f t="shared" si="22"/>
        <v>270698</v>
      </c>
      <c r="AF115" s="91">
        <f t="shared" si="23"/>
        <v>400735</v>
      </c>
      <c r="AG115" s="91">
        <f t="shared" si="13"/>
        <v>11249985</v>
      </c>
      <c r="AH115" s="91">
        <f t="shared" si="14"/>
        <v>1071489</v>
      </c>
    </row>
    <row r="116">
      <c r="A116" s="76">
        <v>44513.0</v>
      </c>
      <c r="B116" s="101">
        <v>1.9861702E7</v>
      </c>
      <c r="C116" s="101">
        <v>2.0135708E7</v>
      </c>
      <c r="D116" s="101">
        <v>170315.0</v>
      </c>
      <c r="E116" s="101">
        <v>6689137.0</v>
      </c>
      <c r="F116" s="101">
        <v>5714578.0</v>
      </c>
      <c r="G116" s="101">
        <v>7273083.0</v>
      </c>
      <c r="H116" s="101">
        <v>8073747.0</v>
      </c>
      <c r="I116" s="101">
        <v>6736432.0</v>
      </c>
      <c r="J116" s="101">
        <v>3485591.0</v>
      </c>
      <c r="K116" s="101">
        <v>1854527.0</v>
      </c>
      <c r="L116" s="101">
        <v>77.9</v>
      </c>
      <c r="M116" s="101">
        <v>77.6</v>
      </c>
      <c r="N116" s="101">
        <v>78.2</v>
      </c>
      <c r="O116" s="24">
        <v>2.4</v>
      </c>
      <c r="P116" s="101">
        <v>87.8</v>
      </c>
      <c r="Q116" s="101">
        <v>85.5</v>
      </c>
      <c r="R116" s="101">
        <v>89.7</v>
      </c>
      <c r="S116" s="101">
        <v>94.2</v>
      </c>
      <c r="T116" s="101">
        <v>94.3</v>
      </c>
      <c r="U116" s="101">
        <v>92.8</v>
      </c>
      <c r="V116" s="101">
        <v>82.2</v>
      </c>
      <c r="W116" s="91">
        <f t="shared" si="3"/>
        <v>39827095</v>
      </c>
      <c r="X116" s="91">
        <f t="shared" si="15"/>
        <v>90.23054532</v>
      </c>
      <c r="Y116" s="91">
        <f t="shared" si="16"/>
        <v>7039541</v>
      </c>
      <c r="Z116" s="91">
        <f t="shared" si="17"/>
        <v>930619</v>
      </c>
      <c r="AA116" s="91">
        <f t="shared" si="18"/>
        <v>972061</v>
      </c>
      <c r="AB116" s="91">
        <f t="shared" si="19"/>
        <v>836138</v>
      </c>
      <c r="AC116" s="91">
        <f t="shared" si="20"/>
        <v>496329</v>
      </c>
      <c r="AD116" s="91">
        <f t="shared" si="21"/>
        <v>404271</v>
      </c>
      <c r="AE116" s="91">
        <f t="shared" si="22"/>
        <v>271538</v>
      </c>
      <c r="AF116" s="91">
        <f t="shared" si="23"/>
        <v>401209</v>
      </c>
      <c r="AG116" s="91">
        <f t="shared" si="13"/>
        <v>11351706</v>
      </c>
      <c r="AH116" s="91">
        <f t="shared" si="14"/>
        <v>1077018</v>
      </c>
    </row>
    <row r="117">
      <c r="A117" s="76">
        <v>44512.0</v>
      </c>
      <c r="B117" s="24">
        <v>1.9778228E7</v>
      </c>
      <c r="C117" s="24">
        <v>2.0067165E7</v>
      </c>
      <c r="D117" s="24">
        <v>133885.0</v>
      </c>
      <c r="E117" s="24">
        <v>6655735.0</v>
      </c>
      <c r="F117" s="24">
        <v>5684360.0</v>
      </c>
      <c r="G117" s="24">
        <v>7248467.0</v>
      </c>
      <c r="H117" s="24">
        <v>8057156.0</v>
      </c>
      <c r="I117" s="24">
        <v>6728842.0</v>
      </c>
      <c r="J117" s="24">
        <v>3483536.0</v>
      </c>
      <c r="K117" s="24">
        <v>1853412.0</v>
      </c>
      <c r="L117" s="24">
        <v>77.6</v>
      </c>
      <c r="M117" s="24">
        <v>77.3</v>
      </c>
      <c r="N117" s="24">
        <v>77.9</v>
      </c>
      <c r="O117" s="24">
        <v>1.9</v>
      </c>
      <c r="P117" s="24">
        <v>87.3</v>
      </c>
      <c r="Q117" s="24">
        <v>85.0</v>
      </c>
      <c r="R117" s="24">
        <v>89.4</v>
      </c>
      <c r="S117" s="24">
        <v>94.0</v>
      </c>
      <c r="T117" s="24">
        <v>94.2</v>
      </c>
      <c r="U117" s="24">
        <v>92.7</v>
      </c>
      <c r="V117" s="24">
        <v>82.2</v>
      </c>
      <c r="W117" s="91">
        <f t="shared" si="3"/>
        <v>39711508</v>
      </c>
      <c r="X117" s="91">
        <f t="shared" si="15"/>
        <v>89.96867641</v>
      </c>
      <c r="Y117" s="91">
        <f t="shared" si="16"/>
        <v>7075971</v>
      </c>
      <c r="Z117" s="91">
        <f t="shared" si="17"/>
        <v>964021</v>
      </c>
      <c r="AA117" s="91">
        <f t="shared" si="18"/>
        <v>1002279</v>
      </c>
      <c r="AB117" s="91">
        <f t="shared" si="19"/>
        <v>860754</v>
      </c>
      <c r="AC117" s="91">
        <f t="shared" si="20"/>
        <v>512920</v>
      </c>
      <c r="AD117" s="91">
        <f t="shared" si="21"/>
        <v>411861</v>
      </c>
      <c r="AE117" s="91">
        <f t="shared" si="22"/>
        <v>273593</v>
      </c>
      <c r="AF117" s="91">
        <f t="shared" si="23"/>
        <v>402324</v>
      </c>
      <c r="AG117" s="91">
        <f t="shared" si="13"/>
        <v>11503723</v>
      </c>
      <c r="AH117" s="91">
        <f t="shared" si="14"/>
        <v>1087778</v>
      </c>
    </row>
    <row r="118">
      <c r="A118" s="76">
        <v>44511.0</v>
      </c>
      <c r="B118" s="101">
        <v>1.9718208E7</v>
      </c>
      <c r="C118" s="101">
        <v>2.0017372E7</v>
      </c>
      <c r="D118" s="101">
        <v>100270.0</v>
      </c>
      <c r="E118" s="101">
        <v>6631474.0</v>
      </c>
      <c r="F118" s="101">
        <v>5663840.0</v>
      </c>
      <c r="G118" s="101">
        <v>7232815.0</v>
      </c>
      <c r="H118" s="101">
        <v>8048024.0</v>
      </c>
      <c r="I118" s="101">
        <v>6724596.0</v>
      </c>
      <c r="J118" s="101">
        <v>3482130.0</v>
      </c>
      <c r="K118" s="101">
        <v>1852431.0</v>
      </c>
      <c r="L118" s="101">
        <v>77.4</v>
      </c>
      <c r="M118" s="101">
        <v>77.0</v>
      </c>
      <c r="N118" s="101">
        <v>77.7</v>
      </c>
      <c r="O118" s="17">
        <v>1.4</v>
      </c>
      <c r="P118" s="101">
        <v>87.0</v>
      </c>
      <c r="Q118" s="101">
        <v>84.7</v>
      </c>
      <c r="R118" s="101">
        <v>89.2</v>
      </c>
      <c r="S118" s="101">
        <v>93.9</v>
      </c>
      <c r="T118" s="101">
        <v>94.2</v>
      </c>
      <c r="U118" s="101">
        <v>92.7</v>
      </c>
      <c r="V118" s="101">
        <v>82.1</v>
      </c>
      <c r="W118" s="91">
        <f t="shared" si="3"/>
        <v>39635310</v>
      </c>
      <c r="X118" s="91">
        <f t="shared" si="15"/>
        <v>89.79604552</v>
      </c>
      <c r="Y118" s="91">
        <f t="shared" si="16"/>
        <v>7109586</v>
      </c>
      <c r="Z118" s="91">
        <f t="shared" si="17"/>
        <v>988282</v>
      </c>
      <c r="AA118" s="91">
        <f t="shared" si="18"/>
        <v>1022799</v>
      </c>
      <c r="AB118" s="91">
        <f t="shared" si="19"/>
        <v>876406</v>
      </c>
      <c r="AC118" s="91">
        <f t="shared" si="20"/>
        <v>522052</v>
      </c>
      <c r="AD118" s="91">
        <f t="shared" si="21"/>
        <v>416107</v>
      </c>
      <c r="AE118" s="91">
        <f t="shared" si="22"/>
        <v>274999</v>
      </c>
      <c r="AF118" s="91">
        <f t="shared" si="23"/>
        <v>403305</v>
      </c>
      <c r="AG118" s="91">
        <f t="shared" si="13"/>
        <v>11613536</v>
      </c>
      <c r="AH118" s="91">
        <f t="shared" si="14"/>
        <v>1094411</v>
      </c>
    </row>
    <row r="119">
      <c r="A119" s="76">
        <v>44510.0</v>
      </c>
      <c r="B119" s="101">
        <v>1.9657363E7</v>
      </c>
      <c r="C119" s="101">
        <v>1.9968671E7</v>
      </c>
      <c r="D119" s="101">
        <v>61692.0</v>
      </c>
      <c r="E119" s="101">
        <v>6609357.0</v>
      </c>
      <c r="F119" s="101">
        <v>5647948.0</v>
      </c>
      <c r="G119" s="101">
        <v>7218232.0</v>
      </c>
      <c r="H119" s="101">
        <v>8037704.0</v>
      </c>
      <c r="I119" s="101">
        <v>6719428.0</v>
      </c>
      <c r="J119" s="101">
        <v>3480425.0</v>
      </c>
      <c r="K119" s="101">
        <v>1851248.0</v>
      </c>
      <c r="L119" s="101">
        <v>77.2</v>
      </c>
      <c r="M119" s="101">
        <v>76.8</v>
      </c>
      <c r="N119" s="101">
        <v>77.6</v>
      </c>
      <c r="O119" s="17">
        <v>0.9</v>
      </c>
      <c r="P119" s="101">
        <v>86.7</v>
      </c>
      <c r="Q119" s="101">
        <v>84.5</v>
      </c>
      <c r="R119" s="101">
        <v>89.0</v>
      </c>
      <c r="S119" s="101">
        <v>93.8</v>
      </c>
      <c r="T119" s="101">
        <v>94.1</v>
      </c>
      <c r="U119" s="101">
        <v>92.6</v>
      </c>
      <c r="V119" s="101">
        <v>82.1</v>
      </c>
      <c r="W119" s="91">
        <f t="shared" si="3"/>
        <v>39564342</v>
      </c>
      <c r="X119" s="91">
        <f t="shared" si="15"/>
        <v>89.63526348</v>
      </c>
      <c r="Y119" s="91">
        <f t="shared" si="16"/>
        <v>7148164</v>
      </c>
      <c r="Z119" s="91">
        <f t="shared" si="17"/>
        <v>1010399</v>
      </c>
      <c r="AA119" s="91">
        <f t="shared" si="18"/>
        <v>1038691</v>
      </c>
      <c r="AB119" s="91">
        <f t="shared" si="19"/>
        <v>890989</v>
      </c>
      <c r="AC119" s="91">
        <f t="shared" si="20"/>
        <v>532372</v>
      </c>
      <c r="AD119" s="91">
        <f t="shared" si="21"/>
        <v>421275</v>
      </c>
      <c r="AE119" s="91">
        <f t="shared" si="22"/>
        <v>276704</v>
      </c>
      <c r="AF119" s="91">
        <f t="shared" si="23"/>
        <v>404488</v>
      </c>
      <c r="AG119" s="91">
        <f t="shared" si="13"/>
        <v>11723082</v>
      </c>
      <c r="AH119" s="91">
        <f t="shared" si="14"/>
        <v>1102467</v>
      </c>
    </row>
    <row r="120">
      <c r="A120" s="76">
        <v>44509.0</v>
      </c>
      <c r="B120" s="24">
        <v>1.9581802E7</v>
      </c>
      <c r="C120" s="24">
        <v>1.9915007E7</v>
      </c>
      <c r="D120" s="24">
        <v>49911.0</v>
      </c>
      <c r="E120" s="24">
        <v>6577618.0</v>
      </c>
      <c r="F120" s="24">
        <v>5624606.0</v>
      </c>
      <c r="G120" s="24">
        <v>7194949.0</v>
      </c>
      <c r="H120" s="24">
        <v>8015836.0</v>
      </c>
      <c r="I120" s="24">
        <v>6708298.0</v>
      </c>
      <c r="J120" s="24">
        <v>3476728.0</v>
      </c>
      <c r="K120" s="24">
        <v>1848863.0</v>
      </c>
      <c r="L120" s="24">
        <v>76.9</v>
      </c>
      <c r="M120" s="24">
        <v>76.5</v>
      </c>
      <c r="N120" s="24">
        <v>77.3</v>
      </c>
      <c r="O120" s="17">
        <v>0.6</v>
      </c>
      <c r="P120" s="24">
        <v>86.3</v>
      </c>
      <c r="Q120" s="24">
        <v>84.1</v>
      </c>
      <c r="R120" s="24">
        <v>88.7</v>
      </c>
      <c r="S120" s="24">
        <v>93.5</v>
      </c>
      <c r="T120" s="24">
        <v>93.9</v>
      </c>
      <c r="U120" s="24">
        <v>92.5</v>
      </c>
      <c r="V120" s="24">
        <v>82.0</v>
      </c>
      <c r="W120" s="91">
        <f t="shared" si="3"/>
        <v>39446898</v>
      </c>
      <c r="X120" s="91">
        <f t="shared" si="15"/>
        <v>89.36918743</v>
      </c>
      <c r="Y120" s="91">
        <f t="shared" si="16"/>
        <v>7159945</v>
      </c>
      <c r="Z120" s="91">
        <f t="shared" si="17"/>
        <v>1042138</v>
      </c>
      <c r="AA120" s="91">
        <f t="shared" si="18"/>
        <v>1062033</v>
      </c>
      <c r="AB120" s="91">
        <f t="shared" si="19"/>
        <v>914272</v>
      </c>
      <c r="AC120" s="91">
        <f t="shared" si="20"/>
        <v>554240</v>
      </c>
      <c r="AD120" s="91">
        <f t="shared" si="21"/>
        <v>432405</v>
      </c>
      <c r="AE120" s="91">
        <f t="shared" si="22"/>
        <v>280401</v>
      </c>
      <c r="AF120" s="91">
        <f t="shared" si="23"/>
        <v>406873</v>
      </c>
      <c r="AG120" s="91">
        <f t="shared" si="13"/>
        <v>11852307</v>
      </c>
      <c r="AH120" s="91">
        <f t="shared" si="14"/>
        <v>1119679</v>
      </c>
    </row>
    <row r="121">
      <c r="A121" s="76">
        <v>44508.0</v>
      </c>
      <c r="B121" s="24">
        <v>1.94851E7</v>
      </c>
      <c r="C121" s="24">
        <v>1.984739E7</v>
      </c>
      <c r="D121" s="24">
        <v>16923.0</v>
      </c>
      <c r="E121" s="24">
        <v>6538020.0</v>
      </c>
      <c r="F121" s="24">
        <v>5595252.0</v>
      </c>
      <c r="G121" s="24">
        <v>7166850.0</v>
      </c>
      <c r="H121" s="24">
        <v>7994903.0</v>
      </c>
      <c r="I121" s="24">
        <v>6699117.0</v>
      </c>
      <c r="J121" s="24">
        <v>3474109.0</v>
      </c>
      <c r="K121" s="24">
        <v>1847316.0</v>
      </c>
      <c r="L121" s="24">
        <v>76.6</v>
      </c>
      <c r="M121" s="24">
        <v>76.1</v>
      </c>
      <c r="N121" s="24">
        <v>77.1</v>
      </c>
      <c r="O121" s="17">
        <v>0.2</v>
      </c>
      <c r="P121" s="24">
        <v>85.8</v>
      </c>
      <c r="Q121" s="24">
        <v>83.7</v>
      </c>
      <c r="R121" s="24">
        <v>88.4</v>
      </c>
      <c r="S121" s="24">
        <v>93.3</v>
      </c>
      <c r="T121" s="24">
        <v>93.8</v>
      </c>
      <c r="U121" s="24">
        <v>92.5</v>
      </c>
      <c r="V121" s="24">
        <v>81.9</v>
      </c>
      <c r="W121" s="91">
        <f t="shared" si="3"/>
        <v>39315567</v>
      </c>
      <c r="X121" s="91">
        <f t="shared" si="15"/>
        <v>89.07164959</v>
      </c>
      <c r="Y121" s="91">
        <f t="shared" si="16"/>
        <v>7192933</v>
      </c>
      <c r="Z121" s="91">
        <f t="shared" si="17"/>
        <v>1081736</v>
      </c>
      <c r="AA121" s="91">
        <f t="shared" si="18"/>
        <v>1091387</v>
      </c>
      <c r="AB121" s="91">
        <f t="shared" si="19"/>
        <v>942371</v>
      </c>
      <c r="AC121" s="91">
        <f t="shared" si="20"/>
        <v>575173</v>
      </c>
      <c r="AD121" s="91">
        <f t="shared" si="21"/>
        <v>441586</v>
      </c>
      <c r="AE121" s="91">
        <f t="shared" si="22"/>
        <v>283020</v>
      </c>
      <c r="AF121" s="91">
        <f t="shared" si="23"/>
        <v>408420</v>
      </c>
      <c r="AG121" s="91">
        <f t="shared" si="13"/>
        <v>12016626</v>
      </c>
      <c r="AH121" s="91">
        <f t="shared" si="14"/>
        <v>1133026</v>
      </c>
    </row>
    <row r="122">
      <c r="A122" s="76">
        <v>44507.0</v>
      </c>
      <c r="B122" s="24">
        <v>1.9482289E7</v>
      </c>
      <c r="C122" s="24">
        <v>1.9845707E7</v>
      </c>
      <c r="D122" s="24">
        <v>16919.0</v>
      </c>
      <c r="E122" s="24">
        <v>6536044.0</v>
      </c>
      <c r="F122" s="24">
        <v>5594052.0</v>
      </c>
      <c r="G122" s="24">
        <v>7165947.0</v>
      </c>
      <c r="H122" s="24">
        <v>7994614.0</v>
      </c>
      <c r="I122" s="24">
        <v>6699006.0</v>
      </c>
      <c r="J122" s="24">
        <v>3474099.0</v>
      </c>
      <c r="K122" s="24">
        <v>1847315.0</v>
      </c>
      <c r="L122" s="24">
        <v>76.6</v>
      </c>
      <c r="M122" s="24">
        <v>76.1</v>
      </c>
      <c r="N122" s="24">
        <v>77.1</v>
      </c>
      <c r="O122" s="17">
        <v>0.2</v>
      </c>
      <c r="P122" s="24">
        <v>85.8</v>
      </c>
      <c r="Q122" s="24">
        <v>83.7</v>
      </c>
      <c r="R122" s="24">
        <v>88.4</v>
      </c>
      <c r="S122" s="24">
        <v>93.3</v>
      </c>
      <c r="T122" s="24">
        <v>93.8</v>
      </c>
      <c r="U122" s="24">
        <v>92.5</v>
      </c>
      <c r="V122" s="24">
        <v>81.9</v>
      </c>
      <c r="W122" s="91">
        <f t="shared" si="3"/>
        <v>39311077</v>
      </c>
      <c r="X122" s="91">
        <f t="shared" si="15"/>
        <v>89.06147724</v>
      </c>
      <c r="Y122" s="91">
        <f t="shared" si="16"/>
        <v>7192937</v>
      </c>
      <c r="Z122" s="91">
        <f t="shared" si="17"/>
        <v>1083712</v>
      </c>
      <c r="AA122" s="91">
        <f t="shared" si="18"/>
        <v>1092587</v>
      </c>
      <c r="AB122" s="91">
        <f t="shared" si="19"/>
        <v>943274</v>
      </c>
      <c r="AC122" s="91">
        <f t="shared" si="20"/>
        <v>575462</v>
      </c>
      <c r="AD122" s="91">
        <f t="shared" si="21"/>
        <v>441697</v>
      </c>
      <c r="AE122" s="91">
        <f t="shared" si="22"/>
        <v>283030</v>
      </c>
      <c r="AF122" s="91">
        <f t="shared" si="23"/>
        <v>408421</v>
      </c>
      <c r="AG122" s="91">
        <f t="shared" si="13"/>
        <v>12021120</v>
      </c>
      <c r="AH122" s="91">
        <f t="shared" si="14"/>
        <v>1133148</v>
      </c>
    </row>
    <row r="123">
      <c r="A123" s="76">
        <v>44506.0</v>
      </c>
      <c r="B123" s="24">
        <v>1.9444093E7</v>
      </c>
      <c r="C123" s="24">
        <v>1.9817031E7</v>
      </c>
      <c r="D123" s="24">
        <v>16859.0</v>
      </c>
      <c r="E123" s="24">
        <v>6513233.0</v>
      </c>
      <c r="F123" s="24">
        <v>5575047.0</v>
      </c>
      <c r="G123" s="24">
        <v>7146888.0</v>
      </c>
      <c r="H123" s="24">
        <v>7990583.0</v>
      </c>
      <c r="I123" s="24">
        <v>6697613.0</v>
      </c>
      <c r="J123" s="24">
        <v>3473796.0</v>
      </c>
      <c r="K123" s="24">
        <v>1847105.0</v>
      </c>
      <c r="L123" s="24">
        <v>76.5</v>
      </c>
      <c r="M123" s="24">
        <v>75.9</v>
      </c>
      <c r="N123" s="24">
        <v>77.0</v>
      </c>
      <c r="O123" s="17">
        <v>0.2</v>
      </c>
      <c r="P123" s="24">
        <v>85.5</v>
      </c>
      <c r="Q123" s="24">
        <v>83.4</v>
      </c>
      <c r="R123" s="24">
        <v>88.1</v>
      </c>
      <c r="S123" s="24">
        <v>93.2</v>
      </c>
      <c r="T123" s="24">
        <v>93.8</v>
      </c>
      <c r="U123" s="24">
        <v>92.5</v>
      </c>
      <c r="V123" s="24">
        <v>81.9</v>
      </c>
      <c r="W123" s="91">
        <f t="shared" si="3"/>
        <v>39244265</v>
      </c>
      <c r="X123" s="91">
        <f t="shared" si="15"/>
        <v>88.91011086</v>
      </c>
      <c r="Y123" s="91">
        <f t="shared" si="16"/>
        <v>7192997</v>
      </c>
      <c r="Z123" s="91">
        <f t="shared" si="17"/>
        <v>1106523</v>
      </c>
      <c r="AA123" s="91">
        <f t="shared" si="18"/>
        <v>1111592</v>
      </c>
      <c r="AB123" s="91">
        <f t="shared" si="19"/>
        <v>962333</v>
      </c>
      <c r="AC123" s="91">
        <f t="shared" si="20"/>
        <v>579493</v>
      </c>
      <c r="AD123" s="91">
        <f t="shared" si="21"/>
        <v>443090</v>
      </c>
      <c r="AE123" s="91">
        <f t="shared" si="22"/>
        <v>283333</v>
      </c>
      <c r="AF123" s="91">
        <f t="shared" si="23"/>
        <v>408631</v>
      </c>
      <c r="AG123" s="91">
        <f t="shared" si="13"/>
        <v>12087992</v>
      </c>
      <c r="AH123" s="91">
        <f t="shared" si="14"/>
        <v>1135054</v>
      </c>
    </row>
    <row r="124">
      <c r="A124" s="76">
        <v>44505.0</v>
      </c>
      <c r="B124" s="24">
        <v>1.9359132E7</v>
      </c>
      <c r="C124" s="24">
        <v>1.9740153E7</v>
      </c>
      <c r="D124" s="24">
        <v>16757.0</v>
      </c>
      <c r="E124" s="24">
        <v>6462575.0</v>
      </c>
      <c r="F124" s="24">
        <v>5527459.0</v>
      </c>
      <c r="G124" s="24">
        <v>7099996.0</v>
      </c>
      <c r="H124" s="24">
        <v>7980908.0</v>
      </c>
      <c r="I124" s="24">
        <v>6692937.0</v>
      </c>
      <c r="J124" s="24">
        <v>3472352.0</v>
      </c>
      <c r="K124" s="24">
        <v>1846301.0</v>
      </c>
      <c r="L124" s="24">
        <v>76.1</v>
      </c>
      <c r="M124" s="24">
        <v>75.6</v>
      </c>
      <c r="N124" s="24">
        <v>76.7</v>
      </c>
      <c r="O124" s="17">
        <v>0.2</v>
      </c>
      <c r="P124" s="24">
        <v>84.8</v>
      </c>
      <c r="Q124" s="24">
        <v>82.7</v>
      </c>
      <c r="R124" s="24">
        <v>87.6</v>
      </c>
      <c r="S124" s="24">
        <v>93.1</v>
      </c>
      <c r="T124" s="24">
        <v>93.7</v>
      </c>
      <c r="U124" s="24">
        <v>92.4</v>
      </c>
      <c r="V124" s="24">
        <v>81.8</v>
      </c>
      <c r="W124" s="91">
        <f t="shared" si="3"/>
        <v>39082528</v>
      </c>
      <c r="X124" s="91">
        <f t="shared" si="15"/>
        <v>88.5436865</v>
      </c>
      <c r="Y124" s="91">
        <f t="shared" si="16"/>
        <v>7193099</v>
      </c>
      <c r="Z124" s="91">
        <f t="shared" si="17"/>
        <v>1157181</v>
      </c>
      <c r="AA124" s="91">
        <f t="shared" si="18"/>
        <v>1159180</v>
      </c>
      <c r="AB124" s="91">
        <f t="shared" si="19"/>
        <v>1009225</v>
      </c>
      <c r="AC124" s="91">
        <f t="shared" si="20"/>
        <v>589168</v>
      </c>
      <c r="AD124" s="91">
        <f t="shared" si="21"/>
        <v>447766</v>
      </c>
      <c r="AE124" s="91">
        <f t="shared" si="22"/>
        <v>284777</v>
      </c>
      <c r="AF124" s="91">
        <f t="shared" si="23"/>
        <v>409435</v>
      </c>
      <c r="AG124" s="91">
        <f t="shared" si="13"/>
        <v>12249831</v>
      </c>
      <c r="AH124" s="91">
        <f t="shared" si="14"/>
        <v>1141978</v>
      </c>
    </row>
    <row r="125">
      <c r="A125" s="76">
        <v>44504.0</v>
      </c>
      <c r="B125" s="101">
        <v>1.9289893E7</v>
      </c>
      <c r="C125" s="101">
        <v>1.9683686E7</v>
      </c>
      <c r="D125" s="101">
        <v>16702.0</v>
      </c>
      <c r="E125" s="101">
        <v>6420023.0</v>
      </c>
      <c r="F125" s="101">
        <v>5489696.0</v>
      </c>
      <c r="G125" s="101">
        <v>7065864.0</v>
      </c>
      <c r="H125" s="101">
        <v>7974725.0</v>
      </c>
      <c r="I125" s="101">
        <v>6689791.0</v>
      </c>
      <c r="J125" s="101">
        <v>3471266.0</v>
      </c>
      <c r="K125" s="101">
        <v>1845512.0</v>
      </c>
      <c r="L125" s="101">
        <v>75.9</v>
      </c>
      <c r="M125" s="101">
        <v>75.3</v>
      </c>
      <c r="N125" s="101">
        <v>76.5</v>
      </c>
      <c r="O125" s="17">
        <v>0.2</v>
      </c>
      <c r="P125" s="101">
        <v>84.3</v>
      </c>
      <c r="Q125" s="101">
        <v>82.1</v>
      </c>
      <c r="R125" s="101">
        <v>87.1</v>
      </c>
      <c r="S125" s="101">
        <v>93.1</v>
      </c>
      <c r="T125" s="101">
        <v>93.7</v>
      </c>
      <c r="U125" s="101">
        <v>92.4</v>
      </c>
      <c r="V125" s="101">
        <v>81.8</v>
      </c>
      <c r="W125" s="91">
        <f t="shared" si="3"/>
        <v>38956877</v>
      </c>
      <c r="X125" s="91">
        <f t="shared" si="15"/>
        <v>88.25901703</v>
      </c>
      <c r="Y125" s="117">
        <f t="shared" si="16"/>
        <v>7193154</v>
      </c>
      <c r="Z125" s="117">
        <f t="shared" si="17"/>
        <v>1199733</v>
      </c>
      <c r="AA125" s="117">
        <f t="shared" si="18"/>
        <v>1196943</v>
      </c>
      <c r="AB125" s="117">
        <f t="shared" si="19"/>
        <v>1043357</v>
      </c>
      <c r="AC125" s="117">
        <f t="shared" si="20"/>
        <v>595351</v>
      </c>
      <c r="AD125" s="117">
        <f t="shared" si="21"/>
        <v>450912</v>
      </c>
      <c r="AE125" s="117">
        <f t="shared" si="22"/>
        <v>285863</v>
      </c>
      <c r="AF125" s="117">
        <f t="shared" si="23"/>
        <v>410224</v>
      </c>
      <c r="AG125" s="91">
        <f t="shared" si="13"/>
        <v>12375537</v>
      </c>
      <c r="AH125" s="91">
        <f t="shared" si="14"/>
        <v>1146999</v>
      </c>
    </row>
    <row r="126">
      <c r="A126" s="76">
        <v>44503.0</v>
      </c>
      <c r="B126" s="24">
        <v>1.9247499E7</v>
      </c>
      <c r="C126" s="24">
        <v>1.9647733E7</v>
      </c>
      <c r="D126" s="24">
        <v>16660.0</v>
      </c>
      <c r="E126" s="24">
        <v>6392392.0</v>
      </c>
      <c r="F126" s="24">
        <v>5469939.0</v>
      </c>
      <c r="G126" s="24">
        <v>7046142.0</v>
      </c>
      <c r="H126" s="24">
        <v>7968629.0</v>
      </c>
      <c r="I126" s="24">
        <v>6686610.0</v>
      </c>
      <c r="J126" s="24">
        <v>3470133.0</v>
      </c>
      <c r="K126" s="24">
        <v>1844727.0</v>
      </c>
      <c r="L126" s="24">
        <v>75.7</v>
      </c>
      <c r="M126" s="24">
        <v>75.2</v>
      </c>
      <c r="N126" s="24">
        <v>76.3</v>
      </c>
      <c r="O126" s="17">
        <v>0.2</v>
      </c>
      <c r="P126" s="24">
        <v>83.9</v>
      </c>
      <c r="Q126" s="24">
        <v>81.8</v>
      </c>
      <c r="R126" s="24">
        <v>86.9</v>
      </c>
      <c r="S126" s="24">
        <v>93.0</v>
      </c>
      <c r="T126" s="24">
        <v>93.6</v>
      </c>
      <c r="U126" s="24">
        <v>92.4</v>
      </c>
      <c r="V126" s="24">
        <v>81.8</v>
      </c>
      <c r="W126" s="91">
        <f t="shared" si="3"/>
        <v>38878572</v>
      </c>
      <c r="X126" s="91">
        <f t="shared" si="15"/>
        <v>88.08161261</v>
      </c>
      <c r="Y126" s="23">
        <f t="shared" si="16"/>
        <v>7193196</v>
      </c>
      <c r="Z126" s="23">
        <f t="shared" si="17"/>
        <v>1227364</v>
      </c>
      <c r="AA126" s="23">
        <f t="shared" si="18"/>
        <v>1216700</v>
      </c>
      <c r="AB126" s="23">
        <f t="shared" si="19"/>
        <v>1063079</v>
      </c>
      <c r="AC126" s="23">
        <f t="shared" si="20"/>
        <v>601447</v>
      </c>
      <c r="AD126" s="23">
        <f t="shared" si="21"/>
        <v>454093</v>
      </c>
      <c r="AE126" s="23">
        <f t="shared" si="22"/>
        <v>286996</v>
      </c>
      <c r="AF126" s="23">
        <f t="shared" si="23"/>
        <v>411009</v>
      </c>
      <c r="AG126" s="91">
        <f t="shared" si="13"/>
        <v>12453884</v>
      </c>
      <c r="AH126" s="91">
        <f t="shared" si="14"/>
        <v>1152098</v>
      </c>
    </row>
    <row r="127">
      <c r="A127" s="76">
        <v>44502.0</v>
      </c>
      <c r="B127" s="24">
        <v>1.9198979E7</v>
      </c>
      <c r="C127" s="24">
        <v>1.9605743E7</v>
      </c>
      <c r="D127" s="24">
        <v>16612.0</v>
      </c>
      <c r="E127" s="24">
        <v>6362470.0</v>
      </c>
      <c r="F127" s="24">
        <v>5447985.0</v>
      </c>
      <c r="G127" s="24">
        <v>7022488.0</v>
      </c>
      <c r="H127" s="24">
        <v>7960628.0</v>
      </c>
      <c r="I127" s="24">
        <v>6682085.0</v>
      </c>
      <c r="J127" s="24">
        <v>3468707.0</v>
      </c>
      <c r="K127" s="24">
        <v>1843747.0</v>
      </c>
      <c r="L127" s="24">
        <v>75.6</v>
      </c>
      <c r="M127" s="24">
        <v>75.0</v>
      </c>
      <c r="N127" s="24">
        <v>76.1</v>
      </c>
      <c r="O127" s="17">
        <v>0.2</v>
      </c>
      <c r="P127" s="24">
        <v>83.5</v>
      </c>
      <c r="Q127" s="24">
        <v>81.5</v>
      </c>
      <c r="R127" s="24">
        <v>86.6</v>
      </c>
      <c r="S127" s="24">
        <v>92.9</v>
      </c>
      <c r="T127" s="24">
        <v>93.6</v>
      </c>
      <c r="U127" s="24">
        <v>92.3</v>
      </c>
      <c r="V127" s="24">
        <v>81.7</v>
      </c>
      <c r="W127" s="91">
        <f t="shared" si="3"/>
        <v>38788110</v>
      </c>
      <c r="X127" s="91">
        <f t="shared" si="15"/>
        <v>87.87666581</v>
      </c>
      <c r="Y127" s="23">
        <f t="shared" si="16"/>
        <v>7193244</v>
      </c>
      <c r="Z127" s="23">
        <f t="shared" si="17"/>
        <v>1257286</v>
      </c>
      <c r="AA127" s="23">
        <f t="shared" si="18"/>
        <v>1238654</v>
      </c>
      <c r="AB127" s="23">
        <f t="shared" si="19"/>
        <v>1086733</v>
      </c>
      <c r="AC127" s="23">
        <f t="shared" si="20"/>
        <v>609448</v>
      </c>
      <c r="AD127" s="23">
        <f t="shared" si="21"/>
        <v>458618</v>
      </c>
      <c r="AE127" s="23">
        <f t="shared" si="22"/>
        <v>288422</v>
      </c>
      <c r="AF127" s="23">
        <f t="shared" si="23"/>
        <v>411989</v>
      </c>
      <c r="AG127" s="91">
        <f t="shared" si="13"/>
        <v>12544394</v>
      </c>
      <c r="AH127" s="91">
        <f t="shared" si="14"/>
        <v>1159029</v>
      </c>
    </row>
    <row r="128">
      <c r="A128" s="76">
        <v>44501.0</v>
      </c>
      <c r="B128" s="101">
        <v>1.9131634E7</v>
      </c>
      <c r="C128" s="101">
        <v>1.9549568E7</v>
      </c>
      <c r="D128" s="101">
        <v>16557.0</v>
      </c>
      <c r="E128" s="101">
        <v>6316998.0</v>
      </c>
      <c r="F128" s="101">
        <v>5415965.0</v>
      </c>
      <c r="G128" s="101">
        <v>6988379.0</v>
      </c>
      <c r="H128" s="101">
        <v>7953476.0</v>
      </c>
      <c r="I128" s="101">
        <v>6678745.0</v>
      </c>
      <c r="J128" s="101">
        <v>3467768.0</v>
      </c>
      <c r="K128" s="101">
        <v>1843314.0</v>
      </c>
      <c r="L128" s="101">
        <v>75.3</v>
      </c>
      <c r="M128" s="101">
        <v>74.7</v>
      </c>
      <c r="N128" s="101">
        <v>75.9</v>
      </c>
      <c r="O128" s="24">
        <v>0.2</v>
      </c>
      <c r="P128" s="101">
        <v>82.9</v>
      </c>
      <c r="Q128" s="101">
        <v>81.0</v>
      </c>
      <c r="R128" s="101">
        <v>86.2</v>
      </c>
      <c r="S128" s="101">
        <v>92.8</v>
      </c>
      <c r="T128" s="101">
        <v>93.5</v>
      </c>
      <c r="U128" s="101">
        <v>92.3</v>
      </c>
      <c r="V128" s="101">
        <v>81.7</v>
      </c>
      <c r="W128" s="91">
        <f t="shared" si="3"/>
        <v>38664645</v>
      </c>
      <c r="X128" s="91">
        <f t="shared" si="15"/>
        <v>87.59694884</v>
      </c>
      <c r="Y128" s="23">
        <f t="shared" si="16"/>
        <v>7193299</v>
      </c>
      <c r="Z128" s="23">
        <f t="shared" si="17"/>
        <v>1302758</v>
      </c>
      <c r="AA128" s="23">
        <f t="shared" si="18"/>
        <v>1270674</v>
      </c>
      <c r="AB128" s="23">
        <f t="shared" si="19"/>
        <v>1120842</v>
      </c>
      <c r="AC128" s="23">
        <f t="shared" si="20"/>
        <v>616600</v>
      </c>
      <c r="AD128" s="23">
        <f t="shared" si="21"/>
        <v>461958</v>
      </c>
      <c r="AE128" s="23">
        <f t="shared" si="22"/>
        <v>289361</v>
      </c>
      <c r="AF128" s="23">
        <f t="shared" si="23"/>
        <v>412422</v>
      </c>
      <c r="AG128" s="91">
        <f t="shared" si="13"/>
        <v>12667914</v>
      </c>
      <c r="AH128" s="91">
        <f t="shared" si="14"/>
        <v>1163741</v>
      </c>
    </row>
    <row r="129">
      <c r="A129" s="76">
        <v>44500.0</v>
      </c>
      <c r="B129" s="24">
        <v>1.9118614E7</v>
      </c>
      <c r="C129" s="24">
        <v>1.9541864E7</v>
      </c>
      <c r="D129" s="24">
        <v>16553.0</v>
      </c>
      <c r="E129" s="24">
        <v>6308914.0</v>
      </c>
      <c r="F129" s="24">
        <v>5410439.0</v>
      </c>
      <c r="G129" s="24">
        <v>6982173.0</v>
      </c>
      <c r="H129" s="24">
        <v>7952797.0</v>
      </c>
      <c r="I129" s="24">
        <v>6678560.0</v>
      </c>
      <c r="J129" s="24">
        <v>3467744.0</v>
      </c>
      <c r="K129" s="24">
        <v>1843298.0</v>
      </c>
      <c r="L129" s="24">
        <v>75.3</v>
      </c>
      <c r="M129" s="24">
        <v>74.7</v>
      </c>
      <c r="N129" s="24">
        <v>75.9</v>
      </c>
      <c r="O129" s="24">
        <v>0.2</v>
      </c>
      <c r="P129" s="24">
        <v>82.8</v>
      </c>
      <c r="Q129" s="24">
        <v>80.9</v>
      </c>
      <c r="R129" s="24">
        <v>86.1</v>
      </c>
      <c r="S129" s="24">
        <v>92.8</v>
      </c>
      <c r="T129" s="24">
        <v>93.5</v>
      </c>
      <c r="U129" s="24">
        <v>92.3</v>
      </c>
      <c r="V129" s="24">
        <v>81.7</v>
      </c>
      <c r="W129" s="91">
        <f t="shared" si="3"/>
        <v>38643925</v>
      </c>
      <c r="X129" s="91">
        <f t="shared" si="15"/>
        <v>87.5500065</v>
      </c>
      <c r="Y129" s="23">
        <f t="shared" si="16"/>
        <v>7193303</v>
      </c>
      <c r="Z129" s="23">
        <f t="shared" si="17"/>
        <v>1310842</v>
      </c>
      <c r="AA129" s="23">
        <f t="shared" si="18"/>
        <v>1276200</v>
      </c>
      <c r="AB129" s="23">
        <f t="shared" si="19"/>
        <v>1127048</v>
      </c>
      <c r="AC129" s="23">
        <f t="shared" si="20"/>
        <v>617279</v>
      </c>
      <c r="AD129" s="23">
        <f t="shared" si="21"/>
        <v>462143</v>
      </c>
      <c r="AE129" s="23">
        <f t="shared" si="22"/>
        <v>289385</v>
      </c>
      <c r="AF129" s="23">
        <f t="shared" si="23"/>
        <v>412438</v>
      </c>
      <c r="AG129" s="91">
        <f t="shared" si="13"/>
        <v>12688638</v>
      </c>
      <c r="AH129" s="91">
        <f t="shared" si="14"/>
        <v>1163966</v>
      </c>
    </row>
    <row r="130">
      <c r="A130" s="76">
        <v>44499.0</v>
      </c>
      <c r="B130" s="24">
        <v>1.8902538E7</v>
      </c>
      <c r="C130" s="24">
        <v>1.9388308E7</v>
      </c>
      <c r="D130" s="24">
        <v>16544.0</v>
      </c>
      <c r="E130" s="24">
        <v>6182388.0</v>
      </c>
      <c r="F130" s="24">
        <v>5311037.0</v>
      </c>
      <c r="G130" s="24">
        <v>6852605.0</v>
      </c>
      <c r="H130" s="24">
        <v>7943177.0</v>
      </c>
      <c r="I130" s="24">
        <v>6675155.0</v>
      </c>
      <c r="J130" s="24">
        <v>3466991.0</v>
      </c>
      <c r="K130" s="24">
        <v>1842949.0</v>
      </c>
      <c r="L130" s="24">
        <v>74.6</v>
      </c>
      <c r="M130" s="24">
        <v>73.8</v>
      </c>
      <c r="N130" s="24">
        <v>75.3</v>
      </c>
      <c r="O130" s="24">
        <v>0.2</v>
      </c>
      <c r="P130" s="24">
        <v>81.1</v>
      </c>
      <c r="Q130" s="24">
        <v>79.4</v>
      </c>
      <c r="R130" s="24">
        <v>84.5</v>
      </c>
      <c r="S130" s="24">
        <v>92.7</v>
      </c>
      <c r="T130" s="24">
        <v>93.5</v>
      </c>
      <c r="U130" s="24">
        <v>92.3</v>
      </c>
      <c r="V130" s="24">
        <v>81.7</v>
      </c>
      <c r="W130" s="91">
        <f t="shared" si="3"/>
        <v>38274302</v>
      </c>
      <c r="X130" s="91">
        <f t="shared" si="15"/>
        <v>86.71260461</v>
      </c>
      <c r="Y130" s="23">
        <f t="shared" si="16"/>
        <v>7193312</v>
      </c>
      <c r="Z130" s="23">
        <f t="shared" si="17"/>
        <v>1437368</v>
      </c>
      <c r="AA130" s="23">
        <f t="shared" si="18"/>
        <v>1375602</v>
      </c>
      <c r="AB130" s="23">
        <f t="shared" si="19"/>
        <v>1256616</v>
      </c>
      <c r="AC130" s="23">
        <f t="shared" si="20"/>
        <v>626899</v>
      </c>
      <c r="AD130" s="23">
        <f t="shared" si="21"/>
        <v>465548</v>
      </c>
      <c r="AE130" s="23">
        <f t="shared" si="22"/>
        <v>290138</v>
      </c>
      <c r="AF130" s="23">
        <f t="shared" si="23"/>
        <v>412787</v>
      </c>
      <c r="AG130" s="91">
        <f t="shared" si="13"/>
        <v>13058270</v>
      </c>
      <c r="AH130" s="91">
        <f t="shared" si="14"/>
        <v>1168473</v>
      </c>
    </row>
    <row r="131">
      <c r="A131" s="76">
        <v>44498.0</v>
      </c>
      <c r="B131" s="24">
        <v>1.851847E7</v>
      </c>
      <c r="C131" s="24">
        <v>1.9074992E7</v>
      </c>
      <c r="D131" s="24">
        <v>16496.0</v>
      </c>
      <c r="E131" s="24">
        <v>5959590.0</v>
      </c>
      <c r="F131" s="24">
        <v>5118622.0</v>
      </c>
      <c r="G131" s="24">
        <v>6607517.0</v>
      </c>
      <c r="H131" s="24">
        <v>7923811.0</v>
      </c>
      <c r="I131" s="24">
        <v>6662456.0</v>
      </c>
      <c r="J131" s="24">
        <v>3463568.0</v>
      </c>
      <c r="K131" s="24">
        <v>1841402.0</v>
      </c>
      <c r="L131" s="24">
        <v>73.2</v>
      </c>
      <c r="M131" s="24">
        <v>72.3</v>
      </c>
      <c r="N131" s="24">
        <v>74.1</v>
      </c>
      <c r="O131" s="24">
        <v>0.2</v>
      </c>
      <c r="P131" s="24">
        <v>78.2</v>
      </c>
      <c r="Q131" s="24">
        <v>76.5</v>
      </c>
      <c r="R131" s="24">
        <v>81.5</v>
      </c>
      <c r="S131" s="24">
        <v>92.5</v>
      </c>
      <c r="T131" s="24">
        <v>93.3</v>
      </c>
      <c r="U131" s="24">
        <v>92.2</v>
      </c>
      <c r="V131" s="24">
        <v>81.6</v>
      </c>
      <c r="W131" s="91">
        <f t="shared" si="3"/>
        <v>37576966</v>
      </c>
      <c r="X131" s="91">
        <f t="shared" si="15"/>
        <v>85.1327503</v>
      </c>
      <c r="Y131" s="23">
        <f t="shared" si="16"/>
        <v>7193360</v>
      </c>
      <c r="Z131" s="23">
        <f t="shared" si="17"/>
        <v>1660166</v>
      </c>
      <c r="AA131" s="23">
        <f t="shared" si="18"/>
        <v>1568017</v>
      </c>
      <c r="AB131" s="23">
        <f t="shared" si="19"/>
        <v>1501704</v>
      </c>
      <c r="AC131" s="23">
        <f t="shared" si="20"/>
        <v>646265</v>
      </c>
      <c r="AD131" s="23">
        <f t="shared" si="21"/>
        <v>478247</v>
      </c>
      <c r="AE131" s="23">
        <f t="shared" si="22"/>
        <v>293561</v>
      </c>
      <c r="AF131" s="23">
        <f t="shared" si="23"/>
        <v>414334</v>
      </c>
      <c r="AG131" s="91">
        <f t="shared" si="13"/>
        <v>13755654</v>
      </c>
      <c r="AH131" s="91">
        <f t="shared" si="14"/>
        <v>1186142</v>
      </c>
    </row>
    <row r="132">
      <c r="A132" s="76">
        <v>44497.0</v>
      </c>
      <c r="B132" s="24">
        <v>1.8155615E7</v>
      </c>
      <c r="C132" s="24">
        <v>1.8815235E7</v>
      </c>
      <c r="D132" s="24">
        <v>16446.0</v>
      </c>
      <c r="E132" s="24">
        <v>5743755.0</v>
      </c>
      <c r="F132" s="24">
        <v>4945884.0</v>
      </c>
      <c r="G132" s="24">
        <v>6393227.0</v>
      </c>
      <c r="H132" s="24">
        <v>7914943.0</v>
      </c>
      <c r="I132" s="24">
        <v>6655257.0</v>
      </c>
      <c r="J132" s="24">
        <v>3461389.0</v>
      </c>
      <c r="K132" s="24">
        <v>1839949.0</v>
      </c>
      <c r="L132" s="24">
        <v>72.0</v>
      </c>
      <c r="M132" s="24">
        <v>70.9</v>
      </c>
      <c r="N132" s="24">
        <v>73.1</v>
      </c>
      <c r="O132" s="24">
        <v>0.2</v>
      </c>
      <c r="P132" s="24">
        <v>75.4</v>
      </c>
      <c r="Q132" s="24">
        <v>74.0</v>
      </c>
      <c r="R132" s="24">
        <v>78.8</v>
      </c>
      <c r="S132" s="24">
        <v>92.4</v>
      </c>
      <c r="T132" s="24">
        <v>93.2</v>
      </c>
      <c r="U132" s="24">
        <v>92.1</v>
      </c>
      <c r="V132" s="24">
        <v>81.6</v>
      </c>
      <c r="W132" s="91">
        <f t="shared" si="3"/>
        <v>36954404</v>
      </c>
      <c r="X132" s="91">
        <f t="shared" si="15"/>
        <v>83.72230074</v>
      </c>
      <c r="Y132" s="23">
        <f t="shared" si="16"/>
        <v>7193410</v>
      </c>
      <c r="Z132" s="23">
        <f t="shared" si="17"/>
        <v>1876001</v>
      </c>
      <c r="AA132" s="23">
        <f t="shared" si="18"/>
        <v>1740755</v>
      </c>
      <c r="AB132" s="23">
        <f t="shared" si="19"/>
        <v>1715994</v>
      </c>
      <c r="AC132" s="23">
        <f t="shared" si="20"/>
        <v>655133</v>
      </c>
      <c r="AD132" s="23">
        <f t="shared" si="21"/>
        <v>485446</v>
      </c>
      <c r="AE132" s="23">
        <f t="shared" si="22"/>
        <v>295740</v>
      </c>
      <c r="AF132" s="23">
        <f t="shared" si="23"/>
        <v>415787</v>
      </c>
      <c r="AG132" s="91">
        <f t="shared" si="13"/>
        <v>14378266</v>
      </c>
      <c r="AH132" s="91">
        <f t="shared" si="14"/>
        <v>1196973</v>
      </c>
    </row>
    <row r="133">
      <c r="A133" s="76">
        <v>44496.0</v>
      </c>
      <c r="B133" s="24">
        <v>1.8010094E7</v>
      </c>
      <c r="C133" s="24">
        <v>1.8699683E7</v>
      </c>
      <c r="D133" s="24">
        <v>16403.0</v>
      </c>
      <c r="E133" s="24">
        <v>5651670.0</v>
      </c>
      <c r="F133" s="24">
        <v>4880086.0</v>
      </c>
      <c r="G133" s="24">
        <v>6304901.0</v>
      </c>
      <c r="H133" s="24">
        <v>7908622.0</v>
      </c>
      <c r="I133" s="24">
        <v>6649655.0</v>
      </c>
      <c r="J133" s="24">
        <v>3459669.0</v>
      </c>
      <c r="K133" s="24">
        <v>1838771.0</v>
      </c>
      <c r="L133" s="24">
        <v>71.5</v>
      </c>
      <c r="M133" s="24">
        <v>70.3</v>
      </c>
      <c r="N133" s="24">
        <v>72.6</v>
      </c>
      <c r="O133" s="24">
        <v>0.2</v>
      </c>
      <c r="P133" s="24">
        <v>74.2</v>
      </c>
      <c r="Q133" s="24">
        <v>73.0</v>
      </c>
      <c r="R133" s="24">
        <v>77.7</v>
      </c>
      <c r="S133" s="24">
        <v>92.3</v>
      </c>
      <c r="T133" s="24">
        <v>93.1</v>
      </c>
      <c r="U133" s="24">
        <v>92.1</v>
      </c>
      <c r="V133" s="24">
        <v>81.5</v>
      </c>
      <c r="W133" s="91">
        <f t="shared" si="3"/>
        <v>36693374</v>
      </c>
      <c r="X133" s="91">
        <f t="shared" si="15"/>
        <v>83.13092245</v>
      </c>
      <c r="Y133" s="23">
        <f t="shared" si="16"/>
        <v>7193453</v>
      </c>
      <c r="Z133" s="23">
        <f t="shared" si="17"/>
        <v>1968086</v>
      </c>
      <c r="AA133" s="23">
        <f t="shared" si="18"/>
        <v>1806553</v>
      </c>
      <c r="AB133" s="23">
        <f t="shared" si="19"/>
        <v>1804320</v>
      </c>
      <c r="AC133" s="23">
        <f t="shared" si="20"/>
        <v>661454</v>
      </c>
      <c r="AD133" s="23">
        <f t="shared" si="21"/>
        <v>491048</v>
      </c>
      <c r="AE133" s="23">
        <f t="shared" si="22"/>
        <v>297460</v>
      </c>
      <c r="AF133" s="23">
        <f t="shared" si="23"/>
        <v>416965</v>
      </c>
      <c r="AG133" s="91">
        <f t="shared" si="13"/>
        <v>14639339</v>
      </c>
      <c r="AH133" s="91">
        <f t="shared" si="14"/>
        <v>1205473</v>
      </c>
    </row>
    <row r="134">
      <c r="A134" s="76">
        <v>44495.0</v>
      </c>
      <c r="B134" s="24">
        <v>1.7856113E7</v>
      </c>
      <c r="C134" s="24">
        <v>1.8568008E7</v>
      </c>
      <c r="D134" s="24">
        <v>16368.0</v>
      </c>
      <c r="E134" s="24">
        <v>5559518.0</v>
      </c>
      <c r="F134" s="24">
        <v>4807540.0</v>
      </c>
      <c r="G134" s="24">
        <v>6200479.0</v>
      </c>
      <c r="H134" s="24">
        <v>7901620.0</v>
      </c>
      <c r="I134" s="24">
        <v>6643630.0</v>
      </c>
      <c r="J134" s="24">
        <v>3457715.0</v>
      </c>
      <c r="K134" s="24">
        <v>1837251.0</v>
      </c>
      <c r="L134" s="24">
        <v>70.9</v>
      </c>
      <c r="M134" s="24">
        <v>69.7</v>
      </c>
      <c r="N134" s="24">
        <v>72.1</v>
      </c>
      <c r="O134" s="24">
        <v>0.2</v>
      </c>
      <c r="P134" s="24">
        <v>73.0</v>
      </c>
      <c r="Q134" s="24">
        <v>71.9</v>
      </c>
      <c r="R134" s="24">
        <v>76.5</v>
      </c>
      <c r="S134" s="24">
        <v>92.2</v>
      </c>
      <c r="T134" s="24">
        <v>93.0</v>
      </c>
      <c r="U134" s="24">
        <v>92.0</v>
      </c>
      <c r="V134" s="24">
        <v>81.4</v>
      </c>
      <c r="W134" s="91">
        <f t="shared" si="3"/>
        <v>36407753</v>
      </c>
      <c r="X134" s="91">
        <f t="shared" si="15"/>
        <v>82.48383185</v>
      </c>
      <c r="Y134" s="23">
        <f t="shared" si="16"/>
        <v>7193488</v>
      </c>
      <c r="Z134" s="23">
        <f t="shared" si="17"/>
        <v>2060238</v>
      </c>
      <c r="AA134" s="23">
        <f t="shared" si="18"/>
        <v>1879099</v>
      </c>
      <c r="AB134" s="23">
        <f t="shared" si="19"/>
        <v>1908742</v>
      </c>
      <c r="AC134" s="23">
        <f t="shared" si="20"/>
        <v>668456</v>
      </c>
      <c r="AD134" s="23">
        <f t="shared" si="21"/>
        <v>497073</v>
      </c>
      <c r="AE134" s="23">
        <f t="shared" si="22"/>
        <v>299414</v>
      </c>
      <c r="AF134" s="23">
        <f t="shared" si="23"/>
        <v>418485</v>
      </c>
      <c r="AG134" s="91">
        <f t="shared" si="13"/>
        <v>14924995</v>
      </c>
      <c r="AH134" s="91">
        <f t="shared" si="14"/>
        <v>1214972</v>
      </c>
    </row>
    <row r="135">
      <c r="A135" s="76">
        <v>44494.0</v>
      </c>
      <c r="B135" s="24">
        <v>1.7613912E7</v>
      </c>
      <c r="C135" s="24">
        <v>1.8378796E7</v>
      </c>
      <c r="D135" s="24">
        <v>16329.0</v>
      </c>
      <c r="E135" s="24">
        <v>5407291.0</v>
      </c>
      <c r="F135" s="24">
        <v>4692700.0</v>
      </c>
      <c r="G135" s="24">
        <v>6053381.0</v>
      </c>
      <c r="H135" s="24">
        <v>7893163.0</v>
      </c>
      <c r="I135" s="24">
        <v>6637674.0</v>
      </c>
      <c r="J135" s="24">
        <v>3455989.0</v>
      </c>
      <c r="K135" s="24">
        <v>1836181.0</v>
      </c>
      <c r="L135" s="24">
        <v>70.1</v>
      </c>
      <c r="M135" s="24">
        <v>68.8</v>
      </c>
      <c r="N135" s="24">
        <v>71.4</v>
      </c>
      <c r="O135" s="24">
        <v>0.2</v>
      </c>
      <c r="P135" s="24">
        <v>71.0</v>
      </c>
      <c r="Q135" s="24">
        <v>70.2</v>
      </c>
      <c r="R135" s="24">
        <v>74.6</v>
      </c>
      <c r="S135" s="24">
        <v>92.1</v>
      </c>
      <c r="T135" s="24">
        <v>93.0</v>
      </c>
      <c r="U135" s="24">
        <v>92.0</v>
      </c>
      <c r="V135" s="24">
        <v>81.4</v>
      </c>
      <c r="W135" s="91">
        <f t="shared" si="3"/>
        <v>35976379</v>
      </c>
      <c r="X135" s="91">
        <f t="shared" si="15"/>
        <v>81.50652956</v>
      </c>
      <c r="Y135" s="23">
        <f t="shared" si="16"/>
        <v>7193527</v>
      </c>
      <c r="Z135" s="23">
        <f t="shared" si="17"/>
        <v>2212465</v>
      </c>
      <c r="AA135" s="23">
        <f t="shared" si="18"/>
        <v>1993939</v>
      </c>
      <c r="AB135" s="23">
        <f t="shared" si="19"/>
        <v>2055840</v>
      </c>
      <c r="AC135" s="23">
        <f t="shared" si="20"/>
        <v>676913</v>
      </c>
      <c r="AD135" s="23">
        <f t="shared" si="21"/>
        <v>503029</v>
      </c>
      <c r="AE135" s="23">
        <f t="shared" si="22"/>
        <v>301140</v>
      </c>
      <c r="AF135" s="23">
        <f t="shared" si="23"/>
        <v>419555</v>
      </c>
      <c r="AG135" s="91">
        <f t="shared" si="13"/>
        <v>15356408</v>
      </c>
      <c r="AH135" s="91">
        <f t="shared" si="14"/>
        <v>1223724</v>
      </c>
    </row>
    <row r="136">
      <c r="A136" s="76">
        <v>44493.0</v>
      </c>
      <c r="B136" s="24">
        <v>1.7603621E7</v>
      </c>
      <c r="C136" s="24">
        <v>1.8371791E7</v>
      </c>
      <c r="D136" s="24">
        <v>16328.0</v>
      </c>
      <c r="E136" s="24">
        <v>5400516.0</v>
      </c>
      <c r="F136" s="24">
        <v>4687912.0</v>
      </c>
      <c r="G136" s="24">
        <v>6048197.0</v>
      </c>
      <c r="H136" s="24">
        <v>7892749.0</v>
      </c>
      <c r="I136" s="24">
        <v>6637567.0</v>
      </c>
      <c r="J136" s="24">
        <v>3455975.0</v>
      </c>
      <c r="K136" s="24">
        <v>1836168.0</v>
      </c>
      <c r="L136" s="24">
        <v>70.1</v>
      </c>
      <c r="M136" s="24">
        <v>68.8</v>
      </c>
      <c r="N136" s="24">
        <v>71.4</v>
      </c>
      <c r="O136" s="24">
        <v>0.2</v>
      </c>
      <c r="P136" s="24">
        <v>70.9</v>
      </c>
      <c r="Q136" s="24">
        <v>70.1</v>
      </c>
      <c r="R136" s="24">
        <v>74.6</v>
      </c>
      <c r="S136" s="24">
        <v>92.1</v>
      </c>
      <c r="T136" s="24">
        <v>93.0</v>
      </c>
      <c r="U136" s="24">
        <v>92.0</v>
      </c>
      <c r="V136" s="24">
        <v>81.4</v>
      </c>
      <c r="W136" s="91">
        <f t="shared" si="3"/>
        <v>35959084</v>
      </c>
      <c r="X136" s="91">
        <f t="shared" si="15"/>
        <v>81.46734676</v>
      </c>
      <c r="Y136" s="23">
        <f t="shared" si="16"/>
        <v>7193528</v>
      </c>
      <c r="Z136" s="23">
        <f t="shared" si="17"/>
        <v>2219240</v>
      </c>
      <c r="AA136" s="23">
        <f t="shared" si="18"/>
        <v>1998727</v>
      </c>
      <c r="AB136" s="23">
        <f t="shared" si="19"/>
        <v>2061024</v>
      </c>
      <c r="AC136" s="23">
        <f t="shared" si="20"/>
        <v>677327</v>
      </c>
      <c r="AD136" s="23">
        <f t="shared" si="21"/>
        <v>503136</v>
      </c>
      <c r="AE136" s="23">
        <f t="shared" si="22"/>
        <v>301154</v>
      </c>
      <c r="AF136" s="23">
        <f t="shared" si="23"/>
        <v>419568</v>
      </c>
      <c r="AG136" s="91">
        <f t="shared" si="13"/>
        <v>15373704</v>
      </c>
      <c r="AH136" s="91">
        <f t="shared" si="14"/>
        <v>1223858</v>
      </c>
    </row>
    <row r="137">
      <c r="A137" s="76">
        <v>44492.0</v>
      </c>
      <c r="B137" s="24">
        <v>1.7415166E7</v>
      </c>
      <c r="C137" s="24">
        <v>1.8214884E7</v>
      </c>
      <c r="D137" s="24">
        <v>16320.0</v>
      </c>
      <c r="E137" s="24">
        <v>5278915.0</v>
      </c>
      <c r="F137" s="24">
        <v>4597718.0</v>
      </c>
      <c r="G137" s="24">
        <v>5924355.0</v>
      </c>
      <c r="H137" s="24">
        <v>7886732.0</v>
      </c>
      <c r="I137" s="24">
        <v>6634698.0</v>
      </c>
      <c r="J137" s="24">
        <v>3455428.0</v>
      </c>
      <c r="K137" s="24">
        <v>1835884.0</v>
      </c>
      <c r="L137" s="24">
        <v>69.4</v>
      </c>
      <c r="M137" s="24">
        <v>68.0</v>
      </c>
      <c r="N137" s="24">
        <v>70.7</v>
      </c>
      <c r="O137" s="24">
        <v>0.2</v>
      </c>
      <c r="P137" s="24">
        <v>69.3</v>
      </c>
      <c r="Q137" s="24">
        <v>68.8</v>
      </c>
      <c r="R137" s="24">
        <v>73.1</v>
      </c>
      <c r="S137" s="24">
        <v>92.0</v>
      </c>
      <c r="T137" s="24">
        <v>92.9</v>
      </c>
      <c r="U137" s="24">
        <v>92.0</v>
      </c>
      <c r="V137" s="24">
        <v>81.4</v>
      </c>
      <c r="W137" s="91">
        <f t="shared" si="3"/>
        <v>35613730</v>
      </c>
      <c r="X137" s="91">
        <f t="shared" si="15"/>
        <v>80.68492766</v>
      </c>
      <c r="Y137" s="23">
        <f t="shared" si="16"/>
        <v>7193536</v>
      </c>
      <c r="Z137" s="23">
        <f t="shared" si="17"/>
        <v>2340841</v>
      </c>
      <c r="AA137" s="23">
        <f t="shared" si="18"/>
        <v>2088921</v>
      </c>
      <c r="AB137" s="23">
        <f t="shared" si="19"/>
        <v>2184866</v>
      </c>
      <c r="AC137" s="23">
        <f t="shared" si="20"/>
        <v>683344</v>
      </c>
      <c r="AD137" s="23">
        <f t="shared" si="21"/>
        <v>506005</v>
      </c>
      <c r="AE137" s="23">
        <f t="shared" si="22"/>
        <v>301701</v>
      </c>
      <c r="AF137" s="23">
        <f t="shared" si="23"/>
        <v>419852</v>
      </c>
      <c r="AG137" s="91">
        <f t="shared" si="13"/>
        <v>15719066</v>
      </c>
      <c r="AH137" s="91">
        <f t="shared" si="14"/>
        <v>1227558</v>
      </c>
    </row>
    <row r="138">
      <c r="A138" s="76">
        <v>44491.0</v>
      </c>
      <c r="B138" s="24">
        <v>1.7096556E7</v>
      </c>
      <c r="C138" s="24">
        <v>1.7907222E7</v>
      </c>
      <c r="D138" s="24">
        <v>16291.0</v>
      </c>
      <c r="E138" s="24">
        <v>5077758.0</v>
      </c>
      <c r="F138" s="24">
        <v>4421674.0</v>
      </c>
      <c r="G138" s="24">
        <v>5697728.0</v>
      </c>
      <c r="H138" s="24">
        <v>7876306.0</v>
      </c>
      <c r="I138" s="24">
        <v>6626006.0</v>
      </c>
      <c r="J138" s="24">
        <v>3453297.0</v>
      </c>
      <c r="K138" s="24">
        <v>1834718.0</v>
      </c>
      <c r="L138" s="24">
        <v>68.2</v>
      </c>
      <c r="M138" s="24">
        <v>66.8</v>
      </c>
      <c r="N138" s="24">
        <v>69.6</v>
      </c>
      <c r="O138" s="24">
        <v>0.2</v>
      </c>
      <c r="P138" s="24">
        <v>66.6</v>
      </c>
      <c r="Q138" s="24">
        <v>66.1</v>
      </c>
      <c r="R138" s="24">
        <v>70.3</v>
      </c>
      <c r="S138" s="24">
        <v>91.9</v>
      </c>
      <c r="T138" s="24">
        <v>92.8</v>
      </c>
      <c r="U138" s="24">
        <v>91.9</v>
      </c>
      <c r="V138" s="24">
        <v>81.3</v>
      </c>
      <c r="W138" s="91">
        <f t="shared" si="3"/>
        <v>34987487</v>
      </c>
      <c r="X138" s="91">
        <f t="shared" si="15"/>
        <v>79.26613858</v>
      </c>
      <c r="Y138" s="23">
        <f t="shared" si="16"/>
        <v>7193565</v>
      </c>
      <c r="Z138" s="23">
        <f t="shared" si="17"/>
        <v>2541998</v>
      </c>
      <c r="AA138" s="23">
        <f t="shared" si="18"/>
        <v>2264965</v>
      </c>
      <c r="AB138" s="23">
        <f t="shared" si="19"/>
        <v>2411493</v>
      </c>
      <c r="AC138" s="23">
        <f t="shared" si="20"/>
        <v>693770</v>
      </c>
      <c r="AD138" s="23">
        <f t="shared" si="21"/>
        <v>514697</v>
      </c>
      <c r="AE138" s="23">
        <f t="shared" si="22"/>
        <v>303832</v>
      </c>
      <c r="AF138" s="23">
        <f t="shared" si="23"/>
        <v>421018</v>
      </c>
      <c r="AG138" s="91">
        <f t="shared" si="13"/>
        <v>16345338</v>
      </c>
      <c r="AH138" s="91">
        <f t="shared" si="14"/>
        <v>1239547</v>
      </c>
    </row>
    <row r="139">
      <c r="A139" s="76">
        <v>44490.0</v>
      </c>
      <c r="B139" s="24">
        <v>1.6876566E7</v>
      </c>
      <c r="C139" s="24">
        <v>1.7716837E7</v>
      </c>
      <c r="D139" s="24">
        <v>16269.0</v>
      </c>
      <c r="E139" s="24">
        <v>4945592.0</v>
      </c>
      <c r="F139" s="24">
        <v>4303785.0</v>
      </c>
      <c r="G139" s="24">
        <v>5556956.0</v>
      </c>
      <c r="H139" s="24">
        <v>7867942.0</v>
      </c>
      <c r="I139" s="24">
        <v>6618263.0</v>
      </c>
      <c r="J139" s="24">
        <v>3451191.0</v>
      </c>
      <c r="K139" s="24">
        <v>1833405.0</v>
      </c>
      <c r="L139" s="24">
        <v>67.4</v>
      </c>
      <c r="M139" s="24">
        <v>65.9</v>
      </c>
      <c r="N139" s="24">
        <v>68.8</v>
      </c>
      <c r="O139" s="24">
        <v>0.2</v>
      </c>
      <c r="P139" s="24">
        <v>64.9</v>
      </c>
      <c r="Q139" s="24">
        <v>64.4</v>
      </c>
      <c r="R139" s="24">
        <v>68.5</v>
      </c>
      <c r="S139" s="24">
        <v>91.8</v>
      </c>
      <c r="T139" s="24">
        <v>92.7</v>
      </c>
      <c r="U139" s="24">
        <v>91.9</v>
      </c>
      <c r="V139" s="24">
        <v>81.3</v>
      </c>
      <c r="W139" s="91">
        <f t="shared" si="3"/>
        <v>34577134</v>
      </c>
      <c r="X139" s="91">
        <f t="shared" si="15"/>
        <v>78.33646056</v>
      </c>
      <c r="Y139" s="23">
        <f t="shared" si="16"/>
        <v>7193587</v>
      </c>
      <c r="Z139" s="23">
        <f t="shared" si="17"/>
        <v>2674164</v>
      </c>
      <c r="AA139" s="23">
        <f t="shared" si="18"/>
        <v>2382854</v>
      </c>
      <c r="AB139" s="23">
        <f t="shared" si="19"/>
        <v>2552265</v>
      </c>
      <c r="AC139" s="23">
        <f t="shared" si="20"/>
        <v>702134</v>
      </c>
      <c r="AD139" s="23">
        <f t="shared" si="21"/>
        <v>522440</v>
      </c>
      <c r="AE139" s="23">
        <f t="shared" si="22"/>
        <v>305938</v>
      </c>
      <c r="AF139" s="23">
        <f t="shared" si="23"/>
        <v>422331</v>
      </c>
      <c r="AG139" s="91">
        <f t="shared" si="13"/>
        <v>16755713</v>
      </c>
      <c r="AH139" s="91">
        <f t="shared" si="14"/>
        <v>1250709</v>
      </c>
    </row>
    <row r="140">
      <c r="A140" s="76">
        <v>44489.0</v>
      </c>
      <c r="B140" s="24">
        <v>1.670202E7</v>
      </c>
      <c r="C140" s="24">
        <v>1.7563064E7</v>
      </c>
      <c r="D140" s="24">
        <v>16220.0</v>
      </c>
      <c r="E140" s="24">
        <v>4852415.0</v>
      </c>
      <c r="F140" s="24">
        <v>4223688.0</v>
      </c>
      <c r="G140" s="24">
        <v>5437283.0</v>
      </c>
      <c r="H140" s="24">
        <v>7858016.0</v>
      </c>
      <c r="I140" s="24">
        <v>6599184.0</v>
      </c>
      <c r="J140" s="24">
        <v>3446648.0</v>
      </c>
      <c r="K140" s="24">
        <v>1831630.0</v>
      </c>
      <c r="L140" s="24">
        <v>66.7</v>
      </c>
      <c r="M140" s="24">
        <v>65.2</v>
      </c>
      <c r="N140" s="24">
        <v>68.2</v>
      </c>
      <c r="O140" s="24">
        <v>0.2</v>
      </c>
      <c r="P140" s="24">
        <v>63.7</v>
      </c>
      <c r="Q140" s="24">
        <v>63.2</v>
      </c>
      <c r="R140" s="24">
        <v>67.1</v>
      </c>
      <c r="S140" s="24">
        <v>91.7</v>
      </c>
      <c r="T140" s="24">
        <v>92.4</v>
      </c>
      <c r="U140" s="24">
        <v>91.7</v>
      </c>
      <c r="V140" s="24">
        <v>81.2</v>
      </c>
      <c r="W140" s="91">
        <f t="shared" si="3"/>
        <v>34248864</v>
      </c>
      <c r="X140" s="91">
        <f t="shared" si="15"/>
        <v>77.59274623</v>
      </c>
      <c r="Y140" s="23">
        <f t="shared" si="16"/>
        <v>7193636</v>
      </c>
      <c r="Z140" s="23">
        <f t="shared" si="17"/>
        <v>2767341</v>
      </c>
      <c r="AA140" s="23">
        <f t="shared" si="18"/>
        <v>2462951</v>
      </c>
      <c r="AB140" s="23">
        <f t="shared" si="19"/>
        <v>2671938</v>
      </c>
      <c r="AC140" s="23">
        <f t="shared" si="20"/>
        <v>712060</v>
      </c>
      <c r="AD140" s="23">
        <f t="shared" si="21"/>
        <v>541519</v>
      </c>
      <c r="AE140" s="23">
        <f t="shared" si="22"/>
        <v>310481</v>
      </c>
      <c r="AF140" s="23">
        <f t="shared" si="23"/>
        <v>424106</v>
      </c>
      <c r="AG140" s="91">
        <f t="shared" si="13"/>
        <v>17084032</v>
      </c>
      <c r="AH140" s="91">
        <f t="shared" si="14"/>
        <v>1276106</v>
      </c>
    </row>
    <row r="141">
      <c r="A141" s="76">
        <v>44488.0</v>
      </c>
      <c r="B141" s="24">
        <v>1.6465983E7</v>
      </c>
      <c r="C141" s="24">
        <v>1.7352427E7</v>
      </c>
      <c r="D141" s="24">
        <v>16195.0</v>
      </c>
      <c r="E141" s="24">
        <v>4729634.0</v>
      </c>
      <c r="F141" s="24">
        <v>4112907.0</v>
      </c>
      <c r="G141" s="24">
        <v>5251876.0</v>
      </c>
      <c r="H141" s="24">
        <v>7847803.0</v>
      </c>
      <c r="I141" s="24">
        <v>6586788.0</v>
      </c>
      <c r="J141" s="24">
        <v>3443507.0</v>
      </c>
      <c r="K141" s="24">
        <v>1829700.0</v>
      </c>
      <c r="L141" s="24">
        <v>65.9</v>
      </c>
      <c r="M141" s="24">
        <v>64.3</v>
      </c>
      <c r="N141" s="24">
        <v>67.4</v>
      </c>
      <c r="O141" s="24">
        <v>0.2</v>
      </c>
      <c r="P141" s="24">
        <v>62.1</v>
      </c>
      <c r="Q141" s="24">
        <v>61.5</v>
      </c>
      <c r="R141" s="24">
        <v>64.8</v>
      </c>
      <c r="S141" s="24">
        <v>91.6</v>
      </c>
      <c r="T141" s="24">
        <v>92.2</v>
      </c>
      <c r="U141" s="24">
        <v>91.7</v>
      </c>
      <c r="V141" s="24">
        <v>81.1</v>
      </c>
      <c r="W141" s="91">
        <f t="shared" si="3"/>
        <v>33802215</v>
      </c>
      <c r="X141" s="91">
        <f t="shared" si="15"/>
        <v>76.58083756</v>
      </c>
      <c r="Y141" s="23">
        <f t="shared" si="16"/>
        <v>7193661</v>
      </c>
      <c r="Z141" s="23">
        <f t="shared" si="17"/>
        <v>2890122</v>
      </c>
      <c r="AA141" s="23">
        <f t="shared" si="18"/>
        <v>2573732</v>
      </c>
      <c r="AB141" s="23">
        <f t="shared" si="19"/>
        <v>2857345</v>
      </c>
      <c r="AC141" s="23">
        <f t="shared" si="20"/>
        <v>722273</v>
      </c>
      <c r="AD141" s="23">
        <f t="shared" si="21"/>
        <v>553915</v>
      </c>
      <c r="AE141" s="23">
        <f t="shared" si="22"/>
        <v>313622</v>
      </c>
      <c r="AF141" s="23">
        <f t="shared" si="23"/>
        <v>426036</v>
      </c>
      <c r="AG141" s="91">
        <f t="shared" si="13"/>
        <v>17530706</v>
      </c>
      <c r="AH141" s="91">
        <f t="shared" si="14"/>
        <v>1293573</v>
      </c>
    </row>
    <row r="142">
      <c r="A142" s="76">
        <v>44487.0</v>
      </c>
      <c r="B142" s="24">
        <v>1.6123226E7</v>
      </c>
      <c r="C142" s="24">
        <v>1.7062389E7</v>
      </c>
      <c r="D142" s="24">
        <v>16163.0</v>
      </c>
      <c r="E142" s="24">
        <v>4530087.0</v>
      </c>
      <c r="F142" s="24">
        <v>3949447.0</v>
      </c>
      <c r="G142" s="24">
        <v>5008953.0</v>
      </c>
      <c r="H142" s="24">
        <v>7836973.0</v>
      </c>
      <c r="I142" s="24">
        <v>6574635.0</v>
      </c>
      <c r="J142" s="24">
        <v>3440746.0</v>
      </c>
      <c r="K142" s="24">
        <v>1828611.0</v>
      </c>
      <c r="L142" s="24">
        <v>64.6</v>
      </c>
      <c r="M142" s="24">
        <v>63.0</v>
      </c>
      <c r="N142" s="24">
        <v>66.3</v>
      </c>
      <c r="O142" s="24">
        <v>0.2</v>
      </c>
      <c r="P142" s="24">
        <v>59.5</v>
      </c>
      <c r="Q142" s="24">
        <v>59.1</v>
      </c>
      <c r="R142" s="24">
        <v>61.8</v>
      </c>
      <c r="S142" s="24">
        <v>91.4</v>
      </c>
      <c r="T142" s="24">
        <v>92.1</v>
      </c>
      <c r="U142" s="24">
        <v>91.6</v>
      </c>
      <c r="V142" s="24">
        <v>81.1</v>
      </c>
      <c r="W142" s="91">
        <f t="shared" si="3"/>
        <v>33169452</v>
      </c>
      <c r="X142" s="91">
        <f t="shared" si="15"/>
        <v>75.14727705</v>
      </c>
      <c r="Y142" s="23">
        <f t="shared" si="16"/>
        <v>7193693</v>
      </c>
      <c r="Z142" s="23">
        <f t="shared" si="17"/>
        <v>3089669</v>
      </c>
      <c r="AA142" s="23">
        <f t="shared" si="18"/>
        <v>2737192</v>
      </c>
      <c r="AB142" s="23">
        <f t="shared" si="19"/>
        <v>3100268</v>
      </c>
      <c r="AC142" s="23">
        <f t="shared" si="20"/>
        <v>733103</v>
      </c>
      <c r="AD142" s="23">
        <f t="shared" si="21"/>
        <v>566068</v>
      </c>
      <c r="AE142" s="23">
        <f t="shared" si="22"/>
        <v>316383</v>
      </c>
      <c r="AF142" s="23">
        <f t="shared" si="23"/>
        <v>427125</v>
      </c>
      <c r="AG142" s="91">
        <f t="shared" si="13"/>
        <v>18163501</v>
      </c>
      <c r="AH142" s="91">
        <f t="shared" si="14"/>
        <v>1309576</v>
      </c>
    </row>
    <row r="143">
      <c r="A143" s="76">
        <v>44486.0</v>
      </c>
      <c r="B143" s="24">
        <v>1.6111885E7</v>
      </c>
      <c r="C143" s="24">
        <v>1.7054213E7</v>
      </c>
      <c r="D143" s="24">
        <v>16163.0</v>
      </c>
      <c r="E143" s="24">
        <v>4523075.0</v>
      </c>
      <c r="F143" s="24">
        <v>3944424.0</v>
      </c>
      <c r="G143" s="24">
        <v>5002235.0</v>
      </c>
      <c r="H143" s="24">
        <v>7836503.0</v>
      </c>
      <c r="I143" s="24">
        <v>6574377.0</v>
      </c>
      <c r="J143" s="24">
        <v>3440714.0</v>
      </c>
      <c r="K143" s="24">
        <v>1828607.0</v>
      </c>
      <c r="L143" s="24">
        <v>64.6</v>
      </c>
      <c r="M143" s="24">
        <v>62.9</v>
      </c>
      <c r="N143" s="24">
        <v>66.2</v>
      </c>
      <c r="O143" s="24">
        <v>0.2</v>
      </c>
      <c r="P143" s="24">
        <v>59.4</v>
      </c>
      <c r="Q143" s="24">
        <v>59.0</v>
      </c>
      <c r="R143" s="24">
        <v>61.7</v>
      </c>
      <c r="S143" s="24">
        <v>91.4</v>
      </c>
      <c r="T143" s="24">
        <v>92.1</v>
      </c>
      <c r="U143" s="24">
        <v>91.6</v>
      </c>
      <c r="V143" s="24">
        <v>81.1</v>
      </c>
      <c r="W143" s="91">
        <f t="shared" si="3"/>
        <v>33149935</v>
      </c>
      <c r="X143" s="91">
        <f t="shared" si="15"/>
        <v>75.10306018</v>
      </c>
      <c r="Y143" s="23">
        <f t="shared" si="16"/>
        <v>7193693</v>
      </c>
      <c r="Z143" s="23">
        <f t="shared" si="17"/>
        <v>3096681</v>
      </c>
      <c r="AA143" s="23">
        <f t="shared" si="18"/>
        <v>2742215</v>
      </c>
      <c r="AB143" s="23">
        <f t="shared" si="19"/>
        <v>3106986</v>
      </c>
      <c r="AC143" s="23">
        <f t="shared" si="20"/>
        <v>733573</v>
      </c>
      <c r="AD143" s="23">
        <f t="shared" si="21"/>
        <v>566326</v>
      </c>
      <c r="AE143" s="23">
        <f t="shared" si="22"/>
        <v>316415</v>
      </c>
      <c r="AF143" s="23">
        <f t="shared" si="23"/>
        <v>427129</v>
      </c>
      <c r="AG143" s="91">
        <f t="shared" si="13"/>
        <v>18183018</v>
      </c>
      <c r="AH143" s="91">
        <f t="shared" si="14"/>
        <v>1309870</v>
      </c>
    </row>
    <row r="144">
      <c r="A144" s="76">
        <v>44485.0</v>
      </c>
      <c r="B144" s="24">
        <v>1.5920772E7</v>
      </c>
      <c r="C144" s="24">
        <v>1.6889508E7</v>
      </c>
      <c r="D144" s="24">
        <v>16160.0</v>
      </c>
      <c r="E144" s="24">
        <v>4410348.0</v>
      </c>
      <c r="F144" s="24">
        <v>3859741.0</v>
      </c>
      <c r="G144" s="24">
        <v>4863710.0</v>
      </c>
      <c r="H144" s="24">
        <v>7827748.0</v>
      </c>
      <c r="I144" s="24">
        <v>6564854.0</v>
      </c>
      <c r="J144" s="24">
        <v>3439347.0</v>
      </c>
      <c r="K144" s="24">
        <v>1828372.0</v>
      </c>
      <c r="L144" s="24">
        <v>63.9</v>
      </c>
      <c r="M144" s="24">
        <v>62.2</v>
      </c>
      <c r="N144" s="24">
        <v>65.6</v>
      </c>
      <c r="O144" s="24">
        <v>0.2</v>
      </c>
      <c r="P144" s="24">
        <v>57.9</v>
      </c>
      <c r="Q144" s="24">
        <v>57.7</v>
      </c>
      <c r="R144" s="24">
        <v>60.0</v>
      </c>
      <c r="S144" s="24">
        <v>91.3</v>
      </c>
      <c r="T144" s="24">
        <v>91.9</v>
      </c>
      <c r="U144" s="24">
        <v>91.5</v>
      </c>
      <c r="V144" s="24">
        <v>81.1</v>
      </c>
      <c r="W144" s="91">
        <f t="shared" si="3"/>
        <v>32794120</v>
      </c>
      <c r="X144" s="91">
        <f t="shared" si="15"/>
        <v>74.29694109</v>
      </c>
      <c r="Y144" s="23">
        <f t="shared" si="16"/>
        <v>7193696</v>
      </c>
      <c r="Z144" s="23">
        <f t="shared" si="17"/>
        <v>3209408</v>
      </c>
      <c r="AA144" s="23">
        <f t="shared" si="18"/>
        <v>2826898</v>
      </c>
      <c r="AB144" s="23">
        <f t="shared" si="19"/>
        <v>3245511</v>
      </c>
      <c r="AC144" s="23">
        <f t="shared" si="20"/>
        <v>742328</v>
      </c>
      <c r="AD144" s="23">
        <f t="shared" si="21"/>
        <v>575849</v>
      </c>
      <c r="AE144" s="23">
        <f t="shared" si="22"/>
        <v>317782</v>
      </c>
      <c r="AF144" s="23">
        <f t="shared" si="23"/>
        <v>427364</v>
      </c>
      <c r="AG144" s="91">
        <f t="shared" si="13"/>
        <v>18538836</v>
      </c>
      <c r="AH144" s="91">
        <f t="shared" si="14"/>
        <v>1320995</v>
      </c>
    </row>
    <row r="145">
      <c r="A145" s="76">
        <v>44484.0</v>
      </c>
      <c r="B145" s="24">
        <v>1.556866E7</v>
      </c>
      <c r="C145" s="24">
        <v>1.6515228E7</v>
      </c>
      <c r="D145" s="24">
        <v>16144.0</v>
      </c>
      <c r="E145" s="24">
        <v>4209691.0</v>
      </c>
      <c r="F145" s="24">
        <v>3667346.0</v>
      </c>
      <c r="G145" s="24">
        <v>4575486.0</v>
      </c>
      <c r="H145" s="24">
        <v>7812035.0</v>
      </c>
      <c r="I145" s="24">
        <v>6541749.0</v>
      </c>
      <c r="J145" s="24">
        <v>3434651.0</v>
      </c>
      <c r="K145" s="24">
        <v>1826786.0</v>
      </c>
      <c r="L145" s="24">
        <v>62.5</v>
      </c>
      <c r="M145" s="24">
        <v>60.8</v>
      </c>
      <c r="N145" s="24">
        <v>64.1</v>
      </c>
      <c r="O145" s="24">
        <v>0.2</v>
      </c>
      <c r="P145" s="24">
        <v>55.2</v>
      </c>
      <c r="Q145" s="24">
        <v>54.8</v>
      </c>
      <c r="R145" s="24">
        <v>56.4</v>
      </c>
      <c r="S145" s="24">
        <v>91.2</v>
      </c>
      <c r="T145" s="24">
        <v>91.6</v>
      </c>
      <c r="U145" s="24">
        <v>91.4</v>
      </c>
      <c r="V145" s="24">
        <v>81.0</v>
      </c>
      <c r="W145" s="91">
        <f t="shared" si="3"/>
        <v>32067744</v>
      </c>
      <c r="X145" s="91">
        <f t="shared" si="15"/>
        <v>72.65129501</v>
      </c>
      <c r="Y145" s="23">
        <f t="shared" si="16"/>
        <v>7193712</v>
      </c>
      <c r="Z145" s="23">
        <f t="shared" si="17"/>
        <v>3410065</v>
      </c>
      <c r="AA145" s="23">
        <f t="shared" si="18"/>
        <v>3019293</v>
      </c>
      <c r="AB145" s="23">
        <f t="shared" si="19"/>
        <v>3533735</v>
      </c>
      <c r="AC145" s="23">
        <f t="shared" si="20"/>
        <v>758041</v>
      </c>
      <c r="AD145" s="23">
        <f t="shared" si="21"/>
        <v>598954</v>
      </c>
      <c r="AE145" s="23">
        <f t="shared" si="22"/>
        <v>322478</v>
      </c>
      <c r="AF145" s="23">
        <f t="shared" si="23"/>
        <v>428950</v>
      </c>
      <c r="AG145" s="91">
        <f t="shared" si="13"/>
        <v>19265228</v>
      </c>
      <c r="AH145" s="91">
        <f t="shared" si="14"/>
        <v>1350382</v>
      </c>
    </row>
    <row r="146">
      <c r="A146" s="76">
        <v>44483.0</v>
      </c>
      <c r="B146" s="24">
        <v>1.5334121E7</v>
      </c>
      <c r="C146" s="24">
        <v>1.6290983E7</v>
      </c>
      <c r="D146" s="24">
        <v>16111.0</v>
      </c>
      <c r="E146" s="24">
        <v>4079390.0</v>
      </c>
      <c r="F146" s="24">
        <v>3543858.0</v>
      </c>
      <c r="G146" s="24">
        <v>4403999.0</v>
      </c>
      <c r="H146" s="24">
        <v>7800737.0</v>
      </c>
      <c r="I146" s="24">
        <v>6525453.0</v>
      </c>
      <c r="J146" s="24">
        <v>3430685.0</v>
      </c>
      <c r="K146" s="24">
        <v>1824871.0</v>
      </c>
      <c r="L146" s="24">
        <v>61.6</v>
      </c>
      <c r="M146" s="24">
        <v>59.9</v>
      </c>
      <c r="N146" s="24">
        <v>63.3</v>
      </c>
      <c r="O146" s="24">
        <v>0.2</v>
      </c>
      <c r="P146" s="24">
        <v>53.5</v>
      </c>
      <c r="Q146" s="24">
        <v>53.0</v>
      </c>
      <c r="R146" s="24">
        <v>54.3</v>
      </c>
      <c r="S146" s="24">
        <v>91.0</v>
      </c>
      <c r="T146" s="24">
        <v>91.4</v>
      </c>
      <c r="U146" s="24">
        <v>91.3</v>
      </c>
      <c r="V146" s="24">
        <v>80.9</v>
      </c>
      <c r="W146" s="91">
        <f t="shared" si="3"/>
        <v>31608993</v>
      </c>
      <c r="X146" s="91">
        <f t="shared" si="15"/>
        <v>71.61196857</v>
      </c>
      <c r="Y146" s="23">
        <f t="shared" si="16"/>
        <v>7193745</v>
      </c>
      <c r="Z146" s="23">
        <f t="shared" si="17"/>
        <v>3540366</v>
      </c>
      <c r="AA146" s="23">
        <f t="shared" si="18"/>
        <v>3142781</v>
      </c>
      <c r="AB146" s="23">
        <f t="shared" si="19"/>
        <v>3705222</v>
      </c>
      <c r="AC146" s="23">
        <f t="shared" si="20"/>
        <v>769339</v>
      </c>
      <c r="AD146" s="23">
        <f t="shared" si="21"/>
        <v>615250</v>
      </c>
      <c r="AE146" s="23">
        <f t="shared" si="22"/>
        <v>326444</v>
      </c>
      <c r="AF146" s="23">
        <f t="shared" si="23"/>
        <v>430865</v>
      </c>
      <c r="AG146" s="91">
        <f t="shared" si="13"/>
        <v>19724012</v>
      </c>
      <c r="AH146" s="91">
        <f t="shared" si="14"/>
        <v>1372559</v>
      </c>
    </row>
    <row r="147">
      <c r="A147" s="76">
        <v>44482.0</v>
      </c>
      <c r="B147" s="24">
        <v>1.5123241E7</v>
      </c>
      <c r="C147" s="24">
        <v>1.6085659E7</v>
      </c>
      <c r="D147" s="24">
        <v>16081.0</v>
      </c>
      <c r="E147" s="24">
        <v>3959492.0</v>
      </c>
      <c r="F147" s="24">
        <v>3446191.0</v>
      </c>
      <c r="G147" s="24">
        <v>4242720.0</v>
      </c>
      <c r="H147" s="24">
        <v>7787221.0</v>
      </c>
      <c r="I147" s="24">
        <v>6508072.0</v>
      </c>
      <c r="J147" s="24">
        <v>3426457.0</v>
      </c>
      <c r="K147" s="24">
        <v>1822666.0</v>
      </c>
      <c r="L147" s="24">
        <v>60.8</v>
      </c>
      <c r="M147" s="24">
        <v>59.1</v>
      </c>
      <c r="N147" s="24">
        <v>62.5</v>
      </c>
      <c r="O147" s="22">
        <v>0.2</v>
      </c>
      <c r="P147" s="24">
        <v>52.0</v>
      </c>
      <c r="Q147" s="24">
        <v>51.5</v>
      </c>
      <c r="R147" s="24">
        <v>52.3</v>
      </c>
      <c r="S147" s="24">
        <v>90.9</v>
      </c>
      <c r="T147" s="24">
        <v>91.1</v>
      </c>
      <c r="U147" s="24">
        <v>91.2</v>
      </c>
      <c r="V147" s="24">
        <v>80.8</v>
      </c>
      <c r="W147" s="91">
        <f t="shared" si="3"/>
        <v>31192819</v>
      </c>
      <c r="X147" s="91">
        <f t="shared" si="15"/>
        <v>70.66910274</v>
      </c>
      <c r="Y147" s="23">
        <f t="shared" si="16"/>
        <v>7193775</v>
      </c>
      <c r="Z147" s="23">
        <f t="shared" si="17"/>
        <v>3660264</v>
      </c>
      <c r="AA147" s="23">
        <f t="shared" si="18"/>
        <v>3240448</v>
      </c>
      <c r="AB147" s="23">
        <f t="shared" si="19"/>
        <v>3866501</v>
      </c>
      <c r="AC147" s="23">
        <f t="shared" si="20"/>
        <v>782855</v>
      </c>
      <c r="AD147" s="23">
        <f t="shared" si="21"/>
        <v>632631</v>
      </c>
      <c r="AE147" s="23">
        <f t="shared" si="22"/>
        <v>330672</v>
      </c>
      <c r="AF147" s="23">
        <f t="shared" si="23"/>
        <v>433070</v>
      </c>
      <c r="AG147" s="91">
        <f t="shared" si="13"/>
        <v>20140216</v>
      </c>
      <c r="AH147" s="91">
        <f t="shared" si="14"/>
        <v>1396373</v>
      </c>
    </row>
    <row r="148">
      <c r="A148" s="76">
        <v>44481.0</v>
      </c>
      <c r="B148" s="24">
        <v>1.4816855E7</v>
      </c>
      <c r="C148" s="24">
        <v>1.5789193E7</v>
      </c>
      <c r="D148" s="24">
        <v>16054.0</v>
      </c>
      <c r="E148" s="24">
        <v>3786527.0</v>
      </c>
      <c r="F148" s="24">
        <v>3305829.0</v>
      </c>
      <c r="G148" s="24">
        <v>3999177.0</v>
      </c>
      <c r="H148" s="24">
        <v>7769218.0</v>
      </c>
      <c r="I148" s="24">
        <v>6487351.0</v>
      </c>
      <c r="J148" s="24">
        <v>3421468.0</v>
      </c>
      <c r="K148" s="24">
        <v>1820424.0</v>
      </c>
      <c r="L148" s="24">
        <v>59.6</v>
      </c>
      <c r="M148" s="24">
        <v>57.9</v>
      </c>
      <c r="N148" s="24">
        <v>61.3</v>
      </c>
      <c r="O148" s="22">
        <v>0.2</v>
      </c>
      <c r="P148" s="24">
        <v>49.7</v>
      </c>
      <c r="Q148" s="24">
        <v>49.4</v>
      </c>
      <c r="R148" s="24">
        <v>49.3</v>
      </c>
      <c r="S148" s="24">
        <v>90.7</v>
      </c>
      <c r="T148" s="24">
        <v>90.9</v>
      </c>
      <c r="U148" s="24">
        <v>91.1</v>
      </c>
      <c r="V148" s="24">
        <v>80.7</v>
      </c>
      <c r="W148" s="91">
        <f t="shared" si="3"/>
        <v>30589994</v>
      </c>
      <c r="X148" s="91">
        <f t="shared" si="15"/>
        <v>69.30336848</v>
      </c>
      <c r="Y148" s="23">
        <f t="shared" si="16"/>
        <v>7193802</v>
      </c>
      <c r="Z148" s="23">
        <f t="shared" si="17"/>
        <v>3833229</v>
      </c>
      <c r="AA148" s="23">
        <f t="shared" si="18"/>
        <v>3380810</v>
      </c>
      <c r="AB148" s="23">
        <f t="shared" si="19"/>
        <v>4110044</v>
      </c>
      <c r="AC148" s="23">
        <f t="shared" si="20"/>
        <v>800858</v>
      </c>
      <c r="AD148" s="23">
        <f t="shared" si="21"/>
        <v>653352</v>
      </c>
      <c r="AE148" s="23">
        <f t="shared" si="22"/>
        <v>335661</v>
      </c>
      <c r="AF148" s="23">
        <f t="shared" si="23"/>
        <v>435312</v>
      </c>
      <c r="AG148" s="91">
        <f t="shared" si="13"/>
        <v>20743068</v>
      </c>
      <c r="AH148" s="91">
        <f t="shared" si="14"/>
        <v>1424325</v>
      </c>
    </row>
    <row r="149">
      <c r="A149" s="76">
        <v>44480.0</v>
      </c>
      <c r="B149" s="24">
        <v>1.4736309E7</v>
      </c>
      <c r="C149" s="24">
        <v>1.5708391E7</v>
      </c>
      <c r="D149" s="24">
        <v>16053.0</v>
      </c>
      <c r="E149" s="24">
        <v>3730535.0</v>
      </c>
      <c r="F149" s="24">
        <v>3272712.0</v>
      </c>
      <c r="G149" s="24">
        <v>3940023.0</v>
      </c>
      <c r="H149" s="24">
        <v>7763055.0</v>
      </c>
      <c r="I149" s="24">
        <v>6481623.0</v>
      </c>
      <c r="J149" s="24">
        <v>3420433.0</v>
      </c>
      <c r="K149" s="24">
        <v>1820266.0</v>
      </c>
      <c r="L149" s="24">
        <v>59.3</v>
      </c>
      <c r="M149" s="24">
        <v>57.6</v>
      </c>
      <c r="N149" s="24">
        <v>61.0</v>
      </c>
      <c r="O149" s="22">
        <v>0.2</v>
      </c>
      <c r="P149" s="24">
        <v>49.0</v>
      </c>
      <c r="Q149" s="24">
        <v>48.9</v>
      </c>
      <c r="R149" s="24">
        <v>48.6</v>
      </c>
      <c r="S149" s="24">
        <v>90.6</v>
      </c>
      <c r="T149" s="24">
        <v>90.8</v>
      </c>
      <c r="U149" s="24">
        <v>91.0</v>
      </c>
      <c r="V149" s="24">
        <v>80.7</v>
      </c>
      <c r="W149" s="91">
        <f t="shared" si="3"/>
        <v>30428647</v>
      </c>
      <c r="X149" s="91">
        <f t="shared" si="15"/>
        <v>68.93782768</v>
      </c>
      <c r="Y149" s="23">
        <f t="shared" si="16"/>
        <v>7193803</v>
      </c>
      <c r="Z149" s="23">
        <f t="shared" si="17"/>
        <v>3889221</v>
      </c>
      <c r="AA149" s="23">
        <f t="shared" si="18"/>
        <v>3413927</v>
      </c>
      <c r="AB149" s="23">
        <f t="shared" si="19"/>
        <v>4169198</v>
      </c>
      <c r="AC149" s="23">
        <f t="shared" si="20"/>
        <v>807021</v>
      </c>
      <c r="AD149" s="23">
        <f t="shared" si="21"/>
        <v>659080</v>
      </c>
      <c r="AE149" s="23">
        <f t="shared" si="22"/>
        <v>336696</v>
      </c>
      <c r="AF149" s="23">
        <f t="shared" si="23"/>
        <v>435470</v>
      </c>
      <c r="AG149" s="91">
        <f t="shared" si="13"/>
        <v>20904416</v>
      </c>
      <c r="AH149" s="91">
        <f t="shared" si="14"/>
        <v>1431246</v>
      </c>
    </row>
    <row r="150">
      <c r="A150" s="76">
        <v>44479.0</v>
      </c>
      <c r="B150" s="24">
        <v>1.472679E7</v>
      </c>
      <c r="C150" s="24">
        <v>1.5699609E7</v>
      </c>
      <c r="D150" s="24">
        <v>16053.0</v>
      </c>
      <c r="E150" s="24">
        <v>3723842.0</v>
      </c>
      <c r="F150" s="24">
        <v>3268391.0</v>
      </c>
      <c r="G150" s="24">
        <v>3934784.0</v>
      </c>
      <c r="H150" s="24">
        <v>7762283.0</v>
      </c>
      <c r="I150" s="24">
        <v>6480540.0</v>
      </c>
      <c r="J150" s="24">
        <v>3420273.0</v>
      </c>
      <c r="K150" s="24">
        <v>1820233.0</v>
      </c>
      <c r="L150" s="24">
        <v>59.3</v>
      </c>
      <c r="M150" s="24">
        <v>57.5</v>
      </c>
      <c r="N150" s="24">
        <v>61.0</v>
      </c>
      <c r="O150" s="22">
        <v>0.2</v>
      </c>
      <c r="P150" s="24">
        <v>48.9</v>
      </c>
      <c r="Q150" s="24">
        <v>48.9</v>
      </c>
      <c r="R150" s="24">
        <v>48.5</v>
      </c>
      <c r="S150" s="24">
        <v>90.6</v>
      </c>
      <c r="T150" s="24">
        <v>90.8</v>
      </c>
      <c r="U150" s="24">
        <v>91.0</v>
      </c>
      <c r="V150" s="24">
        <v>80.7</v>
      </c>
      <c r="W150" s="91">
        <f t="shared" si="3"/>
        <v>30410346</v>
      </c>
      <c r="X150" s="91">
        <f t="shared" si="15"/>
        <v>68.89636573</v>
      </c>
      <c r="Y150" s="23">
        <f t="shared" si="16"/>
        <v>7193803</v>
      </c>
      <c r="Z150" s="23">
        <f t="shared" si="17"/>
        <v>3895914</v>
      </c>
      <c r="AA150" s="23">
        <f t="shared" si="18"/>
        <v>3418248</v>
      </c>
      <c r="AB150" s="23">
        <f t="shared" si="19"/>
        <v>4174437</v>
      </c>
      <c r="AC150" s="23">
        <f t="shared" si="20"/>
        <v>807793</v>
      </c>
      <c r="AD150" s="23">
        <f t="shared" si="21"/>
        <v>660163</v>
      </c>
      <c r="AE150" s="23">
        <f t="shared" si="22"/>
        <v>336856</v>
      </c>
      <c r="AF150" s="23">
        <f t="shared" si="23"/>
        <v>435503</v>
      </c>
      <c r="AG150" s="91">
        <f t="shared" si="13"/>
        <v>20922717</v>
      </c>
      <c r="AH150" s="91">
        <f t="shared" si="14"/>
        <v>1432522</v>
      </c>
    </row>
    <row r="151">
      <c r="A151" s="76">
        <v>44478.0</v>
      </c>
      <c r="B151" s="24">
        <v>1.4673713E7</v>
      </c>
      <c r="C151" s="24">
        <v>1.5648484E7</v>
      </c>
      <c r="D151" s="24">
        <v>16052.0</v>
      </c>
      <c r="E151" s="24">
        <v>3695669.0</v>
      </c>
      <c r="F151" s="24">
        <v>3249617.0</v>
      </c>
      <c r="G151" s="24">
        <v>3909351.0</v>
      </c>
      <c r="H151" s="24">
        <v>7733902.0</v>
      </c>
      <c r="I151" s="24">
        <v>6477715.0</v>
      </c>
      <c r="J151" s="24">
        <v>3419843.0</v>
      </c>
      <c r="K151" s="24">
        <v>1820048.0</v>
      </c>
      <c r="L151" s="24">
        <v>59.1</v>
      </c>
      <c r="M151" s="24">
        <v>57.3</v>
      </c>
      <c r="N151" s="24">
        <v>60.8</v>
      </c>
      <c r="O151" s="22">
        <v>0.2</v>
      </c>
      <c r="P151" s="24">
        <v>48.5</v>
      </c>
      <c r="Q151" s="24">
        <v>48.6</v>
      </c>
      <c r="R151" s="24">
        <v>48.2</v>
      </c>
      <c r="S151" s="24">
        <v>90.2</v>
      </c>
      <c r="T151" s="24">
        <v>90.7</v>
      </c>
      <c r="U151" s="24">
        <v>91.0</v>
      </c>
      <c r="V151" s="24">
        <v>80.7</v>
      </c>
      <c r="W151" s="91">
        <f t="shared" si="3"/>
        <v>30306145</v>
      </c>
      <c r="X151" s="91">
        <f t="shared" si="15"/>
        <v>68.66029245</v>
      </c>
      <c r="Y151" s="23">
        <f t="shared" si="16"/>
        <v>7193804</v>
      </c>
      <c r="Z151" s="23">
        <f t="shared" si="17"/>
        <v>3924087</v>
      </c>
      <c r="AA151" s="23">
        <f t="shared" si="18"/>
        <v>3437022</v>
      </c>
      <c r="AB151" s="23">
        <f t="shared" si="19"/>
        <v>4199870</v>
      </c>
      <c r="AC151" s="23">
        <f t="shared" si="20"/>
        <v>836174</v>
      </c>
      <c r="AD151" s="23">
        <f t="shared" si="21"/>
        <v>662988</v>
      </c>
      <c r="AE151" s="23">
        <f t="shared" si="22"/>
        <v>337286</v>
      </c>
      <c r="AF151" s="23">
        <f t="shared" si="23"/>
        <v>435688</v>
      </c>
      <c r="AG151" s="91">
        <f t="shared" si="13"/>
        <v>21026919</v>
      </c>
      <c r="AH151" s="91">
        <f t="shared" si="14"/>
        <v>1435962</v>
      </c>
    </row>
    <row r="152">
      <c r="A152" s="76">
        <v>44477.0</v>
      </c>
      <c r="B152" s="24">
        <v>1.4135385E7</v>
      </c>
      <c r="C152" s="24">
        <v>1.5084802E7</v>
      </c>
      <c r="D152" s="24">
        <v>16007.0</v>
      </c>
      <c r="E152" s="24">
        <v>3400292.0</v>
      </c>
      <c r="F152" s="24">
        <v>3037441.0</v>
      </c>
      <c r="G152" s="24">
        <v>3588554.0</v>
      </c>
      <c r="H152" s="24">
        <v>7516299.0</v>
      </c>
      <c r="I152" s="24">
        <v>6433202.0</v>
      </c>
      <c r="J152" s="24">
        <v>3411107.0</v>
      </c>
      <c r="K152" s="24">
        <v>1817285.0</v>
      </c>
      <c r="L152" s="24">
        <v>56.9</v>
      </c>
      <c r="M152" s="24">
        <v>55.2</v>
      </c>
      <c r="N152" s="24">
        <v>58.6</v>
      </c>
      <c r="O152" s="22">
        <v>0.2</v>
      </c>
      <c r="P152" s="24">
        <v>44.6</v>
      </c>
      <c r="Q152" s="24">
        <v>45.4</v>
      </c>
      <c r="R152" s="24">
        <v>44.3</v>
      </c>
      <c r="S152" s="24">
        <v>87.7</v>
      </c>
      <c r="T152" s="24">
        <v>90.1</v>
      </c>
      <c r="U152" s="24">
        <v>90.8</v>
      </c>
      <c r="V152" s="24">
        <v>80.6</v>
      </c>
      <c r="W152" s="91">
        <f t="shared" si="3"/>
        <v>29204180</v>
      </c>
      <c r="X152" s="91">
        <f t="shared" si="15"/>
        <v>66.16372816</v>
      </c>
      <c r="Y152" s="23">
        <f t="shared" si="16"/>
        <v>7193849</v>
      </c>
      <c r="Z152" s="23">
        <f t="shared" si="17"/>
        <v>4219464</v>
      </c>
      <c r="AA152" s="23">
        <f t="shared" si="18"/>
        <v>3649198</v>
      </c>
      <c r="AB152" s="23">
        <f t="shared" si="19"/>
        <v>4520667</v>
      </c>
      <c r="AC152" s="23">
        <f t="shared" si="20"/>
        <v>1053777</v>
      </c>
      <c r="AD152" s="23">
        <f t="shared" si="21"/>
        <v>707501</v>
      </c>
      <c r="AE152" s="23">
        <f t="shared" si="22"/>
        <v>346022</v>
      </c>
      <c r="AF152" s="23">
        <f t="shared" si="23"/>
        <v>438451</v>
      </c>
      <c r="AG152" s="91">
        <f t="shared" si="13"/>
        <v>22128929</v>
      </c>
      <c r="AH152" s="91">
        <f t="shared" si="14"/>
        <v>1491974</v>
      </c>
    </row>
    <row r="153">
      <c r="A153" s="76">
        <v>44476.0</v>
      </c>
      <c r="B153" s="24">
        <v>1.3777457E7</v>
      </c>
      <c r="C153" s="24">
        <v>1.4728898E7</v>
      </c>
      <c r="D153" s="24">
        <v>15955.0</v>
      </c>
      <c r="E153" s="24">
        <v>3209897.0</v>
      </c>
      <c r="F153" s="24">
        <v>2913099.0</v>
      </c>
      <c r="G153" s="24">
        <v>3429260.0</v>
      </c>
      <c r="H153" s="24">
        <v>7316330.0</v>
      </c>
      <c r="I153" s="24">
        <v>6403809.0</v>
      </c>
      <c r="J153" s="24">
        <v>3403918.0</v>
      </c>
      <c r="K153" s="24">
        <v>1814087.0</v>
      </c>
      <c r="L153" s="24">
        <v>55.5</v>
      </c>
      <c r="M153" s="24">
        <v>53.8</v>
      </c>
      <c r="N153" s="24">
        <v>57.2</v>
      </c>
      <c r="O153" s="22">
        <v>0.2</v>
      </c>
      <c r="P153" s="24">
        <v>42.1</v>
      </c>
      <c r="Q153" s="24">
        <v>43.6</v>
      </c>
      <c r="R153" s="24">
        <v>42.3</v>
      </c>
      <c r="S153" s="24">
        <v>85.4</v>
      </c>
      <c r="T153" s="24">
        <v>89.7</v>
      </c>
      <c r="U153" s="24">
        <v>90.6</v>
      </c>
      <c r="V153" s="24">
        <v>80.4</v>
      </c>
      <c r="W153" s="91">
        <f t="shared" si="3"/>
        <v>28490400</v>
      </c>
      <c r="X153" s="91">
        <f t="shared" si="15"/>
        <v>64.54661904</v>
      </c>
      <c r="Y153" s="23">
        <f t="shared" si="16"/>
        <v>7193901</v>
      </c>
      <c r="Z153" s="23">
        <f t="shared" si="17"/>
        <v>4409859</v>
      </c>
      <c r="AA153" s="23">
        <f t="shared" si="18"/>
        <v>3773540</v>
      </c>
      <c r="AB153" s="23">
        <f t="shared" si="19"/>
        <v>4679961</v>
      </c>
      <c r="AC153" s="23">
        <f t="shared" si="20"/>
        <v>1253746</v>
      </c>
      <c r="AD153" s="23">
        <f t="shared" si="21"/>
        <v>736894</v>
      </c>
      <c r="AE153" s="23">
        <f t="shared" si="22"/>
        <v>353211</v>
      </c>
      <c r="AF153" s="23">
        <f t="shared" si="23"/>
        <v>441649</v>
      </c>
      <c r="AG153" s="91">
        <f t="shared" si="13"/>
        <v>22842761</v>
      </c>
      <c r="AH153" s="91">
        <f t="shared" si="14"/>
        <v>1531754</v>
      </c>
    </row>
    <row r="154">
      <c r="A154" s="76">
        <v>44475.0</v>
      </c>
      <c r="B154" s="24">
        <v>1.3521195E7</v>
      </c>
      <c r="C154" s="24">
        <v>1.4472948E7</v>
      </c>
      <c r="D154" s="24">
        <v>15935.0</v>
      </c>
      <c r="E154" s="24">
        <v>3104811.0</v>
      </c>
      <c r="F154" s="24">
        <v>2838979.0</v>
      </c>
      <c r="G154" s="24">
        <v>3316115.0</v>
      </c>
      <c r="H154" s="24">
        <v>7131788.0</v>
      </c>
      <c r="I154" s="24">
        <v>6377877.0</v>
      </c>
      <c r="J154" s="24">
        <v>3397585.0</v>
      </c>
      <c r="K154" s="24">
        <v>1811053.0</v>
      </c>
      <c r="L154" s="24">
        <v>54.5</v>
      </c>
      <c r="M154" s="24">
        <v>52.8</v>
      </c>
      <c r="N154" s="24">
        <v>56.2</v>
      </c>
      <c r="O154" s="22">
        <v>0.2</v>
      </c>
      <c r="P154" s="24">
        <v>40.7</v>
      </c>
      <c r="Q154" s="24">
        <v>42.5</v>
      </c>
      <c r="R154" s="24">
        <v>40.9</v>
      </c>
      <c r="S154" s="24">
        <v>83.2</v>
      </c>
      <c r="T154" s="24">
        <v>89.3</v>
      </c>
      <c r="U154" s="24">
        <v>90.4</v>
      </c>
      <c r="V154" s="24">
        <v>80.3</v>
      </c>
      <c r="W154" s="91">
        <f t="shared" si="3"/>
        <v>27978208</v>
      </c>
      <c r="X154" s="91">
        <f t="shared" si="15"/>
        <v>63.38621898</v>
      </c>
      <c r="Y154" s="23">
        <f t="shared" si="16"/>
        <v>7193921</v>
      </c>
      <c r="Z154" s="23">
        <f t="shared" si="17"/>
        <v>4514945</v>
      </c>
      <c r="AA154" s="23">
        <f t="shared" si="18"/>
        <v>3847660</v>
      </c>
      <c r="AB154" s="23">
        <f t="shared" si="19"/>
        <v>4793106</v>
      </c>
      <c r="AC154" s="23">
        <f t="shared" si="20"/>
        <v>1438288</v>
      </c>
      <c r="AD154" s="23">
        <f t="shared" si="21"/>
        <v>762826</v>
      </c>
      <c r="AE154" s="23">
        <f t="shared" si="22"/>
        <v>359544</v>
      </c>
      <c r="AF154" s="23">
        <f t="shared" si="23"/>
        <v>444683</v>
      </c>
      <c r="AG154" s="91">
        <f t="shared" si="13"/>
        <v>23354973</v>
      </c>
      <c r="AH154" s="91">
        <f t="shared" si="14"/>
        <v>1567053</v>
      </c>
    </row>
    <row r="155">
      <c r="A155" s="76">
        <v>44474.0</v>
      </c>
      <c r="B155" s="24">
        <v>1.3139331E7</v>
      </c>
      <c r="C155" s="24">
        <v>1.4086646E7</v>
      </c>
      <c r="D155" s="24">
        <v>15926.0</v>
      </c>
      <c r="E155" s="24">
        <v>2915847.0</v>
      </c>
      <c r="F155" s="24">
        <v>2724989.0</v>
      </c>
      <c r="G155" s="24">
        <v>3139898.0</v>
      </c>
      <c r="H155" s="24">
        <v>6901404.0</v>
      </c>
      <c r="I155" s="24">
        <v>6333421.0</v>
      </c>
      <c r="J155" s="24">
        <v>3386888.0</v>
      </c>
      <c r="K155" s="24">
        <v>1807604.0</v>
      </c>
      <c r="L155" s="24">
        <v>53.0</v>
      </c>
      <c r="M155" s="24">
        <v>51.3</v>
      </c>
      <c r="N155" s="24">
        <v>54.7</v>
      </c>
      <c r="O155" s="22">
        <v>0.2</v>
      </c>
      <c r="P155" s="24">
        <v>38.3</v>
      </c>
      <c r="Q155" s="24">
        <v>40.8</v>
      </c>
      <c r="R155" s="24">
        <v>38.7</v>
      </c>
      <c r="S155" s="24">
        <v>80.5</v>
      </c>
      <c r="T155" s="24">
        <v>88.7</v>
      </c>
      <c r="U155" s="24">
        <v>90.1</v>
      </c>
      <c r="V155" s="24">
        <v>80.1</v>
      </c>
      <c r="W155" s="91">
        <f t="shared" si="3"/>
        <v>27210051</v>
      </c>
      <c r="X155" s="91">
        <f t="shared" si="15"/>
        <v>61.64591568</v>
      </c>
      <c r="Y155" s="23">
        <f t="shared" si="16"/>
        <v>7193930</v>
      </c>
      <c r="Z155" s="23">
        <f t="shared" si="17"/>
        <v>4703909</v>
      </c>
      <c r="AA155" s="23">
        <f t="shared" si="18"/>
        <v>3961650</v>
      </c>
      <c r="AB155" s="23">
        <f t="shared" si="19"/>
        <v>4969323</v>
      </c>
      <c r="AC155" s="23">
        <f t="shared" si="20"/>
        <v>1668672</v>
      </c>
      <c r="AD155" s="23">
        <f t="shared" si="21"/>
        <v>807282</v>
      </c>
      <c r="AE155" s="23">
        <f t="shared" si="22"/>
        <v>370241</v>
      </c>
      <c r="AF155" s="23">
        <f t="shared" si="23"/>
        <v>448132</v>
      </c>
      <c r="AG155" s="91">
        <f t="shared" si="13"/>
        <v>24123139</v>
      </c>
      <c r="AH155" s="91">
        <f t="shared" si="14"/>
        <v>1625655</v>
      </c>
    </row>
    <row r="156">
      <c r="A156" s="76">
        <v>44473.0</v>
      </c>
      <c r="B156" s="24">
        <v>1.3037298E7</v>
      </c>
      <c r="C156" s="24">
        <v>1.397889E7</v>
      </c>
      <c r="D156" s="24">
        <v>15926.0</v>
      </c>
      <c r="E156" s="24">
        <v>2873413.0</v>
      </c>
      <c r="F156" s="24">
        <v>2701945.0</v>
      </c>
      <c r="G156" s="24">
        <v>3098638.0</v>
      </c>
      <c r="H156" s="24">
        <v>6815806.0</v>
      </c>
      <c r="I156" s="24">
        <v>6319137.0</v>
      </c>
      <c r="J156" s="24">
        <v>3383937.0</v>
      </c>
      <c r="K156" s="24">
        <v>1807386.0</v>
      </c>
      <c r="L156" s="24">
        <v>52.6</v>
      </c>
      <c r="M156" s="24">
        <v>50.9</v>
      </c>
      <c r="N156" s="24">
        <v>54.3</v>
      </c>
      <c r="O156" s="22">
        <v>0.2</v>
      </c>
      <c r="P156" s="24">
        <v>37.7</v>
      </c>
      <c r="Q156" s="24">
        <v>40.4</v>
      </c>
      <c r="R156" s="24">
        <v>38.2</v>
      </c>
      <c r="S156" s="24">
        <v>79.5</v>
      </c>
      <c r="T156" s="24">
        <v>88.5</v>
      </c>
      <c r="U156" s="24">
        <v>90.1</v>
      </c>
      <c r="V156" s="24">
        <v>80.1</v>
      </c>
      <c r="W156" s="91">
        <f t="shared" si="3"/>
        <v>27000262</v>
      </c>
      <c r="X156" s="91">
        <f t="shared" si="15"/>
        <v>61.17062678</v>
      </c>
      <c r="Y156" s="23">
        <f t="shared" si="16"/>
        <v>7193930</v>
      </c>
      <c r="Z156" s="23">
        <f t="shared" si="17"/>
        <v>4746343</v>
      </c>
      <c r="AA156" s="23">
        <f t="shared" si="18"/>
        <v>3984694</v>
      </c>
      <c r="AB156" s="23">
        <f t="shared" si="19"/>
        <v>5010583</v>
      </c>
      <c r="AC156" s="23">
        <f t="shared" si="20"/>
        <v>1754270</v>
      </c>
      <c r="AD156" s="23">
        <f t="shared" si="21"/>
        <v>821566</v>
      </c>
      <c r="AE156" s="23">
        <f t="shared" si="22"/>
        <v>373192</v>
      </c>
      <c r="AF156" s="23">
        <f t="shared" si="23"/>
        <v>448350</v>
      </c>
      <c r="AG156" s="91">
        <f t="shared" si="13"/>
        <v>24332928</v>
      </c>
      <c r="AH156" s="91">
        <f t="shared" si="14"/>
        <v>1643108</v>
      </c>
    </row>
    <row r="157">
      <c r="A157" s="76">
        <v>44472.0</v>
      </c>
      <c r="B157" s="101">
        <v>1.3017722E7</v>
      </c>
      <c r="C157" s="101">
        <v>1.3965002E7</v>
      </c>
      <c r="D157" s="101">
        <v>15926.0</v>
      </c>
      <c r="E157" s="101">
        <v>2870065.0</v>
      </c>
      <c r="F157" s="101">
        <v>2699708.0</v>
      </c>
      <c r="G157" s="101">
        <v>3094631.0</v>
      </c>
      <c r="H157" s="101">
        <v>6792129.0</v>
      </c>
      <c r="I157" s="101">
        <v>6318978.0</v>
      </c>
      <c r="J157" s="101">
        <v>3383913.0</v>
      </c>
      <c r="K157" s="101">
        <v>1807374.0</v>
      </c>
      <c r="L157" s="118">
        <v>52.5</v>
      </c>
      <c r="M157" s="101">
        <v>50.8</v>
      </c>
      <c r="N157" s="101">
        <v>54.2</v>
      </c>
      <c r="O157" s="22">
        <v>0.2</v>
      </c>
      <c r="P157" s="101">
        <v>37.7</v>
      </c>
      <c r="Q157" s="101">
        <v>40.4</v>
      </c>
      <c r="R157" s="101">
        <v>38.2</v>
      </c>
      <c r="S157" s="101">
        <v>79.3</v>
      </c>
      <c r="T157" s="101">
        <v>88.5</v>
      </c>
      <c r="U157" s="101">
        <v>90.1</v>
      </c>
      <c r="V157" s="101">
        <v>80.1</v>
      </c>
      <c r="W157" s="91">
        <f t="shared" si="3"/>
        <v>26966798</v>
      </c>
      <c r="X157" s="91">
        <f t="shared" si="15"/>
        <v>61.09481219</v>
      </c>
      <c r="Y157" s="23">
        <f t="shared" si="16"/>
        <v>7193930</v>
      </c>
      <c r="Z157" s="23">
        <f t="shared" si="17"/>
        <v>4749691</v>
      </c>
      <c r="AA157" s="23">
        <f t="shared" si="18"/>
        <v>3986931</v>
      </c>
      <c r="AB157" s="23">
        <f t="shared" si="19"/>
        <v>5014590</v>
      </c>
      <c r="AC157" s="23">
        <f t="shared" si="20"/>
        <v>1777947</v>
      </c>
      <c r="AD157" s="23">
        <f t="shared" si="21"/>
        <v>821725</v>
      </c>
      <c r="AE157" s="23">
        <f t="shared" si="22"/>
        <v>373216</v>
      </c>
      <c r="AF157" s="23">
        <f t="shared" si="23"/>
        <v>448362</v>
      </c>
      <c r="AG157" s="91">
        <f t="shared" si="13"/>
        <v>24366392</v>
      </c>
      <c r="AH157" s="91">
        <f t="shared" si="14"/>
        <v>1643303</v>
      </c>
    </row>
    <row r="158">
      <c r="A158" s="76">
        <v>44471.0</v>
      </c>
      <c r="B158" s="101">
        <v>1.2803787E7</v>
      </c>
      <c r="C158" s="101">
        <v>1.3770898E7</v>
      </c>
      <c r="D158" s="101">
        <v>15925.0</v>
      </c>
      <c r="E158" s="101">
        <v>2825590.0</v>
      </c>
      <c r="F158" s="101">
        <v>2668235.0</v>
      </c>
      <c r="G158" s="101">
        <v>3036999.0</v>
      </c>
      <c r="H158" s="101">
        <v>6523010.0</v>
      </c>
      <c r="I158" s="101">
        <v>6314733.0</v>
      </c>
      <c r="J158" s="101">
        <v>3383045.0</v>
      </c>
      <c r="K158" s="101">
        <v>1807148.0</v>
      </c>
      <c r="L158" s="101">
        <v>51.8</v>
      </c>
      <c r="M158" s="101">
        <v>50.0</v>
      </c>
      <c r="N158" s="101">
        <v>53.5</v>
      </c>
      <c r="O158" s="22">
        <v>0.2</v>
      </c>
      <c r="P158" s="101">
        <v>37.1</v>
      </c>
      <c r="Q158" s="101">
        <v>39.9</v>
      </c>
      <c r="R158" s="101">
        <v>37.5</v>
      </c>
      <c r="S158" s="101">
        <v>76.1</v>
      </c>
      <c r="T158" s="101">
        <v>88.4</v>
      </c>
      <c r="U158" s="101">
        <v>90.0</v>
      </c>
      <c r="V158" s="101">
        <v>80.1</v>
      </c>
      <c r="W158" s="91">
        <f t="shared" si="3"/>
        <v>26558760</v>
      </c>
      <c r="X158" s="91">
        <f t="shared" si="15"/>
        <v>60.17037893</v>
      </c>
      <c r="Y158" s="23">
        <f t="shared" si="16"/>
        <v>7193931</v>
      </c>
      <c r="Z158" s="23">
        <f t="shared" si="17"/>
        <v>4794166</v>
      </c>
      <c r="AA158" s="23">
        <f t="shared" si="18"/>
        <v>4018404</v>
      </c>
      <c r="AB158" s="23">
        <f t="shared" si="19"/>
        <v>5072222</v>
      </c>
      <c r="AC158" s="23">
        <f t="shared" si="20"/>
        <v>2047066</v>
      </c>
      <c r="AD158" s="23">
        <f t="shared" si="21"/>
        <v>825970</v>
      </c>
      <c r="AE158" s="23">
        <f t="shared" si="22"/>
        <v>374084</v>
      </c>
      <c r="AF158" s="23">
        <f t="shared" si="23"/>
        <v>448588</v>
      </c>
      <c r="AG158" s="91">
        <f t="shared" si="13"/>
        <v>24774431</v>
      </c>
      <c r="AH158" s="91">
        <f t="shared" si="14"/>
        <v>1648642</v>
      </c>
    </row>
    <row r="159">
      <c r="A159" s="76">
        <v>44470.0</v>
      </c>
      <c r="B159" s="24">
        <v>1.2394306E7</v>
      </c>
      <c r="C159" s="24">
        <v>1.3318703E7</v>
      </c>
      <c r="D159" s="24">
        <v>15904.0</v>
      </c>
      <c r="E159" s="24">
        <v>2711239.0</v>
      </c>
      <c r="F159" s="24">
        <v>2583259.0</v>
      </c>
      <c r="G159" s="24">
        <v>2900413.0</v>
      </c>
      <c r="H159" s="24">
        <v>6037003.0</v>
      </c>
      <c r="I159" s="24">
        <v>6283868.0</v>
      </c>
      <c r="J159" s="24">
        <v>3375950.0</v>
      </c>
      <c r="K159" s="24">
        <v>1805373.0</v>
      </c>
      <c r="L159" s="24">
        <v>50.1</v>
      </c>
      <c r="M159" s="24">
        <v>48.4</v>
      </c>
      <c r="N159" s="24">
        <v>51.7</v>
      </c>
      <c r="O159" s="22">
        <v>0.2</v>
      </c>
      <c r="P159" s="24">
        <v>35.6</v>
      </c>
      <c r="Q159" s="24">
        <v>38.6</v>
      </c>
      <c r="R159" s="24">
        <v>35.8</v>
      </c>
      <c r="S159" s="24">
        <v>70.4</v>
      </c>
      <c r="T159" s="24">
        <v>88.0</v>
      </c>
      <c r="U159" s="24">
        <v>89.9</v>
      </c>
      <c r="V159" s="24">
        <v>80.0</v>
      </c>
      <c r="W159" s="91">
        <f t="shared" si="3"/>
        <v>25697105</v>
      </c>
      <c r="X159" s="91">
        <f t="shared" si="15"/>
        <v>58.2182506</v>
      </c>
      <c r="Y159" s="23">
        <f t="shared" si="16"/>
        <v>7193952</v>
      </c>
      <c r="Z159" s="23">
        <f t="shared" si="17"/>
        <v>4908517</v>
      </c>
      <c r="AA159" s="23">
        <f t="shared" si="18"/>
        <v>4103380</v>
      </c>
      <c r="AB159" s="23">
        <f t="shared" si="19"/>
        <v>5208808</v>
      </c>
      <c r="AC159" s="23">
        <f t="shared" si="20"/>
        <v>2533073</v>
      </c>
      <c r="AD159" s="23">
        <f t="shared" si="21"/>
        <v>856835</v>
      </c>
      <c r="AE159" s="23">
        <f t="shared" si="22"/>
        <v>381179</v>
      </c>
      <c r="AF159" s="23">
        <f t="shared" si="23"/>
        <v>450363</v>
      </c>
      <c r="AG159" s="91">
        <f t="shared" si="13"/>
        <v>25636107</v>
      </c>
      <c r="AH159" s="91">
        <f t="shared" si="14"/>
        <v>1688377</v>
      </c>
    </row>
    <row r="160">
      <c r="A160" s="76">
        <v>44469.0</v>
      </c>
      <c r="B160" s="24">
        <v>1.2132804E7</v>
      </c>
      <c r="C160" s="24">
        <v>1.3037456E7</v>
      </c>
      <c r="D160" s="24">
        <v>15882.0</v>
      </c>
      <c r="E160" s="24">
        <v>2627490.0</v>
      </c>
      <c r="F160" s="24">
        <v>2520550.0</v>
      </c>
      <c r="G160" s="24">
        <v>2800800.0</v>
      </c>
      <c r="H160" s="24">
        <v>5759304.0</v>
      </c>
      <c r="I160" s="24">
        <v>6270034.0</v>
      </c>
      <c r="J160" s="24">
        <v>3372284.0</v>
      </c>
      <c r="K160" s="24">
        <v>1803916.0</v>
      </c>
      <c r="L160" s="24">
        <v>49.0</v>
      </c>
      <c r="M160" s="24">
        <v>47.4</v>
      </c>
      <c r="N160" s="24">
        <v>50.6</v>
      </c>
      <c r="O160" s="22">
        <v>0.2</v>
      </c>
      <c r="P160" s="24">
        <v>34.5</v>
      </c>
      <c r="Q160" s="24">
        <v>37.7</v>
      </c>
      <c r="R160" s="24">
        <v>34.5</v>
      </c>
      <c r="S160" s="24">
        <v>67.2</v>
      </c>
      <c r="T160" s="24">
        <v>87.8</v>
      </c>
      <c r="U160" s="24">
        <v>89.8</v>
      </c>
      <c r="V160" s="24">
        <v>80.0</v>
      </c>
      <c r="W160" s="91">
        <f t="shared" si="3"/>
        <v>25154378</v>
      </c>
      <c r="X160" s="91">
        <f t="shared" si="15"/>
        <v>56.98867176</v>
      </c>
      <c r="Y160" s="23">
        <f t="shared" si="16"/>
        <v>7193974</v>
      </c>
      <c r="Z160" s="23">
        <f t="shared" si="17"/>
        <v>4992266</v>
      </c>
      <c r="AA160" s="23">
        <f t="shared" si="18"/>
        <v>4166089</v>
      </c>
      <c r="AB160" s="23">
        <f t="shared" si="19"/>
        <v>5308421</v>
      </c>
      <c r="AC160" s="23">
        <f t="shared" si="20"/>
        <v>2810772</v>
      </c>
      <c r="AD160" s="23">
        <f t="shared" si="21"/>
        <v>870669</v>
      </c>
      <c r="AE160" s="23">
        <f t="shared" si="22"/>
        <v>384845</v>
      </c>
      <c r="AF160" s="23">
        <f t="shared" si="23"/>
        <v>451820</v>
      </c>
      <c r="AG160" s="91">
        <f t="shared" si="13"/>
        <v>26178856</v>
      </c>
      <c r="AH160" s="91">
        <f t="shared" si="14"/>
        <v>1707334</v>
      </c>
    </row>
    <row r="161">
      <c r="A161" s="76">
        <v>44468.0</v>
      </c>
      <c r="B161" s="24">
        <v>1.1872068E7</v>
      </c>
      <c r="C161" s="24">
        <v>1.2770457E7</v>
      </c>
      <c r="D161" s="24">
        <v>15870.0</v>
      </c>
      <c r="E161" s="24">
        <v>2552465.0</v>
      </c>
      <c r="F161" s="24">
        <v>2467222.0</v>
      </c>
      <c r="G161" s="24">
        <v>2705450.0</v>
      </c>
      <c r="H161" s="24">
        <v>5464799.0</v>
      </c>
      <c r="I161" s="24">
        <v>6264373.0</v>
      </c>
      <c r="J161" s="24">
        <v>3370212.0</v>
      </c>
      <c r="K161" s="24">
        <v>1802134.0</v>
      </c>
      <c r="L161" s="24">
        <v>48.0</v>
      </c>
      <c r="M161" s="24">
        <v>46.4</v>
      </c>
      <c r="N161" s="24">
        <v>49.6</v>
      </c>
      <c r="O161" s="22">
        <v>0.2</v>
      </c>
      <c r="P161" s="24">
        <v>33.5</v>
      </c>
      <c r="Q161" s="24">
        <v>36.9</v>
      </c>
      <c r="R161" s="24">
        <v>33.4</v>
      </c>
      <c r="S161" s="24">
        <v>63.8</v>
      </c>
      <c r="T161" s="24">
        <v>87.7</v>
      </c>
      <c r="U161" s="24">
        <v>89.7</v>
      </c>
      <c r="V161" s="24">
        <v>79.9</v>
      </c>
      <c r="W161" s="91">
        <f t="shared" si="3"/>
        <v>24626655</v>
      </c>
      <c r="X161" s="91">
        <f t="shared" si="15"/>
        <v>55.79308534</v>
      </c>
      <c r="Y161" s="23">
        <f t="shared" si="16"/>
        <v>7193986</v>
      </c>
      <c r="Z161" s="23">
        <f t="shared" si="17"/>
        <v>5067291</v>
      </c>
      <c r="AA161" s="23">
        <f t="shared" si="18"/>
        <v>4219417</v>
      </c>
      <c r="AB161" s="23">
        <f t="shared" si="19"/>
        <v>5403771</v>
      </c>
      <c r="AC161" s="23">
        <f t="shared" si="20"/>
        <v>3105277</v>
      </c>
      <c r="AD161" s="23">
        <f t="shared" si="21"/>
        <v>876330</v>
      </c>
      <c r="AE161" s="23">
        <f t="shared" si="22"/>
        <v>386917</v>
      </c>
      <c r="AF161" s="23">
        <f t="shared" si="23"/>
        <v>453602</v>
      </c>
      <c r="AG161" s="91">
        <f t="shared" si="13"/>
        <v>26706591</v>
      </c>
      <c r="AH161" s="91">
        <f t="shared" si="14"/>
        <v>1716849</v>
      </c>
    </row>
    <row r="162">
      <c r="A162" s="76">
        <v>44467.0</v>
      </c>
      <c r="B162" s="24">
        <v>1.1535056E7</v>
      </c>
      <c r="C162" s="24">
        <v>1.2416573E7</v>
      </c>
      <c r="D162" s="24">
        <v>15863.0</v>
      </c>
      <c r="E162" s="24">
        <v>2473331.0</v>
      </c>
      <c r="F162" s="24">
        <v>2414432.0</v>
      </c>
      <c r="G162" s="24">
        <v>2614295.0</v>
      </c>
      <c r="H162" s="24">
        <v>5008141.0</v>
      </c>
      <c r="I162" s="24">
        <v>6257948.0</v>
      </c>
      <c r="J162" s="24">
        <v>3367465.0</v>
      </c>
      <c r="K162" s="24">
        <v>1800154.0</v>
      </c>
      <c r="L162" s="17">
        <v>46.6</v>
      </c>
      <c r="M162" s="24">
        <v>45.1</v>
      </c>
      <c r="N162" s="24">
        <v>48.2</v>
      </c>
      <c r="O162" s="22">
        <v>0.2</v>
      </c>
      <c r="P162" s="24">
        <v>32.5</v>
      </c>
      <c r="Q162" s="24">
        <v>36.1</v>
      </c>
      <c r="R162" s="24">
        <v>32.2</v>
      </c>
      <c r="S162" s="24">
        <v>58.4</v>
      </c>
      <c r="T162" s="24">
        <v>87.6</v>
      </c>
      <c r="U162" s="24">
        <v>89.6</v>
      </c>
      <c r="V162" s="24">
        <v>79.8</v>
      </c>
      <c r="W162" s="91">
        <f t="shared" si="3"/>
        <v>23935766</v>
      </c>
      <c r="X162" s="91">
        <f t="shared" si="15"/>
        <v>54.22783708</v>
      </c>
      <c r="Y162" s="23">
        <f t="shared" si="16"/>
        <v>7193993</v>
      </c>
      <c r="Z162" s="23">
        <f t="shared" si="17"/>
        <v>5146425</v>
      </c>
      <c r="AA162" s="23">
        <f t="shared" si="18"/>
        <v>4272207</v>
      </c>
      <c r="AB162" s="23">
        <f t="shared" si="19"/>
        <v>5494926</v>
      </c>
      <c r="AC162" s="23">
        <f t="shared" si="20"/>
        <v>3561935</v>
      </c>
      <c r="AD162" s="23">
        <f t="shared" si="21"/>
        <v>882755</v>
      </c>
      <c r="AE162" s="23">
        <f t="shared" si="22"/>
        <v>389664</v>
      </c>
      <c r="AF162" s="23">
        <f t="shared" si="23"/>
        <v>455582</v>
      </c>
      <c r="AG162" s="91">
        <f t="shared" si="13"/>
        <v>27397487</v>
      </c>
      <c r="AH162" s="91">
        <f t="shared" si="14"/>
        <v>1728001</v>
      </c>
    </row>
    <row r="163">
      <c r="A163" s="76">
        <v>44466.0</v>
      </c>
      <c r="B163" s="24">
        <v>1.1187011E7</v>
      </c>
      <c r="C163" s="24">
        <v>1.2050906E7</v>
      </c>
      <c r="D163" s="101">
        <v>15853.0</v>
      </c>
      <c r="E163" s="101">
        <v>2410388.0</v>
      </c>
      <c r="F163" s="101">
        <v>2375739.0</v>
      </c>
      <c r="G163" s="101">
        <v>2551264.0</v>
      </c>
      <c r="H163" s="101">
        <v>4467926.0</v>
      </c>
      <c r="I163" s="101">
        <v>6251902.0</v>
      </c>
      <c r="J163" s="101">
        <v>3365374.0</v>
      </c>
      <c r="K163" s="101">
        <v>1799471.0</v>
      </c>
      <c r="L163" s="24">
        <v>45.3</v>
      </c>
      <c r="M163" s="24">
        <v>43.7</v>
      </c>
      <c r="N163" s="24">
        <v>46.8</v>
      </c>
      <c r="O163" s="22">
        <v>0.2</v>
      </c>
      <c r="P163" s="101">
        <v>31.6</v>
      </c>
      <c r="Q163" s="101">
        <v>35.5</v>
      </c>
      <c r="R163" s="101">
        <v>31.5</v>
      </c>
      <c r="S163" s="101">
        <v>52.1</v>
      </c>
      <c r="T163" s="101">
        <v>87.6</v>
      </c>
      <c r="U163" s="101">
        <v>89.6</v>
      </c>
      <c r="V163" s="101">
        <v>79.8</v>
      </c>
      <c r="W163" s="91">
        <f t="shared" si="3"/>
        <v>23222064</v>
      </c>
      <c r="X163" s="91">
        <f t="shared" si="15"/>
        <v>52.61090467</v>
      </c>
      <c r="Y163" s="23">
        <f t="shared" si="16"/>
        <v>7194003</v>
      </c>
      <c r="Z163" s="23">
        <f t="shared" si="17"/>
        <v>5209368</v>
      </c>
      <c r="AA163" s="23">
        <f t="shared" si="18"/>
        <v>4310900</v>
      </c>
      <c r="AB163" s="23">
        <f t="shared" si="19"/>
        <v>5557957</v>
      </c>
      <c r="AC163" s="23">
        <f t="shared" si="20"/>
        <v>4102150</v>
      </c>
      <c r="AD163" s="23">
        <f t="shared" si="21"/>
        <v>888801</v>
      </c>
      <c r="AE163" s="23">
        <f t="shared" si="22"/>
        <v>391755</v>
      </c>
      <c r="AF163" s="23">
        <f t="shared" si="23"/>
        <v>456265</v>
      </c>
      <c r="AG163" s="91">
        <f t="shared" si="13"/>
        <v>28111199</v>
      </c>
      <c r="AH163" s="91">
        <f t="shared" si="14"/>
        <v>1736821</v>
      </c>
    </row>
    <row r="164">
      <c r="A164" s="76">
        <v>44465.0</v>
      </c>
      <c r="B164" s="24">
        <v>1.1172937E7</v>
      </c>
      <c r="C164" s="24">
        <v>1.2040877E7</v>
      </c>
      <c r="D164" s="24">
        <v>15853.0</v>
      </c>
      <c r="E164" s="24">
        <v>2407899.0</v>
      </c>
      <c r="F164" s="24">
        <v>2373875.0</v>
      </c>
      <c r="G164" s="24">
        <v>2548317.0</v>
      </c>
      <c r="H164" s="24">
        <v>4451318.0</v>
      </c>
      <c r="I164" s="24">
        <v>6251746.0</v>
      </c>
      <c r="J164" s="24">
        <v>3365344.0</v>
      </c>
      <c r="K164" s="24">
        <v>1799462.0</v>
      </c>
      <c r="L164" s="24">
        <v>45.2</v>
      </c>
      <c r="M164" s="24">
        <v>43.6</v>
      </c>
      <c r="N164" s="24">
        <v>46.8</v>
      </c>
      <c r="O164" s="22">
        <v>0.2</v>
      </c>
      <c r="P164" s="24">
        <v>31.6</v>
      </c>
      <c r="Q164" s="24">
        <v>35.5</v>
      </c>
      <c r="R164" s="24">
        <v>31.4</v>
      </c>
      <c r="S164" s="24">
        <v>51.9</v>
      </c>
      <c r="T164" s="24">
        <v>87.6</v>
      </c>
      <c r="U164" s="24">
        <v>89.6</v>
      </c>
      <c r="V164" s="24">
        <v>79.8</v>
      </c>
      <c r="W164" s="91">
        <f t="shared" si="3"/>
        <v>23197961</v>
      </c>
      <c r="X164" s="91">
        <f t="shared" si="15"/>
        <v>52.55629795</v>
      </c>
      <c r="Y164" s="23">
        <f t="shared" si="16"/>
        <v>7194003</v>
      </c>
      <c r="Z164" s="23">
        <f t="shared" si="17"/>
        <v>5211857</v>
      </c>
      <c r="AA164" s="23">
        <f t="shared" si="18"/>
        <v>4312764</v>
      </c>
      <c r="AB164" s="23">
        <f t="shared" si="19"/>
        <v>5560904</v>
      </c>
      <c r="AC164" s="23">
        <f t="shared" si="20"/>
        <v>4118758</v>
      </c>
      <c r="AD164" s="23">
        <f t="shared" si="21"/>
        <v>888957</v>
      </c>
      <c r="AE164" s="23">
        <f t="shared" si="22"/>
        <v>391785</v>
      </c>
      <c r="AF164" s="23">
        <f t="shared" si="23"/>
        <v>456274</v>
      </c>
      <c r="AG164" s="91">
        <f t="shared" si="13"/>
        <v>28135302</v>
      </c>
      <c r="AH164" s="91">
        <f t="shared" si="14"/>
        <v>1737016</v>
      </c>
    </row>
    <row r="165">
      <c r="A165" s="76">
        <v>44464.0</v>
      </c>
      <c r="B165" s="86">
        <v>1.1066558E7</v>
      </c>
      <c r="C165" s="86">
        <v>1.1931212E7</v>
      </c>
      <c r="D165" s="86">
        <v>15844.0</v>
      </c>
      <c r="E165" s="86">
        <v>2379618.0</v>
      </c>
      <c r="F165" s="86">
        <v>2353758.0</v>
      </c>
      <c r="G165" s="86">
        <v>2510537.0</v>
      </c>
      <c r="H165" s="86">
        <v>4324994.0</v>
      </c>
      <c r="I165" s="86">
        <v>6248999.0</v>
      </c>
      <c r="J165" s="86">
        <v>3364730.0</v>
      </c>
      <c r="K165" s="86">
        <v>1799290.0</v>
      </c>
      <c r="L165" s="86">
        <v>44.8</v>
      </c>
      <c r="M165" s="86">
        <v>43.2</v>
      </c>
      <c r="N165" s="86">
        <v>46.3</v>
      </c>
      <c r="O165" s="22">
        <v>0.2</v>
      </c>
      <c r="P165" s="86">
        <v>31.2</v>
      </c>
      <c r="Q165" s="86">
        <v>35.2</v>
      </c>
      <c r="R165" s="86">
        <v>31.0</v>
      </c>
      <c r="S165" s="86">
        <v>50.5</v>
      </c>
      <c r="T165" s="86">
        <v>87.5</v>
      </c>
      <c r="U165" s="86">
        <v>89.6</v>
      </c>
      <c r="V165" s="86">
        <v>79.8</v>
      </c>
      <c r="W165" s="91">
        <f t="shared" si="3"/>
        <v>22981926</v>
      </c>
      <c r="X165" s="91">
        <f t="shared" si="15"/>
        <v>52.06685839</v>
      </c>
      <c r="Y165" s="23">
        <f t="shared" si="16"/>
        <v>7194012</v>
      </c>
      <c r="Z165" s="23">
        <f t="shared" si="17"/>
        <v>5240138</v>
      </c>
      <c r="AA165" s="23">
        <f t="shared" si="18"/>
        <v>4332881</v>
      </c>
      <c r="AB165" s="23">
        <f t="shared" si="19"/>
        <v>5598684</v>
      </c>
      <c r="AC165" s="23">
        <f t="shared" si="20"/>
        <v>4245082</v>
      </c>
      <c r="AD165" s="23">
        <f t="shared" si="21"/>
        <v>891704</v>
      </c>
      <c r="AE165" s="23">
        <f t="shared" si="22"/>
        <v>392399</v>
      </c>
      <c r="AF165" s="23">
        <f t="shared" si="23"/>
        <v>456446</v>
      </c>
      <c r="AG165" s="91">
        <f t="shared" si="13"/>
        <v>28351346</v>
      </c>
      <c r="AH165" s="91">
        <f t="shared" si="14"/>
        <v>1740549</v>
      </c>
    </row>
    <row r="166">
      <c r="A166" s="76">
        <v>44463.0</v>
      </c>
      <c r="B166" s="86">
        <v>1.0882499E7</v>
      </c>
      <c r="C166" s="86">
        <v>1.1699781E7</v>
      </c>
      <c r="D166" s="86">
        <v>15830.0</v>
      </c>
      <c r="E166" s="86">
        <v>2311583.0</v>
      </c>
      <c r="F166" s="86">
        <v>2303883.0</v>
      </c>
      <c r="G166" s="86">
        <v>2429896.0</v>
      </c>
      <c r="H166" s="86">
        <v>4118028.0</v>
      </c>
      <c r="I166" s="86">
        <v>6242340.0</v>
      </c>
      <c r="J166" s="86">
        <v>3362651.0</v>
      </c>
      <c r="K166" s="86">
        <v>1798069.0</v>
      </c>
      <c r="L166" s="86">
        <v>44.0</v>
      </c>
      <c r="M166" s="86">
        <v>42.5</v>
      </c>
      <c r="N166" s="86">
        <v>45.4</v>
      </c>
      <c r="O166" s="22">
        <v>0.2</v>
      </c>
      <c r="P166" s="86">
        <v>30.3</v>
      </c>
      <c r="Q166" s="86">
        <v>34.5</v>
      </c>
      <c r="R166" s="86">
        <v>30.0</v>
      </c>
      <c r="S166" s="86">
        <v>48.1</v>
      </c>
      <c r="T166" s="86">
        <v>87.4</v>
      </c>
      <c r="U166" s="86">
        <v>89.5</v>
      </c>
      <c r="V166" s="86">
        <v>79.7</v>
      </c>
      <c r="W166" s="91">
        <f t="shared" si="3"/>
        <v>22566450</v>
      </c>
      <c r="X166" s="91">
        <f t="shared" si="15"/>
        <v>51.12557392</v>
      </c>
      <c r="Y166" s="23">
        <f t="shared" si="16"/>
        <v>7194026</v>
      </c>
      <c r="Z166" s="23">
        <f t="shared" si="17"/>
        <v>5308173</v>
      </c>
      <c r="AA166" s="23">
        <f t="shared" si="18"/>
        <v>4382756</v>
      </c>
      <c r="AB166" s="23">
        <f t="shared" si="19"/>
        <v>5679325</v>
      </c>
      <c r="AC166" s="23">
        <f t="shared" si="20"/>
        <v>4452048</v>
      </c>
      <c r="AD166" s="23">
        <f t="shared" si="21"/>
        <v>898363</v>
      </c>
      <c r="AE166" s="23">
        <f t="shared" si="22"/>
        <v>394478</v>
      </c>
      <c r="AF166" s="23">
        <f t="shared" si="23"/>
        <v>457667</v>
      </c>
      <c r="AG166" s="91">
        <f t="shared" si="13"/>
        <v>28766836</v>
      </c>
      <c r="AH166" s="91">
        <f t="shared" si="14"/>
        <v>1750508</v>
      </c>
    </row>
    <row r="167">
      <c r="A167" s="76">
        <v>44462.0</v>
      </c>
      <c r="B167" s="24">
        <v>1.0707747E7</v>
      </c>
      <c r="C167" s="24">
        <v>1.1496994E7</v>
      </c>
      <c r="D167" s="24">
        <v>15805.0</v>
      </c>
      <c r="E167" s="24">
        <v>2233058.0</v>
      </c>
      <c r="F167" s="24">
        <v>2256085.0</v>
      </c>
      <c r="G167" s="24">
        <v>2353448.0</v>
      </c>
      <c r="H167" s="24">
        <v>3953428.0</v>
      </c>
      <c r="I167" s="24">
        <v>6235633.0</v>
      </c>
      <c r="J167" s="24">
        <v>3360474.0</v>
      </c>
      <c r="K167" s="24">
        <v>1796810.0</v>
      </c>
      <c r="L167" s="17">
        <v>43.2</v>
      </c>
      <c r="M167" s="24">
        <v>41.8</v>
      </c>
      <c r="N167" s="24">
        <v>44.7</v>
      </c>
      <c r="O167" s="22">
        <v>0.2</v>
      </c>
      <c r="P167" s="24">
        <v>29.3</v>
      </c>
      <c r="Q167" s="24">
        <v>33.7</v>
      </c>
      <c r="R167" s="24">
        <v>29.0</v>
      </c>
      <c r="S167" s="24">
        <v>46.1</v>
      </c>
      <c r="T167" s="24">
        <v>87.3</v>
      </c>
      <c r="U167" s="24">
        <v>89.4</v>
      </c>
      <c r="V167" s="24">
        <v>79.7</v>
      </c>
      <c r="W167" s="91">
        <f t="shared" si="3"/>
        <v>22188936</v>
      </c>
      <c r="X167" s="91">
        <f t="shared" si="15"/>
        <v>50.27029452</v>
      </c>
      <c r="Y167" s="23">
        <f t="shared" si="16"/>
        <v>7194051</v>
      </c>
      <c r="Z167" s="23">
        <f t="shared" si="17"/>
        <v>5386698</v>
      </c>
      <c r="AA167" s="23">
        <f t="shared" si="18"/>
        <v>4430554</v>
      </c>
      <c r="AB167" s="23">
        <f t="shared" si="19"/>
        <v>5755773</v>
      </c>
      <c r="AC167" s="23">
        <f t="shared" si="20"/>
        <v>4616648</v>
      </c>
      <c r="AD167" s="23">
        <f t="shared" si="21"/>
        <v>905070</v>
      </c>
      <c r="AE167" s="23">
        <f t="shared" si="22"/>
        <v>396655</v>
      </c>
      <c r="AF167" s="23">
        <f t="shared" si="23"/>
        <v>458926</v>
      </c>
      <c r="AG167" s="91">
        <f t="shared" si="13"/>
        <v>29144375</v>
      </c>
      <c r="AH167" s="91">
        <f t="shared" si="14"/>
        <v>1760651</v>
      </c>
    </row>
    <row r="168">
      <c r="A168" s="76">
        <v>44461.0</v>
      </c>
      <c r="B168" s="21">
        <v>1.0700453E7</v>
      </c>
      <c r="C168" s="21">
        <v>1.1488387E7</v>
      </c>
      <c r="D168" s="21">
        <v>15805.0</v>
      </c>
      <c r="E168" s="21">
        <v>2228946.0</v>
      </c>
      <c r="F168" s="21">
        <v>2254212.0</v>
      </c>
      <c r="G168" s="21">
        <v>2349905.0</v>
      </c>
      <c r="H168" s="21">
        <v>3947252.0</v>
      </c>
      <c r="I168" s="21">
        <v>6235484.0</v>
      </c>
      <c r="J168" s="21">
        <v>3360436.0</v>
      </c>
      <c r="K168" s="21">
        <v>1796800.0</v>
      </c>
      <c r="L168" s="21">
        <v>43.2</v>
      </c>
      <c r="M168" s="21">
        <v>41.8</v>
      </c>
      <c r="N168" s="21">
        <v>44.6</v>
      </c>
      <c r="O168" s="22">
        <v>0.2</v>
      </c>
      <c r="P168" s="21">
        <v>29.3</v>
      </c>
      <c r="Q168" s="21">
        <v>33.7</v>
      </c>
      <c r="R168" s="21">
        <v>29.0</v>
      </c>
      <c r="S168" s="21">
        <v>46.1</v>
      </c>
      <c r="T168" s="21">
        <v>87.3</v>
      </c>
      <c r="U168" s="21">
        <v>89.4</v>
      </c>
      <c r="V168" s="21">
        <v>79.7</v>
      </c>
      <c r="W168" s="91">
        <f t="shared" si="3"/>
        <v>22173035</v>
      </c>
      <c r="X168" s="91">
        <f t="shared" si="15"/>
        <v>50.2342699</v>
      </c>
      <c r="Y168" s="23">
        <f t="shared" si="16"/>
        <v>7194051</v>
      </c>
      <c r="Z168" s="23">
        <f t="shared" si="17"/>
        <v>5390810</v>
      </c>
      <c r="AA168" s="23">
        <f t="shared" si="18"/>
        <v>4432427</v>
      </c>
      <c r="AB168" s="23">
        <f t="shared" si="19"/>
        <v>5759316</v>
      </c>
      <c r="AC168" s="23">
        <f t="shared" si="20"/>
        <v>4622824</v>
      </c>
      <c r="AD168" s="23">
        <f t="shared" si="21"/>
        <v>905219</v>
      </c>
      <c r="AE168" s="23">
        <f t="shared" si="22"/>
        <v>396693</v>
      </c>
      <c r="AF168" s="23">
        <f t="shared" si="23"/>
        <v>458936</v>
      </c>
      <c r="AG168" s="91">
        <f t="shared" si="13"/>
        <v>29160276</v>
      </c>
      <c r="AH168" s="91">
        <f t="shared" si="14"/>
        <v>1760848</v>
      </c>
    </row>
    <row r="169">
      <c r="A169" s="76">
        <v>44460.0</v>
      </c>
      <c r="B169" s="21">
        <v>1.0696708E7</v>
      </c>
      <c r="C169" s="21">
        <v>1.1483792E7</v>
      </c>
      <c r="D169" s="21">
        <v>15805.0</v>
      </c>
      <c r="E169" s="21">
        <v>2226494.0</v>
      </c>
      <c r="F169" s="21">
        <v>2253311.0</v>
      </c>
      <c r="G169" s="21">
        <v>2348579.0</v>
      </c>
      <c r="H169" s="21">
        <v>3943662.0</v>
      </c>
      <c r="I169" s="21">
        <v>6235425.0</v>
      </c>
      <c r="J169" s="21">
        <v>3360424.0</v>
      </c>
      <c r="K169" s="21">
        <v>1796800.0</v>
      </c>
      <c r="L169" s="21">
        <v>43.2</v>
      </c>
      <c r="M169" s="21">
        <v>41.8</v>
      </c>
      <c r="N169" s="21">
        <v>44.6</v>
      </c>
      <c r="O169" s="21">
        <v>0.2</v>
      </c>
      <c r="P169" s="21">
        <v>29.2</v>
      </c>
      <c r="Q169" s="21">
        <v>33.7</v>
      </c>
      <c r="R169" s="21">
        <v>29.0</v>
      </c>
      <c r="S169" s="21">
        <v>46.0</v>
      </c>
      <c r="T169" s="21">
        <v>87.3</v>
      </c>
      <c r="U169" s="21">
        <v>89.4</v>
      </c>
      <c r="V169" s="21">
        <v>79.7</v>
      </c>
      <c r="W169" s="91">
        <f t="shared" si="3"/>
        <v>22164695</v>
      </c>
      <c r="X169" s="91">
        <f t="shared" si="15"/>
        <v>50.21537516</v>
      </c>
      <c r="Y169" s="23">
        <f t="shared" si="16"/>
        <v>7194051</v>
      </c>
      <c r="Z169" s="23">
        <f t="shared" si="17"/>
        <v>5393262</v>
      </c>
      <c r="AA169" s="23">
        <f t="shared" si="18"/>
        <v>4433328</v>
      </c>
      <c r="AB169" s="23">
        <f t="shared" si="19"/>
        <v>5760642</v>
      </c>
      <c r="AC169" s="23">
        <f t="shared" si="20"/>
        <v>4626414</v>
      </c>
      <c r="AD169" s="23">
        <f t="shared" si="21"/>
        <v>905278</v>
      </c>
      <c r="AE169" s="23">
        <f t="shared" si="22"/>
        <v>396705</v>
      </c>
      <c r="AF169" s="23">
        <f t="shared" si="23"/>
        <v>458936</v>
      </c>
      <c r="AG169" s="91">
        <f t="shared" si="13"/>
        <v>29168616</v>
      </c>
      <c r="AH169" s="91">
        <f t="shared" si="14"/>
        <v>1760919</v>
      </c>
    </row>
    <row r="170">
      <c r="A170" s="76">
        <v>44459.0</v>
      </c>
      <c r="B170" s="21">
        <v>1.0691427E7</v>
      </c>
      <c r="C170" s="21">
        <v>1.1478371E7</v>
      </c>
      <c r="D170" s="21">
        <v>15805.0</v>
      </c>
      <c r="E170" s="21">
        <v>2224897.0</v>
      </c>
      <c r="F170" s="21">
        <v>2252640.0</v>
      </c>
      <c r="G170" s="21">
        <v>2347504.0</v>
      </c>
      <c r="H170" s="21">
        <v>3936454.0</v>
      </c>
      <c r="I170" s="21">
        <v>6235304.0</v>
      </c>
      <c r="J170" s="21">
        <v>3360396.0</v>
      </c>
      <c r="K170" s="21">
        <v>1796798.0</v>
      </c>
      <c r="L170" s="21">
        <v>43.2</v>
      </c>
      <c r="M170" s="21">
        <v>41.8</v>
      </c>
      <c r="N170" s="21">
        <v>44.6</v>
      </c>
      <c r="O170" s="21">
        <v>0.2</v>
      </c>
      <c r="P170" s="21">
        <v>29.2</v>
      </c>
      <c r="Q170" s="21">
        <v>33.7</v>
      </c>
      <c r="R170" s="21">
        <v>28.9</v>
      </c>
      <c r="S170" s="21">
        <v>45.9</v>
      </c>
      <c r="T170" s="21">
        <v>87.3</v>
      </c>
      <c r="U170" s="21">
        <v>89.4</v>
      </c>
      <c r="V170" s="21">
        <v>79.7</v>
      </c>
      <c r="W170" s="91">
        <f t="shared" si="3"/>
        <v>22153993</v>
      </c>
      <c r="X170" s="91">
        <f t="shared" si="15"/>
        <v>50.19112917</v>
      </c>
      <c r="Y170" s="23">
        <f t="shared" si="16"/>
        <v>7194051</v>
      </c>
      <c r="Z170" s="23">
        <f t="shared" si="17"/>
        <v>5394859</v>
      </c>
      <c r="AA170" s="23">
        <f t="shared" si="18"/>
        <v>4433999</v>
      </c>
      <c r="AB170" s="23">
        <f t="shared" si="19"/>
        <v>5761717</v>
      </c>
      <c r="AC170" s="23">
        <f t="shared" si="20"/>
        <v>4633622</v>
      </c>
      <c r="AD170" s="23">
        <f t="shared" si="21"/>
        <v>905399</v>
      </c>
      <c r="AE170" s="23">
        <f t="shared" si="22"/>
        <v>396733</v>
      </c>
      <c r="AF170" s="23">
        <f t="shared" si="23"/>
        <v>458938</v>
      </c>
      <c r="AG170" s="91">
        <f t="shared" si="13"/>
        <v>29179318</v>
      </c>
      <c r="AH170" s="91">
        <f t="shared" si="14"/>
        <v>1761070</v>
      </c>
    </row>
    <row r="171">
      <c r="A171" s="76">
        <v>44458.0</v>
      </c>
      <c r="B171" s="21">
        <v>1.0663765E7</v>
      </c>
      <c r="C171" s="21">
        <v>1.1459631E7</v>
      </c>
      <c r="D171" s="21">
        <v>15300.0</v>
      </c>
      <c r="E171" s="21">
        <v>2219364.0</v>
      </c>
      <c r="F171" s="21">
        <v>2247179.0</v>
      </c>
      <c r="G171" s="21">
        <v>2339661.0</v>
      </c>
      <c r="H171" s="21">
        <v>3912731.0</v>
      </c>
      <c r="I171" s="21">
        <v>6232846.0</v>
      </c>
      <c r="J171" s="21">
        <v>3359842.0</v>
      </c>
      <c r="K171" s="21">
        <v>1796473.0</v>
      </c>
      <c r="L171" s="21">
        <v>43.1</v>
      </c>
      <c r="M171" s="21">
        <v>41.7</v>
      </c>
      <c r="N171" s="21">
        <v>44.5</v>
      </c>
      <c r="O171" s="21">
        <v>0.2</v>
      </c>
      <c r="P171" s="21">
        <v>29.1</v>
      </c>
      <c r="Q171" s="21">
        <v>33.6</v>
      </c>
      <c r="R171" s="21">
        <v>28.9</v>
      </c>
      <c r="S171" s="21">
        <v>45.7</v>
      </c>
      <c r="T171" s="21">
        <v>87.3</v>
      </c>
      <c r="U171" s="21">
        <v>89.4</v>
      </c>
      <c r="V171" s="21">
        <v>79.6</v>
      </c>
      <c r="W171" s="91">
        <f t="shared" si="3"/>
        <v>22108096</v>
      </c>
      <c r="X171" s="91">
        <f t="shared" si="15"/>
        <v>50.08714691</v>
      </c>
      <c r="Y171" s="23">
        <f t="shared" si="16"/>
        <v>7194556</v>
      </c>
      <c r="Z171" s="23">
        <f t="shared" si="17"/>
        <v>5400392</v>
      </c>
      <c r="AA171" s="23">
        <f t="shared" si="18"/>
        <v>4439460</v>
      </c>
      <c r="AB171" s="23">
        <f t="shared" si="19"/>
        <v>5769560</v>
      </c>
      <c r="AC171" s="23">
        <f t="shared" si="20"/>
        <v>4657345</v>
      </c>
      <c r="AD171" s="23">
        <f t="shared" si="21"/>
        <v>907857</v>
      </c>
      <c r="AE171" s="23">
        <f t="shared" si="22"/>
        <v>397287</v>
      </c>
      <c r="AF171" s="23">
        <f t="shared" si="23"/>
        <v>459263</v>
      </c>
      <c r="AG171" s="91">
        <f t="shared" si="13"/>
        <v>29225720</v>
      </c>
      <c r="AH171" s="91">
        <f t="shared" si="14"/>
        <v>1764407</v>
      </c>
    </row>
    <row r="172">
      <c r="A172" s="76">
        <v>44457.0</v>
      </c>
      <c r="B172" s="21">
        <v>1.0571769E7</v>
      </c>
      <c r="C172" s="21">
        <v>1.1361254E7</v>
      </c>
      <c r="D172" s="21">
        <v>15274.0</v>
      </c>
      <c r="E172" s="21">
        <v>2185601.0</v>
      </c>
      <c r="F172" s="21">
        <v>2226304.0</v>
      </c>
      <c r="G172" s="21">
        <v>2307442.0</v>
      </c>
      <c r="H172" s="21">
        <v>3814015.0</v>
      </c>
      <c r="I172" s="21">
        <v>6229016.0</v>
      </c>
      <c r="J172" s="21">
        <v>3359082.0</v>
      </c>
      <c r="K172" s="21">
        <v>1796289.0</v>
      </c>
      <c r="L172" s="21">
        <v>42.7</v>
      </c>
      <c r="M172" s="21">
        <v>41.3</v>
      </c>
      <c r="N172" s="21">
        <v>44.1</v>
      </c>
      <c r="O172" s="21">
        <v>0.2</v>
      </c>
      <c r="P172" s="21">
        <v>28.7</v>
      </c>
      <c r="Q172" s="21">
        <v>33.3</v>
      </c>
      <c r="R172" s="21">
        <v>28.5</v>
      </c>
      <c r="S172" s="21">
        <v>44.5</v>
      </c>
      <c r="T172" s="21">
        <v>87.2</v>
      </c>
      <c r="U172" s="21">
        <v>89.4</v>
      </c>
      <c r="V172" s="21">
        <v>79.6</v>
      </c>
      <c r="W172" s="91">
        <f t="shared" si="3"/>
        <v>21917749</v>
      </c>
      <c r="X172" s="91">
        <f t="shared" si="15"/>
        <v>49.65590497</v>
      </c>
      <c r="Y172" s="23">
        <f t="shared" si="16"/>
        <v>7194582</v>
      </c>
      <c r="Z172" s="23">
        <f t="shared" si="17"/>
        <v>5434155</v>
      </c>
      <c r="AA172" s="23">
        <f t="shared" si="18"/>
        <v>4460335</v>
      </c>
      <c r="AB172" s="23">
        <f t="shared" si="19"/>
        <v>5801779</v>
      </c>
      <c r="AC172" s="23">
        <f t="shared" si="20"/>
        <v>4756061</v>
      </c>
      <c r="AD172" s="23">
        <f t="shared" si="21"/>
        <v>911687</v>
      </c>
      <c r="AE172" s="23">
        <f t="shared" si="22"/>
        <v>398047</v>
      </c>
      <c r="AF172" s="23">
        <f t="shared" si="23"/>
        <v>459447</v>
      </c>
      <c r="AG172" s="91">
        <f t="shared" si="13"/>
        <v>29416093</v>
      </c>
      <c r="AH172" s="91">
        <f t="shared" si="14"/>
        <v>1769181</v>
      </c>
    </row>
    <row r="173">
      <c r="A173" s="76">
        <v>44456.0</v>
      </c>
      <c r="B173" s="21">
        <v>1.0368003E7</v>
      </c>
      <c r="C173" s="21">
        <v>1.1121006E7</v>
      </c>
      <c r="D173" s="21">
        <v>15212.0</v>
      </c>
      <c r="E173" s="21">
        <v>2097847.0</v>
      </c>
      <c r="F173" s="21">
        <v>2166240.0</v>
      </c>
      <c r="G173" s="21">
        <v>2226861.0</v>
      </c>
      <c r="H173" s="21">
        <v>3613952.0</v>
      </c>
      <c r="I173" s="21">
        <v>6218435.0</v>
      </c>
      <c r="J173" s="21">
        <v>3355889.0</v>
      </c>
      <c r="K173" s="21">
        <v>1794573.0</v>
      </c>
      <c r="L173" s="21">
        <v>41.8</v>
      </c>
      <c r="M173" s="21">
        <v>40.5</v>
      </c>
      <c r="N173" s="21">
        <v>43.2</v>
      </c>
      <c r="O173" s="21">
        <v>0.2</v>
      </c>
      <c r="P173" s="21">
        <v>27.5</v>
      </c>
      <c r="Q173" s="21">
        <v>32.4</v>
      </c>
      <c r="R173" s="21">
        <v>27.5</v>
      </c>
      <c r="S173" s="21">
        <v>42.4</v>
      </c>
      <c r="T173" s="21">
        <v>87.1</v>
      </c>
      <c r="U173" s="21">
        <v>89.3</v>
      </c>
      <c r="V173" s="21">
        <v>79.6</v>
      </c>
      <c r="W173" s="91">
        <f t="shared" si="3"/>
        <v>21473797</v>
      </c>
      <c r="X173" s="91">
        <f t="shared" si="15"/>
        <v>48.6501065</v>
      </c>
      <c r="Y173" s="23">
        <f t="shared" si="16"/>
        <v>7194644</v>
      </c>
      <c r="Z173" s="23">
        <f t="shared" si="17"/>
        <v>5521909</v>
      </c>
      <c r="AA173" s="23">
        <f t="shared" si="18"/>
        <v>4520399</v>
      </c>
      <c r="AB173" s="23">
        <f t="shared" si="19"/>
        <v>5882360</v>
      </c>
      <c r="AC173" s="23">
        <f t="shared" si="20"/>
        <v>4956124</v>
      </c>
      <c r="AD173" s="23">
        <f t="shared" si="21"/>
        <v>922268</v>
      </c>
      <c r="AE173" s="23">
        <f t="shared" si="22"/>
        <v>401240</v>
      </c>
      <c r="AF173" s="23">
        <f t="shared" si="23"/>
        <v>461163</v>
      </c>
      <c r="AG173" s="91">
        <f t="shared" si="13"/>
        <v>29860107</v>
      </c>
      <c r="AH173" s="91">
        <f t="shared" si="14"/>
        <v>1784671</v>
      </c>
    </row>
    <row r="174">
      <c r="A174" s="76">
        <v>44455.0</v>
      </c>
      <c r="B174" s="21">
        <v>1.0210433E7</v>
      </c>
      <c r="C174" s="21">
        <v>1.095766E7</v>
      </c>
      <c r="D174" s="21">
        <v>15006.0</v>
      </c>
      <c r="E174" s="21">
        <v>2042882.0</v>
      </c>
      <c r="F174" s="21">
        <v>2121249.0</v>
      </c>
      <c r="G174" s="21">
        <v>2168850.0</v>
      </c>
      <c r="H174" s="21">
        <v>3468824.0</v>
      </c>
      <c r="I174" s="21">
        <v>6207085.0</v>
      </c>
      <c r="J174" s="21">
        <v>3351866.0</v>
      </c>
      <c r="K174" s="21">
        <v>1792331.0</v>
      </c>
      <c r="L174" s="21">
        <v>41.2</v>
      </c>
      <c r="M174" s="21">
        <v>39.9</v>
      </c>
      <c r="N174" s="21">
        <v>42.6</v>
      </c>
      <c r="O174" s="21">
        <v>0.2</v>
      </c>
      <c r="P174" s="21">
        <v>26.8</v>
      </c>
      <c r="Q174" s="21">
        <v>31.7</v>
      </c>
      <c r="R174" s="21">
        <v>26.7</v>
      </c>
      <c r="S174" s="21">
        <v>40.5</v>
      </c>
      <c r="T174" s="21">
        <v>86.9</v>
      </c>
      <c r="U174" s="21">
        <v>89.2</v>
      </c>
      <c r="V174" s="21">
        <v>79.5</v>
      </c>
      <c r="W174" s="91">
        <f t="shared" si="3"/>
        <v>21153087</v>
      </c>
      <c r="X174" s="91">
        <f t="shared" si="15"/>
        <v>47.92351979</v>
      </c>
      <c r="Y174" s="23">
        <f t="shared" si="16"/>
        <v>7194850</v>
      </c>
      <c r="Z174" s="23">
        <f t="shared" si="17"/>
        <v>5576874</v>
      </c>
      <c r="AA174" s="23">
        <f t="shared" si="18"/>
        <v>4565390</v>
      </c>
      <c r="AB174" s="23">
        <f t="shared" si="19"/>
        <v>5940371</v>
      </c>
      <c r="AC174" s="23">
        <f t="shared" si="20"/>
        <v>5101252</v>
      </c>
      <c r="AD174" s="23">
        <f t="shared" si="21"/>
        <v>933618</v>
      </c>
      <c r="AE174" s="23">
        <f t="shared" si="22"/>
        <v>405263</v>
      </c>
      <c r="AF174" s="23">
        <f t="shared" si="23"/>
        <v>463405</v>
      </c>
      <c r="AG174" s="91">
        <f t="shared" si="13"/>
        <v>30181023</v>
      </c>
      <c r="AH174" s="91">
        <f t="shared" si="14"/>
        <v>1802286</v>
      </c>
    </row>
    <row r="175">
      <c r="A175" s="76">
        <v>44454.0</v>
      </c>
      <c r="B175" s="21">
        <v>9974942.0</v>
      </c>
      <c r="C175" s="21">
        <v>1.0735341E7</v>
      </c>
      <c r="D175" s="21">
        <v>14992.0</v>
      </c>
      <c r="E175" s="21">
        <v>1990799.0</v>
      </c>
      <c r="F175" s="21">
        <v>2078973.0</v>
      </c>
      <c r="G175" s="21">
        <v>2112815.0</v>
      </c>
      <c r="H175" s="21">
        <v>3186353.0</v>
      </c>
      <c r="I175" s="21">
        <v>6189857.0</v>
      </c>
      <c r="J175" s="21">
        <v>3346342.0</v>
      </c>
      <c r="K175" s="21">
        <v>1790152.0</v>
      </c>
      <c r="L175" s="21">
        <v>40.3</v>
      </c>
      <c r="M175" s="21">
        <v>39.0</v>
      </c>
      <c r="N175" s="21">
        <v>41.7</v>
      </c>
      <c r="O175" s="21">
        <v>0.2</v>
      </c>
      <c r="P175" s="21">
        <v>26.1</v>
      </c>
      <c r="Q175" s="21">
        <v>31.1</v>
      </c>
      <c r="R175" s="21">
        <v>26.1</v>
      </c>
      <c r="S175" s="21">
        <v>37.2</v>
      </c>
      <c r="T175" s="21">
        <v>86.7</v>
      </c>
      <c r="U175" s="21">
        <v>89.1</v>
      </c>
      <c r="V175" s="21">
        <v>79.4</v>
      </c>
      <c r="W175" s="91">
        <f t="shared" si="3"/>
        <v>20695291</v>
      </c>
      <c r="X175" s="91">
        <f t="shared" si="15"/>
        <v>46.88635695</v>
      </c>
      <c r="Y175" s="23">
        <f t="shared" si="16"/>
        <v>7194864</v>
      </c>
      <c r="Z175" s="23">
        <f t="shared" si="17"/>
        <v>5628957</v>
      </c>
      <c r="AA175" s="23">
        <f t="shared" si="18"/>
        <v>4607666</v>
      </c>
      <c r="AB175" s="23">
        <f t="shared" si="19"/>
        <v>5996406</v>
      </c>
      <c r="AC175" s="23">
        <f t="shared" si="20"/>
        <v>5383723</v>
      </c>
      <c r="AD175" s="23">
        <f t="shared" si="21"/>
        <v>950846</v>
      </c>
      <c r="AE175" s="23">
        <f t="shared" si="22"/>
        <v>410787</v>
      </c>
      <c r="AF175" s="23">
        <f t="shared" si="23"/>
        <v>465584</v>
      </c>
      <c r="AG175" s="91">
        <f t="shared" si="13"/>
        <v>30638833</v>
      </c>
      <c r="AH175" s="91">
        <f t="shared" si="14"/>
        <v>1827217</v>
      </c>
    </row>
    <row r="176">
      <c r="A176" s="76">
        <v>44453.0</v>
      </c>
      <c r="B176" s="21">
        <v>9864200.0</v>
      </c>
      <c r="C176" s="21">
        <v>1.0621321E7</v>
      </c>
      <c r="D176" s="21">
        <v>14981.0</v>
      </c>
      <c r="E176" s="21">
        <v>1957219.0</v>
      </c>
      <c r="F176" s="21">
        <v>2049080.0</v>
      </c>
      <c r="G176" s="21">
        <v>2071109.0</v>
      </c>
      <c r="H176" s="21">
        <v>3080900.0</v>
      </c>
      <c r="I176" s="21">
        <v>6180619.0</v>
      </c>
      <c r="J176" s="21">
        <v>3343097.0</v>
      </c>
      <c r="K176" s="21">
        <v>1788516.0</v>
      </c>
      <c r="L176" s="21">
        <v>39.9</v>
      </c>
      <c r="M176" s="21">
        <v>38.5</v>
      </c>
      <c r="N176" s="21">
        <v>41.3</v>
      </c>
      <c r="O176" s="21">
        <v>0.2</v>
      </c>
      <c r="P176" s="21">
        <v>25.7</v>
      </c>
      <c r="Q176" s="21">
        <v>30.6</v>
      </c>
      <c r="R176" s="21">
        <v>25.5</v>
      </c>
      <c r="S176" s="21">
        <v>35.9</v>
      </c>
      <c r="T176" s="21">
        <v>86.6</v>
      </c>
      <c r="U176" s="21">
        <v>89.0</v>
      </c>
      <c r="V176" s="21">
        <v>79.3</v>
      </c>
      <c r="W176" s="91">
        <f t="shared" si="3"/>
        <v>20470540</v>
      </c>
      <c r="X176" s="91">
        <f t="shared" si="15"/>
        <v>46.3771708</v>
      </c>
      <c r="Y176" s="23">
        <f t="shared" si="16"/>
        <v>7194875</v>
      </c>
      <c r="Z176" s="23">
        <f t="shared" si="17"/>
        <v>5662537</v>
      </c>
      <c r="AA176" s="23">
        <f t="shared" si="18"/>
        <v>4637559</v>
      </c>
      <c r="AB176" s="23">
        <f t="shared" si="19"/>
        <v>6038112</v>
      </c>
      <c r="AC176" s="23">
        <f t="shared" si="20"/>
        <v>5489176</v>
      </c>
      <c r="AD176" s="23">
        <f t="shared" si="21"/>
        <v>960084</v>
      </c>
      <c r="AE176" s="23">
        <f t="shared" si="22"/>
        <v>414032</v>
      </c>
      <c r="AF176" s="23">
        <f t="shared" si="23"/>
        <v>467220</v>
      </c>
      <c r="AG176" s="91">
        <f t="shared" si="13"/>
        <v>30863595</v>
      </c>
      <c r="AH176" s="91">
        <f t="shared" si="14"/>
        <v>1841336</v>
      </c>
    </row>
    <row r="177">
      <c r="A177" s="76">
        <v>44452.0</v>
      </c>
      <c r="B177" s="21">
        <v>9656953.0</v>
      </c>
      <c r="C177" s="21">
        <v>1.0404925E7</v>
      </c>
      <c r="D177" s="21">
        <v>14961.0</v>
      </c>
      <c r="E177" s="21">
        <v>1912209.0</v>
      </c>
      <c r="F177" s="21">
        <v>2011816.0</v>
      </c>
      <c r="G177" s="21">
        <v>2014986.0</v>
      </c>
      <c r="H177" s="21">
        <v>2814585.0</v>
      </c>
      <c r="I177" s="21">
        <v>6167274.0</v>
      </c>
      <c r="J177" s="21">
        <v>3338637.0</v>
      </c>
      <c r="K177" s="21">
        <v>1787410.0</v>
      </c>
      <c r="L177" s="21">
        <v>39.1</v>
      </c>
      <c r="M177" s="21">
        <v>37.7</v>
      </c>
      <c r="N177" s="21">
        <v>40.4</v>
      </c>
      <c r="O177" s="21">
        <v>0.2</v>
      </c>
      <c r="P177" s="21">
        <v>25.1</v>
      </c>
      <c r="Q177" s="21">
        <v>30.1</v>
      </c>
      <c r="R177" s="21">
        <v>24.8</v>
      </c>
      <c r="S177" s="21">
        <v>32.8</v>
      </c>
      <c r="T177" s="21">
        <v>86.4</v>
      </c>
      <c r="U177" s="21">
        <v>88.9</v>
      </c>
      <c r="V177" s="21">
        <v>79.2</v>
      </c>
      <c r="W177" s="91">
        <f t="shared" si="3"/>
        <v>20046917</v>
      </c>
      <c r="X177" s="91">
        <f t="shared" si="15"/>
        <v>45.41742884</v>
      </c>
      <c r="Y177" s="23">
        <f t="shared" si="16"/>
        <v>7194895</v>
      </c>
      <c r="Z177" s="23">
        <f t="shared" si="17"/>
        <v>5707547</v>
      </c>
      <c r="AA177" s="23">
        <f t="shared" si="18"/>
        <v>4674823</v>
      </c>
      <c r="AB177" s="23">
        <f t="shared" si="19"/>
        <v>6094235</v>
      </c>
      <c r="AC177" s="23">
        <f t="shared" si="20"/>
        <v>5755491</v>
      </c>
      <c r="AD177" s="23">
        <f t="shared" si="21"/>
        <v>973429</v>
      </c>
      <c r="AE177" s="23">
        <f t="shared" si="22"/>
        <v>418492</v>
      </c>
      <c r="AF177" s="23">
        <f t="shared" si="23"/>
        <v>468326</v>
      </c>
      <c r="AG177" s="91">
        <f t="shared" si="13"/>
        <v>31287238</v>
      </c>
      <c r="AH177" s="91">
        <f t="shared" si="14"/>
        <v>1860247</v>
      </c>
    </row>
    <row r="178">
      <c r="A178" s="76">
        <v>44451.0</v>
      </c>
      <c r="B178" s="21">
        <v>9642141.0</v>
      </c>
      <c r="C178" s="21">
        <v>1.0394035E7</v>
      </c>
      <c r="D178" s="21">
        <v>14960.0</v>
      </c>
      <c r="E178" s="21">
        <v>1910789.0</v>
      </c>
      <c r="F178" s="21">
        <v>2009157.0</v>
      </c>
      <c r="G178" s="21">
        <v>2012823.0</v>
      </c>
      <c r="H178" s="21">
        <v>2795680.0</v>
      </c>
      <c r="I178" s="21">
        <v>6166804.0</v>
      </c>
      <c r="J178" s="21">
        <v>3338557.0</v>
      </c>
      <c r="K178" s="21">
        <v>1787406.0</v>
      </c>
      <c r="L178" s="21">
        <v>39.0</v>
      </c>
      <c r="M178" s="21">
        <v>37.7</v>
      </c>
      <c r="N178" s="21">
        <v>40.4</v>
      </c>
      <c r="O178" s="21">
        <v>0.2</v>
      </c>
      <c r="P178" s="21">
        <v>25.1</v>
      </c>
      <c r="Q178" s="21">
        <v>30.0</v>
      </c>
      <c r="R178" s="21">
        <v>24.8</v>
      </c>
      <c r="S178" s="21">
        <v>32.6</v>
      </c>
      <c r="T178" s="21">
        <v>86.4</v>
      </c>
      <c r="U178" s="21">
        <v>88.9</v>
      </c>
      <c r="V178" s="21">
        <v>79.2</v>
      </c>
      <c r="W178" s="91">
        <f t="shared" si="3"/>
        <v>20021216</v>
      </c>
      <c r="X178" s="91">
        <f t="shared" si="15"/>
        <v>45.35920176</v>
      </c>
      <c r="Y178" s="23">
        <f t="shared" si="16"/>
        <v>7194896</v>
      </c>
      <c r="Z178" s="23">
        <f t="shared" si="17"/>
        <v>5708967</v>
      </c>
      <c r="AA178" s="23">
        <f t="shared" si="18"/>
        <v>4677482</v>
      </c>
      <c r="AB178" s="23">
        <f t="shared" si="19"/>
        <v>6096398</v>
      </c>
      <c r="AC178" s="23">
        <f t="shared" si="20"/>
        <v>5774396</v>
      </c>
      <c r="AD178" s="23">
        <f t="shared" si="21"/>
        <v>973899</v>
      </c>
      <c r="AE178" s="23">
        <f t="shared" si="22"/>
        <v>418572</v>
      </c>
      <c r="AF178" s="23">
        <f t="shared" si="23"/>
        <v>468330</v>
      </c>
      <c r="AG178" s="91">
        <f t="shared" si="13"/>
        <v>31312940</v>
      </c>
      <c r="AH178" s="91">
        <f t="shared" si="14"/>
        <v>1860801</v>
      </c>
    </row>
    <row r="179">
      <c r="A179" s="76">
        <v>44450.0</v>
      </c>
      <c r="B179" s="21">
        <v>9538396.0</v>
      </c>
      <c r="C179" s="21">
        <v>1.0285083E7</v>
      </c>
      <c r="D179" s="21">
        <v>14693.0</v>
      </c>
      <c r="E179" s="21">
        <v>1872737.0</v>
      </c>
      <c r="F179" s="21">
        <v>1987684.0</v>
      </c>
      <c r="G179" s="21">
        <v>1986297.0</v>
      </c>
      <c r="H179" s="21">
        <v>2680384.0</v>
      </c>
      <c r="I179" s="21">
        <v>6157390.0</v>
      </c>
      <c r="J179" s="21">
        <v>3337029.0</v>
      </c>
      <c r="K179" s="21">
        <v>1787265.0</v>
      </c>
      <c r="L179" s="21">
        <v>38.6</v>
      </c>
      <c r="M179" s="21">
        <v>37.3</v>
      </c>
      <c r="N179" s="21">
        <v>39.9</v>
      </c>
      <c r="O179" s="21">
        <v>0.2</v>
      </c>
      <c r="P179" s="21">
        <v>24.6</v>
      </c>
      <c r="Q179" s="21">
        <v>29.7</v>
      </c>
      <c r="R179" s="21">
        <v>24.5</v>
      </c>
      <c r="S179" s="21">
        <v>31.3</v>
      </c>
      <c r="T179" s="21">
        <v>86.2</v>
      </c>
      <c r="U179" s="21">
        <v>88.8</v>
      </c>
      <c r="V179" s="21">
        <v>79.2</v>
      </c>
      <c r="W179" s="91">
        <f t="shared" si="3"/>
        <v>19808786</v>
      </c>
      <c r="X179" s="91">
        <f t="shared" si="15"/>
        <v>44.87792953</v>
      </c>
      <c r="Y179" s="23">
        <f t="shared" si="16"/>
        <v>7195163</v>
      </c>
      <c r="Z179" s="23">
        <f t="shared" si="17"/>
        <v>5747019</v>
      </c>
      <c r="AA179" s="23">
        <f t="shared" si="18"/>
        <v>4698955</v>
      </c>
      <c r="AB179" s="23">
        <f t="shared" si="19"/>
        <v>6122924</v>
      </c>
      <c r="AC179" s="23">
        <f t="shared" si="20"/>
        <v>5889692</v>
      </c>
      <c r="AD179" s="23">
        <f t="shared" si="21"/>
        <v>983313</v>
      </c>
      <c r="AE179" s="23">
        <f t="shared" si="22"/>
        <v>420100</v>
      </c>
      <c r="AF179" s="23">
        <f t="shared" si="23"/>
        <v>468471</v>
      </c>
      <c r="AG179" s="91">
        <f t="shared" si="13"/>
        <v>31525637</v>
      </c>
      <c r="AH179" s="91">
        <f t="shared" si="14"/>
        <v>1871884</v>
      </c>
    </row>
    <row r="180">
      <c r="A180" s="76">
        <v>44449.0</v>
      </c>
      <c r="B180" s="21">
        <v>9356208.0</v>
      </c>
      <c r="C180" s="21">
        <v>1.0050601E7</v>
      </c>
      <c r="D180" s="21">
        <v>14367.0</v>
      </c>
      <c r="E180" s="21">
        <v>1805020.0</v>
      </c>
      <c r="F180" s="21">
        <v>1935063.0</v>
      </c>
      <c r="G180" s="21">
        <v>1917161.0</v>
      </c>
      <c r="H180" s="21">
        <v>2479896.0</v>
      </c>
      <c r="I180" s="21">
        <v>6136703.0</v>
      </c>
      <c r="J180" s="21">
        <v>3332618.0</v>
      </c>
      <c r="K180" s="21">
        <v>1785981.0</v>
      </c>
      <c r="L180" s="21">
        <v>37.8</v>
      </c>
      <c r="M180" s="21">
        <v>36.5</v>
      </c>
      <c r="N180" s="21">
        <v>39.0</v>
      </c>
      <c r="O180" s="21">
        <v>0.2</v>
      </c>
      <c r="P180" s="21">
        <v>23.7</v>
      </c>
      <c r="Q180" s="21">
        <v>28.9</v>
      </c>
      <c r="R180" s="21">
        <v>23.6</v>
      </c>
      <c r="S180" s="21">
        <v>28.9</v>
      </c>
      <c r="T180" s="21">
        <v>85.9</v>
      </c>
      <c r="U180" s="21">
        <v>88.7</v>
      </c>
      <c r="V180" s="21">
        <v>79.2</v>
      </c>
      <c r="W180" s="91">
        <f t="shared" si="3"/>
        <v>19392442</v>
      </c>
      <c r="X180" s="91">
        <f t="shared" si="15"/>
        <v>43.93467856</v>
      </c>
      <c r="Y180" s="23">
        <f t="shared" si="16"/>
        <v>7195489</v>
      </c>
      <c r="Z180" s="23">
        <f t="shared" si="17"/>
        <v>5814736</v>
      </c>
      <c r="AA180" s="23">
        <f t="shared" si="18"/>
        <v>4751576</v>
      </c>
      <c r="AB180" s="23">
        <f t="shared" si="19"/>
        <v>6192060</v>
      </c>
      <c r="AC180" s="23">
        <f t="shared" si="20"/>
        <v>6090180</v>
      </c>
      <c r="AD180" s="23">
        <f t="shared" si="21"/>
        <v>1004000</v>
      </c>
      <c r="AE180" s="23">
        <f t="shared" si="22"/>
        <v>424511</v>
      </c>
      <c r="AF180" s="23">
        <f t="shared" si="23"/>
        <v>469755</v>
      </c>
      <c r="AG180" s="91">
        <f t="shared" si="13"/>
        <v>31942307</v>
      </c>
      <c r="AH180" s="91">
        <f t="shared" si="14"/>
        <v>1898266</v>
      </c>
    </row>
    <row r="181">
      <c r="A181" s="76">
        <v>44448.0</v>
      </c>
      <c r="B181" s="21">
        <v>9218662.0</v>
      </c>
      <c r="C181" s="21">
        <v>9896360.0</v>
      </c>
      <c r="D181" s="21">
        <v>13854.0</v>
      </c>
      <c r="E181" s="21">
        <v>1751920.0</v>
      </c>
      <c r="F181" s="21">
        <v>1891733.0</v>
      </c>
      <c r="G181" s="21">
        <v>1863185.0</v>
      </c>
      <c r="H181" s="21">
        <v>2360681.0</v>
      </c>
      <c r="I181" s="21">
        <v>6120492.0</v>
      </c>
      <c r="J181" s="21">
        <v>3328753.0</v>
      </c>
      <c r="K181" s="21">
        <v>1784404.0</v>
      </c>
      <c r="L181" s="21">
        <v>37.2</v>
      </c>
      <c r="M181" s="21">
        <v>36.0</v>
      </c>
      <c r="N181" s="21">
        <v>38.4</v>
      </c>
      <c r="O181" s="21">
        <v>0.2</v>
      </c>
      <c r="P181" s="21">
        <v>23.0</v>
      </c>
      <c r="Q181" s="21">
        <v>28.3</v>
      </c>
      <c r="R181" s="21">
        <v>23.0</v>
      </c>
      <c r="S181" s="21">
        <v>27.5</v>
      </c>
      <c r="T181" s="21">
        <v>85.7</v>
      </c>
      <c r="U181" s="21">
        <v>88.6</v>
      </c>
      <c r="V181" s="21">
        <v>79.1</v>
      </c>
      <c r="W181" s="91">
        <f t="shared" si="3"/>
        <v>19101168</v>
      </c>
      <c r="X181" s="91">
        <f t="shared" si="15"/>
        <v>43.27478077</v>
      </c>
      <c r="Y181" s="23">
        <f t="shared" si="16"/>
        <v>7196002</v>
      </c>
      <c r="Z181" s="23">
        <f t="shared" si="17"/>
        <v>5867836</v>
      </c>
      <c r="AA181" s="23">
        <f t="shared" si="18"/>
        <v>4794906</v>
      </c>
      <c r="AB181" s="23">
        <f t="shared" si="19"/>
        <v>6246036</v>
      </c>
      <c r="AC181" s="23">
        <f t="shared" si="20"/>
        <v>6209395</v>
      </c>
      <c r="AD181" s="23">
        <f t="shared" si="21"/>
        <v>1020211</v>
      </c>
      <c r="AE181" s="23">
        <f t="shared" si="22"/>
        <v>428376</v>
      </c>
      <c r="AF181" s="23">
        <f t="shared" si="23"/>
        <v>471332</v>
      </c>
      <c r="AG181" s="91">
        <f t="shared" si="13"/>
        <v>32234094</v>
      </c>
      <c r="AH181" s="91">
        <f t="shared" si="14"/>
        <v>1919919</v>
      </c>
    </row>
    <row r="182">
      <c r="A182" s="76">
        <v>44447.0</v>
      </c>
      <c r="B182" s="21">
        <v>9071051.0</v>
      </c>
      <c r="C182" s="21">
        <v>9736495.0</v>
      </c>
      <c r="D182" s="21">
        <v>13643.0</v>
      </c>
      <c r="E182" s="21">
        <v>1697173.0</v>
      </c>
      <c r="F182" s="21">
        <v>1851412.0</v>
      </c>
      <c r="G182" s="21">
        <v>1811837.0</v>
      </c>
      <c r="H182" s="21">
        <v>2224762.0</v>
      </c>
      <c r="I182" s="21">
        <v>6101730.0</v>
      </c>
      <c r="J182" s="21">
        <v>3324058.0</v>
      </c>
      <c r="K182" s="21">
        <v>1782931.0</v>
      </c>
      <c r="L182" s="21">
        <v>36.6</v>
      </c>
      <c r="M182" s="21">
        <v>35.4</v>
      </c>
      <c r="N182" s="21">
        <v>37.8</v>
      </c>
      <c r="O182" s="21">
        <v>0.2</v>
      </c>
      <c r="P182" s="21">
        <v>22.3</v>
      </c>
      <c r="Q182" s="21">
        <v>27.7</v>
      </c>
      <c r="R182" s="21">
        <v>22.3</v>
      </c>
      <c r="S182" s="21">
        <v>26.0</v>
      </c>
      <c r="T182" s="21">
        <v>85.4</v>
      </c>
      <c r="U182" s="21">
        <v>88.5</v>
      </c>
      <c r="V182" s="21">
        <v>79.0</v>
      </c>
      <c r="W182" s="91">
        <f t="shared" si="3"/>
        <v>18793903</v>
      </c>
      <c r="X182" s="91">
        <f t="shared" si="15"/>
        <v>42.57865447</v>
      </c>
      <c r="Y182" s="23">
        <f t="shared" si="16"/>
        <v>7196213</v>
      </c>
      <c r="Z182" s="23">
        <f t="shared" si="17"/>
        <v>5922583</v>
      </c>
      <c r="AA182" s="23">
        <f t="shared" si="18"/>
        <v>4835227</v>
      </c>
      <c r="AB182" s="23">
        <f t="shared" si="19"/>
        <v>6297384</v>
      </c>
      <c r="AC182" s="23">
        <f t="shared" si="20"/>
        <v>6345314</v>
      </c>
      <c r="AD182" s="23">
        <f t="shared" si="21"/>
        <v>1038973</v>
      </c>
      <c r="AE182" s="23">
        <f t="shared" si="22"/>
        <v>433071</v>
      </c>
      <c r="AF182" s="23">
        <f t="shared" si="23"/>
        <v>472805</v>
      </c>
      <c r="AG182" s="91">
        <f t="shared" si="13"/>
        <v>32541570</v>
      </c>
      <c r="AH182" s="91">
        <f t="shared" si="14"/>
        <v>1944849</v>
      </c>
    </row>
    <row r="183">
      <c r="A183" s="76">
        <v>44446.0</v>
      </c>
      <c r="B183" s="21">
        <v>8865490.0</v>
      </c>
      <c r="C183" s="21">
        <v>9520446.0</v>
      </c>
      <c r="D183" s="21">
        <v>13286.0</v>
      </c>
      <c r="E183" s="21">
        <v>1625587.0</v>
      </c>
      <c r="F183" s="21">
        <v>1811945.0</v>
      </c>
      <c r="G183" s="21">
        <v>1759405.0</v>
      </c>
      <c r="H183" s="21">
        <v>2000930.0</v>
      </c>
      <c r="I183" s="21">
        <v>6075949.0</v>
      </c>
      <c r="J183" s="21">
        <v>3317690.0</v>
      </c>
      <c r="K183" s="21">
        <v>1781144.0</v>
      </c>
      <c r="L183" s="21">
        <v>35.8</v>
      </c>
      <c r="M183" s="21">
        <v>34.6</v>
      </c>
      <c r="N183" s="21">
        <v>37.0</v>
      </c>
      <c r="O183" s="21">
        <v>0.2</v>
      </c>
      <c r="P183" s="21">
        <v>21.3</v>
      </c>
      <c r="Q183" s="21">
        <v>27.1</v>
      </c>
      <c r="R183" s="21">
        <v>21.7</v>
      </c>
      <c r="S183" s="21">
        <v>23.3</v>
      </c>
      <c r="T183" s="21">
        <v>85.1</v>
      </c>
      <c r="U183" s="21">
        <v>88.3</v>
      </c>
      <c r="V183" s="21">
        <v>79.0</v>
      </c>
      <c r="W183" s="91">
        <f t="shared" si="3"/>
        <v>18372650</v>
      </c>
      <c r="X183" s="91">
        <f t="shared" si="15"/>
        <v>41.62428188</v>
      </c>
      <c r="Y183" s="23">
        <f t="shared" si="16"/>
        <v>7196570</v>
      </c>
      <c r="Z183" s="23">
        <f t="shared" si="17"/>
        <v>5994169</v>
      </c>
      <c r="AA183" s="23">
        <f t="shared" si="18"/>
        <v>4874694</v>
      </c>
      <c r="AB183" s="23">
        <f t="shared" si="19"/>
        <v>6349816</v>
      </c>
      <c r="AC183" s="23">
        <f t="shared" si="20"/>
        <v>6569146</v>
      </c>
      <c r="AD183" s="23">
        <f t="shared" si="21"/>
        <v>1064754</v>
      </c>
      <c r="AE183" s="23">
        <f t="shared" si="22"/>
        <v>439439</v>
      </c>
      <c r="AF183" s="23">
        <f t="shared" si="23"/>
        <v>474592</v>
      </c>
      <c r="AG183" s="91">
        <f t="shared" si="13"/>
        <v>32963180</v>
      </c>
      <c r="AH183" s="91">
        <f t="shared" si="14"/>
        <v>1978785</v>
      </c>
    </row>
    <row r="184">
      <c r="A184" s="76">
        <v>44445.0</v>
      </c>
      <c r="B184" s="21">
        <v>8552774.0</v>
      </c>
      <c r="C184" s="21">
        <v>9199046.0</v>
      </c>
      <c r="D184" s="21">
        <v>13243.0</v>
      </c>
      <c r="E184" s="21">
        <v>1584973.0</v>
      </c>
      <c r="F184" s="21">
        <v>1772048.0</v>
      </c>
      <c r="G184" s="21">
        <v>1709079.0</v>
      </c>
      <c r="H184" s="21">
        <v>1542659.0</v>
      </c>
      <c r="I184" s="21">
        <v>6040407.0</v>
      </c>
      <c r="J184" s="21">
        <v>3309226.0</v>
      </c>
      <c r="K184" s="21">
        <v>1780185.0</v>
      </c>
      <c r="L184" s="21">
        <v>34.6</v>
      </c>
      <c r="M184" s="21">
        <v>33.4</v>
      </c>
      <c r="N184" s="21">
        <v>35.7</v>
      </c>
      <c r="O184" s="21">
        <v>0.2</v>
      </c>
      <c r="P184" s="21">
        <v>20.8</v>
      </c>
      <c r="Q184" s="21">
        <v>26.5</v>
      </c>
      <c r="R184" s="21">
        <v>21.1</v>
      </c>
      <c r="S184" s="21">
        <v>18.0</v>
      </c>
      <c r="T184" s="21">
        <v>84.6</v>
      </c>
      <c r="U184" s="21">
        <v>88.1</v>
      </c>
      <c r="V184" s="21">
        <v>78.9</v>
      </c>
      <c r="W184" s="91">
        <f t="shared" si="3"/>
        <v>17738577</v>
      </c>
      <c r="X184" s="91">
        <f t="shared" si="15"/>
        <v>40.18775349</v>
      </c>
      <c r="Y184" s="23">
        <f t="shared" si="16"/>
        <v>7196613</v>
      </c>
      <c r="Z184" s="23">
        <f t="shared" si="17"/>
        <v>6034783</v>
      </c>
      <c r="AA184" s="23">
        <f t="shared" si="18"/>
        <v>4914591</v>
      </c>
      <c r="AB184" s="23">
        <f t="shared" si="19"/>
        <v>6400142</v>
      </c>
      <c r="AC184" s="23">
        <f t="shared" si="20"/>
        <v>7027417</v>
      </c>
      <c r="AD184" s="23">
        <f t="shared" si="21"/>
        <v>1100296</v>
      </c>
      <c r="AE184" s="23">
        <f t="shared" si="22"/>
        <v>447903</v>
      </c>
      <c r="AF184" s="23">
        <f t="shared" si="23"/>
        <v>475551</v>
      </c>
      <c r="AG184" s="91">
        <f t="shared" si="13"/>
        <v>33597296</v>
      </c>
      <c r="AH184" s="91">
        <f t="shared" si="14"/>
        <v>2023750</v>
      </c>
    </row>
    <row r="185">
      <c r="A185" s="76">
        <v>44438.0</v>
      </c>
      <c r="B185" s="21">
        <v>7130030.0</v>
      </c>
      <c r="C185" s="21">
        <v>7489041.0</v>
      </c>
      <c r="D185" s="21">
        <v>13051.0</v>
      </c>
      <c r="E185" s="21">
        <v>1465804.0</v>
      </c>
      <c r="F185" s="21">
        <v>1522510.0</v>
      </c>
      <c r="G185" s="21">
        <v>1362553.0</v>
      </c>
      <c r="H185" s="21">
        <v>1237519.0</v>
      </c>
      <c r="I185" s="21">
        <v>4246240.0</v>
      </c>
      <c r="J185" s="21">
        <v>2999176.0</v>
      </c>
      <c r="K185" s="21">
        <v>1772218.0</v>
      </c>
      <c r="L185" s="21">
        <v>28.5</v>
      </c>
      <c r="M185" s="21">
        <v>27.8</v>
      </c>
      <c r="N185" s="21">
        <v>29.1</v>
      </c>
      <c r="O185" s="22">
        <v>0.2</v>
      </c>
      <c r="P185" s="21">
        <v>19.2</v>
      </c>
      <c r="Q185" s="21">
        <v>22.8</v>
      </c>
      <c r="R185" s="21">
        <v>16.8</v>
      </c>
      <c r="S185" s="21">
        <v>14.4</v>
      </c>
      <c r="T185" s="21">
        <v>59.5</v>
      </c>
      <c r="U185" s="21">
        <v>79.8</v>
      </c>
      <c r="V185" s="21">
        <v>78.6</v>
      </c>
      <c r="W185" s="91">
        <f t="shared" si="3"/>
        <v>14606020</v>
      </c>
      <c r="X185" s="91">
        <f t="shared" si="15"/>
        <v>33.09076772</v>
      </c>
      <c r="Y185" s="23">
        <f t="shared" si="16"/>
        <v>7196805</v>
      </c>
      <c r="Z185" s="23">
        <f t="shared" si="17"/>
        <v>6153952</v>
      </c>
      <c r="AA185" s="23">
        <f t="shared" si="18"/>
        <v>5164129</v>
      </c>
      <c r="AB185" s="23">
        <f t="shared" si="19"/>
        <v>6746668</v>
      </c>
      <c r="AC185" s="23">
        <f t="shared" si="20"/>
        <v>7332557</v>
      </c>
      <c r="AD185" s="23">
        <f t="shared" si="21"/>
        <v>2894463</v>
      </c>
      <c r="AE185" s="23">
        <f t="shared" si="22"/>
        <v>757953</v>
      </c>
      <c r="AF185" s="23">
        <f t="shared" si="23"/>
        <v>483518</v>
      </c>
      <c r="AG185" s="91">
        <f t="shared" si="13"/>
        <v>36730045</v>
      </c>
      <c r="AH185" s="91">
        <f t="shared" si="14"/>
        <v>4135934</v>
      </c>
    </row>
    <row r="186">
      <c r="A186" s="76">
        <v>44431.0</v>
      </c>
      <c r="B186" s="21">
        <v>5574974.0</v>
      </c>
      <c r="C186" s="21">
        <v>5990147.0</v>
      </c>
      <c r="D186" s="21">
        <v>12596.0</v>
      </c>
      <c r="E186" s="21">
        <v>1445177.0</v>
      </c>
      <c r="F186" s="21">
        <v>1428880.0</v>
      </c>
      <c r="G186" s="21">
        <v>1178430.0</v>
      </c>
      <c r="H186" s="21">
        <v>1080805.0</v>
      </c>
      <c r="I186" s="21">
        <v>1970186.0</v>
      </c>
      <c r="J186" s="21">
        <v>2683749.0</v>
      </c>
      <c r="K186" s="21">
        <v>1765298.0</v>
      </c>
      <c r="L186" s="21">
        <v>22.5</v>
      </c>
      <c r="M186" s="21">
        <v>21.8</v>
      </c>
      <c r="N186" s="21">
        <v>23.3</v>
      </c>
      <c r="O186" s="22">
        <v>0.2</v>
      </c>
      <c r="P186" s="21">
        <v>19.0</v>
      </c>
      <c r="Q186" s="21">
        <v>21.4</v>
      </c>
      <c r="R186" s="21">
        <v>14.5</v>
      </c>
      <c r="S186" s="21">
        <v>12.6</v>
      </c>
      <c r="T186" s="21">
        <v>27.6</v>
      </c>
      <c r="U186" s="21">
        <v>71.4</v>
      </c>
      <c r="V186" s="21">
        <v>78.3</v>
      </c>
      <c r="W186" s="91">
        <f t="shared" si="3"/>
        <v>11552525</v>
      </c>
      <c r="X186" s="91">
        <f t="shared" si="15"/>
        <v>26.1729014</v>
      </c>
      <c r="Y186" s="23">
        <f t="shared" si="16"/>
        <v>7197260</v>
      </c>
      <c r="Z186" s="23">
        <f t="shared" si="17"/>
        <v>6174579</v>
      </c>
      <c r="AA186" s="23">
        <f t="shared" si="18"/>
        <v>5257759</v>
      </c>
      <c r="AB186" s="23">
        <f t="shared" si="19"/>
        <v>6930791</v>
      </c>
      <c r="AC186" s="23">
        <f t="shared" si="20"/>
        <v>7489271</v>
      </c>
      <c r="AD186" s="23">
        <f t="shared" si="21"/>
        <v>5170517</v>
      </c>
      <c r="AE186" s="23">
        <f t="shared" si="22"/>
        <v>1073380</v>
      </c>
      <c r="AF186" s="23">
        <f t="shared" si="23"/>
        <v>490438</v>
      </c>
      <c r="AG186" s="91">
        <f t="shared" si="13"/>
        <v>39783995</v>
      </c>
      <c r="AH186" s="91">
        <f t="shared" si="14"/>
        <v>6734335</v>
      </c>
    </row>
    <row r="187">
      <c r="A187" s="76">
        <v>44424.0</v>
      </c>
      <c r="B187" s="21">
        <v>4674051.0</v>
      </c>
      <c r="C187" s="21">
        <v>5067204.0</v>
      </c>
      <c r="D187" s="21"/>
      <c r="E187" s="21">
        <v>1379694.0</v>
      </c>
      <c r="F187" s="21">
        <v>1376128.0</v>
      </c>
      <c r="G187" s="21">
        <v>1029639.0</v>
      </c>
      <c r="H187" s="21">
        <v>926979.0</v>
      </c>
      <c r="I187" s="21">
        <v>1119437.0</v>
      </c>
      <c r="J187" s="21">
        <v>2148619.0</v>
      </c>
      <c r="K187" s="21">
        <v>1760759.0</v>
      </c>
      <c r="L187" s="21">
        <v>19.0</v>
      </c>
      <c r="M187" s="21">
        <v>18.3</v>
      </c>
      <c r="N187" s="21">
        <v>19.7</v>
      </c>
      <c r="O187" s="21"/>
      <c r="P187" s="21">
        <v>18.1</v>
      </c>
      <c r="Q187" s="21">
        <v>20.6</v>
      </c>
      <c r="R187" s="21">
        <v>12.7</v>
      </c>
      <c r="S187" s="21">
        <v>10.8</v>
      </c>
      <c r="T187" s="21">
        <v>15.7</v>
      </c>
      <c r="U187" s="21">
        <v>57.2</v>
      </c>
      <c r="V187" s="21">
        <v>78.1</v>
      </c>
      <c r="W187" s="91">
        <f t="shared" si="3"/>
        <v>9741255</v>
      </c>
      <c r="X187" s="91">
        <f t="shared" si="15"/>
        <v>22.06936636</v>
      </c>
      <c r="Y187" s="23">
        <f t="shared" si="16"/>
        <v>7209856</v>
      </c>
      <c r="Z187" s="23">
        <f t="shared" si="17"/>
        <v>6240062</v>
      </c>
      <c r="AA187" s="23">
        <f t="shared" si="18"/>
        <v>5310511</v>
      </c>
      <c r="AB187" s="23">
        <f t="shared" si="19"/>
        <v>7079582</v>
      </c>
      <c r="AC187" s="23">
        <f t="shared" si="20"/>
        <v>7643097</v>
      </c>
      <c r="AD187" s="23">
        <f t="shared" si="21"/>
        <v>6021266</v>
      </c>
      <c r="AE187" s="23">
        <f t="shared" si="22"/>
        <v>1608510</v>
      </c>
      <c r="AF187" s="23">
        <f t="shared" si="23"/>
        <v>494977</v>
      </c>
      <c r="AG187" s="91">
        <f t="shared" si="13"/>
        <v>41607861</v>
      </c>
      <c r="AH187" s="91">
        <f t="shared" si="14"/>
        <v>8124753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35</v>
      </c>
      <c r="B1" s="21" t="s">
        <v>46</v>
      </c>
      <c r="C1" s="21" t="s">
        <v>47</v>
      </c>
      <c r="D1" s="112" t="s">
        <v>48</v>
      </c>
      <c r="E1" s="100" t="s">
        <v>49</v>
      </c>
      <c r="F1" s="100" t="s">
        <v>50</v>
      </c>
      <c r="G1" s="100" t="s">
        <v>51</v>
      </c>
      <c r="H1" s="100" t="s">
        <v>52</v>
      </c>
      <c r="I1" s="100" t="s">
        <v>53</v>
      </c>
      <c r="J1" s="100" t="s">
        <v>54</v>
      </c>
      <c r="K1" s="100" t="s">
        <v>55</v>
      </c>
      <c r="L1" s="21" t="s">
        <v>36</v>
      </c>
      <c r="M1" s="21" t="s">
        <v>46</v>
      </c>
      <c r="N1" s="21" t="s">
        <v>47</v>
      </c>
      <c r="O1" s="100" t="s">
        <v>48</v>
      </c>
      <c r="P1" s="100" t="s">
        <v>49</v>
      </c>
      <c r="Q1" s="100" t="s">
        <v>50</v>
      </c>
      <c r="R1" s="100" t="s">
        <v>51</v>
      </c>
      <c r="S1" s="100" t="s">
        <v>52</v>
      </c>
      <c r="T1" s="100" t="s">
        <v>53</v>
      </c>
      <c r="U1" s="100" t="s">
        <v>54</v>
      </c>
      <c r="V1" s="100" t="s">
        <v>55</v>
      </c>
      <c r="W1" s="21" t="s">
        <v>56</v>
      </c>
      <c r="X1" s="21" t="s">
        <v>61</v>
      </c>
      <c r="Y1" s="100" t="s">
        <v>48</v>
      </c>
      <c r="Z1" s="100" t="s">
        <v>49</v>
      </c>
      <c r="AA1" s="100" t="s">
        <v>50</v>
      </c>
      <c r="AB1" s="100" t="s">
        <v>51</v>
      </c>
      <c r="AC1" s="100" t="s">
        <v>52</v>
      </c>
      <c r="AD1" s="100" t="s">
        <v>53</v>
      </c>
      <c r="AE1" s="100" t="s">
        <v>54</v>
      </c>
      <c r="AF1" s="100" t="s">
        <v>55</v>
      </c>
      <c r="AG1" s="21" t="s">
        <v>59</v>
      </c>
      <c r="AH1" s="21" t="s">
        <v>60</v>
      </c>
    </row>
    <row r="2">
      <c r="A2" s="76">
        <v>44631.0</v>
      </c>
      <c r="B2" s="119">
        <v>1.5875692E7</v>
      </c>
      <c r="C2" s="102">
        <v>1.610355E7</v>
      </c>
      <c r="D2" s="120"/>
      <c r="E2" s="116">
        <f>525876+3591620</f>
        <v>4117496</v>
      </c>
      <c r="F2" s="21">
        <v>3658934.0</v>
      </c>
      <c r="G2" s="101">
        <v>5184275.0</v>
      </c>
      <c r="H2" s="101">
        <v>6836839.0</v>
      </c>
      <c r="I2" s="101">
        <v>6593129.0</v>
      </c>
      <c r="J2" s="102">
        <v>3536784.0</v>
      </c>
      <c r="K2" s="101">
        <v>2051785.0</v>
      </c>
      <c r="L2" s="103">
        <v>62.3</v>
      </c>
      <c r="M2" s="103">
        <v>62.1</v>
      </c>
      <c r="N2" s="103">
        <v>62.6</v>
      </c>
      <c r="O2" s="104"/>
      <c r="P2" s="104">
        <f t="shared" ref="P2:P63" si="1">E2/7368454*100</f>
        <v>55.88005299</v>
      </c>
      <c r="Q2" s="103">
        <v>55.5</v>
      </c>
      <c r="R2" s="103">
        <v>64.5</v>
      </c>
      <c r="S2" s="103">
        <v>79.7</v>
      </c>
      <c r="T2" s="103">
        <v>89.0</v>
      </c>
      <c r="U2" s="103">
        <v>91.1</v>
      </c>
      <c r="V2" s="103">
        <v>83.6</v>
      </c>
      <c r="W2" s="91">
        <f t="shared" ref="W2:W8" si="2">SUM(E2:K2)</f>
        <v>31979242</v>
      </c>
      <c r="X2" s="91">
        <f t="shared" ref="X2:X68" si="3">W2/44314154*100</f>
        <v>72.16484828</v>
      </c>
      <c r="Y2" s="91">
        <f t="shared" ref="Y2:Y68" si="4">7003235-D2</f>
        <v>7003235</v>
      </c>
      <c r="Z2" s="91">
        <f t="shared" ref="Z2:Z68" si="5">7368454-E2</f>
        <v>3250958</v>
      </c>
      <c r="AA2" s="91">
        <f t="shared" ref="AA2:AA68" si="6">6591585-F2</f>
        <v>2932651</v>
      </c>
      <c r="AB2" s="91">
        <f t="shared" ref="AB2:AB68" si="7">8035809-G2</f>
        <v>2851534</v>
      </c>
      <c r="AC2" s="91">
        <f t="shared" ref="AC2:AC68" si="8">8574374-H2</f>
        <v>1737535</v>
      </c>
      <c r="AD2" s="91">
        <f t="shared" ref="AD2:AD68" si="9">7404447-I2</f>
        <v>811318</v>
      </c>
      <c r="AE2" s="91">
        <f t="shared" ref="AE2:AE68" si="10">3883747-J2</f>
        <v>346963</v>
      </c>
      <c r="AF2" s="91">
        <f t="shared" ref="AF2:AF68" si="11">2455738-K2</f>
        <v>403953</v>
      </c>
      <c r="AG2" s="91">
        <f t="shared" ref="AG2:AG97" si="12">sum(Y2:AF2)</f>
        <v>19338147</v>
      </c>
      <c r="AH2" s="91">
        <f t="shared" ref="AH2:AH97" si="13">SUM(AD2:AF2)</f>
        <v>1562234</v>
      </c>
    </row>
    <row r="3">
      <c r="A3" s="76">
        <v>44630.0</v>
      </c>
      <c r="B3" s="119"/>
      <c r="C3" s="102"/>
      <c r="D3" s="120"/>
      <c r="E3" s="116">
        <f>521392+3577208</f>
        <v>4098600</v>
      </c>
      <c r="F3" s="21">
        <v>3645828.0</v>
      </c>
      <c r="G3" s="101">
        <v>5170254.0</v>
      </c>
      <c r="H3" s="101">
        <v>6827118.0</v>
      </c>
      <c r="I3" s="101">
        <v>6590581.0</v>
      </c>
      <c r="J3" s="102">
        <v>3535900.0</v>
      </c>
      <c r="K3" s="101">
        <v>2051001.0</v>
      </c>
      <c r="L3" s="103">
        <v>62.2</v>
      </c>
      <c r="M3" s="103"/>
      <c r="N3" s="103"/>
      <c r="O3" s="104"/>
      <c r="P3" s="104">
        <f t="shared" si="1"/>
        <v>55.62360843</v>
      </c>
      <c r="Q3" s="103">
        <v>55.3</v>
      </c>
      <c r="R3" s="103">
        <v>64.3</v>
      </c>
      <c r="S3" s="103">
        <v>79.6</v>
      </c>
      <c r="T3" s="103">
        <v>89.0</v>
      </c>
      <c r="U3" s="103">
        <v>91.0</v>
      </c>
      <c r="V3" s="103">
        <v>83.5</v>
      </c>
      <c r="W3" s="91">
        <f t="shared" si="2"/>
        <v>31919282</v>
      </c>
      <c r="X3" s="91">
        <f t="shared" si="3"/>
        <v>72.02954162</v>
      </c>
      <c r="Y3" s="91">
        <f t="shared" si="4"/>
        <v>7003235</v>
      </c>
      <c r="Z3" s="91">
        <f t="shared" si="5"/>
        <v>3269854</v>
      </c>
      <c r="AA3" s="91">
        <f t="shared" si="6"/>
        <v>2945757</v>
      </c>
      <c r="AB3" s="91">
        <f t="shared" si="7"/>
        <v>2865555</v>
      </c>
      <c r="AC3" s="91">
        <f t="shared" si="8"/>
        <v>1747256</v>
      </c>
      <c r="AD3" s="91">
        <f t="shared" si="9"/>
        <v>813866</v>
      </c>
      <c r="AE3" s="91">
        <f t="shared" si="10"/>
        <v>347847</v>
      </c>
      <c r="AF3" s="91">
        <f t="shared" si="11"/>
        <v>404737</v>
      </c>
      <c r="AG3" s="91">
        <f t="shared" si="12"/>
        <v>19398107</v>
      </c>
      <c r="AH3" s="91">
        <f t="shared" si="13"/>
        <v>1566450</v>
      </c>
    </row>
    <row r="4">
      <c r="A4" s="76">
        <v>44629.0</v>
      </c>
      <c r="B4" s="119">
        <v>1.5837819E7</v>
      </c>
      <c r="C4" s="102">
        <v>1.6072684E7</v>
      </c>
      <c r="D4" s="120"/>
      <c r="E4" s="116">
        <f>520830+3574942</f>
        <v>4095772</v>
      </c>
      <c r="F4" s="21">
        <v>3644076.0</v>
      </c>
      <c r="G4" s="101">
        <v>5168188.0</v>
      </c>
      <c r="H4" s="101">
        <v>6825542.0</v>
      </c>
      <c r="I4" s="101">
        <v>6590192.0</v>
      </c>
      <c r="J4" s="102">
        <v>3535807.0</v>
      </c>
      <c r="K4" s="101">
        <v>2050926.0</v>
      </c>
      <c r="L4" s="103">
        <v>62.2</v>
      </c>
      <c r="M4" s="103">
        <v>61.9</v>
      </c>
      <c r="N4" s="103">
        <v>62.4</v>
      </c>
      <c r="O4" s="104"/>
      <c r="P4" s="104">
        <f t="shared" si="1"/>
        <v>55.5852286</v>
      </c>
      <c r="Q4" s="103">
        <v>55.3</v>
      </c>
      <c r="R4" s="103">
        <v>64.3</v>
      </c>
      <c r="S4" s="103">
        <v>79.6</v>
      </c>
      <c r="T4" s="103">
        <v>89.0</v>
      </c>
      <c r="U4" s="103">
        <v>91.0</v>
      </c>
      <c r="V4" s="103">
        <v>83.5</v>
      </c>
      <c r="W4" s="91">
        <f t="shared" si="2"/>
        <v>31910503</v>
      </c>
      <c r="X4" s="91">
        <f t="shared" si="3"/>
        <v>72.0097308</v>
      </c>
      <c r="Y4" s="91">
        <f t="shared" si="4"/>
        <v>7003235</v>
      </c>
      <c r="Z4" s="91">
        <f t="shared" si="5"/>
        <v>3272682</v>
      </c>
      <c r="AA4" s="91">
        <f t="shared" si="6"/>
        <v>2947509</v>
      </c>
      <c r="AB4" s="91">
        <f t="shared" si="7"/>
        <v>2867621</v>
      </c>
      <c r="AC4" s="91">
        <f t="shared" si="8"/>
        <v>1748832</v>
      </c>
      <c r="AD4" s="91">
        <f t="shared" si="9"/>
        <v>814255</v>
      </c>
      <c r="AE4" s="91">
        <f t="shared" si="10"/>
        <v>347940</v>
      </c>
      <c r="AF4" s="91">
        <f t="shared" si="11"/>
        <v>404812</v>
      </c>
      <c r="AG4" s="91">
        <f t="shared" si="12"/>
        <v>19406886</v>
      </c>
      <c r="AH4" s="91">
        <f t="shared" si="13"/>
        <v>1567007</v>
      </c>
    </row>
    <row r="5">
      <c r="A5" s="76">
        <v>44628.0</v>
      </c>
      <c r="B5" s="119">
        <v>1.5817141E7</v>
      </c>
      <c r="C5" s="102">
        <v>1.6051155E7</v>
      </c>
      <c r="D5" s="120"/>
      <c r="E5" s="116">
        <f>519506+3565695</f>
        <v>4085201</v>
      </c>
      <c r="F5" s="21">
        <v>3636545.0</v>
      </c>
      <c r="G5" s="101">
        <v>5157938.0</v>
      </c>
      <c r="H5" s="101">
        <v>6816129.0</v>
      </c>
      <c r="I5" s="101">
        <v>6587313.0</v>
      </c>
      <c r="J5" s="102">
        <v>3534856.0</v>
      </c>
      <c r="K5" s="101">
        <v>2050314.0</v>
      </c>
      <c r="L5" s="103">
        <v>62.1</v>
      </c>
      <c r="M5" s="103">
        <v>61.8</v>
      </c>
      <c r="N5" s="103">
        <v>62.4</v>
      </c>
      <c r="O5" s="104"/>
      <c r="P5" s="104">
        <f t="shared" si="1"/>
        <v>55.44176567</v>
      </c>
      <c r="Q5" s="103">
        <v>55.2</v>
      </c>
      <c r="R5" s="103">
        <v>64.2</v>
      </c>
      <c r="S5" s="103">
        <v>79.5</v>
      </c>
      <c r="T5" s="103">
        <v>89.0</v>
      </c>
      <c r="U5" s="103">
        <v>91.0</v>
      </c>
      <c r="V5" s="103">
        <v>83.5</v>
      </c>
      <c r="W5" s="91">
        <f t="shared" si="2"/>
        <v>31868296</v>
      </c>
      <c r="X5" s="91">
        <f t="shared" si="3"/>
        <v>71.91448583</v>
      </c>
      <c r="Y5" s="91">
        <f t="shared" si="4"/>
        <v>7003235</v>
      </c>
      <c r="Z5" s="91">
        <f t="shared" si="5"/>
        <v>3283253</v>
      </c>
      <c r="AA5" s="91">
        <f t="shared" si="6"/>
        <v>2955040</v>
      </c>
      <c r="AB5" s="91">
        <f t="shared" si="7"/>
        <v>2877871</v>
      </c>
      <c r="AC5" s="91">
        <f t="shared" si="8"/>
        <v>1758245</v>
      </c>
      <c r="AD5" s="91">
        <f t="shared" si="9"/>
        <v>817134</v>
      </c>
      <c r="AE5" s="91">
        <f t="shared" si="10"/>
        <v>348891</v>
      </c>
      <c r="AF5" s="91">
        <f t="shared" si="11"/>
        <v>405424</v>
      </c>
      <c r="AG5" s="91">
        <f t="shared" si="12"/>
        <v>19449093</v>
      </c>
      <c r="AH5" s="91">
        <f t="shared" si="13"/>
        <v>1571449</v>
      </c>
    </row>
    <row r="6">
      <c r="A6" s="76">
        <v>44627.0</v>
      </c>
      <c r="B6" s="119">
        <v>1.5783061E7</v>
      </c>
      <c r="C6" s="102">
        <v>1.6019818E7</v>
      </c>
      <c r="D6" s="120"/>
      <c r="E6" s="116">
        <f>516766+3550099</f>
        <v>4066865</v>
      </c>
      <c r="F6" s="21">
        <v>3623753.0</v>
      </c>
      <c r="G6" s="101">
        <v>5142354.0</v>
      </c>
      <c r="H6" s="101">
        <v>6802895.0</v>
      </c>
      <c r="I6" s="101">
        <v>6583485.0</v>
      </c>
      <c r="J6" s="102">
        <v>3533865.0</v>
      </c>
      <c r="K6" s="101">
        <v>2049662.0</v>
      </c>
      <c r="L6" s="103">
        <v>62.0</v>
      </c>
      <c r="M6" s="103">
        <v>61.7</v>
      </c>
      <c r="N6" s="103">
        <v>62.2</v>
      </c>
      <c r="O6" s="104"/>
      <c r="P6" s="104">
        <f t="shared" si="1"/>
        <v>55.19292107</v>
      </c>
      <c r="Q6" s="103">
        <v>55.0</v>
      </c>
      <c r="R6" s="103">
        <v>64.0</v>
      </c>
      <c r="S6" s="103">
        <v>79.3</v>
      </c>
      <c r="T6" s="103">
        <v>88.9</v>
      </c>
      <c r="U6" s="103">
        <v>91.0</v>
      </c>
      <c r="V6" s="103">
        <v>83.5</v>
      </c>
      <c r="W6" s="91">
        <f t="shared" si="2"/>
        <v>31802879</v>
      </c>
      <c r="X6" s="91">
        <f t="shared" si="3"/>
        <v>71.76686483</v>
      </c>
      <c r="Y6" s="91">
        <f t="shared" si="4"/>
        <v>7003235</v>
      </c>
      <c r="Z6" s="91">
        <f t="shared" si="5"/>
        <v>3301589</v>
      </c>
      <c r="AA6" s="91">
        <f t="shared" si="6"/>
        <v>2967832</v>
      </c>
      <c r="AB6" s="91">
        <f t="shared" si="7"/>
        <v>2893455</v>
      </c>
      <c r="AC6" s="91">
        <f t="shared" si="8"/>
        <v>1771479</v>
      </c>
      <c r="AD6" s="91">
        <f t="shared" si="9"/>
        <v>820962</v>
      </c>
      <c r="AE6" s="91">
        <f t="shared" si="10"/>
        <v>349882</v>
      </c>
      <c r="AF6" s="91">
        <f t="shared" si="11"/>
        <v>406076</v>
      </c>
      <c r="AG6" s="91">
        <f t="shared" si="12"/>
        <v>19514510</v>
      </c>
      <c r="AH6" s="91">
        <f t="shared" si="13"/>
        <v>1576920</v>
      </c>
    </row>
    <row r="7">
      <c r="A7" s="76">
        <v>44626.0</v>
      </c>
      <c r="B7" s="119">
        <v>1.5781952E7</v>
      </c>
      <c r="C7" s="102">
        <v>1.6019034E7</v>
      </c>
      <c r="D7" s="120"/>
      <c r="E7" s="116">
        <f>516688+3549507</f>
        <v>4066195</v>
      </c>
      <c r="F7" s="21">
        <v>3623292.0</v>
      </c>
      <c r="G7" s="101">
        <v>5141949.0</v>
      </c>
      <c r="H7" s="101">
        <v>6802607.0</v>
      </c>
      <c r="I7" s="101">
        <v>6583428.0</v>
      </c>
      <c r="J7" s="102">
        <v>3533855.0</v>
      </c>
      <c r="K7" s="101">
        <v>2049660.0</v>
      </c>
      <c r="L7" s="103">
        <v>62.0</v>
      </c>
      <c r="M7" s="103">
        <v>61.7</v>
      </c>
      <c r="N7" s="103">
        <v>62.2</v>
      </c>
      <c r="O7" s="104"/>
      <c r="P7" s="104">
        <f t="shared" si="1"/>
        <v>55.18382825</v>
      </c>
      <c r="Q7" s="103">
        <v>55.0</v>
      </c>
      <c r="R7" s="103">
        <v>64.0</v>
      </c>
      <c r="S7" s="103">
        <v>79.3</v>
      </c>
      <c r="T7" s="103">
        <v>88.9</v>
      </c>
      <c r="U7" s="103">
        <v>91.0</v>
      </c>
      <c r="V7" s="103">
        <v>83.5</v>
      </c>
      <c r="W7" s="91">
        <f t="shared" si="2"/>
        <v>31800986</v>
      </c>
      <c r="X7" s="91">
        <f t="shared" si="3"/>
        <v>71.76259305</v>
      </c>
      <c r="Y7" s="91">
        <f t="shared" si="4"/>
        <v>7003235</v>
      </c>
      <c r="Z7" s="91">
        <f t="shared" si="5"/>
        <v>3302259</v>
      </c>
      <c r="AA7" s="91">
        <f t="shared" si="6"/>
        <v>2968293</v>
      </c>
      <c r="AB7" s="91">
        <f t="shared" si="7"/>
        <v>2893860</v>
      </c>
      <c r="AC7" s="91">
        <f t="shared" si="8"/>
        <v>1771767</v>
      </c>
      <c r="AD7" s="91">
        <f t="shared" si="9"/>
        <v>821019</v>
      </c>
      <c r="AE7" s="91">
        <f t="shared" si="10"/>
        <v>349892</v>
      </c>
      <c r="AF7" s="91">
        <f t="shared" si="11"/>
        <v>406078</v>
      </c>
      <c r="AG7" s="91">
        <f t="shared" si="12"/>
        <v>19516403</v>
      </c>
      <c r="AH7" s="91">
        <f t="shared" si="13"/>
        <v>1576989</v>
      </c>
    </row>
    <row r="8">
      <c r="A8" s="76">
        <v>44625.0</v>
      </c>
      <c r="B8" s="119">
        <v>1.575374E7</v>
      </c>
      <c r="C8" s="102">
        <v>1.5992377E7</v>
      </c>
      <c r="D8" s="120"/>
      <c r="E8" s="116">
        <f>513697+3537041</f>
        <v>4050738</v>
      </c>
      <c r="F8" s="21">
        <v>3612646.0</v>
      </c>
      <c r="G8" s="101">
        <v>5127850.0</v>
      </c>
      <c r="H8" s="101">
        <v>6791285.0</v>
      </c>
      <c r="I8" s="101">
        <v>6580804.0</v>
      </c>
      <c r="J8" s="102">
        <v>3533381.0</v>
      </c>
      <c r="K8" s="101">
        <v>2049413.0</v>
      </c>
      <c r="L8" s="103">
        <f>(B8+C8)/51317389*100</f>
        <v>61.86229974</v>
      </c>
      <c r="M8" s="103">
        <f>B8/25575878*100</f>
        <v>61.59608675</v>
      </c>
      <c r="N8" s="103">
        <f>C8/25741511*100</f>
        <v>62.12679978</v>
      </c>
      <c r="O8" s="104"/>
      <c r="P8" s="104">
        <f t="shared" si="1"/>
        <v>54.97405562</v>
      </c>
      <c r="Q8" s="103">
        <f>F8/6591585*100</f>
        <v>54.80693945</v>
      </c>
      <c r="R8" s="103">
        <f>G8/8035809*100</f>
        <v>63.81249231</v>
      </c>
      <c r="S8" s="103">
        <f>H8/8574374*100</f>
        <v>79.20444105</v>
      </c>
      <c r="T8" s="103">
        <f>I8/7404447*100</f>
        <v>88.87637389</v>
      </c>
      <c r="U8" s="103">
        <f>J8/3883747*100</f>
        <v>90.97866056</v>
      </c>
      <c r="V8" s="103">
        <f>K8/2455738*100</f>
        <v>83.4540574</v>
      </c>
      <c r="W8" s="91">
        <f t="shared" si="2"/>
        <v>31746117</v>
      </c>
      <c r="X8" s="91">
        <f t="shared" si="3"/>
        <v>71.63877483</v>
      </c>
      <c r="Y8" s="91">
        <f t="shared" si="4"/>
        <v>7003235</v>
      </c>
      <c r="Z8" s="91">
        <f t="shared" si="5"/>
        <v>3317716</v>
      </c>
      <c r="AA8" s="91">
        <f t="shared" si="6"/>
        <v>2978939</v>
      </c>
      <c r="AB8" s="91">
        <f t="shared" si="7"/>
        <v>2907959</v>
      </c>
      <c r="AC8" s="91">
        <f t="shared" si="8"/>
        <v>1783089</v>
      </c>
      <c r="AD8" s="91">
        <f t="shared" si="9"/>
        <v>823643</v>
      </c>
      <c r="AE8" s="91">
        <f t="shared" si="10"/>
        <v>350366</v>
      </c>
      <c r="AF8" s="91">
        <f t="shared" si="11"/>
        <v>406325</v>
      </c>
      <c r="AG8" s="91">
        <f t="shared" si="12"/>
        <v>19571272</v>
      </c>
      <c r="AH8" s="91">
        <f t="shared" si="13"/>
        <v>1580334</v>
      </c>
    </row>
    <row r="9">
      <c r="A9" s="76">
        <v>44624.0</v>
      </c>
      <c r="B9" s="119">
        <v>1.570408E7</v>
      </c>
      <c r="C9" s="102">
        <v>1.5938135E7</v>
      </c>
      <c r="D9" s="120"/>
      <c r="E9" s="116">
        <f>3515737+511304</f>
        <v>4027041</v>
      </c>
      <c r="F9" s="21">
        <v>3592801.0</v>
      </c>
      <c r="G9" s="101">
        <v>5100089.0</v>
      </c>
      <c r="H9" s="101">
        <v>6768407.0</v>
      </c>
      <c r="I9" s="101">
        <v>6573991.0</v>
      </c>
      <c r="J9" s="102">
        <v>3531553.0</v>
      </c>
      <c r="K9" s="101">
        <v>2048333.0</v>
      </c>
      <c r="L9" s="101">
        <v>61.7</v>
      </c>
      <c r="M9" s="119">
        <v>61.4</v>
      </c>
      <c r="N9" s="119">
        <v>61.9</v>
      </c>
      <c r="O9" s="121"/>
      <c r="P9" s="104">
        <f t="shared" si="1"/>
        <v>54.65245491</v>
      </c>
      <c r="Q9" s="21">
        <v>54.5</v>
      </c>
      <c r="R9" s="101">
        <v>63.5</v>
      </c>
      <c r="S9" s="101">
        <v>78.9</v>
      </c>
      <c r="T9" s="101">
        <v>88.8</v>
      </c>
      <c r="U9" s="101">
        <v>90.9</v>
      </c>
      <c r="V9" s="101">
        <v>83.4</v>
      </c>
      <c r="W9" s="91">
        <f t="shared" ref="W9:W97" si="14">sum(E9:K9)</f>
        <v>31642215</v>
      </c>
      <c r="X9" s="91">
        <f t="shared" si="3"/>
        <v>71.40430798</v>
      </c>
      <c r="Y9" s="91">
        <f t="shared" si="4"/>
        <v>7003235</v>
      </c>
      <c r="Z9" s="91">
        <f t="shared" si="5"/>
        <v>3341413</v>
      </c>
      <c r="AA9" s="91">
        <f t="shared" si="6"/>
        <v>2998784</v>
      </c>
      <c r="AB9" s="91">
        <f t="shared" si="7"/>
        <v>2935720</v>
      </c>
      <c r="AC9" s="91">
        <f t="shared" si="8"/>
        <v>1805967</v>
      </c>
      <c r="AD9" s="91">
        <f t="shared" si="9"/>
        <v>830456</v>
      </c>
      <c r="AE9" s="91">
        <f t="shared" si="10"/>
        <v>352194</v>
      </c>
      <c r="AF9" s="91">
        <f t="shared" si="11"/>
        <v>407405</v>
      </c>
      <c r="AG9" s="91">
        <f t="shared" si="12"/>
        <v>19675174</v>
      </c>
      <c r="AH9" s="91">
        <f t="shared" si="13"/>
        <v>1590055</v>
      </c>
    </row>
    <row r="10">
      <c r="A10" s="76">
        <v>44623.0</v>
      </c>
      <c r="B10" s="119"/>
      <c r="C10" s="102"/>
      <c r="D10" s="120"/>
      <c r="E10" s="116">
        <f>3501292+510024</f>
        <v>4011316</v>
      </c>
      <c r="F10" s="21">
        <v>3579076.0</v>
      </c>
      <c r="G10" s="101">
        <v>5083366.0</v>
      </c>
      <c r="H10" s="101">
        <v>6754682.0</v>
      </c>
      <c r="I10" s="101">
        <v>6569333.0</v>
      </c>
      <c r="J10" s="102">
        <v>3530154.0</v>
      </c>
      <c r="K10" s="101">
        <v>2047458.0</v>
      </c>
      <c r="L10" s="101">
        <v>61.5</v>
      </c>
      <c r="M10" s="119"/>
      <c r="N10" s="119"/>
      <c r="O10" s="121"/>
      <c r="P10" s="104">
        <f t="shared" si="1"/>
        <v>54.43904515</v>
      </c>
      <c r="Q10" s="21">
        <v>54.3</v>
      </c>
      <c r="R10" s="101">
        <v>63.3</v>
      </c>
      <c r="S10" s="101">
        <v>78.8</v>
      </c>
      <c r="T10" s="101">
        <v>88.7</v>
      </c>
      <c r="U10" s="101">
        <v>90.9</v>
      </c>
      <c r="V10" s="101">
        <v>83.4</v>
      </c>
      <c r="W10" s="91">
        <f t="shared" si="14"/>
        <v>31575385</v>
      </c>
      <c r="X10" s="91">
        <f t="shared" si="3"/>
        <v>71.25349837</v>
      </c>
      <c r="Y10" s="91">
        <f t="shared" si="4"/>
        <v>7003235</v>
      </c>
      <c r="Z10" s="91">
        <f t="shared" si="5"/>
        <v>3357138</v>
      </c>
      <c r="AA10" s="91">
        <f t="shared" si="6"/>
        <v>3012509</v>
      </c>
      <c r="AB10" s="91">
        <f t="shared" si="7"/>
        <v>2952443</v>
      </c>
      <c r="AC10" s="91">
        <f t="shared" si="8"/>
        <v>1819692</v>
      </c>
      <c r="AD10" s="91">
        <f t="shared" si="9"/>
        <v>835114</v>
      </c>
      <c r="AE10" s="91">
        <f t="shared" si="10"/>
        <v>353593</v>
      </c>
      <c r="AF10" s="91">
        <f t="shared" si="11"/>
        <v>408280</v>
      </c>
      <c r="AG10" s="91">
        <f t="shared" si="12"/>
        <v>19742004</v>
      </c>
      <c r="AH10" s="91">
        <f t="shared" si="13"/>
        <v>1596987</v>
      </c>
    </row>
    <row r="11">
      <c r="A11" s="76">
        <v>44622.0</v>
      </c>
      <c r="B11" s="119">
        <v>1.5635862E7</v>
      </c>
      <c r="C11" s="102">
        <v>1.5875123E7</v>
      </c>
      <c r="D11" s="120"/>
      <c r="E11" s="116">
        <f>508979+3486343</f>
        <v>3995322</v>
      </c>
      <c r="F11" s="21">
        <v>3566346.0</v>
      </c>
      <c r="G11" s="101">
        <v>5068192.0</v>
      </c>
      <c r="H11" s="101">
        <v>6741603.0</v>
      </c>
      <c r="I11" s="101">
        <v>6564071.0</v>
      </c>
      <c r="J11" s="102">
        <v>3528696.0</v>
      </c>
      <c r="K11" s="101">
        <v>2046755.0</v>
      </c>
      <c r="L11" s="101">
        <v>61.4</v>
      </c>
      <c r="M11" s="119">
        <v>61.1</v>
      </c>
      <c r="N11" s="119">
        <v>61.7</v>
      </c>
      <c r="O11" s="121"/>
      <c r="P11" s="104">
        <f t="shared" si="1"/>
        <v>54.22198469</v>
      </c>
      <c r="Q11" s="21">
        <v>54.1</v>
      </c>
      <c r="R11" s="101">
        <v>63.1</v>
      </c>
      <c r="S11" s="101">
        <v>78.6</v>
      </c>
      <c r="T11" s="101">
        <v>88.7</v>
      </c>
      <c r="U11" s="101">
        <v>90.9</v>
      </c>
      <c r="V11" s="101">
        <v>83.3</v>
      </c>
      <c r="W11" s="91">
        <f t="shared" si="14"/>
        <v>31510985</v>
      </c>
      <c r="X11" s="91">
        <f t="shared" si="3"/>
        <v>71.10817235</v>
      </c>
      <c r="Y11" s="91">
        <f t="shared" si="4"/>
        <v>7003235</v>
      </c>
      <c r="Z11" s="91">
        <f t="shared" si="5"/>
        <v>3373132</v>
      </c>
      <c r="AA11" s="91">
        <f t="shared" si="6"/>
        <v>3025239</v>
      </c>
      <c r="AB11" s="91">
        <f t="shared" si="7"/>
        <v>2967617</v>
      </c>
      <c r="AC11" s="91">
        <f t="shared" si="8"/>
        <v>1832771</v>
      </c>
      <c r="AD11" s="91">
        <f t="shared" si="9"/>
        <v>840376</v>
      </c>
      <c r="AE11" s="91">
        <f t="shared" si="10"/>
        <v>355051</v>
      </c>
      <c r="AF11" s="91">
        <f t="shared" si="11"/>
        <v>408983</v>
      </c>
      <c r="AG11" s="91">
        <f t="shared" si="12"/>
        <v>19806404</v>
      </c>
      <c r="AH11" s="91">
        <f t="shared" si="13"/>
        <v>1604410</v>
      </c>
    </row>
    <row r="12">
      <c r="A12" s="76">
        <v>44621.0</v>
      </c>
      <c r="B12" s="119">
        <v>1.5631935E7</v>
      </c>
      <c r="C12" s="102">
        <v>1.5871157E7</v>
      </c>
      <c r="D12" s="120"/>
      <c r="E12" s="116">
        <f>3484052+508712</f>
        <v>3992764</v>
      </c>
      <c r="F12" s="21">
        <v>3564582.0</v>
      </c>
      <c r="G12" s="101">
        <v>5066324.0</v>
      </c>
      <c r="H12" s="101">
        <v>6740320.0</v>
      </c>
      <c r="I12" s="101">
        <v>6563762.0</v>
      </c>
      <c r="J12" s="102">
        <v>3528628.0</v>
      </c>
      <c r="K12" s="101">
        <v>2046712.0</v>
      </c>
      <c r="L12" s="101">
        <v>61.4</v>
      </c>
      <c r="M12" s="119">
        <v>61.1</v>
      </c>
      <c r="N12" s="119">
        <v>61.7</v>
      </c>
      <c r="O12" s="121"/>
      <c r="P12" s="104">
        <f t="shared" si="1"/>
        <v>54.18726913</v>
      </c>
      <c r="Q12" s="21">
        <v>54.1</v>
      </c>
      <c r="R12" s="101">
        <v>63.0</v>
      </c>
      <c r="S12" s="101">
        <v>78.6</v>
      </c>
      <c r="T12" s="101">
        <v>88.6</v>
      </c>
      <c r="U12" s="101">
        <v>90.9</v>
      </c>
      <c r="V12" s="101">
        <v>83.3</v>
      </c>
      <c r="W12" s="91">
        <f t="shared" si="14"/>
        <v>31503092</v>
      </c>
      <c r="X12" s="91">
        <f t="shared" si="3"/>
        <v>71.09036088</v>
      </c>
      <c r="Y12" s="91">
        <f t="shared" si="4"/>
        <v>7003235</v>
      </c>
      <c r="Z12" s="91">
        <f t="shared" si="5"/>
        <v>3375690</v>
      </c>
      <c r="AA12" s="91">
        <f t="shared" si="6"/>
        <v>3027003</v>
      </c>
      <c r="AB12" s="91">
        <f t="shared" si="7"/>
        <v>2969485</v>
      </c>
      <c r="AC12" s="91">
        <f t="shared" si="8"/>
        <v>1834054</v>
      </c>
      <c r="AD12" s="91">
        <f t="shared" si="9"/>
        <v>840685</v>
      </c>
      <c r="AE12" s="91">
        <f t="shared" si="10"/>
        <v>355119</v>
      </c>
      <c r="AF12" s="91">
        <f t="shared" si="11"/>
        <v>409026</v>
      </c>
      <c r="AG12" s="91">
        <f t="shared" si="12"/>
        <v>19814297</v>
      </c>
      <c r="AH12" s="91">
        <f t="shared" si="13"/>
        <v>1604830</v>
      </c>
    </row>
    <row r="13">
      <c r="A13" s="76">
        <v>44620.0</v>
      </c>
      <c r="B13" s="119">
        <v>1.5562996E7</v>
      </c>
      <c r="C13" s="102">
        <v>1.5796543E7</v>
      </c>
      <c r="D13" s="120"/>
      <c r="E13" s="116">
        <f>500458+3448552</f>
        <v>3949010</v>
      </c>
      <c r="F13" s="21">
        <v>3538846.0</v>
      </c>
      <c r="G13" s="101">
        <v>5033338.0</v>
      </c>
      <c r="H13" s="101">
        <v>6712295.0</v>
      </c>
      <c r="I13" s="101">
        <v>6553762.0</v>
      </c>
      <c r="J13" s="102">
        <v>3526558.0</v>
      </c>
      <c r="K13" s="101">
        <v>2045730.0</v>
      </c>
      <c r="L13" s="101">
        <v>61.1</v>
      </c>
      <c r="M13" s="119">
        <v>60.9</v>
      </c>
      <c r="N13" s="119">
        <v>61.4</v>
      </c>
      <c r="O13" s="121"/>
      <c r="P13" s="104">
        <f t="shared" si="1"/>
        <v>53.5934675</v>
      </c>
      <c r="Q13" s="21">
        <v>53.7</v>
      </c>
      <c r="R13" s="101">
        <v>62.6</v>
      </c>
      <c r="S13" s="101">
        <v>78.3</v>
      </c>
      <c r="T13" s="101">
        <v>88.5</v>
      </c>
      <c r="U13" s="101">
        <v>90.8</v>
      </c>
      <c r="V13" s="101">
        <v>83.3</v>
      </c>
      <c r="W13" s="91">
        <f t="shared" si="14"/>
        <v>31359539</v>
      </c>
      <c r="X13" s="91">
        <f t="shared" si="3"/>
        <v>70.76641698</v>
      </c>
      <c r="Y13" s="91">
        <f t="shared" si="4"/>
        <v>7003235</v>
      </c>
      <c r="Z13" s="91">
        <f t="shared" si="5"/>
        <v>3419444</v>
      </c>
      <c r="AA13" s="91">
        <f t="shared" si="6"/>
        <v>3052739</v>
      </c>
      <c r="AB13" s="91">
        <f t="shared" si="7"/>
        <v>3002471</v>
      </c>
      <c r="AC13" s="91">
        <f t="shared" si="8"/>
        <v>1862079</v>
      </c>
      <c r="AD13" s="91">
        <f t="shared" si="9"/>
        <v>850685</v>
      </c>
      <c r="AE13" s="91">
        <f t="shared" si="10"/>
        <v>357189</v>
      </c>
      <c r="AF13" s="91">
        <f t="shared" si="11"/>
        <v>410008</v>
      </c>
      <c r="AG13" s="91">
        <f t="shared" si="12"/>
        <v>19957850</v>
      </c>
      <c r="AH13" s="91">
        <f t="shared" si="13"/>
        <v>1617882</v>
      </c>
    </row>
    <row r="14">
      <c r="A14" s="76">
        <v>44619.0</v>
      </c>
      <c r="B14" s="119">
        <v>1.5559427E7</v>
      </c>
      <c r="C14" s="102">
        <v>1.5793447E7</v>
      </c>
      <c r="D14" s="120"/>
      <c r="E14" s="116">
        <f>499999+3446491</f>
        <v>3946490</v>
      </c>
      <c r="F14" s="21">
        <v>3537319.0</v>
      </c>
      <c r="G14" s="101">
        <v>5031841.0</v>
      </c>
      <c r="H14" s="101">
        <v>6711386.0</v>
      </c>
      <c r="I14" s="101">
        <v>6553576.0</v>
      </c>
      <c r="J14" s="102">
        <v>3526539.0</v>
      </c>
      <c r="K14" s="101">
        <v>2045723.0</v>
      </c>
      <c r="L14" s="101">
        <v>61.1</v>
      </c>
      <c r="M14" s="119">
        <v>60.8</v>
      </c>
      <c r="N14" s="119">
        <v>61.4</v>
      </c>
      <c r="O14" s="121"/>
      <c r="P14" s="104">
        <f t="shared" si="1"/>
        <v>53.55926766</v>
      </c>
      <c r="Q14" s="21">
        <v>53.7</v>
      </c>
      <c r="R14" s="101">
        <v>62.6</v>
      </c>
      <c r="S14" s="101">
        <v>78.3</v>
      </c>
      <c r="T14" s="101">
        <v>88.5</v>
      </c>
      <c r="U14" s="101">
        <v>90.8</v>
      </c>
      <c r="V14" s="101">
        <v>83.3</v>
      </c>
      <c r="W14" s="91">
        <f t="shared" si="14"/>
        <v>31352874</v>
      </c>
      <c r="X14" s="91">
        <f t="shared" si="3"/>
        <v>70.75137664</v>
      </c>
      <c r="Y14" s="91">
        <f t="shared" si="4"/>
        <v>7003235</v>
      </c>
      <c r="Z14" s="91">
        <f t="shared" si="5"/>
        <v>3421964</v>
      </c>
      <c r="AA14" s="91">
        <f t="shared" si="6"/>
        <v>3054266</v>
      </c>
      <c r="AB14" s="91">
        <f t="shared" si="7"/>
        <v>3003968</v>
      </c>
      <c r="AC14" s="91">
        <f t="shared" si="8"/>
        <v>1862988</v>
      </c>
      <c r="AD14" s="91">
        <f t="shared" si="9"/>
        <v>850871</v>
      </c>
      <c r="AE14" s="91">
        <f t="shared" si="10"/>
        <v>357208</v>
      </c>
      <c r="AF14" s="91">
        <f t="shared" si="11"/>
        <v>410015</v>
      </c>
      <c r="AG14" s="91">
        <f t="shared" si="12"/>
        <v>19964515</v>
      </c>
      <c r="AH14" s="91">
        <f t="shared" si="13"/>
        <v>1618094</v>
      </c>
    </row>
    <row r="15">
      <c r="A15" s="76">
        <v>44618.0</v>
      </c>
      <c r="B15" s="119">
        <v>1.5498146E7</v>
      </c>
      <c r="C15" s="102">
        <v>1.5730315E7</v>
      </c>
      <c r="D15" s="120"/>
      <c r="E15" s="116">
        <f>3419565+494244</f>
        <v>3913809</v>
      </c>
      <c r="F15" s="21">
        <v>3511767.0</v>
      </c>
      <c r="G15" s="101">
        <v>4998190.0</v>
      </c>
      <c r="H15" s="101">
        <v>6686966.0</v>
      </c>
      <c r="I15" s="101">
        <v>6546792.0</v>
      </c>
      <c r="J15" s="102">
        <v>3525611.0</v>
      </c>
      <c r="K15" s="101">
        <v>2045326.0</v>
      </c>
      <c r="L15" s="101">
        <v>60.9</v>
      </c>
      <c r="M15" s="119">
        <v>60.6</v>
      </c>
      <c r="N15" s="119">
        <v>61.1</v>
      </c>
      <c r="O15" s="121"/>
      <c r="P15" s="104">
        <f t="shared" si="1"/>
        <v>53.11574178</v>
      </c>
      <c r="Q15" s="21">
        <v>53.3</v>
      </c>
      <c r="R15" s="101">
        <v>62.2</v>
      </c>
      <c r="S15" s="101">
        <v>78.0</v>
      </c>
      <c r="T15" s="101">
        <v>88.4</v>
      </c>
      <c r="U15" s="101">
        <v>90.8</v>
      </c>
      <c r="V15" s="101">
        <v>83.3</v>
      </c>
      <c r="W15" s="91">
        <f t="shared" si="14"/>
        <v>31228461</v>
      </c>
      <c r="X15" s="91">
        <f t="shared" si="3"/>
        <v>70.47062435</v>
      </c>
      <c r="Y15" s="91">
        <f t="shared" si="4"/>
        <v>7003235</v>
      </c>
      <c r="Z15" s="91">
        <f t="shared" si="5"/>
        <v>3454645</v>
      </c>
      <c r="AA15" s="91">
        <f t="shared" si="6"/>
        <v>3079818</v>
      </c>
      <c r="AB15" s="91">
        <f t="shared" si="7"/>
        <v>3037619</v>
      </c>
      <c r="AC15" s="91">
        <f t="shared" si="8"/>
        <v>1887408</v>
      </c>
      <c r="AD15" s="91">
        <f t="shared" si="9"/>
        <v>857655</v>
      </c>
      <c r="AE15" s="91">
        <f t="shared" si="10"/>
        <v>358136</v>
      </c>
      <c r="AF15" s="91">
        <f t="shared" si="11"/>
        <v>410412</v>
      </c>
      <c r="AG15" s="91">
        <f t="shared" si="12"/>
        <v>20088928</v>
      </c>
      <c r="AH15" s="91">
        <f t="shared" si="13"/>
        <v>1626203</v>
      </c>
    </row>
    <row r="16">
      <c r="A16" s="76">
        <v>44617.0</v>
      </c>
      <c r="B16" s="119">
        <v>1.5394177E7</v>
      </c>
      <c r="C16" s="102">
        <v>1.5608357E7</v>
      </c>
      <c r="D16" s="120"/>
      <c r="E16" s="116">
        <f>3373313+484122</f>
        <v>3857435</v>
      </c>
      <c r="F16" s="21">
        <v>3468184.0</v>
      </c>
      <c r="G16" s="101">
        <v>4937439.0</v>
      </c>
      <c r="H16" s="101">
        <v>6641561.0</v>
      </c>
      <c r="I16" s="101">
        <v>6531585.0</v>
      </c>
      <c r="J16" s="102">
        <v>3522344.0</v>
      </c>
      <c r="K16" s="101">
        <v>2043986.0</v>
      </c>
      <c r="L16" s="101">
        <v>60.4</v>
      </c>
      <c r="M16" s="119">
        <v>60.2</v>
      </c>
      <c r="N16" s="119">
        <v>60.6</v>
      </c>
      <c r="O16" s="121"/>
      <c r="P16" s="104">
        <f t="shared" si="1"/>
        <v>52.35066949</v>
      </c>
      <c r="Q16" s="21">
        <v>52.6</v>
      </c>
      <c r="R16" s="101">
        <v>61.4</v>
      </c>
      <c r="S16" s="101">
        <v>77.5</v>
      </c>
      <c r="T16" s="101">
        <v>88.2</v>
      </c>
      <c r="U16" s="101">
        <v>90.7</v>
      </c>
      <c r="V16" s="101">
        <v>83.2</v>
      </c>
      <c r="W16" s="91">
        <f t="shared" si="14"/>
        <v>31002534</v>
      </c>
      <c r="X16" s="91">
        <f t="shared" si="3"/>
        <v>69.96079402</v>
      </c>
      <c r="Y16" s="91">
        <f t="shared" si="4"/>
        <v>7003235</v>
      </c>
      <c r="Z16" s="91">
        <f t="shared" si="5"/>
        <v>3511019</v>
      </c>
      <c r="AA16" s="91">
        <f t="shared" si="6"/>
        <v>3123401</v>
      </c>
      <c r="AB16" s="91">
        <f t="shared" si="7"/>
        <v>3098370</v>
      </c>
      <c r="AC16" s="91">
        <f t="shared" si="8"/>
        <v>1932813</v>
      </c>
      <c r="AD16" s="91">
        <f t="shared" si="9"/>
        <v>872862</v>
      </c>
      <c r="AE16" s="91">
        <f t="shared" si="10"/>
        <v>361403</v>
      </c>
      <c r="AF16" s="91">
        <f t="shared" si="11"/>
        <v>411752</v>
      </c>
      <c r="AG16" s="91">
        <f t="shared" si="12"/>
        <v>20314855</v>
      </c>
      <c r="AH16" s="91">
        <f t="shared" si="13"/>
        <v>1646017</v>
      </c>
    </row>
    <row r="17">
      <c r="A17" s="76">
        <v>44616.0</v>
      </c>
      <c r="B17" s="119"/>
      <c r="C17" s="102"/>
      <c r="D17" s="120"/>
      <c r="E17" s="116">
        <f>477530+3339157</f>
        <v>3816687</v>
      </c>
      <c r="F17" s="21">
        <v>3437961.0</v>
      </c>
      <c r="G17" s="101">
        <v>4899910.0</v>
      </c>
      <c r="H17" s="101">
        <v>6614069.0</v>
      </c>
      <c r="I17" s="101">
        <v>6522186.0</v>
      </c>
      <c r="J17" s="102">
        <v>3520183.0</v>
      </c>
      <c r="K17" s="101">
        <v>2042836.0</v>
      </c>
      <c r="L17" s="101">
        <v>60.1</v>
      </c>
      <c r="M17" s="119"/>
      <c r="N17" s="119"/>
      <c r="O17" s="121"/>
      <c r="P17" s="104">
        <f t="shared" si="1"/>
        <v>51.79766339</v>
      </c>
      <c r="Q17" s="21">
        <v>52.2</v>
      </c>
      <c r="R17" s="101">
        <v>61.0</v>
      </c>
      <c r="S17" s="101">
        <v>77.1</v>
      </c>
      <c r="T17" s="101">
        <v>88.1</v>
      </c>
      <c r="U17" s="101">
        <v>90.6</v>
      </c>
      <c r="V17" s="101">
        <v>83.2</v>
      </c>
      <c r="W17" s="91">
        <f t="shared" si="14"/>
        <v>30853832</v>
      </c>
      <c r="X17" s="91">
        <f t="shared" si="3"/>
        <v>69.6252308</v>
      </c>
      <c r="Y17" s="91">
        <f t="shared" si="4"/>
        <v>7003235</v>
      </c>
      <c r="Z17" s="91">
        <f t="shared" si="5"/>
        <v>3551767</v>
      </c>
      <c r="AA17" s="91">
        <f t="shared" si="6"/>
        <v>3153624</v>
      </c>
      <c r="AB17" s="91">
        <f t="shared" si="7"/>
        <v>3135899</v>
      </c>
      <c r="AC17" s="91">
        <f t="shared" si="8"/>
        <v>1960305</v>
      </c>
      <c r="AD17" s="91">
        <f t="shared" si="9"/>
        <v>882261</v>
      </c>
      <c r="AE17" s="91">
        <f t="shared" si="10"/>
        <v>363564</v>
      </c>
      <c r="AF17" s="91">
        <f t="shared" si="11"/>
        <v>412902</v>
      </c>
      <c r="AG17" s="91">
        <f t="shared" si="12"/>
        <v>20463557</v>
      </c>
      <c r="AH17" s="91">
        <f t="shared" si="13"/>
        <v>1658727</v>
      </c>
    </row>
    <row r="18">
      <c r="A18" s="76">
        <v>44615.0</v>
      </c>
      <c r="B18" s="119">
        <v>1.5266578E7</v>
      </c>
      <c r="C18" s="102">
        <v>1.5476815E7</v>
      </c>
      <c r="D18" s="120"/>
      <c r="E18" s="116">
        <f>3313092+471385</f>
        <v>3784477</v>
      </c>
      <c r="F18" s="21">
        <v>3418686.0</v>
      </c>
      <c r="G18" s="101">
        <v>4873567.0</v>
      </c>
      <c r="H18" s="101">
        <v>6592507.0</v>
      </c>
      <c r="I18" s="101">
        <v>6513907.0</v>
      </c>
      <c r="J18" s="21">
        <v>3518371.0</v>
      </c>
      <c r="K18" s="101">
        <v>2041878.0</v>
      </c>
      <c r="L18" s="101">
        <v>59.9</v>
      </c>
      <c r="M18" s="119">
        <v>59.7</v>
      </c>
      <c r="N18" s="119">
        <v>60.1</v>
      </c>
      <c r="O18" s="121"/>
      <c r="P18" s="104">
        <f t="shared" si="1"/>
        <v>51.36052963</v>
      </c>
      <c r="Q18" s="21">
        <v>51.9</v>
      </c>
      <c r="R18" s="101">
        <v>60.6</v>
      </c>
      <c r="S18" s="101">
        <v>76.9</v>
      </c>
      <c r="T18" s="101">
        <v>88.0</v>
      </c>
      <c r="U18" s="101">
        <v>90.6</v>
      </c>
      <c r="V18" s="101">
        <v>83.1</v>
      </c>
      <c r="W18" s="91">
        <f t="shared" si="14"/>
        <v>30743393</v>
      </c>
      <c r="X18" s="91">
        <f t="shared" si="3"/>
        <v>69.37601246</v>
      </c>
      <c r="Y18" s="91">
        <f t="shared" si="4"/>
        <v>7003235</v>
      </c>
      <c r="Z18" s="91">
        <f t="shared" si="5"/>
        <v>3583977</v>
      </c>
      <c r="AA18" s="91">
        <f t="shared" si="6"/>
        <v>3172899</v>
      </c>
      <c r="AB18" s="91">
        <f t="shared" si="7"/>
        <v>3162242</v>
      </c>
      <c r="AC18" s="91">
        <f t="shared" si="8"/>
        <v>1981867</v>
      </c>
      <c r="AD18" s="91">
        <f t="shared" si="9"/>
        <v>890540</v>
      </c>
      <c r="AE18" s="91">
        <f t="shared" si="10"/>
        <v>365376</v>
      </c>
      <c r="AF18" s="91">
        <f t="shared" si="11"/>
        <v>413860</v>
      </c>
      <c r="AG18" s="91">
        <f t="shared" si="12"/>
        <v>20573996</v>
      </c>
      <c r="AH18" s="91">
        <f t="shared" si="13"/>
        <v>1669776</v>
      </c>
    </row>
    <row r="19">
      <c r="A19" s="76">
        <v>44614.0</v>
      </c>
      <c r="B19" s="119">
        <v>1.5211312E7</v>
      </c>
      <c r="C19" s="102">
        <v>1.5415528E7</v>
      </c>
      <c r="D19" s="120"/>
      <c r="E19" s="116">
        <f>3285539+465317</f>
        <v>3750856</v>
      </c>
      <c r="F19" s="21">
        <v>3400063.0</v>
      </c>
      <c r="G19" s="101">
        <v>4846040.0</v>
      </c>
      <c r="H19" s="101">
        <v>6568813.0</v>
      </c>
      <c r="I19" s="101">
        <v>6504264.0</v>
      </c>
      <c r="J19" s="21">
        <v>3516191.0</v>
      </c>
      <c r="K19" s="101">
        <v>2040613.0</v>
      </c>
      <c r="L19" s="101">
        <v>59.7</v>
      </c>
      <c r="M19" s="119">
        <v>59.5</v>
      </c>
      <c r="N19" s="119">
        <v>59.9</v>
      </c>
      <c r="O19" s="121"/>
      <c r="P19" s="104">
        <f t="shared" si="1"/>
        <v>50.90424667</v>
      </c>
      <c r="Q19" s="21">
        <v>51.6</v>
      </c>
      <c r="R19" s="101">
        <v>60.3</v>
      </c>
      <c r="S19" s="101">
        <v>76.6</v>
      </c>
      <c r="T19" s="101">
        <v>87.8</v>
      </c>
      <c r="U19" s="101">
        <v>90.5</v>
      </c>
      <c r="V19" s="101">
        <v>83.1</v>
      </c>
      <c r="W19" s="91">
        <f t="shared" si="14"/>
        <v>30626840</v>
      </c>
      <c r="X19" s="91">
        <f t="shared" si="3"/>
        <v>69.11299717</v>
      </c>
      <c r="Y19" s="91">
        <f t="shared" si="4"/>
        <v>7003235</v>
      </c>
      <c r="Z19" s="91">
        <f t="shared" si="5"/>
        <v>3617598</v>
      </c>
      <c r="AA19" s="91">
        <f t="shared" si="6"/>
        <v>3191522</v>
      </c>
      <c r="AB19" s="91">
        <f t="shared" si="7"/>
        <v>3189769</v>
      </c>
      <c r="AC19" s="91">
        <f t="shared" si="8"/>
        <v>2005561</v>
      </c>
      <c r="AD19" s="91">
        <f t="shared" si="9"/>
        <v>900183</v>
      </c>
      <c r="AE19" s="91">
        <f t="shared" si="10"/>
        <v>367556</v>
      </c>
      <c r="AF19" s="91">
        <f t="shared" si="11"/>
        <v>415125</v>
      </c>
      <c r="AG19" s="91">
        <f t="shared" si="12"/>
        <v>20690549</v>
      </c>
      <c r="AH19" s="91">
        <f t="shared" si="13"/>
        <v>1682864</v>
      </c>
    </row>
    <row r="20">
      <c r="A20" s="76">
        <v>44613.0</v>
      </c>
      <c r="B20" s="119">
        <v>1.5132363E7</v>
      </c>
      <c r="C20" s="102">
        <v>1.5332337E7</v>
      </c>
      <c r="D20" s="120"/>
      <c r="E20" s="116">
        <f>3242778+456282</f>
        <v>3699060</v>
      </c>
      <c r="F20" s="21">
        <v>3372238.0</v>
      </c>
      <c r="G20" s="101">
        <v>4808278.0</v>
      </c>
      <c r="H20" s="101">
        <v>6538949.0</v>
      </c>
      <c r="I20" s="101">
        <v>6492832.0</v>
      </c>
      <c r="J20" s="21">
        <v>3513728.0</v>
      </c>
      <c r="K20" s="101">
        <v>2039615.0</v>
      </c>
      <c r="L20" s="101">
        <v>59.4</v>
      </c>
      <c r="M20" s="119">
        <v>59.2</v>
      </c>
      <c r="N20" s="119">
        <v>59.6</v>
      </c>
      <c r="O20" s="121"/>
      <c r="P20" s="104">
        <f t="shared" si="1"/>
        <v>50.2013041</v>
      </c>
      <c r="Q20" s="21">
        <v>51.2</v>
      </c>
      <c r="R20" s="101">
        <v>59.8</v>
      </c>
      <c r="S20" s="101">
        <v>76.3</v>
      </c>
      <c r="T20" s="101">
        <v>87.7</v>
      </c>
      <c r="U20" s="101">
        <v>90.5</v>
      </c>
      <c r="V20" s="101">
        <v>83.1</v>
      </c>
      <c r="W20" s="91">
        <f t="shared" si="14"/>
        <v>30464700</v>
      </c>
      <c r="X20" s="91">
        <f t="shared" si="3"/>
        <v>68.74710956</v>
      </c>
      <c r="Y20" s="91">
        <f t="shared" si="4"/>
        <v>7003235</v>
      </c>
      <c r="Z20" s="91">
        <f t="shared" si="5"/>
        <v>3669394</v>
      </c>
      <c r="AA20" s="91">
        <f t="shared" si="6"/>
        <v>3219347</v>
      </c>
      <c r="AB20" s="91">
        <f t="shared" si="7"/>
        <v>3227531</v>
      </c>
      <c r="AC20" s="91">
        <f t="shared" si="8"/>
        <v>2035425</v>
      </c>
      <c r="AD20" s="91">
        <f t="shared" si="9"/>
        <v>911615</v>
      </c>
      <c r="AE20" s="91">
        <f t="shared" si="10"/>
        <v>370019</v>
      </c>
      <c r="AF20" s="91">
        <f t="shared" si="11"/>
        <v>416123</v>
      </c>
      <c r="AG20" s="91">
        <f t="shared" si="12"/>
        <v>20852689</v>
      </c>
      <c r="AH20" s="91">
        <f t="shared" si="13"/>
        <v>1697757</v>
      </c>
    </row>
    <row r="21">
      <c r="A21" s="76">
        <v>44612.0</v>
      </c>
      <c r="B21" s="119">
        <v>1.5128208E7</v>
      </c>
      <c r="C21" s="102">
        <v>1.5329078E7</v>
      </c>
      <c r="D21" s="120"/>
      <c r="E21" s="116">
        <f>455864+3240566</f>
        <v>3696430</v>
      </c>
      <c r="F21" s="21">
        <v>3370557.0</v>
      </c>
      <c r="G21" s="101">
        <v>4806524.0</v>
      </c>
      <c r="H21" s="101">
        <v>6537885.0</v>
      </c>
      <c r="I21" s="101">
        <v>6492580.0</v>
      </c>
      <c r="J21" s="21">
        <v>3513707.0</v>
      </c>
      <c r="K21" s="101">
        <v>2039603.0</v>
      </c>
      <c r="L21" s="101">
        <v>59.4</v>
      </c>
      <c r="M21" s="119">
        <v>59.2</v>
      </c>
      <c r="N21" s="119">
        <v>59.6</v>
      </c>
      <c r="O21" s="121"/>
      <c r="P21" s="104">
        <f t="shared" si="1"/>
        <v>50.1656114</v>
      </c>
      <c r="Q21" s="21">
        <v>51.1</v>
      </c>
      <c r="R21" s="101">
        <v>59.8</v>
      </c>
      <c r="S21" s="101">
        <v>76.2</v>
      </c>
      <c r="T21" s="101">
        <v>87.7</v>
      </c>
      <c r="U21" s="101">
        <v>90.5</v>
      </c>
      <c r="V21" s="101">
        <v>83.1</v>
      </c>
      <c r="W21" s="91">
        <f t="shared" si="14"/>
        <v>30457286</v>
      </c>
      <c r="X21" s="91">
        <f t="shared" si="3"/>
        <v>68.73037901</v>
      </c>
      <c r="Y21" s="91">
        <f t="shared" si="4"/>
        <v>7003235</v>
      </c>
      <c r="Z21" s="91">
        <f t="shared" si="5"/>
        <v>3672024</v>
      </c>
      <c r="AA21" s="91">
        <f t="shared" si="6"/>
        <v>3221028</v>
      </c>
      <c r="AB21" s="91">
        <f t="shared" si="7"/>
        <v>3229285</v>
      </c>
      <c r="AC21" s="91">
        <f t="shared" si="8"/>
        <v>2036489</v>
      </c>
      <c r="AD21" s="91">
        <f t="shared" si="9"/>
        <v>911867</v>
      </c>
      <c r="AE21" s="91">
        <f t="shared" si="10"/>
        <v>370040</v>
      </c>
      <c r="AF21" s="91">
        <f t="shared" si="11"/>
        <v>416135</v>
      </c>
      <c r="AG21" s="91">
        <f t="shared" si="12"/>
        <v>20860103</v>
      </c>
      <c r="AH21" s="91">
        <f t="shared" si="13"/>
        <v>1698042</v>
      </c>
    </row>
    <row r="22">
      <c r="A22" s="76">
        <v>44611.0</v>
      </c>
      <c r="B22" s="119">
        <v>1.5054363E7</v>
      </c>
      <c r="C22" s="102">
        <v>1.5261032E7</v>
      </c>
      <c r="D22" s="120"/>
      <c r="E22" s="116">
        <f>450413+3210030</f>
        <v>3660443</v>
      </c>
      <c r="F22" s="21">
        <v>3342676.0</v>
      </c>
      <c r="G22" s="101">
        <v>4765854.0</v>
      </c>
      <c r="H22" s="101">
        <v>6509076.0</v>
      </c>
      <c r="I22" s="101">
        <v>6485578.0</v>
      </c>
      <c r="J22" s="21">
        <v>3512603.0</v>
      </c>
      <c r="K22" s="101">
        <v>2039165.0</v>
      </c>
      <c r="L22" s="101">
        <v>59.1</v>
      </c>
      <c r="M22" s="119">
        <v>58.9</v>
      </c>
      <c r="N22" s="119">
        <v>59.3</v>
      </c>
      <c r="O22" s="121"/>
      <c r="P22" s="104">
        <f t="shared" si="1"/>
        <v>49.67721859</v>
      </c>
      <c r="Q22" s="21">
        <v>50.7</v>
      </c>
      <c r="R22" s="101">
        <v>59.3</v>
      </c>
      <c r="S22" s="101">
        <v>75.9</v>
      </c>
      <c r="T22" s="101">
        <v>87.6</v>
      </c>
      <c r="U22" s="101">
        <v>90.4</v>
      </c>
      <c r="V22" s="101">
        <v>83.0</v>
      </c>
      <c r="W22" s="91">
        <f t="shared" si="14"/>
        <v>30315395</v>
      </c>
      <c r="X22" s="91">
        <f t="shared" si="3"/>
        <v>68.4101856</v>
      </c>
      <c r="Y22" s="91">
        <f t="shared" si="4"/>
        <v>7003235</v>
      </c>
      <c r="Z22" s="91">
        <f t="shared" si="5"/>
        <v>3708011</v>
      </c>
      <c r="AA22" s="91">
        <f t="shared" si="6"/>
        <v>3248909</v>
      </c>
      <c r="AB22" s="91">
        <f t="shared" si="7"/>
        <v>3269955</v>
      </c>
      <c r="AC22" s="91">
        <f t="shared" si="8"/>
        <v>2065298</v>
      </c>
      <c r="AD22" s="91">
        <f t="shared" si="9"/>
        <v>918869</v>
      </c>
      <c r="AE22" s="91">
        <f t="shared" si="10"/>
        <v>371144</v>
      </c>
      <c r="AF22" s="91">
        <f t="shared" si="11"/>
        <v>416573</v>
      </c>
      <c r="AG22" s="91">
        <f t="shared" si="12"/>
        <v>21001994</v>
      </c>
      <c r="AH22" s="91">
        <f t="shared" si="13"/>
        <v>1706586</v>
      </c>
    </row>
    <row r="23">
      <c r="A23" s="76">
        <v>44610.0</v>
      </c>
      <c r="B23" s="119">
        <v>1.4936418E7</v>
      </c>
      <c r="C23" s="102">
        <v>1.5132064E7</v>
      </c>
      <c r="D23" s="120"/>
      <c r="E23" s="116">
        <f>3160235+442535</f>
        <v>3602770</v>
      </c>
      <c r="F23" s="21">
        <v>3293435.0</v>
      </c>
      <c r="G23" s="101">
        <v>4693860.0</v>
      </c>
      <c r="H23" s="101">
        <v>6460301.0</v>
      </c>
      <c r="I23" s="101">
        <v>6470878.0</v>
      </c>
      <c r="J23" s="21">
        <v>3509420.0</v>
      </c>
      <c r="K23" s="101">
        <v>2037818.0</v>
      </c>
      <c r="L23" s="101">
        <v>58.6</v>
      </c>
      <c r="M23" s="119">
        <v>58.4</v>
      </c>
      <c r="N23" s="119">
        <v>58.8</v>
      </c>
      <c r="O23" s="121"/>
      <c r="P23" s="104">
        <f t="shared" si="1"/>
        <v>48.89451709</v>
      </c>
      <c r="Q23" s="21">
        <v>50.0</v>
      </c>
      <c r="R23" s="101">
        <v>58.4</v>
      </c>
      <c r="S23" s="101">
        <v>75.3</v>
      </c>
      <c r="T23" s="101">
        <v>87.4</v>
      </c>
      <c r="U23" s="101">
        <v>90.4</v>
      </c>
      <c r="V23" s="101">
        <v>83.0</v>
      </c>
      <c r="W23" s="91">
        <f t="shared" si="14"/>
        <v>30068482</v>
      </c>
      <c r="X23" s="91">
        <f t="shared" si="3"/>
        <v>67.85299794</v>
      </c>
      <c r="Y23" s="91">
        <f t="shared" si="4"/>
        <v>7003235</v>
      </c>
      <c r="Z23" s="91">
        <f t="shared" si="5"/>
        <v>3765684</v>
      </c>
      <c r="AA23" s="91">
        <f t="shared" si="6"/>
        <v>3298150</v>
      </c>
      <c r="AB23" s="91">
        <f t="shared" si="7"/>
        <v>3341949</v>
      </c>
      <c r="AC23" s="91">
        <f t="shared" si="8"/>
        <v>2114073</v>
      </c>
      <c r="AD23" s="91">
        <f t="shared" si="9"/>
        <v>933569</v>
      </c>
      <c r="AE23" s="91">
        <f t="shared" si="10"/>
        <v>374327</v>
      </c>
      <c r="AF23" s="91">
        <f t="shared" si="11"/>
        <v>417920</v>
      </c>
      <c r="AG23" s="91">
        <f t="shared" si="12"/>
        <v>21248907</v>
      </c>
      <c r="AH23" s="91">
        <f t="shared" si="13"/>
        <v>1725816</v>
      </c>
    </row>
    <row r="24">
      <c r="A24" s="76">
        <v>44609.0</v>
      </c>
      <c r="B24" s="119"/>
      <c r="C24" s="119"/>
      <c r="D24" s="120"/>
      <c r="E24" s="116">
        <f>3123610+436917</f>
        <v>3560527</v>
      </c>
      <c r="F24" s="21">
        <v>3258517.0</v>
      </c>
      <c r="G24" s="101">
        <v>4647528.0</v>
      </c>
      <c r="H24" s="101">
        <v>6427938.0</v>
      </c>
      <c r="I24" s="101">
        <v>6460682.0</v>
      </c>
      <c r="J24" s="21">
        <v>3506994.0</v>
      </c>
      <c r="K24" s="101">
        <v>2036591.0</v>
      </c>
      <c r="L24" s="101">
        <v>58.3</v>
      </c>
      <c r="M24" s="119"/>
      <c r="N24" s="119"/>
      <c r="O24" s="121"/>
      <c r="P24" s="104">
        <f t="shared" si="1"/>
        <v>48.32122179</v>
      </c>
      <c r="Q24" s="21">
        <v>49.4</v>
      </c>
      <c r="R24" s="101">
        <v>57.8</v>
      </c>
      <c r="S24" s="101">
        <v>75.0</v>
      </c>
      <c r="T24" s="101">
        <v>87.3</v>
      </c>
      <c r="U24" s="101">
        <v>90.3</v>
      </c>
      <c r="V24" s="101">
        <v>82.9</v>
      </c>
      <c r="W24" s="91">
        <f t="shared" si="14"/>
        <v>29898777</v>
      </c>
      <c r="X24" s="91">
        <f t="shared" si="3"/>
        <v>67.47003903</v>
      </c>
      <c r="Y24" s="91">
        <f t="shared" si="4"/>
        <v>7003235</v>
      </c>
      <c r="Z24" s="91">
        <f t="shared" si="5"/>
        <v>3807927</v>
      </c>
      <c r="AA24" s="91">
        <f t="shared" si="6"/>
        <v>3333068</v>
      </c>
      <c r="AB24" s="91">
        <f t="shared" si="7"/>
        <v>3388281</v>
      </c>
      <c r="AC24" s="91">
        <f t="shared" si="8"/>
        <v>2146436</v>
      </c>
      <c r="AD24" s="91">
        <f t="shared" si="9"/>
        <v>943765</v>
      </c>
      <c r="AE24" s="91">
        <f t="shared" si="10"/>
        <v>376753</v>
      </c>
      <c r="AF24" s="91">
        <f t="shared" si="11"/>
        <v>419147</v>
      </c>
      <c r="AG24" s="91">
        <f t="shared" si="12"/>
        <v>21418612</v>
      </c>
      <c r="AH24" s="91">
        <f t="shared" si="13"/>
        <v>1739665</v>
      </c>
    </row>
    <row r="25">
      <c r="A25" s="76">
        <v>44608.0</v>
      </c>
      <c r="B25" s="119">
        <v>1.478462E7</v>
      </c>
      <c r="C25" s="119">
        <v>1.4984572E7</v>
      </c>
      <c r="D25" s="120"/>
      <c r="E25" s="116">
        <f>3095600+431192</f>
        <v>3526792</v>
      </c>
      <c r="F25" s="21">
        <v>3236412.0</v>
      </c>
      <c r="G25" s="101">
        <v>4614868.0</v>
      </c>
      <c r="H25" s="101">
        <v>6400456.0</v>
      </c>
      <c r="I25" s="101">
        <v>6450811.0</v>
      </c>
      <c r="J25" s="21">
        <v>3504566.0</v>
      </c>
      <c r="K25" s="101">
        <v>2035287.0</v>
      </c>
      <c r="L25" s="101">
        <v>58.0</v>
      </c>
      <c r="M25" s="119">
        <v>57.8</v>
      </c>
      <c r="N25" s="119">
        <v>58.2</v>
      </c>
      <c r="O25" s="121"/>
      <c r="P25" s="104">
        <f t="shared" si="1"/>
        <v>47.8633917</v>
      </c>
      <c r="Q25" s="21">
        <v>49.1</v>
      </c>
      <c r="R25" s="101">
        <v>57.4</v>
      </c>
      <c r="S25" s="101">
        <v>74.6</v>
      </c>
      <c r="T25" s="101">
        <v>87.1</v>
      </c>
      <c r="U25" s="101">
        <v>90.2</v>
      </c>
      <c r="V25" s="101">
        <v>82.9</v>
      </c>
      <c r="W25" s="91">
        <f t="shared" si="14"/>
        <v>29769192</v>
      </c>
      <c r="X25" s="91">
        <f t="shared" si="3"/>
        <v>67.17761553</v>
      </c>
      <c r="Y25" s="91">
        <f t="shared" si="4"/>
        <v>7003235</v>
      </c>
      <c r="Z25" s="91">
        <f t="shared" si="5"/>
        <v>3841662</v>
      </c>
      <c r="AA25" s="91">
        <f t="shared" si="6"/>
        <v>3355173</v>
      </c>
      <c r="AB25" s="91">
        <f t="shared" si="7"/>
        <v>3420941</v>
      </c>
      <c r="AC25" s="91">
        <f t="shared" si="8"/>
        <v>2173918</v>
      </c>
      <c r="AD25" s="91">
        <f t="shared" si="9"/>
        <v>953636</v>
      </c>
      <c r="AE25" s="91">
        <f t="shared" si="10"/>
        <v>379181</v>
      </c>
      <c r="AF25" s="91">
        <f t="shared" si="11"/>
        <v>420451</v>
      </c>
      <c r="AG25" s="91">
        <f t="shared" si="12"/>
        <v>21548197</v>
      </c>
      <c r="AH25" s="91">
        <f t="shared" si="13"/>
        <v>1753268</v>
      </c>
    </row>
    <row r="26">
      <c r="A26" s="76">
        <v>44607.0</v>
      </c>
      <c r="B26" s="119">
        <v>1.471489E7</v>
      </c>
      <c r="C26" s="119">
        <v>1.4913244E7</v>
      </c>
      <c r="D26" s="120"/>
      <c r="E26" s="116">
        <f>3065266+424810</f>
        <v>3490076</v>
      </c>
      <c r="F26" s="21">
        <v>3214554.0</v>
      </c>
      <c r="G26" s="101">
        <v>4579396.0</v>
      </c>
      <c r="H26" s="101">
        <v>6369383.0</v>
      </c>
      <c r="I26" s="101">
        <v>6439309.0</v>
      </c>
      <c r="J26" s="21">
        <v>3501592.0</v>
      </c>
      <c r="K26" s="101">
        <v>2033824.0</v>
      </c>
      <c r="L26" s="101">
        <v>57.7</v>
      </c>
      <c r="M26" s="119">
        <v>57.5</v>
      </c>
      <c r="N26" s="119">
        <v>57.9</v>
      </c>
      <c r="O26" s="121"/>
      <c r="P26" s="104">
        <f t="shared" si="1"/>
        <v>47.36510535</v>
      </c>
      <c r="Q26" s="21">
        <v>48.8</v>
      </c>
      <c r="R26" s="101">
        <v>57.0</v>
      </c>
      <c r="S26" s="101">
        <v>74.3</v>
      </c>
      <c r="T26" s="101">
        <v>87.0</v>
      </c>
      <c r="U26" s="101">
        <v>90.2</v>
      </c>
      <c r="V26" s="101">
        <v>82.8</v>
      </c>
      <c r="W26" s="91">
        <f t="shared" si="14"/>
        <v>29628134</v>
      </c>
      <c r="X26" s="91">
        <f t="shared" si="3"/>
        <v>66.85930188</v>
      </c>
      <c r="Y26" s="91">
        <f t="shared" si="4"/>
        <v>7003235</v>
      </c>
      <c r="Z26" s="91">
        <f t="shared" si="5"/>
        <v>3878378</v>
      </c>
      <c r="AA26" s="91">
        <f t="shared" si="6"/>
        <v>3377031</v>
      </c>
      <c r="AB26" s="91">
        <f t="shared" si="7"/>
        <v>3456413</v>
      </c>
      <c r="AC26" s="91">
        <f t="shared" si="8"/>
        <v>2204991</v>
      </c>
      <c r="AD26" s="91">
        <f t="shared" si="9"/>
        <v>965138</v>
      </c>
      <c r="AE26" s="91">
        <f t="shared" si="10"/>
        <v>382155</v>
      </c>
      <c r="AF26" s="91">
        <f t="shared" si="11"/>
        <v>421914</v>
      </c>
      <c r="AG26" s="91">
        <f t="shared" si="12"/>
        <v>21689255</v>
      </c>
      <c r="AH26" s="91">
        <f t="shared" si="13"/>
        <v>1769207</v>
      </c>
    </row>
    <row r="27">
      <c r="A27" s="76">
        <v>44606.0</v>
      </c>
      <c r="B27" s="119">
        <v>1.461367E7</v>
      </c>
      <c r="C27" s="119">
        <v>1.4816102E7</v>
      </c>
      <c r="D27" s="120"/>
      <c r="E27" s="116">
        <f>3016966+415104</f>
        <v>3432070</v>
      </c>
      <c r="F27" s="21">
        <v>3180716.0</v>
      </c>
      <c r="G27" s="101">
        <v>4530133.0</v>
      </c>
      <c r="H27" s="101">
        <v>6329926.0</v>
      </c>
      <c r="I27" s="101">
        <v>6426080.0</v>
      </c>
      <c r="J27" s="21">
        <v>3498367.0</v>
      </c>
      <c r="K27" s="101">
        <v>2032480.0</v>
      </c>
      <c r="L27" s="101">
        <v>57.3</v>
      </c>
      <c r="M27" s="119">
        <v>57.1</v>
      </c>
      <c r="N27" s="119">
        <v>57.6</v>
      </c>
      <c r="O27" s="121"/>
      <c r="P27" s="104">
        <f t="shared" si="1"/>
        <v>46.57788459</v>
      </c>
      <c r="Q27" s="21">
        <v>48.3</v>
      </c>
      <c r="R27" s="101">
        <v>56.4</v>
      </c>
      <c r="S27" s="101">
        <v>73.8</v>
      </c>
      <c r="T27" s="101">
        <v>86.8</v>
      </c>
      <c r="U27" s="101">
        <v>90.1</v>
      </c>
      <c r="V27" s="101">
        <v>82.8</v>
      </c>
      <c r="W27" s="91">
        <f t="shared" si="14"/>
        <v>29429772</v>
      </c>
      <c r="X27" s="91">
        <f t="shared" si="3"/>
        <v>66.41167515</v>
      </c>
      <c r="Y27" s="91">
        <f t="shared" si="4"/>
        <v>7003235</v>
      </c>
      <c r="Z27" s="91">
        <f t="shared" si="5"/>
        <v>3936384</v>
      </c>
      <c r="AA27" s="91">
        <f t="shared" si="6"/>
        <v>3410869</v>
      </c>
      <c r="AB27" s="91">
        <f t="shared" si="7"/>
        <v>3505676</v>
      </c>
      <c r="AC27" s="91">
        <f t="shared" si="8"/>
        <v>2244448</v>
      </c>
      <c r="AD27" s="91">
        <f t="shared" si="9"/>
        <v>978367</v>
      </c>
      <c r="AE27" s="91">
        <f t="shared" si="10"/>
        <v>385380</v>
      </c>
      <c r="AF27" s="91">
        <f t="shared" si="11"/>
        <v>423258</v>
      </c>
      <c r="AG27" s="91">
        <f t="shared" si="12"/>
        <v>21887617</v>
      </c>
      <c r="AH27" s="91">
        <f t="shared" si="13"/>
        <v>1787005</v>
      </c>
    </row>
    <row r="28">
      <c r="A28" s="76">
        <v>44605.0</v>
      </c>
      <c r="B28" s="119">
        <v>1.46088E7</v>
      </c>
      <c r="C28" s="119">
        <v>1.4812663E7</v>
      </c>
      <c r="D28" s="120"/>
      <c r="E28" s="116">
        <f>3014516+414502</f>
        <v>3429018</v>
      </c>
      <c r="F28" s="21">
        <v>3179042.0</v>
      </c>
      <c r="G28" s="101">
        <v>4528113.0</v>
      </c>
      <c r="H28" s="101">
        <v>6328650.0</v>
      </c>
      <c r="I28" s="101">
        <v>6425838.0</v>
      </c>
      <c r="J28" s="21">
        <v>3498336.0</v>
      </c>
      <c r="K28" s="101">
        <v>2032466.0</v>
      </c>
      <c r="L28" s="101">
        <v>57.3</v>
      </c>
      <c r="M28" s="119">
        <v>57.1</v>
      </c>
      <c r="N28" s="119">
        <v>57.5</v>
      </c>
      <c r="O28" s="121"/>
      <c r="P28" s="104">
        <f t="shared" si="1"/>
        <v>46.53646477</v>
      </c>
      <c r="Q28" s="21">
        <v>48.2</v>
      </c>
      <c r="R28" s="101">
        <v>56.3</v>
      </c>
      <c r="S28" s="101">
        <v>73.8</v>
      </c>
      <c r="T28" s="101">
        <v>86.8</v>
      </c>
      <c r="U28" s="101">
        <v>90.1</v>
      </c>
      <c r="V28" s="101">
        <v>82.8</v>
      </c>
      <c r="W28" s="91">
        <f t="shared" si="14"/>
        <v>29421463</v>
      </c>
      <c r="X28" s="91">
        <f t="shared" si="3"/>
        <v>66.39292493</v>
      </c>
      <c r="Y28" s="91">
        <f t="shared" si="4"/>
        <v>7003235</v>
      </c>
      <c r="Z28" s="91">
        <f t="shared" si="5"/>
        <v>3939436</v>
      </c>
      <c r="AA28" s="91">
        <f t="shared" si="6"/>
        <v>3412543</v>
      </c>
      <c r="AB28" s="91">
        <f t="shared" si="7"/>
        <v>3507696</v>
      </c>
      <c r="AC28" s="91">
        <f t="shared" si="8"/>
        <v>2245724</v>
      </c>
      <c r="AD28" s="91">
        <f t="shared" si="9"/>
        <v>978609</v>
      </c>
      <c r="AE28" s="91">
        <f t="shared" si="10"/>
        <v>385411</v>
      </c>
      <c r="AF28" s="91">
        <f t="shared" si="11"/>
        <v>423272</v>
      </c>
      <c r="AG28" s="91">
        <f t="shared" si="12"/>
        <v>21895926</v>
      </c>
      <c r="AH28" s="91">
        <f t="shared" si="13"/>
        <v>1787292</v>
      </c>
    </row>
    <row r="29">
      <c r="A29" s="76">
        <v>44604.0</v>
      </c>
      <c r="B29" s="119">
        <v>1.4515191E7</v>
      </c>
      <c r="C29" s="119">
        <v>1.4729754E7</v>
      </c>
      <c r="D29" s="120"/>
      <c r="E29" s="116">
        <f>408430+2978530</f>
        <v>3386960</v>
      </c>
      <c r="F29" s="101">
        <v>3145008.0</v>
      </c>
      <c r="G29" s="21">
        <v>4475310.0</v>
      </c>
      <c r="H29" s="101">
        <v>6291328.0</v>
      </c>
      <c r="I29" s="101">
        <v>6417412.0</v>
      </c>
      <c r="J29" s="101">
        <v>3496955.0</v>
      </c>
      <c r="K29" s="101">
        <v>2031972.0</v>
      </c>
      <c r="L29" s="101">
        <v>57.0</v>
      </c>
      <c r="M29" s="119">
        <v>56.8</v>
      </c>
      <c r="N29" s="119">
        <v>57.2</v>
      </c>
      <c r="O29" s="121"/>
      <c r="P29" s="104">
        <f t="shared" si="1"/>
        <v>45.96568018</v>
      </c>
      <c r="Q29" s="21">
        <v>47.7</v>
      </c>
      <c r="R29" s="101">
        <v>55.7</v>
      </c>
      <c r="S29" s="101">
        <v>73.4</v>
      </c>
      <c r="T29" s="101">
        <v>86.7</v>
      </c>
      <c r="U29" s="101">
        <v>90.0</v>
      </c>
      <c r="V29" s="101">
        <v>82.7</v>
      </c>
      <c r="W29" s="91">
        <f t="shared" si="14"/>
        <v>29244945</v>
      </c>
      <c r="X29" s="91">
        <f t="shared" si="3"/>
        <v>65.99459171</v>
      </c>
      <c r="Y29" s="91">
        <f t="shared" si="4"/>
        <v>7003235</v>
      </c>
      <c r="Z29" s="91">
        <f t="shared" si="5"/>
        <v>3981494</v>
      </c>
      <c r="AA29" s="91">
        <f t="shared" si="6"/>
        <v>3446577</v>
      </c>
      <c r="AB29" s="91">
        <f t="shared" si="7"/>
        <v>3560499</v>
      </c>
      <c r="AC29" s="91">
        <f t="shared" si="8"/>
        <v>2283046</v>
      </c>
      <c r="AD29" s="91">
        <f t="shared" si="9"/>
        <v>987035</v>
      </c>
      <c r="AE29" s="91">
        <f t="shared" si="10"/>
        <v>386792</v>
      </c>
      <c r="AF29" s="91">
        <f t="shared" si="11"/>
        <v>423766</v>
      </c>
      <c r="AG29" s="91">
        <f t="shared" si="12"/>
        <v>22072444</v>
      </c>
      <c r="AH29" s="91">
        <f t="shared" si="13"/>
        <v>1797593</v>
      </c>
    </row>
    <row r="30">
      <c r="A30" s="76">
        <v>44603.0</v>
      </c>
      <c r="B30" s="119">
        <v>1.4368442E7</v>
      </c>
      <c r="C30" s="119">
        <v>1.4572029E7</v>
      </c>
      <c r="D30" s="120"/>
      <c r="E30" s="116">
        <f>2921382+399773</f>
        <v>3321155</v>
      </c>
      <c r="F30" s="101">
        <v>3085510.0</v>
      </c>
      <c r="G30" s="21">
        <v>4382129.0</v>
      </c>
      <c r="H30" s="101">
        <v>6228160.0</v>
      </c>
      <c r="I30" s="101">
        <v>6400276.0</v>
      </c>
      <c r="J30" s="101">
        <v>3492999.0</v>
      </c>
      <c r="K30" s="101">
        <v>2030242.0</v>
      </c>
      <c r="L30" s="101">
        <v>56.4</v>
      </c>
      <c r="M30" s="119">
        <v>56.2</v>
      </c>
      <c r="N30" s="119">
        <v>56.6</v>
      </c>
      <c r="O30" s="121"/>
      <c r="P30" s="104">
        <f t="shared" si="1"/>
        <v>45.07261632</v>
      </c>
      <c r="Q30" s="21">
        <v>46.8</v>
      </c>
      <c r="R30" s="101">
        <v>54.5</v>
      </c>
      <c r="S30" s="101">
        <v>72.6</v>
      </c>
      <c r="T30" s="101">
        <v>86.4</v>
      </c>
      <c r="U30" s="101">
        <v>89.9</v>
      </c>
      <c r="V30" s="101">
        <v>82.7</v>
      </c>
      <c r="W30" s="91">
        <f t="shared" si="14"/>
        <v>28940471</v>
      </c>
      <c r="X30" s="91">
        <f t="shared" si="3"/>
        <v>65.307511</v>
      </c>
      <c r="Y30" s="91">
        <f t="shared" si="4"/>
        <v>7003235</v>
      </c>
      <c r="Z30" s="91">
        <f t="shared" si="5"/>
        <v>4047299</v>
      </c>
      <c r="AA30" s="91">
        <f t="shared" si="6"/>
        <v>3506075</v>
      </c>
      <c r="AB30" s="91">
        <f t="shared" si="7"/>
        <v>3653680</v>
      </c>
      <c r="AC30" s="91">
        <f t="shared" si="8"/>
        <v>2346214</v>
      </c>
      <c r="AD30" s="91">
        <f t="shared" si="9"/>
        <v>1004171</v>
      </c>
      <c r="AE30" s="91">
        <f t="shared" si="10"/>
        <v>390748</v>
      </c>
      <c r="AF30" s="91">
        <f t="shared" si="11"/>
        <v>425496</v>
      </c>
      <c r="AG30" s="91">
        <f t="shared" si="12"/>
        <v>22376918</v>
      </c>
      <c r="AH30" s="91">
        <f t="shared" si="13"/>
        <v>1820415</v>
      </c>
    </row>
    <row r="31">
      <c r="A31" s="76">
        <v>44602.0</v>
      </c>
      <c r="B31" s="119"/>
      <c r="C31" s="119"/>
      <c r="D31" s="120"/>
      <c r="E31" s="116">
        <f>2880948+392675</f>
        <v>3273623</v>
      </c>
      <c r="F31" s="101">
        <v>3046337.0</v>
      </c>
      <c r="G31" s="21">
        <v>4324898.0</v>
      </c>
      <c r="H31" s="101">
        <v>6185823.0</v>
      </c>
      <c r="I31" s="101">
        <v>6387161.0</v>
      </c>
      <c r="J31" s="101">
        <v>3489399.0</v>
      </c>
      <c r="K31" s="101">
        <v>2028362.0</v>
      </c>
      <c r="L31" s="101">
        <v>56.0</v>
      </c>
      <c r="M31" s="119"/>
      <c r="N31" s="119"/>
      <c r="O31" s="121"/>
      <c r="P31" s="104">
        <f t="shared" si="1"/>
        <v>44.42754206</v>
      </c>
      <c r="Q31" s="21">
        <v>46.2</v>
      </c>
      <c r="R31" s="101">
        <v>53.8</v>
      </c>
      <c r="S31" s="101">
        <v>72.1</v>
      </c>
      <c r="T31" s="101">
        <v>86.3</v>
      </c>
      <c r="U31" s="101">
        <v>89.8</v>
      </c>
      <c r="V31" s="101">
        <v>82.6</v>
      </c>
      <c r="W31" s="91">
        <f t="shared" si="14"/>
        <v>28735603</v>
      </c>
      <c r="X31" s="91">
        <f t="shared" si="3"/>
        <v>64.84520273</v>
      </c>
      <c r="Y31" s="91">
        <f t="shared" si="4"/>
        <v>7003235</v>
      </c>
      <c r="Z31" s="91">
        <f t="shared" si="5"/>
        <v>4094831</v>
      </c>
      <c r="AA31" s="91">
        <f t="shared" si="6"/>
        <v>3545248</v>
      </c>
      <c r="AB31" s="91">
        <f t="shared" si="7"/>
        <v>3710911</v>
      </c>
      <c r="AC31" s="91">
        <f t="shared" si="8"/>
        <v>2388551</v>
      </c>
      <c r="AD31" s="91">
        <f t="shared" si="9"/>
        <v>1017286</v>
      </c>
      <c r="AE31" s="91">
        <f t="shared" si="10"/>
        <v>394348</v>
      </c>
      <c r="AF31" s="91">
        <f t="shared" si="11"/>
        <v>427376</v>
      </c>
      <c r="AG31" s="91">
        <f t="shared" si="12"/>
        <v>22581786</v>
      </c>
      <c r="AH31" s="91">
        <f t="shared" si="13"/>
        <v>1839010</v>
      </c>
    </row>
    <row r="32">
      <c r="A32" s="76">
        <v>44601.0</v>
      </c>
      <c r="B32" s="119">
        <v>1.4190754E7</v>
      </c>
      <c r="C32" s="119">
        <v>1.4397082E7</v>
      </c>
      <c r="D32" s="120"/>
      <c r="E32" s="116">
        <f>2850735+385736</f>
        <v>3236471</v>
      </c>
      <c r="F32" s="101">
        <v>3021824.0</v>
      </c>
      <c r="G32" s="21">
        <v>4286458.0</v>
      </c>
      <c r="H32" s="101">
        <v>6154004.0</v>
      </c>
      <c r="I32" s="101">
        <v>6376122.0</v>
      </c>
      <c r="J32" s="101">
        <v>3486292.0</v>
      </c>
      <c r="K32" s="101">
        <v>2026665.0</v>
      </c>
      <c r="L32" s="101">
        <v>55.7</v>
      </c>
      <c r="M32" s="119">
        <v>55.5</v>
      </c>
      <c r="N32" s="119">
        <v>55.9</v>
      </c>
      <c r="O32" s="121"/>
      <c r="P32" s="104">
        <f t="shared" si="1"/>
        <v>43.9233386</v>
      </c>
      <c r="Q32" s="21">
        <v>45.8</v>
      </c>
      <c r="R32" s="101">
        <v>53.3</v>
      </c>
      <c r="S32" s="101">
        <v>71.8</v>
      </c>
      <c r="T32" s="101">
        <v>86.1</v>
      </c>
      <c r="U32" s="101">
        <v>89.8</v>
      </c>
      <c r="V32" s="101">
        <v>82.5</v>
      </c>
      <c r="W32" s="91">
        <f t="shared" si="14"/>
        <v>28587836</v>
      </c>
      <c r="X32" s="91">
        <f t="shared" si="3"/>
        <v>64.51174945</v>
      </c>
      <c r="Y32" s="91">
        <f t="shared" si="4"/>
        <v>7003235</v>
      </c>
      <c r="Z32" s="91">
        <f t="shared" si="5"/>
        <v>4131983</v>
      </c>
      <c r="AA32" s="91">
        <f t="shared" si="6"/>
        <v>3569761</v>
      </c>
      <c r="AB32" s="91">
        <f t="shared" si="7"/>
        <v>3749351</v>
      </c>
      <c r="AC32" s="91">
        <f t="shared" si="8"/>
        <v>2420370</v>
      </c>
      <c r="AD32" s="91">
        <f t="shared" si="9"/>
        <v>1028325</v>
      </c>
      <c r="AE32" s="91">
        <f t="shared" si="10"/>
        <v>397455</v>
      </c>
      <c r="AF32" s="91">
        <f t="shared" si="11"/>
        <v>429073</v>
      </c>
      <c r="AG32" s="91">
        <f t="shared" si="12"/>
        <v>22729553</v>
      </c>
      <c r="AH32" s="91">
        <f t="shared" si="13"/>
        <v>1854853</v>
      </c>
    </row>
    <row r="33">
      <c r="A33" s="76">
        <v>44600.0</v>
      </c>
      <c r="B33" s="119">
        <v>1.4112877E7</v>
      </c>
      <c r="C33" s="119">
        <v>1.4311998E7</v>
      </c>
      <c r="D33" s="120"/>
      <c r="E33" s="116">
        <f>2818410+377847</f>
        <v>3196257</v>
      </c>
      <c r="F33" s="101">
        <v>2996296.0</v>
      </c>
      <c r="G33" s="21">
        <v>4243963.0</v>
      </c>
      <c r="H33" s="101">
        <v>6118047.0</v>
      </c>
      <c r="I33" s="101">
        <v>6362890.0</v>
      </c>
      <c r="J33" s="101">
        <v>3482522.0</v>
      </c>
      <c r="K33" s="101">
        <v>2024900.0</v>
      </c>
      <c r="L33" s="101">
        <v>55.4</v>
      </c>
      <c r="M33" s="119">
        <v>55.2</v>
      </c>
      <c r="N33" s="119">
        <v>55.6</v>
      </c>
      <c r="O33" s="121"/>
      <c r="P33" s="104">
        <f t="shared" si="1"/>
        <v>43.37757961</v>
      </c>
      <c r="Q33" s="21">
        <v>45.5</v>
      </c>
      <c r="R33" s="101">
        <v>52.8</v>
      </c>
      <c r="S33" s="101">
        <v>71.4</v>
      </c>
      <c r="T33" s="101">
        <v>85.9</v>
      </c>
      <c r="U33" s="101">
        <v>89.7</v>
      </c>
      <c r="V33" s="101">
        <v>82.5</v>
      </c>
      <c r="W33" s="91">
        <f t="shared" si="14"/>
        <v>28424875</v>
      </c>
      <c r="X33" s="91">
        <f t="shared" si="3"/>
        <v>64.14400916</v>
      </c>
      <c r="Y33" s="91">
        <f t="shared" si="4"/>
        <v>7003235</v>
      </c>
      <c r="Z33" s="91">
        <f t="shared" si="5"/>
        <v>4172197</v>
      </c>
      <c r="AA33" s="91">
        <f t="shared" si="6"/>
        <v>3595289</v>
      </c>
      <c r="AB33" s="91">
        <f t="shared" si="7"/>
        <v>3791846</v>
      </c>
      <c r="AC33" s="91">
        <f t="shared" si="8"/>
        <v>2456327</v>
      </c>
      <c r="AD33" s="91">
        <f t="shared" si="9"/>
        <v>1041557</v>
      </c>
      <c r="AE33" s="91">
        <f t="shared" si="10"/>
        <v>401225</v>
      </c>
      <c r="AF33" s="91">
        <f t="shared" si="11"/>
        <v>430838</v>
      </c>
      <c r="AG33" s="91">
        <f t="shared" si="12"/>
        <v>22892514</v>
      </c>
      <c r="AH33" s="91">
        <f t="shared" si="13"/>
        <v>1873620</v>
      </c>
    </row>
    <row r="34">
      <c r="A34" s="76">
        <v>44599.0</v>
      </c>
      <c r="B34" s="119">
        <v>1.399161E7</v>
      </c>
      <c r="C34" s="119">
        <v>1.4185618E7</v>
      </c>
      <c r="D34" s="120"/>
      <c r="E34" s="116">
        <f>2758987+365000</f>
        <v>3123987</v>
      </c>
      <c r="F34" s="101">
        <v>2953181.0</v>
      </c>
      <c r="G34" s="21">
        <v>4180373.0</v>
      </c>
      <c r="H34" s="101">
        <v>6070319.0</v>
      </c>
      <c r="I34" s="101">
        <v>6347393.0</v>
      </c>
      <c r="J34" s="101">
        <v>3478589.0</v>
      </c>
      <c r="K34" s="101">
        <v>2023386.0</v>
      </c>
      <c r="L34" s="101">
        <v>54.9</v>
      </c>
      <c r="M34" s="119">
        <v>54.7</v>
      </c>
      <c r="N34" s="119">
        <v>55.1</v>
      </c>
      <c r="O34" s="121"/>
      <c r="P34" s="104">
        <f t="shared" si="1"/>
        <v>42.39677685</v>
      </c>
      <c r="Q34" s="21">
        <v>44.8</v>
      </c>
      <c r="R34" s="101">
        <v>52.0</v>
      </c>
      <c r="S34" s="101">
        <v>70.8</v>
      </c>
      <c r="T34" s="101">
        <v>85.7</v>
      </c>
      <c r="U34" s="101">
        <v>89.6</v>
      </c>
      <c r="V34" s="101">
        <v>82.4</v>
      </c>
      <c r="W34" s="91">
        <f t="shared" si="14"/>
        <v>28177228</v>
      </c>
      <c r="X34" s="91">
        <f t="shared" si="3"/>
        <v>63.58516514</v>
      </c>
      <c r="Y34" s="91">
        <f t="shared" si="4"/>
        <v>7003235</v>
      </c>
      <c r="Z34" s="91">
        <f t="shared" si="5"/>
        <v>4244467</v>
      </c>
      <c r="AA34" s="91">
        <f t="shared" si="6"/>
        <v>3638404</v>
      </c>
      <c r="AB34" s="91">
        <f t="shared" si="7"/>
        <v>3855436</v>
      </c>
      <c r="AC34" s="91">
        <f t="shared" si="8"/>
        <v>2504055</v>
      </c>
      <c r="AD34" s="91">
        <f t="shared" si="9"/>
        <v>1057054</v>
      </c>
      <c r="AE34" s="91">
        <f t="shared" si="10"/>
        <v>405158</v>
      </c>
      <c r="AF34" s="91">
        <f t="shared" si="11"/>
        <v>432352</v>
      </c>
      <c r="AG34" s="91">
        <f t="shared" si="12"/>
        <v>23140161</v>
      </c>
      <c r="AH34" s="91">
        <f t="shared" si="13"/>
        <v>1894564</v>
      </c>
    </row>
    <row r="35">
      <c r="A35" s="76">
        <v>44598.0</v>
      </c>
      <c r="B35" s="119">
        <v>1.3984826E7</v>
      </c>
      <c r="C35" s="119">
        <v>1.4180472E7</v>
      </c>
      <c r="D35" s="120"/>
      <c r="E35" s="116">
        <f>2755801+363826</f>
        <v>3119627</v>
      </c>
      <c r="F35" s="101">
        <v>2950651.0</v>
      </c>
      <c r="G35" s="21">
        <v>4177387.0</v>
      </c>
      <c r="H35" s="101">
        <v>6068586.0</v>
      </c>
      <c r="I35" s="101">
        <v>6347123.0</v>
      </c>
      <c r="J35" s="101">
        <v>3478554.0</v>
      </c>
      <c r="K35" s="101">
        <v>2023370.0</v>
      </c>
      <c r="L35" s="101">
        <v>54.9</v>
      </c>
      <c r="M35" s="119">
        <v>54.7</v>
      </c>
      <c r="N35" s="119">
        <v>55.1</v>
      </c>
      <c r="O35" s="121"/>
      <c r="P35" s="104">
        <f t="shared" si="1"/>
        <v>42.33760569</v>
      </c>
      <c r="Q35" s="21">
        <v>44.8</v>
      </c>
      <c r="R35" s="101">
        <v>52.0</v>
      </c>
      <c r="S35" s="101">
        <v>70.8</v>
      </c>
      <c r="T35" s="101">
        <v>85.7</v>
      </c>
      <c r="U35" s="101">
        <v>89.6</v>
      </c>
      <c r="V35" s="101">
        <v>82.4</v>
      </c>
      <c r="W35" s="91">
        <f t="shared" si="14"/>
        <v>28165298</v>
      </c>
      <c r="X35" s="91">
        <f t="shared" si="3"/>
        <v>63.55824372</v>
      </c>
      <c r="Y35" s="91">
        <f t="shared" si="4"/>
        <v>7003235</v>
      </c>
      <c r="Z35" s="91">
        <f t="shared" si="5"/>
        <v>4248827</v>
      </c>
      <c r="AA35" s="91">
        <f t="shared" si="6"/>
        <v>3640934</v>
      </c>
      <c r="AB35" s="91">
        <f t="shared" si="7"/>
        <v>3858422</v>
      </c>
      <c r="AC35" s="91">
        <f t="shared" si="8"/>
        <v>2505788</v>
      </c>
      <c r="AD35" s="91">
        <f t="shared" si="9"/>
        <v>1057324</v>
      </c>
      <c r="AE35" s="91">
        <f t="shared" si="10"/>
        <v>405193</v>
      </c>
      <c r="AF35" s="91">
        <f t="shared" si="11"/>
        <v>432368</v>
      </c>
      <c r="AG35" s="91">
        <f t="shared" si="12"/>
        <v>23152091</v>
      </c>
      <c r="AH35" s="91">
        <f t="shared" si="13"/>
        <v>1894885</v>
      </c>
    </row>
    <row r="36">
      <c r="A36" s="76">
        <v>44597.0</v>
      </c>
      <c r="B36" s="119">
        <v>1.3873046E7</v>
      </c>
      <c r="C36" s="119">
        <v>1.407937E7</v>
      </c>
      <c r="D36" s="120"/>
      <c r="E36" s="116">
        <f>2711520+356942</f>
        <v>3068462</v>
      </c>
      <c r="F36" s="101">
        <v>2908409.0</v>
      </c>
      <c r="G36" s="21">
        <v>4110086.0</v>
      </c>
      <c r="H36" s="101">
        <v>6026912.0</v>
      </c>
      <c r="I36" s="101">
        <v>6338609.0</v>
      </c>
      <c r="J36" s="101">
        <v>3477122.0</v>
      </c>
      <c r="K36" s="101">
        <v>2022816.0</v>
      </c>
      <c r="L36" s="101">
        <v>54.5</v>
      </c>
      <c r="M36" s="119">
        <v>54.2</v>
      </c>
      <c r="N36" s="119">
        <v>54.7</v>
      </c>
      <c r="O36" s="121"/>
      <c r="P36" s="104">
        <f t="shared" si="1"/>
        <v>41.64322665</v>
      </c>
      <c r="Q36" s="21">
        <v>44.1</v>
      </c>
      <c r="R36" s="101">
        <v>51.1</v>
      </c>
      <c r="S36" s="101">
        <v>70.3</v>
      </c>
      <c r="T36" s="101">
        <v>85.6</v>
      </c>
      <c r="U36" s="101">
        <v>89.5</v>
      </c>
      <c r="V36" s="101">
        <v>82.4</v>
      </c>
      <c r="W36" s="91">
        <f t="shared" si="14"/>
        <v>27952416</v>
      </c>
      <c r="X36" s="91">
        <f t="shared" si="3"/>
        <v>63.07785093</v>
      </c>
      <c r="Y36" s="91">
        <f t="shared" si="4"/>
        <v>7003235</v>
      </c>
      <c r="Z36" s="91">
        <f t="shared" si="5"/>
        <v>4299992</v>
      </c>
      <c r="AA36" s="91">
        <f t="shared" si="6"/>
        <v>3683176</v>
      </c>
      <c r="AB36" s="91">
        <f t="shared" si="7"/>
        <v>3925723</v>
      </c>
      <c r="AC36" s="91">
        <f t="shared" si="8"/>
        <v>2547462</v>
      </c>
      <c r="AD36" s="91">
        <f t="shared" si="9"/>
        <v>1065838</v>
      </c>
      <c r="AE36" s="91">
        <f t="shared" si="10"/>
        <v>406625</v>
      </c>
      <c r="AF36" s="91">
        <f t="shared" si="11"/>
        <v>432922</v>
      </c>
      <c r="AG36" s="91">
        <f t="shared" si="12"/>
        <v>23364973</v>
      </c>
      <c r="AH36" s="91">
        <f t="shared" si="13"/>
        <v>1905385</v>
      </c>
    </row>
    <row r="37">
      <c r="A37" s="76">
        <v>44596.0</v>
      </c>
      <c r="B37" s="119">
        <v>1.3696406E7</v>
      </c>
      <c r="C37" s="119">
        <v>1.3898528E7</v>
      </c>
      <c r="D37" s="120"/>
      <c r="E37" s="116">
        <f>2643047+346995</f>
        <v>2990042</v>
      </c>
      <c r="F37" s="101">
        <v>2838205.0</v>
      </c>
      <c r="G37" s="21">
        <v>3997178.0</v>
      </c>
      <c r="H37" s="101">
        <v>5956217.0</v>
      </c>
      <c r="I37" s="101">
        <v>6319616.0</v>
      </c>
      <c r="J37" s="101">
        <v>3472617.0</v>
      </c>
      <c r="K37" s="101">
        <v>2021059.0</v>
      </c>
      <c r="L37" s="101">
        <v>53.8</v>
      </c>
      <c r="M37" s="119">
        <v>53.6</v>
      </c>
      <c r="N37" s="119">
        <v>54.0</v>
      </c>
      <c r="O37" s="121"/>
      <c r="P37" s="104">
        <f t="shared" si="1"/>
        <v>40.57895998</v>
      </c>
      <c r="Q37" s="21">
        <v>43.1</v>
      </c>
      <c r="R37" s="101">
        <v>49.7</v>
      </c>
      <c r="S37" s="101">
        <v>69.5</v>
      </c>
      <c r="T37" s="101">
        <v>85.3</v>
      </c>
      <c r="U37" s="101">
        <v>89.4</v>
      </c>
      <c r="V37" s="101">
        <v>82.3</v>
      </c>
      <c r="W37" s="91">
        <f t="shared" si="14"/>
        <v>27594934</v>
      </c>
      <c r="X37" s="91">
        <f t="shared" si="3"/>
        <v>62.27115156</v>
      </c>
      <c r="Y37" s="91">
        <f t="shared" si="4"/>
        <v>7003235</v>
      </c>
      <c r="Z37" s="91">
        <f t="shared" si="5"/>
        <v>4378412</v>
      </c>
      <c r="AA37" s="91">
        <f t="shared" si="6"/>
        <v>3753380</v>
      </c>
      <c r="AB37" s="91">
        <f t="shared" si="7"/>
        <v>4038631</v>
      </c>
      <c r="AC37" s="91">
        <f t="shared" si="8"/>
        <v>2618157</v>
      </c>
      <c r="AD37" s="91">
        <f t="shared" si="9"/>
        <v>1084831</v>
      </c>
      <c r="AE37" s="91">
        <f t="shared" si="10"/>
        <v>411130</v>
      </c>
      <c r="AF37" s="91">
        <f t="shared" si="11"/>
        <v>434679</v>
      </c>
      <c r="AG37" s="91">
        <f t="shared" si="12"/>
        <v>23722455</v>
      </c>
      <c r="AH37" s="91">
        <f t="shared" si="13"/>
        <v>1930640</v>
      </c>
    </row>
    <row r="38">
      <c r="A38" s="76">
        <v>44595.0</v>
      </c>
      <c r="B38" s="119"/>
      <c r="C38" s="119"/>
      <c r="D38" s="120"/>
      <c r="E38" s="116">
        <f>2566885+335593</f>
        <v>2902478</v>
      </c>
      <c r="F38" s="101">
        <v>2775542.0</v>
      </c>
      <c r="G38" s="21">
        <v>3906303.0</v>
      </c>
      <c r="H38" s="101">
        <v>5894643.0</v>
      </c>
      <c r="I38" s="101">
        <v>6301209.0</v>
      </c>
      <c r="J38" s="101">
        <v>3468167.0</v>
      </c>
      <c r="K38" s="101">
        <v>2019342.0</v>
      </c>
      <c r="L38" s="101">
        <v>53.1</v>
      </c>
      <c r="M38" s="119"/>
      <c r="N38" s="119"/>
      <c r="O38" s="121"/>
      <c r="P38" s="104">
        <f t="shared" si="1"/>
        <v>39.39059672</v>
      </c>
      <c r="Q38" s="21">
        <v>42.1</v>
      </c>
      <c r="R38" s="101">
        <v>48.6</v>
      </c>
      <c r="S38" s="101">
        <v>68.7</v>
      </c>
      <c r="T38" s="101">
        <v>85.1</v>
      </c>
      <c r="U38" s="101">
        <v>89.3</v>
      </c>
      <c r="V38" s="101">
        <v>82.2</v>
      </c>
      <c r="W38" s="91">
        <f t="shared" si="14"/>
        <v>27267684</v>
      </c>
      <c r="X38" s="91">
        <f t="shared" si="3"/>
        <v>61.53267419</v>
      </c>
      <c r="Y38" s="91">
        <f t="shared" si="4"/>
        <v>7003235</v>
      </c>
      <c r="Z38" s="91">
        <f t="shared" si="5"/>
        <v>4465976</v>
      </c>
      <c r="AA38" s="91">
        <f t="shared" si="6"/>
        <v>3816043</v>
      </c>
      <c r="AB38" s="91">
        <f t="shared" si="7"/>
        <v>4129506</v>
      </c>
      <c r="AC38" s="91">
        <f t="shared" si="8"/>
        <v>2679731</v>
      </c>
      <c r="AD38" s="91">
        <f t="shared" si="9"/>
        <v>1103238</v>
      </c>
      <c r="AE38" s="91">
        <f t="shared" si="10"/>
        <v>415580</v>
      </c>
      <c r="AF38" s="91">
        <f t="shared" si="11"/>
        <v>436396</v>
      </c>
      <c r="AG38" s="91">
        <f t="shared" si="12"/>
        <v>24049705</v>
      </c>
      <c r="AH38" s="91">
        <f t="shared" si="13"/>
        <v>1955214</v>
      </c>
    </row>
    <row r="39">
      <c r="A39" s="76">
        <v>44594.0</v>
      </c>
      <c r="B39" s="119">
        <v>1.3514086E7</v>
      </c>
      <c r="C39" s="119">
        <v>1.3742663E7</v>
      </c>
      <c r="D39" s="120">
        <v>68.0</v>
      </c>
      <c r="E39" s="116">
        <f>334872+2563630</f>
        <v>2898502</v>
      </c>
      <c r="F39" s="101">
        <v>2773309.0</v>
      </c>
      <c r="G39" s="21">
        <v>3903423.0</v>
      </c>
      <c r="H39" s="101">
        <v>5893058.0</v>
      </c>
      <c r="I39" s="101">
        <v>6300928.0</v>
      </c>
      <c r="J39" s="101">
        <v>3468132.0</v>
      </c>
      <c r="K39" s="101">
        <v>2019329.0</v>
      </c>
      <c r="L39" s="101">
        <v>53.1</v>
      </c>
      <c r="M39" s="119">
        <v>52.8</v>
      </c>
      <c r="N39" s="119">
        <v>53.4</v>
      </c>
      <c r="O39" s="121">
        <f>D39/(2768928+4234307)*100</f>
        <v>0.00097097984</v>
      </c>
      <c r="P39" s="104">
        <f t="shared" si="1"/>
        <v>39.33663697</v>
      </c>
      <c r="Q39" s="21">
        <v>42.1</v>
      </c>
      <c r="R39" s="101">
        <v>48.6</v>
      </c>
      <c r="S39" s="101">
        <v>68.7</v>
      </c>
      <c r="T39" s="101">
        <v>85.1</v>
      </c>
      <c r="U39" s="101">
        <v>89.3</v>
      </c>
      <c r="V39" s="101">
        <v>82.2</v>
      </c>
      <c r="W39" s="91">
        <f t="shared" si="14"/>
        <v>27256681</v>
      </c>
      <c r="X39" s="91">
        <f t="shared" si="3"/>
        <v>61.50784465</v>
      </c>
      <c r="Y39" s="91">
        <f t="shared" si="4"/>
        <v>7003167</v>
      </c>
      <c r="Z39" s="91">
        <f t="shared" si="5"/>
        <v>4469952</v>
      </c>
      <c r="AA39" s="91">
        <f t="shared" si="6"/>
        <v>3818276</v>
      </c>
      <c r="AB39" s="91">
        <f t="shared" si="7"/>
        <v>4132386</v>
      </c>
      <c r="AC39" s="91">
        <f t="shared" si="8"/>
        <v>2681316</v>
      </c>
      <c r="AD39" s="91">
        <f t="shared" si="9"/>
        <v>1103519</v>
      </c>
      <c r="AE39" s="91">
        <f t="shared" si="10"/>
        <v>415615</v>
      </c>
      <c r="AF39" s="91">
        <f t="shared" si="11"/>
        <v>436409</v>
      </c>
      <c r="AG39" s="91">
        <f t="shared" si="12"/>
        <v>24060640</v>
      </c>
      <c r="AH39" s="91">
        <f t="shared" si="13"/>
        <v>1955543</v>
      </c>
    </row>
    <row r="40">
      <c r="A40" s="76">
        <v>44593.0</v>
      </c>
      <c r="B40" s="119">
        <v>1.3512815E7</v>
      </c>
      <c r="C40" s="119">
        <v>1.3741441E7</v>
      </c>
      <c r="D40" s="120"/>
      <c r="E40" s="116">
        <f>2562746+334806</f>
        <v>2897552</v>
      </c>
      <c r="F40" s="101">
        <v>2772744.0</v>
      </c>
      <c r="G40" s="21">
        <v>3902891.0</v>
      </c>
      <c r="H40" s="101">
        <v>5892749.0</v>
      </c>
      <c r="I40" s="101">
        <v>6300868.0</v>
      </c>
      <c r="J40" s="101">
        <v>3468125.0</v>
      </c>
      <c r="K40" s="101">
        <v>2019327.0</v>
      </c>
      <c r="L40" s="101">
        <v>53.1</v>
      </c>
      <c r="M40" s="119">
        <v>52.8</v>
      </c>
      <c r="N40" s="119">
        <v>53.4</v>
      </c>
      <c r="O40" s="122"/>
      <c r="P40" s="104">
        <f t="shared" si="1"/>
        <v>39.32374417</v>
      </c>
      <c r="Q40" s="21">
        <v>42.1</v>
      </c>
      <c r="R40" s="101">
        <v>48.6</v>
      </c>
      <c r="S40" s="101">
        <v>68.7</v>
      </c>
      <c r="T40" s="101">
        <v>85.1</v>
      </c>
      <c r="U40" s="101">
        <v>89.3</v>
      </c>
      <c r="V40" s="101">
        <v>82.2</v>
      </c>
      <c r="W40" s="91">
        <f t="shared" si="14"/>
        <v>27254256</v>
      </c>
      <c r="X40" s="91">
        <f t="shared" si="3"/>
        <v>61.50237236</v>
      </c>
      <c r="Y40" s="91">
        <f t="shared" si="4"/>
        <v>7003235</v>
      </c>
      <c r="Z40" s="91">
        <f t="shared" si="5"/>
        <v>4470902</v>
      </c>
      <c r="AA40" s="91">
        <f t="shared" si="6"/>
        <v>3818841</v>
      </c>
      <c r="AB40" s="91">
        <f t="shared" si="7"/>
        <v>4132918</v>
      </c>
      <c r="AC40" s="91">
        <f t="shared" si="8"/>
        <v>2681625</v>
      </c>
      <c r="AD40" s="91">
        <f t="shared" si="9"/>
        <v>1103579</v>
      </c>
      <c r="AE40" s="91">
        <f t="shared" si="10"/>
        <v>415622</v>
      </c>
      <c r="AF40" s="91">
        <f t="shared" si="11"/>
        <v>436411</v>
      </c>
      <c r="AG40" s="91">
        <f t="shared" si="12"/>
        <v>24063133</v>
      </c>
      <c r="AH40" s="91">
        <f t="shared" si="13"/>
        <v>1955612</v>
      </c>
    </row>
    <row r="41">
      <c r="A41" s="76">
        <v>44592.0</v>
      </c>
      <c r="B41" s="119">
        <v>1.3502507E7</v>
      </c>
      <c r="C41" s="119">
        <v>1.3731285E7</v>
      </c>
      <c r="D41" s="120"/>
      <c r="E41" s="116">
        <f>2555724+333884
</f>
        <v>2889608</v>
      </c>
      <c r="F41" s="101">
        <v>2768243.0</v>
      </c>
      <c r="G41" s="21">
        <v>3898272.0</v>
      </c>
      <c r="H41" s="101">
        <v>5889901.0</v>
      </c>
      <c r="I41" s="101">
        <v>6300392.0</v>
      </c>
      <c r="J41" s="101">
        <v>3468081.0</v>
      </c>
      <c r="K41" s="101">
        <v>2019295.0</v>
      </c>
      <c r="L41" s="101">
        <v>53.1</v>
      </c>
      <c r="M41" s="119">
        <v>52.8</v>
      </c>
      <c r="N41" s="119">
        <v>53.3</v>
      </c>
      <c r="O41" s="122"/>
      <c r="P41" s="104">
        <f t="shared" si="1"/>
        <v>39.21593322</v>
      </c>
      <c r="Q41" s="21">
        <v>42.0</v>
      </c>
      <c r="R41" s="101">
        <v>48.5</v>
      </c>
      <c r="S41" s="101">
        <v>68.7</v>
      </c>
      <c r="T41" s="101">
        <v>85.1</v>
      </c>
      <c r="U41" s="101">
        <v>89.3</v>
      </c>
      <c r="V41" s="101">
        <v>82.2</v>
      </c>
      <c r="W41" s="91">
        <f t="shared" si="14"/>
        <v>27233792</v>
      </c>
      <c r="X41" s="91">
        <f t="shared" si="3"/>
        <v>61.45619298</v>
      </c>
      <c r="Y41" s="91">
        <f t="shared" si="4"/>
        <v>7003235</v>
      </c>
      <c r="Z41" s="91">
        <f t="shared" si="5"/>
        <v>4478846</v>
      </c>
      <c r="AA41" s="91">
        <f t="shared" si="6"/>
        <v>3823342</v>
      </c>
      <c r="AB41" s="91">
        <f t="shared" si="7"/>
        <v>4137537</v>
      </c>
      <c r="AC41" s="91">
        <f t="shared" si="8"/>
        <v>2684473</v>
      </c>
      <c r="AD41" s="91">
        <f t="shared" si="9"/>
        <v>1104055</v>
      </c>
      <c r="AE41" s="91">
        <f t="shared" si="10"/>
        <v>415666</v>
      </c>
      <c r="AF41" s="91">
        <f t="shared" si="11"/>
        <v>436443</v>
      </c>
      <c r="AG41" s="91">
        <f t="shared" si="12"/>
        <v>24083597</v>
      </c>
      <c r="AH41" s="91">
        <f t="shared" si="13"/>
        <v>1956164</v>
      </c>
    </row>
    <row r="42">
      <c r="A42" s="76">
        <v>44591.0</v>
      </c>
      <c r="B42" s="119">
        <v>1.3489947E7</v>
      </c>
      <c r="C42" s="119">
        <v>1.3720248E7</v>
      </c>
      <c r="D42" s="120"/>
      <c r="E42" s="116">
        <f>2548771+333175</f>
        <v>2881946</v>
      </c>
      <c r="F42" s="101">
        <v>2762672.0</v>
      </c>
      <c r="G42" s="21">
        <v>3892015.0</v>
      </c>
      <c r="H42" s="101">
        <v>5886419.0</v>
      </c>
      <c r="I42" s="101">
        <v>6299815.0</v>
      </c>
      <c r="J42" s="101">
        <v>3468046.0</v>
      </c>
      <c r="K42" s="101">
        <v>2019282.0</v>
      </c>
      <c r="L42" s="101">
        <v>53.0</v>
      </c>
      <c r="M42" s="119">
        <v>52.7</v>
      </c>
      <c r="N42" s="119">
        <v>53.3</v>
      </c>
      <c r="O42" s="122"/>
      <c r="P42" s="104">
        <f t="shared" si="1"/>
        <v>39.1119494</v>
      </c>
      <c r="Q42" s="21">
        <v>41.9</v>
      </c>
      <c r="R42" s="101">
        <v>48.4</v>
      </c>
      <c r="S42" s="101">
        <v>68.7</v>
      </c>
      <c r="T42" s="101">
        <v>85.1</v>
      </c>
      <c r="U42" s="101">
        <v>89.3</v>
      </c>
      <c r="V42" s="101">
        <v>82.2</v>
      </c>
      <c r="W42" s="91">
        <f t="shared" si="14"/>
        <v>27210195</v>
      </c>
      <c r="X42" s="91">
        <f t="shared" si="3"/>
        <v>61.40294363</v>
      </c>
      <c r="Y42" s="91">
        <f t="shared" si="4"/>
        <v>7003235</v>
      </c>
      <c r="Z42" s="91">
        <f t="shared" si="5"/>
        <v>4486508</v>
      </c>
      <c r="AA42" s="91">
        <f t="shared" si="6"/>
        <v>3828913</v>
      </c>
      <c r="AB42" s="91">
        <f t="shared" si="7"/>
        <v>4143794</v>
      </c>
      <c r="AC42" s="91">
        <f t="shared" si="8"/>
        <v>2687955</v>
      </c>
      <c r="AD42" s="91">
        <f t="shared" si="9"/>
        <v>1104632</v>
      </c>
      <c r="AE42" s="91">
        <f t="shared" si="10"/>
        <v>415701</v>
      </c>
      <c r="AF42" s="91">
        <f t="shared" si="11"/>
        <v>436456</v>
      </c>
      <c r="AG42" s="91">
        <f t="shared" si="12"/>
        <v>24107194</v>
      </c>
      <c r="AH42" s="91">
        <f t="shared" si="13"/>
        <v>1956789</v>
      </c>
    </row>
    <row r="43">
      <c r="A43" s="76">
        <v>44590.0</v>
      </c>
      <c r="B43" s="119">
        <v>1.3312475E7</v>
      </c>
      <c r="C43" s="119">
        <v>1.3545739E7</v>
      </c>
      <c r="D43" s="120"/>
      <c r="E43" s="116">
        <f>2469162+327720</f>
        <v>2796882</v>
      </c>
      <c r="F43" s="101">
        <v>2685474.0</v>
      </c>
      <c r="G43" s="21">
        <v>3783430.0</v>
      </c>
      <c r="H43" s="101">
        <v>5820116.0</v>
      </c>
      <c r="I43" s="101">
        <v>6287031.0</v>
      </c>
      <c r="J43" s="101">
        <v>3466513.0</v>
      </c>
      <c r="K43" s="101">
        <v>2018768.0</v>
      </c>
      <c r="L43" s="101">
        <v>52.3</v>
      </c>
      <c r="M43" s="119">
        <v>52.1</v>
      </c>
      <c r="N43" s="119">
        <v>52.6</v>
      </c>
      <c r="O43" s="122"/>
      <c r="P43" s="104">
        <f t="shared" si="1"/>
        <v>37.95751456</v>
      </c>
      <c r="Q43" s="21">
        <v>40.7</v>
      </c>
      <c r="R43" s="101">
        <v>47.1</v>
      </c>
      <c r="S43" s="101">
        <v>67.9</v>
      </c>
      <c r="T43" s="101">
        <v>84.9</v>
      </c>
      <c r="U43" s="101">
        <v>89.3</v>
      </c>
      <c r="V43" s="101">
        <v>82.2</v>
      </c>
      <c r="W43" s="91">
        <f t="shared" si="14"/>
        <v>26858214</v>
      </c>
      <c r="X43" s="91">
        <f t="shared" si="3"/>
        <v>60.6086579</v>
      </c>
      <c r="Y43" s="91">
        <f t="shared" si="4"/>
        <v>7003235</v>
      </c>
      <c r="Z43" s="91">
        <f t="shared" si="5"/>
        <v>4571572</v>
      </c>
      <c r="AA43" s="91">
        <f t="shared" si="6"/>
        <v>3906111</v>
      </c>
      <c r="AB43" s="91">
        <f t="shared" si="7"/>
        <v>4252379</v>
      </c>
      <c r="AC43" s="91">
        <f t="shared" si="8"/>
        <v>2754258</v>
      </c>
      <c r="AD43" s="91">
        <f t="shared" si="9"/>
        <v>1117416</v>
      </c>
      <c r="AE43" s="91">
        <f t="shared" si="10"/>
        <v>417234</v>
      </c>
      <c r="AF43" s="91">
        <f t="shared" si="11"/>
        <v>436970</v>
      </c>
      <c r="AG43" s="91">
        <f t="shared" si="12"/>
        <v>24459175</v>
      </c>
      <c r="AH43" s="91">
        <f t="shared" si="13"/>
        <v>1971620</v>
      </c>
    </row>
    <row r="44">
      <c r="A44" s="76">
        <v>44589.0</v>
      </c>
      <c r="B44" s="119">
        <v>1.3062084E7</v>
      </c>
      <c r="C44" s="119">
        <v>1.3297138E7</v>
      </c>
      <c r="D44" s="120"/>
      <c r="E44" s="116">
        <f>2357281+320509</f>
        <v>2677790</v>
      </c>
      <c r="F44" s="101">
        <v>2576416.0</v>
      </c>
      <c r="G44" s="21">
        <v>3632323.0</v>
      </c>
      <c r="H44" s="101">
        <v>5729734.0</v>
      </c>
      <c r="I44" s="101">
        <v>6264037.0</v>
      </c>
      <c r="J44" s="101">
        <v>3462186.0</v>
      </c>
      <c r="K44" s="101">
        <v>2016736.0</v>
      </c>
      <c r="L44" s="101">
        <v>51.4</v>
      </c>
      <c r="M44" s="119">
        <v>51.1</v>
      </c>
      <c r="N44" s="119">
        <v>51.7</v>
      </c>
      <c r="O44" s="122"/>
      <c r="P44" s="104">
        <f t="shared" si="1"/>
        <v>36.34127322</v>
      </c>
      <c r="Q44" s="21">
        <v>39.1</v>
      </c>
      <c r="R44" s="101">
        <v>45.2</v>
      </c>
      <c r="S44" s="101">
        <v>66.8</v>
      </c>
      <c r="T44" s="101">
        <v>84.6</v>
      </c>
      <c r="U44" s="101">
        <v>89.1</v>
      </c>
      <c r="V44" s="101">
        <v>82.1</v>
      </c>
      <c r="W44" s="91">
        <f t="shared" si="14"/>
        <v>26359222</v>
      </c>
      <c r="X44" s="91">
        <f t="shared" si="3"/>
        <v>59.4826249</v>
      </c>
      <c r="Y44" s="91">
        <f t="shared" si="4"/>
        <v>7003235</v>
      </c>
      <c r="Z44" s="91">
        <f t="shared" si="5"/>
        <v>4690664</v>
      </c>
      <c r="AA44" s="91">
        <f t="shared" si="6"/>
        <v>4015169</v>
      </c>
      <c r="AB44" s="91">
        <f t="shared" si="7"/>
        <v>4403486</v>
      </c>
      <c r="AC44" s="91">
        <f t="shared" si="8"/>
        <v>2844640</v>
      </c>
      <c r="AD44" s="91">
        <f t="shared" si="9"/>
        <v>1140410</v>
      </c>
      <c r="AE44" s="91">
        <f t="shared" si="10"/>
        <v>421561</v>
      </c>
      <c r="AF44" s="91">
        <f t="shared" si="11"/>
        <v>439002</v>
      </c>
      <c r="AG44" s="91">
        <f t="shared" si="12"/>
        <v>24958167</v>
      </c>
      <c r="AH44" s="91">
        <f t="shared" si="13"/>
        <v>2000973</v>
      </c>
    </row>
    <row r="45">
      <c r="A45" s="76">
        <v>44588.0</v>
      </c>
      <c r="B45" s="119"/>
      <c r="C45" s="119"/>
      <c r="D45" s="120"/>
      <c r="E45" s="116">
        <f>2285191+315607</f>
        <v>2600798</v>
      </c>
      <c r="F45" s="101">
        <v>2512047.0</v>
      </c>
      <c r="G45" s="21">
        <v>3540139.0</v>
      </c>
      <c r="H45" s="101">
        <v>5671483.0</v>
      </c>
      <c r="I45" s="101">
        <v>6246852.0</v>
      </c>
      <c r="J45" s="101">
        <v>3457883.0</v>
      </c>
      <c r="K45" s="101">
        <v>2014156.0</v>
      </c>
      <c r="L45" s="101">
        <v>50.7</v>
      </c>
      <c r="M45" s="119"/>
      <c r="N45" s="119"/>
      <c r="O45" s="122"/>
      <c r="P45" s="104">
        <f t="shared" si="1"/>
        <v>35.29638646</v>
      </c>
      <c r="Q45" s="21">
        <v>38.1</v>
      </c>
      <c r="R45" s="101">
        <v>44.1</v>
      </c>
      <c r="S45" s="101">
        <v>66.1</v>
      </c>
      <c r="T45" s="101">
        <v>84.4</v>
      </c>
      <c r="U45" s="101">
        <v>89.0</v>
      </c>
      <c r="V45" s="101">
        <v>82.0</v>
      </c>
      <c r="W45" s="91">
        <f t="shared" si="14"/>
        <v>26043358</v>
      </c>
      <c r="X45" s="91">
        <f t="shared" si="3"/>
        <v>58.76984135</v>
      </c>
      <c r="Y45" s="91">
        <f t="shared" si="4"/>
        <v>7003235</v>
      </c>
      <c r="Z45" s="91">
        <f t="shared" si="5"/>
        <v>4767656</v>
      </c>
      <c r="AA45" s="91">
        <f t="shared" si="6"/>
        <v>4079538</v>
      </c>
      <c r="AB45" s="91">
        <f t="shared" si="7"/>
        <v>4495670</v>
      </c>
      <c r="AC45" s="91">
        <f t="shared" si="8"/>
        <v>2902891</v>
      </c>
      <c r="AD45" s="91">
        <f t="shared" si="9"/>
        <v>1157595</v>
      </c>
      <c r="AE45" s="91">
        <f t="shared" si="10"/>
        <v>425864</v>
      </c>
      <c r="AF45" s="91">
        <f t="shared" si="11"/>
        <v>441582</v>
      </c>
      <c r="AG45" s="91">
        <f t="shared" si="12"/>
        <v>25274031</v>
      </c>
      <c r="AH45" s="91">
        <f t="shared" si="13"/>
        <v>2025041</v>
      </c>
    </row>
    <row r="46">
      <c r="A46" s="76">
        <v>44587.0</v>
      </c>
      <c r="B46" s="119">
        <v>1.2757117E7</v>
      </c>
      <c r="C46" s="119">
        <v>1.3030176E7</v>
      </c>
      <c r="D46" s="120"/>
      <c r="E46" s="116">
        <f>310859+2229349</f>
        <v>2540208</v>
      </c>
      <c r="F46" s="101">
        <v>2464575.0</v>
      </c>
      <c r="G46" s="21">
        <v>3465295.0</v>
      </c>
      <c r="H46" s="101">
        <v>5621479.0</v>
      </c>
      <c r="I46" s="101">
        <v>6230514.0</v>
      </c>
      <c r="J46" s="101">
        <v>3453616.0</v>
      </c>
      <c r="K46" s="101">
        <v>2011606.0</v>
      </c>
      <c r="L46" s="101">
        <v>50.3</v>
      </c>
      <c r="M46" s="119">
        <v>49.9</v>
      </c>
      <c r="N46" s="119">
        <v>50.6</v>
      </c>
      <c r="O46" s="122"/>
      <c r="P46" s="104">
        <f t="shared" si="1"/>
        <v>34.47409728</v>
      </c>
      <c r="Q46" s="21">
        <v>37.4</v>
      </c>
      <c r="R46" s="101">
        <v>43.1</v>
      </c>
      <c r="S46" s="101">
        <v>65.6</v>
      </c>
      <c r="T46" s="101">
        <v>84.1</v>
      </c>
      <c r="U46" s="101">
        <v>88.9</v>
      </c>
      <c r="V46" s="101">
        <v>81.9</v>
      </c>
      <c r="W46" s="91">
        <f t="shared" si="14"/>
        <v>25787293</v>
      </c>
      <c r="X46" s="91">
        <f t="shared" si="3"/>
        <v>58.19200114</v>
      </c>
      <c r="Y46" s="91">
        <f t="shared" si="4"/>
        <v>7003235</v>
      </c>
      <c r="Z46" s="91">
        <f t="shared" si="5"/>
        <v>4828246</v>
      </c>
      <c r="AA46" s="91">
        <f t="shared" si="6"/>
        <v>4127010</v>
      </c>
      <c r="AB46" s="91">
        <f t="shared" si="7"/>
        <v>4570514</v>
      </c>
      <c r="AC46" s="91">
        <f t="shared" si="8"/>
        <v>2952895</v>
      </c>
      <c r="AD46" s="91">
        <f t="shared" si="9"/>
        <v>1173933</v>
      </c>
      <c r="AE46" s="91">
        <f t="shared" si="10"/>
        <v>430131</v>
      </c>
      <c r="AF46" s="91">
        <f t="shared" si="11"/>
        <v>444132</v>
      </c>
      <c r="AG46" s="91">
        <f t="shared" si="12"/>
        <v>25530096</v>
      </c>
      <c r="AH46" s="91">
        <f t="shared" si="13"/>
        <v>2048196</v>
      </c>
    </row>
    <row r="47">
      <c r="A47" s="76">
        <v>44586.0</v>
      </c>
      <c r="B47" s="119">
        <v>1.2631171E7</v>
      </c>
      <c r="C47" s="119">
        <v>1.2911681E7</v>
      </c>
      <c r="D47" s="120"/>
      <c r="E47" s="116">
        <f>306111+2178135</f>
        <v>2484246</v>
      </c>
      <c r="F47" s="101">
        <v>2422726.0</v>
      </c>
      <c r="G47" s="21">
        <v>3397437.0</v>
      </c>
      <c r="H47" s="101">
        <v>5569471.0</v>
      </c>
      <c r="I47" s="101">
        <v>6211705.0</v>
      </c>
      <c r="J47" s="101">
        <v>3448581.0</v>
      </c>
      <c r="K47" s="101">
        <v>2008686.0</v>
      </c>
      <c r="L47" s="101">
        <v>49.8</v>
      </c>
      <c r="M47" s="119">
        <v>49.4</v>
      </c>
      <c r="N47" s="119">
        <v>50.2</v>
      </c>
      <c r="O47" s="122"/>
      <c r="P47" s="104">
        <f t="shared" si="1"/>
        <v>33.71461639</v>
      </c>
      <c r="Q47" s="21">
        <v>36.8</v>
      </c>
      <c r="R47" s="101">
        <v>42.3</v>
      </c>
      <c r="S47" s="101">
        <v>65.0</v>
      </c>
      <c r="T47" s="101">
        <v>83.9</v>
      </c>
      <c r="U47" s="101">
        <v>88.8</v>
      </c>
      <c r="V47" s="101">
        <v>81.8</v>
      </c>
      <c r="W47" s="91">
        <f t="shared" si="14"/>
        <v>25542852</v>
      </c>
      <c r="X47" s="91">
        <f t="shared" si="3"/>
        <v>57.64039183</v>
      </c>
      <c r="Y47" s="91">
        <f t="shared" si="4"/>
        <v>7003235</v>
      </c>
      <c r="Z47" s="91">
        <f t="shared" si="5"/>
        <v>4884208</v>
      </c>
      <c r="AA47" s="91">
        <f t="shared" si="6"/>
        <v>4168859</v>
      </c>
      <c r="AB47" s="91">
        <f t="shared" si="7"/>
        <v>4638372</v>
      </c>
      <c r="AC47" s="91">
        <f t="shared" si="8"/>
        <v>3004903</v>
      </c>
      <c r="AD47" s="91">
        <f t="shared" si="9"/>
        <v>1192742</v>
      </c>
      <c r="AE47" s="91">
        <f t="shared" si="10"/>
        <v>435166</v>
      </c>
      <c r="AF47" s="91">
        <f t="shared" si="11"/>
        <v>447052</v>
      </c>
      <c r="AG47" s="91">
        <f t="shared" si="12"/>
        <v>25774537</v>
      </c>
      <c r="AH47" s="91">
        <f t="shared" si="13"/>
        <v>2074960</v>
      </c>
    </row>
    <row r="48">
      <c r="A48" s="76">
        <v>44585.0</v>
      </c>
      <c r="B48" s="119">
        <v>1.2478479E7</v>
      </c>
      <c r="C48" s="119">
        <v>1.2767426E7</v>
      </c>
      <c r="D48" s="120"/>
      <c r="E48" s="116">
        <f>2108566+299069</f>
        <v>2407635</v>
      </c>
      <c r="F48" s="101">
        <v>2373729.0</v>
      </c>
      <c r="G48" s="21">
        <v>3312419.0</v>
      </c>
      <c r="H48" s="101">
        <v>5509714.0</v>
      </c>
      <c r="I48" s="101">
        <v>6192513.0</v>
      </c>
      <c r="J48" s="101">
        <v>3443731.0</v>
      </c>
      <c r="K48" s="101">
        <v>2006164.0</v>
      </c>
      <c r="L48" s="101">
        <v>49.2</v>
      </c>
      <c r="M48" s="119">
        <v>48.8</v>
      </c>
      <c r="N48" s="119">
        <v>49.6</v>
      </c>
      <c r="O48" s="122"/>
      <c r="P48" s="104">
        <f t="shared" si="1"/>
        <v>32.67490033</v>
      </c>
      <c r="Q48" s="21">
        <v>36.0</v>
      </c>
      <c r="R48" s="101">
        <v>41.2</v>
      </c>
      <c r="S48" s="101">
        <v>64.3</v>
      </c>
      <c r="T48" s="101">
        <v>83.6</v>
      </c>
      <c r="U48" s="101">
        <v>88.7</v>
      </c>
      <c r="V48" s="101">
        <v>81.7</v>
      </c>
      <c r="W48" s="91">
        <f t="shared" si="14"/>
        <v>25245905</v>
      </c>
      <c r="X48" s="91">
        <f t="shared" si="3"/>
        <v>56.97029667</v>
      </c>
      <c r="Y48" s="91">
        <f t="shared" si="4"/>
        <v>7003235</v>
      </c>
      <c r="Z48" s="91">
        <f t="shared" si="5"/>
        <v>4960819</v>
      </c>
      <c r="AA48" s="91">
        <f t="shared" si="6"/>
        <v>4217856</v>
      </c>
      <c r="AB48" s="91">
        <f t="shared" si="7"/>
        <v>4723390</v>
      </c>
      <c r="AC48" s="91">
        <f t="shared" si="8"/>
        <v>3064660</v>
      </c>
      <c r="AD48" s="91">
        <f t="shared" si="9"/>
        <v>1211934</v>
      </c>
      <c r="AE48" s="91">
        <f t="shared" si="10"/>
        <v>440016</v>
      </c>
      <c r="AF48" s="91">
        <f t="shared" si="11"/>
        <v>449574</v>
      </c>
      <c r="AG48" s="91">
        <f t="shared" si="12"/>
        <v>26071484</v>
      </c>
      <c r="AH48" s="91">
        <f t="shared" si="13"/>
        <v>2101524</v>
      </c>
    </row>
    <row r="49">
      <c r="A49" s="76">
        <v>44584.0</v>
      </c>
      <c r="B49" s="119">
        <v>1.2470587E7</v>
      </c>
      <c r="C49" s="119">
        <v>1.2762017E7</v>
      </c>
      <c r="D49" s="120"/>
      <c r="E49" s="116">
        <f>2104865+298766
</f>
        <v>2403631</v>
      </c>
      <c r="F49" s="101">
        <v>2370879.0</v>
      </c>
      <c r="G49" s="101">
        <v>3308962.0</v>
      </c>
      <c r="H49" s="101">
        <v>5507216.0</v>
      </c>
      <c r="I49" s="101">
        <v>6192101.0</v>
      </c>
      <c r="J49" s="101">
        <v>3443677.0</v>
      </c>
      <c r="K49" s="101">
        <v>2006138.0</v>
      </c>
      <c r="L49" s="101">
        <v>49.2</v>
      </c>
      <c r="M49" s="119">
        <v>48.8</v>
      </c>
      <c r="N49" s="119">
        <v>49.6</v>
      </c>
      <c r="O49" s="122"/>
      <c r="P49" s="104">
        <f t="shared" si="1"/>
        <v>32.62056057</v>
      </c>
      <c r="Q49" s="21">
        <v>36.0</v>
      </c>
      <c r="R49" s="101">
        <v>41.2</v>
      </c>
      <c r="S49" s="101">
        <v>64.2</v>
      </c>
      <c r="T49" s="101">
        <v>83.6</v>
      </c>
      <c r="U49" s="101">
        <v>88.7</v>
      </c>
      <c r="V49" s="101">
        <v>81.7</v>
      </c>
      <c r="W49" s="91">
        <f t="shared" si="14"/>
        <v>25232604</v>
      </c>
      <c r="X49" s="91">
        <f t="shared" si="3"/>
        <v>56.94028143</v>
      </c>
      <c r="Y49" s="91">
        <f t="shared" si="4"/>
        <v>7003235</v>
      </c>
      <c r="Z49" s="91">
        <f t="shared" si="5"/>
        <v>4964823</v>
      </c>
      <c r="AA49" s="91">
        <f t="shared" si="6"/>
        <v>4220706</v>
      </c>
      <c r="AB49" s="91">
        <f t="shared" si="7"/>
        <v>4726847</v>
      </c>
      <c r="AC49" s="91">
        <f t="shared" si="8"/>
        <v>3067158</v>
      </c>
      <c r="AD49" s="91">
        <f t="shared" si="9"/>
        <v>1212346</v>
      </c>
      <c r="AE49" s="91">
        <f t="shared" si="10"/>
        <v>440070</v>
      </c>
      <c r="AF49" s="91">
        <f t="shared" si="11"/>
        <v>449600</v>
      </c>
      <c r="AG49" s="91">
        <f t="shared" si="12"/>
        <v>26084785</v>
      </c>
      <c r="AH49" s="91">
        <f t="shared" si="13"/>
        <v>2102016</v>
      </c>
    </row>
    <row r="50">
      <c r="A50" s="76">
        <v>44583.0</v>
      </c>
      <c r="B50" s="119">
        <v>1.2328963E7</v>
      </c>
      <c r="C50" s="119">
        <v>1.2636638E7</v>
      </c>
      <c r="D50" s="120"/>
      <c r="E50" s="116">
        <f>2054843+295474</f>
        <v>2350317</v>
      </c>
      <c r="F50" s="101">
        <v>2323012.0</v>
      </c>
      <c r="G50" s="101">
        <v>3227339.0</v>
      </c>
      <c r="H50" s="101">
        <v>5440097.0</v>
      </c>
      <c r="I50" s="101">
        <v>6177886.0</v>
      </c>
      <c r="J50" s="101">
        <v>3441663.0</v>
      </c>
      <c r="K50" s="101">
        <v>2005287.0</v>
      </c>
      <c r="L50" s="101">
        <v>48.6</v>
      </c>
      <c r="M50" s="119">
        <v>48.2</v>
      </c>
      <c r="N50" s="119">
        <v>49.1</v>
      </c>
      <c r="O50" s="122"/>
      <c r="P50" s="104">
        <f t="shared" si="1"/>
        <v>31.89701666</v>
      </c>
      <c r="Q50" s="21">
        <v>35.2</v>
      </c>
      <c r="R50" s="101">
        <v>40.2</v>
      </c>
      <c r="S50" s="101">
        <v>63.4</v>
      </c>
      <c r="T50" s="101">
        <v>83.4</v>
      </c>
      <c r="U50" s="101">
        <v>88.6</v>
      </c>
      <c r="V50" s="101">
        <v>81.7</v>
      </c>
      <c r="W50" s="91">
        <f t="shared" si="14"/>
        <v>24965601</v>
      </c>
      <c r="X50" s="91">
        <f t="shared" si="3"/>
        <v>56.33775836</v>
      </c>
      <c r="Y50" s="91">
        <f t="shared" si="4"/>
        <v>7003235</v>
      </c>
      <c r="Z50" s="91">
        <f t="shared" si="5"/>
        <v>5018137</v>
      </c>
      <c r="AA50" s="91">
        <f t="shared" si="6"/>
        <v>4268573</v>
      </c>
      <c r="AB50" s="91">
        <f t="shared" si="7"/>
        <v>4808470</v>
      </c>
      <c r="AC50" s="91">
        <f t="shared" si="8"/>
        <v>3134277</v>
      </c>
      <c r="AD50" s="91">
        <f t="shared" si="9"/>
        <v>1226561</v>
      </c>
      <c r="AE50" s="91">
        <f t="shared" si="10"/>
        <v>442084</v>
      </c>
      <c r="AF50" s="91">
        <f t="shared" si="11"/>
        <v>450451</v>
      </c>
      <c r="AG50" s="91">
        <f t="shared" si="12"/>
        <v>26351788</v>
      </c>
      <c r="AH50" s="91">
        <f t="shared" si="13"/>
        <v>2119096</v>
      </c>
    </row>
    <row r="51">
      <c r="A51" s="76">
        <v>44582.0</v>
      </c>
      <c r="B51" s="119">
        <v>1.2101569E7</v>
      </c>
      <c r="C51" s="119">
        <v>1.2398557E7</v>
      </c>
      <c r="D51" s="120"/>
      <c r="E51" s="116">
        <f>1974321+290537</f>
        <v>2264858</v>
      </c>
      <c r="F51" s="101">
        <v>2235798.0</v>
      </c>
      <c r="G51" s="101">
        <v>3081116.0</v>
      </c>
      <c r="H51" s="101">
        <v>5330914.0</v>
      </c>
      <c r="I51" s="101">
        <v>6149530.0</v>
      </c>
      <c r="J51" s="101">
        <v>3435476.0</v>
      </c>
      <c r="K51" s="101">
        <v>2002434.0</v>
      </c>
      <c r="L51" s="101">
        <v>47.7</v>
      </c>
      <c r="M51" s="119">
        <v>47.3</v>
      </c>
      <c r="N51" s="119">
        <v>48.2</v>
      </c>
      <c r="O51" s="122"/>
      <c r="P51" s="104">
        <f t="shared" si="1"/>
        <v>30.73722113</v>
      </c>
      <c r="Q51" s="21">
        <v>33.9</v>
      </c>
      <c r="R51" s="101">
        <v>38.3</v>
      </c>
      <c r="S51" s="101">
        <v>62.2</v>
      </c>
      <c r="T51" s="101">
        <v>83.1</v>
      </c>
      <c r="U51" s="101">
        <v>88.5</v>
      </c>
      <c r="V51" s="101">
        <v>81.5</v>
      </c>
      <c r="W51" s="91">
        <f t="shared" si="14"/>
        <v>24500126</v>
      </c>
      <c r="X51" s="91">
        <f t="shared" si="3"/>
        <v>55.28736033</v>
      </c>
      <c r="Y51" s="91">
        <f t="shared" si="4"/>
        <v>7003235</v>
      </c>
      <c r="Z51" s="91">
        <f t="shared" si="5"/>
        <v>5103596</v>
      </c>
      <c r="AA51" s="91">
        <f t="shared" si="6"/>
        <v>4355787</v>
      </c>
      <c r="AB51" s="91">
        <f t="shared" si="7"/>
        <v>4954693</v>
      </c>
      <c r="AC51" s="91">
        <f t="shared" si="8"/>
        <v>3243460</v>
      </c>
      <c r="AD51" s="91">
        <f t="shared" si="9"/>
        <v>1254917</v>
      </c>
      <c r="AE51" s="91">
        <f t="shared" si="10"/>
        <v>448271</v>
      </c>
      <c r="AF51" s="91">
        <f t="shared" si="11"/>
        <v>453304</v>
      </c>
      <c r="AG51" s="91">
        <f t="shared" si="12"/>
        <v>26817263</v>
      </c>
      <c r="AH51" s="91">
        <f t="shared" si="13"/>
        <v>2156492</v>
      </c>
    </row>
    <row r="52">
      <c r="A52" s="76">
        <v>44581.0</v>
      </c>
      <c r="B52" s="119"/>
      <c r="C52" s="119"/>
      <c r="D52" s="120"/>
      <c r="E52" s="116">
        <f>287159+1923257</f>
        <v>2210416</v>
      </c>
      <c r="F52" s="101">
        <v>2184380.0</v>
      </c>
      <c r="G52" s="101">
        <v>3000928.0</v>
      </c>
      <c r="H52" s="101">
        <v>5265173.0</v>
      </c>
      <c r="I52" s="101">
        <v>6129004.0</v>
      </c>
      <c r="J52" s="101">
        <v>3429934.0</v>
      </c>
      <c r="K52" s="101">
        <v>1999196.0</v>
      </c>
      <c r="L52" s="101">
        <v>47.2</v>
      </c>
      <c r="M52" s="119"/>
      <c r="N52" s="119"/>
      <c r="O52" s="122"/>
      <c r="P52" s="104">
        <f t="shared" si="1"/>
        <v>29.99836872</v>
      </c>
      <c r="Q52" s="21">
        <v>33.1</v>
      </c>
      <c r="R52" s="101">
        <v>37.3</v>
      </c>
      <c r="S52" s="101">
        <v>61.4</v>
      </c>
      <c r="T52" s="101">
        <v>82.8</v>
      </c>
      <c r="U52" s="101">
        <v>88.3</v>
      </c>
      <c r="V52" s="101">
        <v>81.4</v>
      </c>
      <c r="W52" s="91">
        <f t="shared" si="14"/>
        <v>24219031</v>
      </c>
      <c r="X52" s="91">
        <f t="shared" si="3"/>
        <v>54.65303704</v>
      </c>
      <c r="Y52" s="91">
        <f t="shared" si="4"/>
        <v>7003235</v>
      </c>
      <c r="Z52" s="91">
        <f t="shared" si="5"/>
        <v>5158038</v>
      </c>
      <c r="AA52" s="91">
        <f t="shared" si="6"/>
        <v>4407205</v>
      </c>
      <c r="AB52" s="91">
        <f t="shared" si="7"/>
        <v>5034881</v>
      </c>
      <c r="AC52" s="91">
        <f t="shared" si="8"/>
        <v>3309201</v>
      </c>
      <c r="AD52" s="91">
        <f t="shared" si="9"/>
        <v>1275443</v>
      </c>
      <c r="AE52" s="91">
        <f t="shared" si="10"/>
        <v>453813</v>
      </c>
      <c r="AF52" s="91">
        <f t="shared" si="11"/>
        <v>456542</v>
      </c>
      <c r="AG52" s="91">
        <f t="shared" si="12"/>
        <v>27098358</v>
      </c>
      <c r="AH52" s="91">
        <f t="shared" si="13"/>
        <v>2185798</v>
      </c>
    </row>
    <row r="53">
      <c r="A53" s="76">
        <v>44580.0</v>
      </c>
      <c r="B53" s="119">
        <v>1.1843712E7</v>
      </c>
      <c r="C53" s="119">
        <v>1.2160954E7</v>
      </c>
      <c r="D53" s="120"/>
      <c r="E53" s="116">
        <f>1885111+283830</f>
        <v>2168941</v>
      </c>
      <c r="F53" s="101">
        <v>2150254.0</v>
      </c>
      <c r="G53" s="101">
        <v>2943864.0</v>
      </c>
      <c r="H53" s="101">
        <v>5210547.0</v>
      </c>
      <c r="I53" s="101">
        <v>6109733.0</v>
      </c>
      <c r="J53" s="101">
        <v>3424842.0</v>
      </c>
      <c r="K53" s="101">
        <v>1996485.0</v>
      </c>
      <c r="L53" s="101">
        <v>46.8</v>
      </c>
      <c r="M53" s="119">
        <v>46.3</v>
      </c>
      <c r="N53" s="119">
        <v>47.2</v>
      </c>
      <c r="O53" s="122"/>
      <c r="P53" s="104">
        <f t="shared" si="1"/>
        <v>29.43549624</v>
      </c>
      <c r="Q53" s="21">
        <v>32.6</v>
      </c>
      <c r="R53" s="101">
        <v>36.6</v>
      </c>
      <c r="S53" s="101">
        <v>60.8</v>
      </c>
      <c r="T53" s="101">
        <v>82.5</v>
      </c>
      <c r="U53" s="101">
        <v>88.2</v>
      </c>
      <c r="V53" s="101">
        <v>81.3</v>
      </c>
      <c r="W53" s="91">
        <f t="shared" si="14"/>
        <v>24004666</v>
      </c>
      <c r="X53" s="91">
        <f t="shared" si="3"/>
        <v>54.16929769</v>
      </c>
      <c r="Y53" s="91">
        <f t="shared" si="4"/>
        <v>7003235</v>
      </c>
      <c r="Z53" s="91">
        <f t="shared" si="5"/>
        <v>5199513</v>
      </c>
      <c r="AA53" s="91">
        <f t="shared" si="6"/>
        <v>4441331</v>
      </c>
      <c r="AB53" s="91">
        <f t="shared" si="7"/>
        <v>5091945</v>
      </c>
      <c r="AC53" s="91">
        <f t="shared" si="8"/>
        <v>3363827</v>
      </c>
      <c r="AD53" s="91">
        <f t="shared" si="9"/>
        <v>1294714</v>
      </c>
      <c r="AE53" s="91">
        <f t="shared" si="10"/>
        <v>458905</v>
      </c>
      <c r="AF53" s="91">
        <f t="shared" si="11"/>
        <v>459253</v>
      </c>
      <c r="AG53" s="91">
        <f t="shared" si="12"/>
        <v>27312723</v>
      </c>
      <c r="AH53" s="91">
        <f t="shared" si="13"/>
        <v>2212872</v>
      </c>
    </row>
    <row r="54">
      <c r="A54" s="76">
        <v>44579.0</v>
      </c>
      <c r="B54" s="119">
        <v>1.1711228E7</v>
      </c>
      <c r="C54" s="119">
        <v>1.2029977E7</v>
      </c>
      <c r="D54" s="120"/>
      <c r="E54" s="116">
        <f>1841156+279704</f>
        <v>2120860</v>
      </c>
      <c r="F54" s="101">
        <v>2112578.0</v>
      </c>
      <c r="G54" s="101">
        <v>2874030.0</v>
      </c>
      <c r="H54" s="101">
        <v>5140419.0</v>
      </c>
      <c r="I54" s="101">
        <v>6082827.0</v>
      </c>
      <c r="J54" s="101">
        <v>3417348.0</v>
      </c>
      <c r="K54" s="101">
        <v>1993143.0</v>
      </c>
      <c r="L54" s="101">
        <v>46.3</v>
      </c>
      <c r="M54" s="119">
        <v>45.8</v>
      </c>
      <c r="N54" s="119">
        <v>46.7</v>
      </c>
      <c r="O54" s="122"/>
      <c r="P54" s="104">
        <f t="shared" si="1"/>
        <v>28.7829713</v>
      </c>
      <c r="Q54" s="21">
        <v>32.0</v>
      </c>
      <c r="R54" s="101">
        <v>35.8</v>
      </c>
      <c r="S54" s="101">
        <v>60.0</v>
      </c>
      <c r="T54" s="101">
        <v>82.2</v>
      </c>
      <c r="U54" s="101">
        <v>88.0</v>
      </c>
      <c r="V54" s="101">
        <v>81.2</v>
      </c>
      <c r="W54" s="91">
        <f t="shared" si="14"/>
        <v>23741205</v>
      </c>
      <c r="X54" s="91">
        <f t="shared" si="3"/>
        <v>53.57476756</v>
      </c>
      <c r="Y54" s="91">
        <f t="shared" si="4"/>
        <v>7003235</v>
      </c>
      <c r="Z54" s="91">
        <f t="shared" si="5"/>
        <v>5247594</v>
      </c>
      <c r="AA54" s="91">
        <f t="shared" si="6"/>
        <v>4479007</v>
      </c>
      <c r="AB54" s="91">
        <f t="shared" si="7"/>
        <v>5161779</v>
      </c>
      <c r="AC54" s="91">
        <f t="shared" si="8"/>
        <v>3433955</v>
      </c>
      <c r="AD54" s="91">
        <f t="shared" si="9"/>
        <v>1321620</v>
      </c>
      <c r="AE54" s="91">
        <f t="shared" si="10"/>
        <v>466399</v>
      </c>
      <c r="AF54" s="91">
        <f t="shared" si="11"/>
        <v>462595</v>
      </c>
      <c r="AG54" s="91">
        <f t="shared" si="12"/>
        <v>27576184</v>
      </c>
      <c r="AH54" s="91">
        <f t="shared" si="13"/>
        <v>2250614</v>
      </c>
    </row>
    <row r="55">
      <c r="A55" s="76">
        <v>44578.0</v>
      </c>
      <c r="B55" s="119">
        <v>1.1512483E7</v>
      </c>
      <c r="C55" s="119">
        <v>1.184152E7</v>
      </c>
      <c r="D55" s="120"/>
      <c r="E55" s="116">
        <f>272836+1762183</f>
        <v>2035019</v>
      </c>
      <c r="F55" s="101">
        <v>2051924.0</v>
      </c>
      <c r="G55" s="101">
        <v>2768630.0</v>
      </c>
      <c r="H55" s="101">
        <v>5046360.0</v>
      </c>
      <c r="I55" s="101">
        <v>6052682.0</v>
      </c>
      <c r="J55" s="101">
        <v>3409551.0</v>
      </c>
      <c r="K55" s="101">
        <v>1989837.0</v>
      </c>
      <c r="L55" s="101">
        <v>45.5</v>
      </c>
      <c r="M55" s="119">
        <v>45.0</v>
      </c>
      <c r="N55" s="119">
        <v>46.0</v>
      </c>
      <c r="O55" s="122"/>
      <c r="P55" s="104">
        <f t="shared" si="1"/>
        <v>27.61799151</v>
      </c>
      <c r="Q55" s="21">
        <v>31.1</v>
      </c>
      <c r="R55" s="101">
        <v>34.5</v>
      </c>
      <c r="S55" s="101">
        <v>58.9</v>
      </c>
      <c r="T55" s="101">
        <v>81.7</v>
      </c>
      <c r="U55" s="101">
        <v>87.8</v>
      </c>
      <c r="V55" s="101">
        <v>81.0</v>
      </c>
      <c r="W55" s="91">
        <f t="shared" si="14"/>
        <v>23354003</v>
      </c>
      <c r="X55" s="91">
        <f t="shared" si="3"/>
        <v>52.70100158</v>
      </c>
      <c r="Y55" s="91">
        <f t="shared" si="4"/>
        <v>7003235</v>
      </c>
      <c r="Z55" s="91">
        <f t="shared" si="5"/>
        <v>5333435</v>
      </c>
      <c r="AA55" s="91">
        <f t="shared" si="6"/>
        <v>4539661</v>
      </c>
      <c r="AB55" s="91">
        <f t="shared" si="7"/>
        <v>5267179</v>
      </c>
      <c r="AC55" s="91">
        <f t="shared" si="8"/>
        <v>3528014</v>
      </c>
      <c r="AD55" s="91">
        <f t="shared" si="9"/>
        <v>1351765</v>
      </c>
      <c r="AE55" s="91">
        <f t="shared" si="10"/>
        <v>474196</v>
      </c>
      <c r="AF55" s="91">
        <f t="shared" si="11"/>
        <v>465901</v>
      </c>
      <c r="AG55" s="91">
        <f t="shared" si="12"/>
        <v>27963386</v>
      </c>
      <c r="AH55" s="91">
        <f t="shared" si="13"/>
        <v>2291862</v>
      </c>
    </row>
    <row r="56">
      <c r="A56" s="76">
        <v>44577.0</v>
      </c>
      <c r="B56" s="119">
        <v>1.1502437E7</v>
      </c>
      <c r="C56" s="119">
        <v>1.1834641E7</v>
      </c>
      <c r="D56" s="120"/>
      <c r="E56" s="116">
        <f>272535+1757864</f>
        <v>2030399</v>
      </c>
      <c r="F56" s="101">
        <v>2048800.0</v>
      </c>
      <c r="G56" s="101">
        <v>2764362.0</v>
      </c>
      <c r="H56" s="101">
        <v>5042316.0</v>
      </c>
      <c r="I56" s="101">
        <v>6051925.0</v>
      </c>
      <c r="J56" s="101">
        <v>3409479.0</v>
      </c>
      <c r="K56" s="101">
        <v>1989797.0</v>
      </c>
      <c r="L56" s="101">
        <v>45.5</v>
      </c>
      <c r="M56" s="119">
        <v>45.0</v>
      </c>
      <c r="N56" s="119">
        <v>46.0</v>
      </c>
      <c r="O56" s="122"/>
      <c r="P56" s="104">
        <f t="shared" si="1"/>
        <v>27.55529179</v>
      </c>
      <c r="Q56" s="21">
        <v>31.1</v>
      </c>
      <c r="R56" s="101">
        <v>34.4</v>
      </c>
      <c r="S56" s="101">
        <v>58.8</v>
      </c>
      <c r="T56" s="101">
        <v>81.7</v>
      </c>
      <c r="U56" s="101">
        <v>87.8</v>
      </c>
      <c r="V56" s="101">
        <v>81.0</v>
      </c>
      <c r="W56" s="91">
        <f t="shared" si="14"/>
        <v>23337078</v>
      </c>
      <c r="X56" s="91">
        <f t="shared" si="3"/>
        <v>52.66280837</v>
      </c>
      <c r="Y56" s="91">
        <f t="shared" si="4"/>
        <v>7003235</v>
      </c>
      <c r="Z56" s="91">
        <f t="shared" si="5"/>
        <v>5338055</v>
      </c>
      <c r="AA56" s="91">
        <f t="shared" si="6"/>
        <v>4542785</v>
      </c>
      <c r="AB56" s="91">
        <f t="shared" si="7"/>
        <v>5271447</v>
      </c>
      <c r="AC56" s="91">
        <f t="shared" si="8"/>
        <v>3532058</v>
      </c>
      <c r="AD56" s="91">
        <f t="shared" si="9"/>
        <v>1352522</v>
      </c>
      <c r="AE56" s="91">
        <f t="shared" si="10"/>
        <v>474268</v>
      </c>
      <c r="AF56" s="91">
        <f t="shared" si="11"/>
        <v>465941</v>
      </c>
      <c r="AG56" s="91">
        <f t="shared" si="12"/>
        <v>27980311</v>
      </c>
      <c r="AH56" s="91">
        <f t="shared" si="13"/>
        <v>2292731</v>
      </c>
    </row>
    <row r="57">
      <c r="A57" s="76">
        <v>44576.0</v>
      </c>
      <c r="B57" s="119">
        <v>1.1332733E7</v>
      </c>
      <c r="C57" s="119">
        <v>1.1683221E7</v>
      </c>
      <c r="D57" s="120"/>
      <c r="E57" s="116">
        <f>268728+1704450</f>
        <v>1973178</v>
      </c>
      <c r="F57" s="101">
        <v>2004108.0</v>
      </c>
      <c r="G57" s="101">
        <v>2682852.0</v>
      </c>
      <c r="H57" s="101">
        <v>4933314.0</v>
      </c>
      <c r="I57" s="101">
        <v>6027344.0</v>
      </c>
      <c r="J57" s="101">
        <v>3406344.0</v>
      </c>
      <c r="K57" s="101">
        <v>1988814.0</v>
      </c>
      <c r="L57" s="101">
        <v>44.9</v>
      </c>
      <c r="M57" s="119">
        <v>44.3</v>
      </c>
      <c r="N57" s="119">
        <v>45.4</v>
      </c>
      <c r="O57" s="122"/>
      <c r="P57" s="104">
        <f t="shared" si="1"/>
        <v>26.77872455</v>
      </c>
      <c r="Q57" s="21">
        <v>30.4</v>
      </c>
      <c r="R57" s="101">
        <v>33.4</v>
      </c>
      <c r="S57" s="101">
        <v>57.5</v>
      </c>
      <c r="T57" s="101">
        <v>81.4</v>
      </c>
      <c r="U57" s="101">
        <v>87.7</v>
      </c>
      <c r="V57" s="101">
        <v>81.0</v>
      </c>
      <c r="W57" s="91">
        <f t="shared" si="14"/>
        <v>23015954</v>
      </c>
      <c r="X57" s="91">
        <f t="shared" si="3"/>
        <v>51.93815502</v>
      </c>
      <c r="Y57" s="91">
        <f t="shared" si="4"/>
        <v>7003235</v>
      </c>
      <c r="Z57" s="91">
        <f t="shared" si="5"/>
        <v>5395276</v>
      </c>
      <c r="AA57" s="91">
        <f t="shared" si="6"/>
        <v>4587477</v>
      </c>
      <c r="AB57" s="91">
        <f t="shared" si="7"/>
        <v>5352957</v>
      </c>
      <c r="AC57" s="91">
        <f t="shared" si="8"/>
        <v>3641060</v>
      </c>
      <c r="AD57" s="91">
        <f t="shared" si="9"/>
        <v>1377103</v>
      </c>
      <c r="AE57" s="91">
        <f t="shared" si="10"/>
        <v>477403</v>
      </c>
      <c r="AF57" s="91">
        <f t="shared" si="11"/>
        <v>466924</v>
      </c>
      <c r="AG57" s="91">
        <f t="shared" si="12"/>
        <v>28301435</v>
      </c>
      <c r="AH57" s="91">
        <f t="shared" si="13"/>
        <v>2321430</v>
      </c>
    </row>
    <row r="58">
      <c r="A58" s="76">
        <v>44575.0</v>
      </c>
      <c r="B58" s="119">
        <v>1.1050869E7</v>
      </c>
      <c r="C58" s="119">
        <v>1.1391261E7</v>
      </c>
      <c r="D58" s="120"/>
      <c r="E58" s="116">
        <f>263374+1619209</f>
        <v>1882583</v>
      </c>
      <c r="F58" s="101">
        <v>1916837.0</v>
      </c>
      <c r="G58" s="101">
        <v>2524009.0</v>
      </c>
      <c r="H58" s="101">
        <v>4754626.0</v>
      </c>
      <c r="I58" s="101">
        <v>5981882.0</v>
      </c>
      <c r="J58" s="101">
        <v>3396892.0</v>
      </c>
      <c r="K58" s="101">
        <v>1985301.0</v>
      </c>
      <c r="L58" s="101">
        <v>43.7</v>
      </c>
      <c r="M58" s="119">
        <v>43.2</v>
      </c>
      <c r="N58" s="119">
        <v>44.3</v>
      </c>
      <c r="O58" s="122"/>
      <c r="P58" s="104">
        <f t="shared" si="1"/>
        <v>25.54922647</v>
      </c>
      <c r="Q58" s="21">
        <v>29.1</v>
      </c>
      <c r="R58" s="101">
        <v>31.4</v>
      </c>
      <c r="S58" s="101">
        <v>55.5</v>
      </c>
      <c r="T58" s="101">
        <v>80.8</v>
      </c>
      <c r="U58" s="101">
        <v>87.5</v>
      </c>
      <c r="V58" s="101">
        <v>80.8</v>
      </c>
      <c r="W58" s="91">
        <f t="shared" si="14"/>
        <v>22442130</v>
      </c>
      <c r="X58" s="91">
        <f t="shared" si="3"/>
        <v>50.64325497</v>
      </c>
      <c r="Y58" s="91">
        <f t="shared" si="4"/>
        <v>7003235</v>
      </c>
      <c r="Z58" s="91">
        <f t="shared" si="5"/>
        <v>5485871</v>
      </c>
      <c r="AA58" s="91">
        <f t="shared" si="6"/>
        <v>4674748</v>
      </c>
      <c r="AB58" s="91">
        <f t="shared" si="7"/>
        <v>5511800</v>
      </c>
      <c r="AC58" s="91">
        <f t="shared" si="8"/>
        <v>3819748</v>
      </c>
      <c r="AD58" s="91">
        <f t="shared" si="9"/>
        <v>1422565</v>
      </c>
      <c r="AE58" s="91">
        <f t="shared" si="10"/>
        <v>486855</v>
      </c>
      <c r="AF58" s="91">
        <f t="shared" si="11"/>
        <v>470437</v>
      </c>
      <c r="AG58" s="91">
        <f t="shared" si="12"/>
        <v>28875259</v>
      </c>
      <c r="AH58" s="91">
        <f t="shared" si="13"/>
        <v>2379857</v>
      </c>
    </row>
    <row r="59">
      <c r="A59" s="76">
        <v>44574.0</v>
      </c>
      <c r="B59" s="119"/>
      <c r="C59" s="119"/>
      <c r="D59" s="120"/>
      <c r="E59" s="116">
        <v>1823719.0</v>
      </c>
      <c r="F59" s="101">
        <v>1864897.0</v>
      </c>
      <c r="G59" s="101">
        <v>2438400.0</v>
      </c>
      <c r="H59" s="101">
        <v>4653945.0</v>
      </c>
      <c r="I59" s="101">
        <v>5950154.0</v>
      </c>
      <c r="J59" s="101">
        <v>3388984.0</v>
      </c>
      <c r="K59" s="101">
        <v>1981748.0</v>
      </c>
      <c r="L59" s="101">
        <v>43.1</v>
      </c>
      <c r="M59" s="119"/>
      <c r="N59" s="119"/>
      <c r="O59" s="122"/>
      <c r="P59" s="104">
        <f t="shared" si="1"/>
        <v>24.75036147</v>
      </c>
      <c r="Q59" s="21">
        <v>28.3</v>
      </c>
      <c r="R59" s="101">
        <v>30.3</v>
      </c>
      <c r="S59" s="101">
        <v>54.3</v>
      </c>
      <c r="T59" s="101">
        <v>80.4</v>
      </c>
      <c r="U59" s="101">
        <v>87.3</v>
      </c>
      <c r="V59" s="101">
        <v>80.7</v>
      </c>
      <c r="W59" s="91">
        <f t="shared" si="14"/>
        <v>22101847</v>
      </c>
      <c r="X59" s="91">
        <f t="shared" si="3"/>
        <v>49.87536713</v>
      </c>
      <c r="Y59" s="91">
        <f t="shared" si="4"/>
        <v>7003235</v>
      </c>
      <c r="Z59" s="91">
        <f t="shared" si="5"/>
        <v>5544735</v>
      </c>
      <c r="AA59" s="91">
        <f t="shared" si="6"/>
        <v>4726688</v>
      </c>
      <c r="AB59" s="91">
        <f t="shared" si="7"/>
        <v>5597409</v>
      </c>
      <c r="AC59" s="91">
        <f t="shared" si="8"/>
        <v>3920429</v>
      </c>
      <c r="AD59" s="91">
        <f t="shared" si="9"/>
        <v>1454293</v>
      </c>
      <c r="AE59" s="91">
        <f t="shared" si="10"/>
        <v>494763</v>
      </c>
      <c r="AF59" s="91">
        <f t="shared" si="11"/>
        <v>473990</v>
      </c>
      <c r="AG59" s="91">
        <f t="shared" si="12"/>
        <v>29215542</v>
      </c>
      <c r="AH59" s="91">
        <f t="shared" si="13"/>
        <v>2423046</v>
      </c>
    </row>
    <row r="60">
      <c r="A60" s="76">
        <v>44573.0</v>
      </c>
      <c r="B60" s="119">
        <v>1.0731456E7</v>
      </c>
      <c r="C60" s="119">
        <v>1.1083797E7</v>
      </c>
      <c r="D60" s="120"/>
      <c r="E60" s="116">
        <v>1774852.0</v>
      </c>
      <c r="F60" s="101">
        <v>1829410.0</v>
      </c>
      <c r="G60" s="101">
        <v>2375403.0</v>
      </c>
      <c r="H60" s="101">
        <v>4561960.0</v>
      </c>
      <c r="I60" s="101">
        <v>5916020.0</v>
      </c>
      <c r="J60" s="101">
        <v>3379951.0</v>
      </c>
      <c r="K60" s="101">
        <v>1977657.0</v>
      </c>
      <c r="L60" s="101">
        <v>42.5</v>
      </c>
      <c r="M60" s="119">
        <v>42.0</v>
      </c>
      <c r="N60" s="119">
        <v>43.1</v>
      </c>
      <c r="O60" s="122"/>
      <c r="P60" s="104">
        <f t="shared" si="1"/>
        <v>24.08716944</v>
      </c>
      <c r="Q60" s="21">
        <v>27.8</v>
      </c>
      <c r="R60" s="101">
        <v>29.6</v>
      </c>
      <c r="S60" s="101">
        <v>53.2</v>
      </c>
      <c r="T60" s="101">
        <v>79.9</v>
      </c>
      <c r="U60" s="101">
        <v>87.0</v>
      </c>
      <c r="V60" s="101">
        <v>80.5</v>
      </c>
      <c r="W60" s="91">
        <f t="shared" si="14"/>
        <v>21815253</v>
      </c>
      <c r="X60" s="91">
        <f t="shared" si="3"/>
        <v>49.22863472</v>
      </c>
      <c r="Y60" s="91">
        <f t="shared" si="4"/>
        <v>7003235</v>
      </c>
      <c r="Z60" s="91">
        <f t="shared" si="5"/>
        <v>5593602</v>
      </c>
      <c r="AA60" s="91">
        <f t="shared" si="6"/>
        <v>4762175</v>
      </c>
      <c r="AB60" s="91">
        <f t="shared" si="7"/>
        <v>5660406</v>
      </c>
      <c r="AC60" s="91">
        <f t="shared" si="8"/>
        <v>4012414</v>
      </c>
      <c r="AD60" s="91">
        <f t="shared" si="9"/>
        <v>1488427</v>
      </c>
      <c r="AE60" s="91">
        <f t="shared" si="10"/>
        <v>503796</v>
      </c>
      <c r="AF60" s="91">
        <f t="shared" si="11"/>
        <v>478081</v>
      </c>
      <c r="AG60" s="91">
        <f t="shared" si="12"/>
        <v>29502136</v>
      </c>
      <c r="AH60" s="91">
        <f t="shared" si="13"/>
        <v>2470304</v>
      </c>
    </row>
    <row r="61">
      <c r="A61" s="76">
        <v>44572.0</v>
      </c>
      <c r="B61" s="119">
        <v>1.0561867E7</v>
      </c>
      <c r="C61" s="119">
        <v>1.0910612E7</v>
      </c>
      <c r="D61" s="120"/>
      <c r="E61" s="116">
        <f>250418+1469161</f>
        <v>1719579</v>
      </c>
      <c r="F61" s="101">
        <v>1791148.0</v>
      </c>
      <c r="G61" s="101">
        <v>2303717.0</v>
      </c>
      <c r="H61" s="101">
        <v>4446473.0</v>
      </c>
      <c r="I61" s="101">
        <v>5870875.0</v>
      </c>
      <c r="J61" s="101">
        <v>3367779.0</v>
      </c>
      <c r="K61" s="101">
        <v>1972908.0</v>
      </c>
      <c r="L61" s="101">
        <v>41.8</v>
      </c>
      <c r="M61" s="119">
        <v>41.3</v>
      </c>
      <c r="N61" s="119">
        <v>42.4</v>
      </c>
      <c r="O61" s="122"/>
      <c r="P61" s="104">
        <f t="shared" si="1"/>
        <v>23.33703922</v>
      </c>
      <c r="Q61" s="101">
        <v>27.2</v>
      </c>
      <c r="R61" s="101">
        <v>28.7</v>
      </c>
      <c r="S61" s="101">
        <v>51.9</v>
      </c>
      <c r="T61" s="101">
        <v>79.3</v>
      </c>
      <c r="U61" s="101">
        <v>86.7</v>
      </c>
      <c r="V61" s="101">
        <v>80.3</v>
      </c>
      <c r="W61" s="91">
        <f t="shared" si="14"/>
        <v>21472479</v>
      </c>
      <c r="X61" s="91">
        <f t="shared" si="3"/>
        <v>48.45512565</v>
      </c>
      <c r="Y61" s="91">
        <f t="shared" si="4"/>
        <v>7003235</v>
      </c>
      <c r="Z61" s="91">
        <f t="shared" si="5"/>
        <v>5648875</v>
      </c>
      <c r="AA61" s="91">
        <f t="shared" si="6"/>
        <v>4800437</v>
      </c>
      <c r="AB61" s="91">
        <f t="shared" si="7"/>
        <v>5732092</v>
      </c>
      <c r="AC61" s="91">
        <f t="shared" si="8"/>
        <v>4127901</v>
      </c>
      <c r="AD61" s="91">
        <f t="shared" si="9"/>
        <v>1533572</v>
      </c>
      <c r="AE61" s="91">
        <f t="shared" si="10"/>
        <v>515968</v>
      </c>
      <c r="AF61" s="91">
        <f t="shared" si="11"/>
        <v>482830</v>
      </c>
      <c r="AG61" s="91">
        <f t="shared" si="12"/>
        <v>29844910</v>
      </c>
      <c r="AH61" s="91">
        <f t="shared" si="13"/>
        <v>2532370</v>
      </c>
    </row>
    <row r="62">
      <c r="A62" s="76">
        <v>44571.0</v>
      </c>
      <c r="B62" s="119">
        <v>1.0344793E7</v>
      </c>
      <c r="C62" s="119">
        <v>1.0686688E7</v>
      </c>
      <c r="D62" s="120"/>
      <c r="E62" s="116">
        <v>1635369.0</v>
      </c>
      <c r="F62" s="101">
        <v>1737116.0</v>
      </c>
      <c r="G62" s="101">
        <v>2211025.0</v>
      </c>
      <c r="H62" s="101">
        <v>4302409.0</v>
      </c>
      <c r="I62" s="101">
        <v>5822004.0</v>
      </c>
      <c r="J62" s="101">
        <v>3355298.0</v>
      </c>
      <c r="K62" s="101">
        <v>1968260.0</v>
      </c>
      <c r="L62" s="101">
        <v>41.0</v>
      </c>
      <c r="M62" s="119">
        <v>40.4</v>
      </c>
      <c r="N62" s="119">
        <v>41.5</v>
      </c>
      <c r="O62" s="122"/>
      <c r="P62" s="104">
        <f t="shared" si="1"/>
        <v>22.19419433</v>
      </c>
      <c r="Q62" s="101">
        <v>26.4</v>
      </c>
      <c r="R62" s="101">
        <v>27.5</v>
      </c>
      <c r="S62" s="101">
        <v>50.2</v>
      </c>
      <c r="T62" s="101">
        <v>78.6</v>
      </c>
      <c r="U62" s="101">
        <v>86.4</v>
      </c>
      <c r="V62" s="101">
        <v>80.1</v>
      </c>
      <c r="W62" s="91">
        <f t="shared" si="14"/>
        <v>21031481</v>
      </c>
      <c r="X62" s="91">
        <f t="shared" si="3"/>
        <v>47.45996279</v>
      </c>
      <c r="Y62" s="91">
        <f t="shared" si="4"/>
        <v>7003235</v>
      </c>
      <c r="Z62" s="91">
        <f t="shared" si="5"/>
        <v>5733085</v>
      </c>
      <c r="AA62" s="91">
        <f t="shared" si="6"/>
        <v>4854469</v>
      </c>
      <c r="AB62" s="91">
        <f t="shared" si="7"/>
        <v>5824784</v>
      </c>
      <c r="AC62" s="91">
        <f t="shared" si="8"/>
        <v>4271965</v>
      </c>
      <c r="AD62" s="91">
        <f t="shared" si="9"/>
        <v>1582443</v>
      </c>
      <c r="AE62" s="91">
        <f t="shared" si="10"/>
        <v>528449</v>
      </c>
      <c r="AF62" s="91">
        <f t="shared" si="11"/>
        <v>487478</v>
      </c>
      <c r="AG62" s="91">
        <f t="shared" si="12"/>
        <v>30285908</v>
      </c>
      <c r="AH62" s="91">
        <f t="shared" si="13"/>
        <v>2598370</v>
      </c>
    </row>
    <row r="63">
      <c r="A63" s="76">
        <v>44570.0</v>
      </c>
      <c r="B63" s="119">
        <v>1.0335953E7</v>
      </c>
      <c r="C63" s="119">
        <v>1.0680144E7</v>
      </c>
      <c r="D63" s="120"/>
      <c r="E63" s="116">
        <v>1631561.0</v>
      </c>
      <c r="F63" s="101">
        <v>1734961.0</v>
      </c>
      <c r="G63" s="101">
        <v>2208254.0</v>
      </c>
      <c r="H63" s="101">
        <v>4296934.0</v>
      </c>
      <c r="I63" s="101">
        <v>5820966.0</v>
      </c>
      <c r="J63" s="101">
        <v>3355197.0</v>
      </c>
      <c r="K63" s="101">
        <v>1968224.0</v>
      </c>
      <c r="L63" s="101">
        <v>41.0</v>
      </c>
      <c r="M63" s="119">
        <v>40.4</v>
      </c>
      <c r="N63" s="119">
        <v>41.5</v>
      </c>
      <c r="O63" s="122"/>
      <c r="P63" s="104">
        <f t="shared" si="1"/>
        <v>22.14251456</v>
      </c>
      <c r="Q63" s="101">
        <v>26.3</v>
      </c>
      <c r="R63" s="101">
        <v>27.5</v>
      </c>
      <c r="S63" s="101">
        <v>50.1</v>
      </c>
      <c r="T63" s="101">
        <v>78.6</v>
      </c>
      <c r="U63" s="101">
        <v>86.4</v>
      </c>
      <c r="V63" s="101">
        <v>80.1</v>
      </c>
      <c r="W63" s="91">
        <f t="shared" si="14"/>
        <v>21016097</v>
      </c>
      <c r="X63" s="91">
        <f t="shared" si="3"/>
        <v>47.42524702</v>
      </c>
      <c r="Y63" s="91">
        <f t="shared" si="4"/>
        <v>7003235</v>
      </c>
      <c r="Z63" s="91">
        <f t="shared" si="5"/>
        <v>5736893</v>
      </c>
      <c r="AA63" s="91">
        <f t="shared" si="6"/>
        <v>4856624</v>
      </c>
      <c r="AB63" s="91">
        <f t="shared" si="7"/>
        <v>5827555</v>
      </c>
      <c r="AC63" s="91">
        <f t="shared" si="8"/>
        <v>4277440</v>
      </c>
      <c r="AD63" s="91">
        <f t="shared" si="9"/>
        <v>1583481</v>
      </c>
      <c r="AE63" s="91">
        <f t="shared" si="10"/>
        <v>528550</v>
      </c>
      <c r="AF63" s="91">
        <f t="shared" si="11"/>
        <v>487514</v>
      </c>
      <c r="AG63" s="91">
        <f t="shared" si="12"/>
        <v>30301292</v>
      </c>
      <c r="AH63" s="91">
        <f t="shared" si="13"/>
        <v>2599545</v>
      </c>
    </row>
    <row r="64">
      <c r="A64" s="76">
        <v>44569.0</v>
      </c>
      <c r="B64" s="119">
        <v>1.0150451E7</v>
      </c>
      <c r="C64" s="119">
        <v>1.0501446E7</v>
      </c>
      <c r="D64" s="120"/>
      <c r="E64" s="116">
        <f>238156+1341473</f>
        <v>1579629</v>
      </c>
      <c r="F64" s="101">
        <v>1702886.0</v>
      </c>
      <c r="G64" s="101">
        <v>2151347.0</v>
      </c>
      <c r="H64" s="101">
        <v>4131778.0</v>
      </c>
      <c r="I64" s="101">
        <v>5770356.0</v>
      </c>
      <c r="J64" s="101">
        <v>3348889.0</v>
      </c>
      <c r="K64" s="101">
        <v>1967012.0</v>
      </c>
      <c r="L64" s="101">
        <v>40.2</v>
      </c>
      <c r="M64" s="119">
        <v>39.7</v>
      </c>
      <c r="N64" s="119">
        <v>40.8</v>
      </c>
      <c r="O64" s="122"/>
      <c r="P64" s="120">
        <v>21.4</v>
      </c>
      <c r="Q64" s="101">
        <v>25.8</v>
      </c>
      <c r="R64" s="101">
        <v>26.8</v>
      </c>
      <c r="S64" s="101">
        <v>48.2</v>
      </c>
      <c r="T64" s="101">
        <v>77.9</v>
      </c>
      <c r="U64" s="101">
        <v>86.2</v>
      </c>
      <c r="V64" s="101">
        <v>80.1</v>
      </c>
      <c r="W64" s="91">
        <f t="shared" si="14"/>
        <v>20651897</v>
      </c>
      <c r="X64" s="91">
        <f t="shared" si="3"/>
        <v>46.60338771</v>
      </c>
      <c r="Y64" s="91">
        <f t="shared" si="4"/>
        <v>7003235</v>
      </c>
      <c r="Z64" s="91">
        <f t="shared" si="5"/>
        <v>5788825</v>
      </c>
      <c r="AA64" s="91">
        <f t="shared" si="6"/>
        <v>4888699</v>
      </c>
      <c r="AB64" s="91">
        <f t="shared" si="7"/>
        <v>5884462</v>
      </c>
      <c r="AC64" s="91">
        <f t="shared" si="8"/>
        <v>4442596</v>
      </c>
      <c r="AD64" s="91">
        <f t="shared" si="9"/>
        <v>1634091</v>
      </c>
      <c r="AE64" s="91">
        <f t="shared" si="10"/>
        <v>534858</v>
      </c>
      <c r="AF64" s="91">
        <f t="shared" si="11"/>
        <v>488726</v>
      </c>
      <c r="AG64" s="91">
        <f t="shared" si="12"/>
        <v>30665492</v>
      </c>
      <c r="AH64" s="91">
        <f t="shared" si="13"/>
        <v>2657675</v>
      </c>
    </row>
    <row r="65">
      <c r="A65" s="76">
        <v>44568.0</v>
      </c>
      <c r="B65" s="119">
        <v>9880883.0</v>
      </c>
      <c r="C65" s="119">
        <v>1.0174046E7</v>
      </c>
      <c r="D65" s="120"/>
      <c r="E65" s="116">
        <v>1500100.0</v>
      </c>
      <c r="F65" s="101">
        <v>1635330.0</v>
      </c>
      <c r="G65" s="101">
        <v>2030713.0</v>
      </c>
      <c r="H65" s="101">
        <v>3892515.0</v>
      </c>
      <c r="I65" s="101">
        <v>5698081.0</v>
      </c>
      <c r="J65" s="101">
        <v>3335127.0</v>
      </c>
      <c r="K65" s="101">
        <v>1963041.0</v>
      </c>
      <c r="L65" s="101">
        <v>39.1</v>
      </c>
      <c r="M65" s="119">
        <v>38.6</v>
      </c>
      <c r="N65" s="119">
        <v>39.5</v>
      </c>
      <c r="O65" s="122"/>
      <c r="P65" s="120">
        <v>20.4</v>
      </c>
      <c r="Q65" s="101">
        <v>24.8</v>
      </c>
      <c r="R65" s="101">
        <v>25.3</v>
      </c>
      <c r="S65" s="101">
        <v>45.4</v>
      </c>
      <c r="T65" s="101">
        <v>77.0</v>
      </c>
      <c r="U65" s="101">
        <v>85.9</v>
      </c>
      <c r="V65" s="101">
        <v>79.9</v>
      </c>
      <c r="W65" s="91">
        <f t="shared" si="14"/>
        <v>20054907</v>
      </c>
      <c r="X65" s="91">
        <f t="shared" si="3"/>
        <v>45.25621092</v>
      </c>
      <c r="Y65" s="91">
        <f t="shared" si="4"/>
        <v>7003235</v>
      </c>
      <c r="Z65" s="91">
        <f t="shared" si="5"/>
        <v>5868354</v>
      </c>
      <c r="AA65" s="91">
        <f t="shared" si="6"/>
        <v>4956255</v>
      </c>
      <c r="AB65" s="91">
        <f t="shared" si="7"/>
        <v>6005096</v>
      </c>
      <c r="AC65" s="91">
        <f t="shared" si="8"/>
        <v>4681859</v>
      </c>
      <c r="AD65" s="91">
        <f t="shared" si="9"/>
        <v>1706366</v>
      </c>
      <c r="AE65" s="91">
        <f t="shared" si="10"/>
        <v>548620</v>
      </c>
      <c r="AF65" s="91">
        <f t="shared" si="11"/>
        <v>492697</v>
      </c>
      <c r="AG65" s="91">
        <f t="shared" si="12"/>
        <v>31262482</v>
      </c>
      <c r="AH65" s="91">
        <f t="shared" si="13"/>
        <v>2747683</v>
      </c>
    </row>
    <row r="66">
      <c r="A66" s="76">
        <v>44567.0</v>
      </c>
      <c r="B66" s="119"/>
      <c r="C66" s="119"/>
      <c r="D66" s="120"/>
      <c r="E66" s="116">
        <v>1437925.0</v>
      </c>
      <c r="F66" s="101">
        <v>1589623.0</v>
      </c>
      <c r="G66" s="101">
        <v>1955644.0</v>
      </c>
      <c r="H66" s="101">
        <v>3759170.0</v>
      </c>
      <c r="I66" s="101">
        <v>5649957.0</v>
      </c>
      <c r="J66" s="101">
        <v>3323063.0</v>
      </c>
      <c r="K66" s="101">
        <v>1958524.0</v>
      </c>
      <c r="L66" s="101">
        <v>38.3</v>
      </c>
      <c r="M66" s="119"/>
      <c r="N66" s="119"/>
      <c r="O66" s="116"/>
      <c r="P66" s="120">
        <v>19.5</v>
      </c>
      <c r="Q66" s="101">
        <v>24.1</v>
      </c>
      <c r="R66" s="101">
        <v>24.3</v>
      </c>
      <c r="S66" s="101">
        <v>43.8</v>
      </c>
      <c r="T66" s="101">
        <v>76.3</v>
      </c>
      <c r="U66" s="101">
        <v>85.6</v>
      </c>
      <c r="V66" s="101">
        <v>79.8</v>
      </c>
      <c r="W66" s="91">
        <f t="shared" si="14"/>
        <v>19673906</v>
      </c>
      <c r="X66" s="91">
        <f t="shared" si="3"/>
        <v>44.39643821</v>
      </c>
      <c r="Y66" s="91">
        <f t="shared" si="4"/>
        <v>7003235</v>
      </c>
      <c r="Z66" s="91">
        <f t="shared" si="5"/>
        <v>5930529</v>
      </c>
      <c r="AA66" s="91">
        <f t="shared" si="6"/>
        <v>5001962</v>
      </c>
      <c r="AB66" s="91">
        <f t="shared" si="7"/>
        <v>6080165</v>
      </c>
      <c r="AC66" s="91">
        <f t="shared" si="8"/>
        <v>4815204</v>
      </c>
      <c r="AD66" s="91">
        <f t="shared" si="9"/>
        <v>1754490</v>
      </c>
      <c r="AE66" s="91">
        <f t="shared" si="10"/>
        <v>560684</v>
      </c>
      <c r="AF66" s="91">
        <f t="shared" si="11"/>
        <v>497214</v>
      </c>
      <c r="AG66" s="91">
        <f t="shared" si="12"/>
        <v>31643483</v>
      </c>
      <c r="AH66" s="91">
        <f t="shared" si="13"/>
        <v>2812388</v>
      </c>
    </row>
    <row r="67">
      <c r="A67" s="76">
        <v>44566.0</v>
      </c>
      <c r="B67" s="119">
        <v>9522847.0</v>
      </c>
      <c r="C67" s="119">
        <v>9814046.0</v>
      </c>
      <c r="D67" s="120"/>
      <c r="E67" s="116">
        <v>1384546.0</v>
      </c>
      <c r="F67" s="119">
        <v>1557536.0</v>
      </c>
      <c r="G67" s="119">
        <v>1903159.0</v>
      </c>
      <c r="H67" s="119">
        <v>3633785.0</v>
      </c>
      <c r="I67" s="119">
        <v>5595740.0</v>
      </c>
      <c r="J67" s="119">
        <v>3308184.0</v>
      </c>
      <c r="K67" s="119">
        <v>1953943.0</v>
      </c>
      <c r="L67" s="120">
        <v>37.7</v>
      </c>
      <c r="M67" s="119">
        <v>37.2</v>
      </c>
      <c r="N67" s="119">
        <v>38.1</v>
      </c>
      <c r="O67" s="116"/>
      <c r="P67" s="120">
        <v>18.8</v>
      </c>
      <c r="Q67" s="119">
        <v>23.6</v>
      </c>
      <c r="R67" s="119">
        <v>23.7</v>
      </c>
      <c r="S67" s="119">
        <v>42.4</v>
      </c>
      <c r="T67" s="119">
        <v>75.6</v>
      </c>
      <c r="U67" s="119">
        <v>85.2</v>
      </c>
      <c r="V67" s="119">
        <v>79.6</v>
      </c>
      <c r="W67" s="91">
        <f t="shared" si="14"/>
        <v>19336893</v>
      </c>
      <c r="X67" s="91">
        <f t="shared" si="3"/>
        <v>43.6359295</v>
      </c>
      <c r="Y67" s="91">
        <f t="shared" si="4"/>
        <v>7003235</v>
      </c>
      <c r="Z67" s="91">
        <f t="shared" si="5"/>
        <v>5983908</v>
      </c>
      <c r="AA67" s="91">
        <f t="shared" si="6"/>
        <v>5034049</v>
      </c>
      <c r="AB67" s="91">
        <f t="shared" si="7"/>
        <v>6132650</v>
      </c>
      <c r="AC67" s="91">
        <f t="shared" si="8"/>
        <v>4940589</v>
      </c>
      <c r="AD67" s="91">
        <f t="shared" si="9"/>
        <v>1808707</v>
      </c>
      <c r="AE67" s="91">
        <f t="shared" si="10"/>
        <v>575563</v>
      </c>
      <c r="AF67" s="91">
        <f t="shared" si="11"/>
        <v>501795</v>
      </c>
      <c r="AG67" s="91">
        <f t="shared" si="12"/>
        <v>31980496</v>
      </c>
      <c r="AH67" s="91">
        <f t="shared" si="13"/>
        <v>2886065</v>
      </c>
    </row>
    <row r="68">
      <c r="A68" s="76">
        <v>44565.0</v>
      </c>
      <c r="B68" s="101">
        <v>9340435.0</v>
      </c>
      <c r="C68" s="101">
        <v>9625398.0</v>
      </c>
      <c r="D68" s="101"/>
      <c r="E68" s="101">
        <v>1330962.0</v>
      </c>
      <c r="F68" s="101">
        <v>1526014.0</v>
      </c>
      <c r="G68" s="101">
        <v>1850300.0</v>
      </c>
      <c r="H68" s="101">
        <v>3494133.0</v>
      </c>
      <c r="I68" s="101">
        <v>5527228.0</v>
      </c>
      <c r="J68" s="101">
        <v>3288791.0</v>
      </c>
      <c r="K68" s="101">
        <v>1948405.0</v>
      </c>
      <c r="L68" s="101">
        <v>37.0</v>
      </c>
      <c r="M68" s="101">
        <v>36.5</v>
      </c>
      <c r="N68" s="101">
        <v>37.4</v>
      </c>
      <c r="O68" s="85"/>
      <c r="P68" s="101">
        <v>18.1</v>
      </c>
      <c r="Q68" s="101">
        <v>23.2</v>
      </c>
      <c r="R68" s="101">
        <v>23.0</v>
      </c>
      <c r="S68" s="101">
        <v>40.8</v>
      </c>
      <c r="T68" s="101">
        <v>74.6</v>
      </c>
      <c r="U68" s="101">
        <v>84.7</v>
      </c>
      <c r="V68" s="101">
        <v>79.3</v>
      </c>
      <c r="W68" s="91">
        <f t="shared" si="14"/>
        <v>18965833</v>
      </c>
      <c r="X68" s="91">
        <f t="shared" si="3"/>
        <v>42.79858981</v>
      </c>
      <c r="Y68" s="91">
        <f t="shared" si="4"/>
        <v>7003235</v>
      </c>
      <c r="Z68" s="91">
        <f t="shared" si="5"/>
        <v>6037492</v>
      </c>
      <c r="AA68" s="91">
        <f t="shared" si="6"/>
        <v>5065571</v>
      </c>
      <c r="AB68" s="91">
        <f t="shared" si="7"/>
        <v>6185509</v>
      </c>
      <c r="AC68" s="91">
        <f t="shared" si="8"/>
        <v>5080241</v>
      </c>
      <c r="AD68" s="91">
        <f t="shared" si="9"/>
        <v>1877219</v>
      </c>
      <c r="AE68" s="91">
        <f t="shared" si="10"/>
        <v>594956</v>
      </c>
      <c r="AF68" s="91">
        <f t="shared" si="11"/>
        <v>507333</v>
      </c>
      <c r="AG68" s="91">
        <f t="shared" si="12"/>
        <v>32351556</v>
      </c>
      <c r="AH68" s="91">
        <f t="shared" si="13"/>
        <v>2979508</v>
      </c>
    </row>
    <row r="69">
      <c r="A69" s="76">
        <v>44563.0</v>
      </c>
      <c r="B69" s="101">
        <v>9103756.0</v>
      </c>
      <c r="C69" s="101">
        <v>9372992.0</v>
      </c>
      <c r="D69" s="101"/>
      <c r="E69" s="101">
        <v>1348579.0</v>
      </c>
      <c r="F69" s="101">
        <v>1588783.0</v>
      </c>
      <c r="G69" s="101">
        <v>1770109.0</v>
      </c>
      <c r="H69" s="101">
        <v>3603142.0</v>
      </c>
      <c r="I69" s="101">
        <v>5407575.0</v>
      </c>
      <c r="J69" s="101">
        <v>3128540.0</v>
      </c>
      <c r="K69" s="101">
        <v>1630020.0</v>
      </c>
      <c r="L69" s="101">
        <v>36.0</v>
      </c>
      <c r="M69" s="101">
        <v>35.6</v>
      </c>
      <c r="N69" s="101">
        <v>36.4</v>
      </c>
      <c r="O69" s="85"/>
      <c r="P69" s="101">
        <v>17.7</v>
      </c>
      <c r="Q69" s="101">
        <v>23.8</v>
      </c>
      <c r="R69" s="101">
        <v>21.8</v>
      </c>
      <c r="S69" s="101">
        <v>42.0</v>
      </c>
      <c r="T69" s="101">
        <v>75.7</v>
      </c>
      <c r="U69" s="101">
        <v>83.3</v>
      </c>
      <c r="V69" s="101">
        <v>72.3</v>
      </c>
      <c r="W69" s="91">
        <f t="shared" si="14"/>
        <v>18476748</v>
      </c>
      <c r="X69" s="91">
        <f t="shared" ref="X69:X97" si="15">W69/44139260*100</f>
        <v>41.86012181</v>
      </c>
      <c r="Y69" s="91">
        <f t="shared" ref="Y69:Y97" si="16">7209856-D69</f>
        <v>7209856</v>
      </c>
      <c r="Z69" s="91">
        <f t="shared" ref="Z69:Z97" si="17">7619756-E69</f>
        <v>6271177</v>
      </c>
      <c r="AA69" s="91">
        <f t="shared" ref="AA69:AA97" si="18">6686639-F69</f>
        <v>5097856</v>
      </c>
      <c r="AB69" s="91">
        <f t="shared" ref="AB69:AB97" si="19">8109221-G69</f>
        <v>6339112</v>
      </c>
      <c r="AC69" s="91">
        <f t="shared" ref="AC69:AC97" si="20">8570076-H69</f>
        <v>4966934</v>
      </c>
      <c r="AD69" s="91">
        <f t="shared" ref="AD69:AD97" si="21">7140703-I69</f>
        <v>1733128</v>
      </c>
      <c r="AE69" s="91">
        <f t="shared" ref="AE69:AE97" si="22">3757129-J69</f>
        <v>628589</v>
      </c>
      <c r="AF69" s="91">
        <f t="shared" ref="AF69:AF97" si="23">2255736-K69</f>
        <v>625716</v>
      </c>
      <c r="AG69" s="91">
        <f t="shared" si="12"/>
        <v>32872368</v>
      </c>
      <c r="AH69" s="91">
        <f t="shared" si="13"/>
        <v>2987433</v>
      </c>
    </row>
    <row r="70">
      <c r="A70" s="76">
        <v>44562.0</v>
      </c>
      <c r="B70" s="101">
        <v>9063259.0</v>
      </c>
      <c r="C70" s="101">
        <v>9348562.0</v>
      </c>
      <c r="D70" s="24"/>
      <c r="E70" s="101">
        <v>1326211.0</v>
      </c>
      <c r="F70" s="101">
        <v>1580948.0</v>
      </c>
      <c r="G70" s="101">
        <v>1760411.0</v>
      </c>
      <c r="H70" s="101">
        <v>3583424.0</v>
      </c>
      <c r="I70" s="101">
        <v>5402864.0</v>
      </c>
      <c r="J70" s="101">
        <v>3128071.0</v>
      </c>
      <c r="K70" s="101">
        <v>1629892.0</v>
      </c>
      <c r="L70" s="101">
        <v>35.9</v>
      </c>
      <c r="M70" s="101">
        <v>35.4</v>
      </c>
      <c r="N70" s="101">
        <v>36.3</v>
      </c>
      <c r="O70" s="85"/>
      <c r="P70" s="101">
        <v>17.4</v>
      </c>
      <c r="Q70" s="101">
        <v>23.6</v>
      </c>
      <c r="R70" s="101">
        <v>21.7</v>
      </c>
      <c r="S70" s="101">
        <v>41.8</v>
      </c>
      <c r="T70" s="101">
        <v>75.7</v>
      </c>
      <c r="U70" s="101">
        <v>83.3</v>
      </c>
      <c r="V70" s="101">
        <v>72.3</v>
      </c>
      <c r="W70" s="91">
        <f t="shared" si="14"/>
        <v>18411821</v>
      </c>
      <c r="X70" s="91">
        <f t="shared" si="15"/>
        <v>41.713026</v>
      </c>
      <c r="Y70" s="91">
        <f t="shared" si="16"/>
        <v>7209856</v>
      </c>
      <c r="Z70" s="91">
        <f t="shared" si="17"/>
        <v>6293545</v>
      </c>
      <c r="AA70" s="91">
        <f t="shared" si="18"/>
        <v>5105691</v>
      </c>
      <c r="AB70" s="91">
        <f t="shared" si="19"/>
        <v>6348810</v>
      </c>
      <c r="AC70" s="91">
        <f t="shared" si="20"/>
        <v>4986652</v>
      </c>
      <c r="AD70" s="91">
        <f t="shared" si="21"/>
        <v>1737839</v>
      </c>
      <c r="AE70" s="91">
        <f t="shared" si="22"/>
        <v>629058</v>
      </c>
      <c r="AF70" s="91">
        <f t="shared" si="23"/>
        <v>625844</v>
      </c>
      <c r="AG70" s="91">
        <f t="shared" si="12"/>
        <v>32937295</v>
      </c>
      <c r="AH70" s="91">
        <f t="shared" si="13"/>
        <v>2992741</v>
      </c>
    </row>
    <row r="71">
      <c r="A71" s="76">
        <v>44561.0</v>
      </c>
      <c r="B71" s="101">
        <v>8715745.0</v>
      </c>
      <c r="C71" s="101">
        <v>8957854.0</v>
      </c>
      <c r="D71" s="24"/>
      <c r="E71" s="101">
        <v>1244495.0</v>
      </c>
      <c r="F71" s="101">
        <v>1522350.0</v>
      </c>
      <c r="G71" s="101">
        <v>1654603.0</v>
      </c>
      <c r="H71" s="101">
        <v>3276806.0</v>
      </c>
      <c r="I71" s="101">
        <v>5249976.0</v>
      </c>
      <c r="J71" s="101">
        <v>3101301.0</v>
      </c>
      <c r="K71" s="101">
        <v>1624068.0</v>
      </c>
      <c r="L71" s="101">
        <v>34.4</v>
      </c>
      <c r="M71" s="101">
        <v>34.0</v>
      </c>
      <c r="N71" s="101">
        <v>34.8</v>
      </c>
      <c r="O71" s="85"/>
      <c r="P71" s="101">
        <v>16.3</v>
      </c>
      <c r="Q71" s="101">
        <v>22.8</v>
      </c>
      <c r="R71" s="101">
        <v>20.4</v>
      </c>
      <c r="S71" s="101">
        <v>38.2</v>
      </c>
      <c r="T71" s="101">
        <v>73.5</v>
      </c>
      <c r="U71" s="101">
        <v>82.5</v>
      </c>
      <c r="V71" s="101">
        <v>72.0</v>
      </c>
      <c r="W71" s="91">
        <f t="shared" si="14"/>
        <v>17673599</v>
      </c>
      <c r="X71" s="91">
        <f t="shared" si="15"/>
        <v>40.04054214</v>
      </c>
      <c r="Y71" s="91">
        <f t="shared" si="16"/>
        <v>7209856</v>
      </c>
      <c r="Z71" s="91">
        <f t="shared" si="17"/>
        <v>6375261</v>
      </c>
      <c r="AA71" s="91">
        <f t="shared" si="18"/>
        <v>5164289</v>
      </c>
      <c r="AB71" s="91">
        <f t="shared" si="19"/>
        <v>6454618</v>
      </c>
      <c r="AC71" s="91">
        <f t="shared" si="20"/>
        <v>5293270</v>
      </c>
      <c r="AD71" s="91">
        <f t="shared" si="21"/>
        <v>1890727</v>
      </c>
      <c r="AE71" s="91">
        <f t="shared" si="22"/>
        <v>655828</v>
      </c>
      <c r="AF71" s="91">
        <f t="shared" si="23"/>
        <v>631668</v>
      </c>
      <c r="AG71" s="91">
        <f t="shared" si="12"/>
        <v>33675517</v>
      </c>
      <c r="AH71" s="91">
        <f t="shared" si="13"/>
        <v>3178223</v>
      </c>
    </row>
    <row r="72">
      <c r="A72" s="76">
        <v>44560.0</v>
      </c>
      <c r="B72" s="101"/>
      <c r="C72" s="101"/>
      <c r="D72" s="24"/>
      <c r="E72" s="101">
        <v>1172604.0</v>
      </c>
      <c r="F72" s="101">
        <v>1478845.0</v>
      </c>
      <c r="G72" s="101">
        <v>1578240.0</v>
      </c>
      <c r="H72" s="101">
        <v>3078180.0</v>
      </c>
      <c r="I72" s="101">
        <v>5133473.0</v>
      </c>
      <c r="J72" s="101">
        <v>3071962.0</v>
      </c>
      <c r="K72" s="101">
        <v>1615910.0</v>
      </c>
      <c r="L72" s="101">
        <v>33.4</v>
      </c>
      <c r="M72" s="101"/>
      <c r="N72" s="101"/>
      <c r="O72" s="85"/>
      <c r="P72" s="101">
        <v>15.4</v>
      </c>
      <c r="Q72" s="101">
        <v>22.1</v>
      </c>
      <c r="R72" s="101">
        <v>19.5</v>
      </c>
      <c r="S72" s="101">
        <v>35.9</v>
      </c>
      <c r="T72" s="101">
        <v>71.9</v>
      </c>
      <c r="U72" s="101">
        <v>81.8</v>
      </c>
      <c r="V72" s="101">
        <v>71.6</v>
      </c>
      <c r="W72" s="91">
        <f t="shared" si="14"/>
        <v>17129214</v>
      </c>
      <c r="X72" s="91">
        <f t="shared" si="15"/>
        <v>38.80720701</v>
      </c>
      <c r="Y72" s="91">
        <f t="shared" si="16"/>
        <v>7209856</v>
      </c>
      <c r="Z72" s="91">
        <f t="shared" si="17"/>
        <v>6447152</v>
      </c>
      <c r="AA72" s="91">
        <f t="shared" si="18"/>
        <v>5207794</v>
      </c>
      <c r="AB72" s="91">
        <f t="shared" si="19"/>
        <v>6530981</v>
      </c>
      <c r="AC72" s="91">
        <f t="shared" si="20"/>
        <v>5491896</v>
      </c>
      <c r="AD72" s="91">
        <f t="shared" si="21"/>
        <v>2007230</v>
      </c>
      <c r="AE72" s="91">
        <f t="shared" si="22"/>
        <v>685167</v>
      </c>
      <c r="AF72" s="91">
        <f t="shared" si="23"/>
        <v>639826</v>
      </c>
      <c r="AG72" s="91">
        <f t="shared" si="12"/>
        <v>34219902</v>
      </c>
      <c r="AH72" s="91">
        <f t="shared" si="13"/>
        <v>3332223</v>
      </c>
    </row>
    <row r="73">
      <c r="A73" s="76">
        <v>44559.0</v>
      </c>
      <c r="B73" s="101">
        <v>8167948.0</v>
      </c>
      <c r="C73" s="101">
        <v>8414810.0</v>
      </c>
      <c r="D73" s="24"/>
      <c r="E73" s="101">
        <v>1095563.0</v>
      </c>
      <c r="F73" s="101">
        <v>1438320.0</v>
      </c>
      <c r="G73" s="101">
        <v>1509410.0</v>
      </c>
      <c r="H73" s="101">
        <v>2894907.0</v>
      </c>
      <c r="I73" s="101">
        <v>5002480.0</v>
      </c>
      <c r="J73" s="101">
        <v>3036326.0</v>
      </c>
      <c r="K73" s="101">
        <v>1605752.0</v>
      </c>
      <c r="L73" s="101">
        <v>32.3</v>
      </c>
      <c r="M73" s="101">
        <v>31.9</v>
      </c>
      <c r="N73" s="101">
        <v>32.7</v>
      </c>
      <c r="O73" s="85"/>
      <c r="P73" s="101">
        <v>14.4</v>
      </c>
      <c r="Q73" s="101">
        <v>21.5</v>
      </c>
      <c r="R73" s="101">
        <v>18.6</v>
      </c>
      <c r="S73" s="101">
        <v>33.8</v>
      </c>
      <c r="T73" s="101">
        <v>70.1</v>
      </c>
      <c r="U73" s="101">
        <v>80.8</v>
      </c>
      <c r="V73" s="101">
        <v>71.2</v>
      </c>
      <c r="W73" s="91">
        <f t="shared" si="14"/>
        <v>16582758</v>
      </c>
      <c r="X73" s="91">
        <f t="shared" si="15"/>
        <v>37.56917991</v>
      </c>
      <c r="Y73" s="91">
        <f t="shared" si="16"/>
        <v>7209856</v>
      </c>
      <c r="Z73" s="91">
        <f t="shared" si="17"/>
        <v>6524193</v>
      </c>
      <c r="AA73" s="91">
        <f t="shared" si="18"/>
        <v>5248319</v>
      </c>
      <c r="AB73" s="91">
        <f t="shared" si="19"/>
        <v>6599811</v>
      </c>
      <c r="AC73" s="91">
        <f t="shared" si="20"/>
        <v>5675169</v>
      </c>
      <c r="AD73" s="91">
        <f t="shared" si="21"/>
        <v>2138223</v>
      </c>
      <c r="AE73" s="91">
        <f t="shared" si="22"/>
        <v>720803</v>
      </c>
      <c r="AF73" s="91">
        <f t="shared" si="23"/>
        <v>649984</v>
      </c>
      <c r="AG73" s="91">
        <f t="shared" si="12"/>
        <v>34766358</v>
      </c>
      <c r="AH73" s="91">
        <f t="shared" si="13"/>
        <v>3509010</v>
      </c>
    </row>
    <row r="74">
      <c r="A74" s="76">
        <v>44558.0</v>
      </c>
      <c r="B74" s="101">
        <v>7853733.0</v>
      </c>
      <c r="C74" s="101">
        <v>8099407.0</v>
      </c>
      <c r="D74" s="24"/>
      <c r="E74" s="101">
        <v>1013995.0</v>
      </c>
      <c r="F74" s="101">
        <v>1399470.0</v>
      </c>
      <c r="G74" s="101">
        <v>1440555.0</v>
      </c>
      <c r="H74" s="101">
        <v>2681131.0</v>
      </c>
      <c r="I74" s="101">
        <v>4834447.0</v>
      </c>
      <c r="J74" s="101">
        <v>2990244.0</v>
      </c>
      <c r="K74" s="101">
        <v>1593298.0</v>
      </c>
      <c r="L74" s="101">
        <v>31.1</v>
      </c>
      <c r="M74" s="101">
        <v>30.7</v>
      </c>
      <c r="N74" s="101">
        <v>31.5</v>
      </c>
      <c r="O74" s="85"/>
      <c r="P74" s="101">
        <v>13.3</v>
      </c>
      <c r="Q74" s="101">
        <v>20.9</v>
      </c>
      <c r="R74" s="101">
        <v>17.8</v>
      </c>
      <c r="S74" s="101">
        <v>31.3</v>
      </c>
      <c r="T74" s="101">
        <v>67.7</v>
      </c>
      <c r="U74" s="101">
        <v>79.6</v>
      </c>
      <c r="V74" s="101">
        <v>70.6</v>
      </c>
      <c r="W74" s="91">
        <f t="shared" si="14"/>
        <v>15953140</v>
      </c>
      <c r="X74" s="91">
        <f t="shared" si="15"/>
        <v>36.14274458</v>
      </c>
      <c r="Y74" s="91">
        <f t="shared" si="16"/>
        <v>7209856</v>
      </c>
      <c r="Z74" s="91">
        <f t="shared" si="17"/>
        <v>6605761</v>
      </c>
      <c r="AA74" s="91">
        <f t="shared" si="18"/>
        <v>5287169</v>
      </c>
      <c r="AB74" s="91">
        <f t="shared" si="19"/>
        <v>6668666</v>
      </c>
      <c r="AC74" s="91">
        <f t="shared" si="20"/>
        <v>5888945</v>
      </c>
      <c r="AD74" s="91">
        <f t="shared" si="21"/>
        <v>2306256</v>
      </c>
      <c r="AE74" s="91">
        <f t="shared" si="22"/>
        <v>766885</v>
      </c>
      <c r="AF74" s="91">
        <f t="shared" si="23"/>
        <v>662438</v>
      </c>
      <c r="AG74" s="91">
        <f t="shared" si="12"/>
        <v>35395976</v>
      </c>
      <c r="AH74" s="91">
        <f t="shared" si="13"/>
        <v>3735579</v>
      </c>
    </row>
    <row r="75">
      <c r="A75" s="76">
        <v>44556.0</v>
      </c>
      <c r="B75" s="101">
        <v>7477713.0</v>
      </c>
      <c r="C75" s="101">
        <v>7717755.0</v>
      </c>
      <c r="D75" s="24"/>
      <c r="E75" s="101">
        <v>918202.0</v>
      </c>
      <c r="F75" s="101">
        <v>1347951.0</v>
      </c>
      <c r="G75" s="101">
        <v>1351568.0</v>
      </c>
      <c r="H75" s="101">
        <v>2397420.0</v>
      </c>
      <c r="I75" s="101">
        <v>4649390.0</v>
      </c>
      <c r="J75" s="101">
        <v>2947575.0</v>
      </c>
      <c r="K75" s="101">
        <v>1583362.0</v>
      </c>
      <c r="L75" s="101">
        <v>29.6</v>
      </c>
      <c r="M75" s="101">
        <v>29.2</v>
      </c>
      <c r="N75" s="101">
        <v>30.0</v>
      </c>
      <c r="O75" s="85"/>
      <c r="P75" s="101">
        <v>12.1</v>
      </c>
      <c r="Q75" s="101">
        <v>20.2</v>
      </c>
      <c r="R75" s="101">
        <v>16.7</v>
      </c>
      <c r="S75" s="101">
        <v>28.0</v>
      </c>
      <c r="T75" s="101">
        <v>65.1</v>
      </c>
      <c r="U75" s="101">
        <v>78.5</v>
      </c>
      <c r="V75" s="101">
        <v>70.2</v>
      </c>
      <c r="W75" s="91">
        <f t="shared" si="14"/>
        <v>15195468</v>
      </c>
      <c r="X75" s="91">
        <f t="shared" si="15"/>
        <v>34.42619564</v>
      </c>
      <c r="Y75" s="91">
        <f t="shared" si="16"/>
        <v>7209856</v>
      </c>
      <c r="Z75" s="91">
        <f t="shared" si="17"/>
        <v>6701554</v>
      </c>
      <c r="AA75" s="91">
        <f t="shared" si="18"/>
        <v>5338688</v>
      </c>
      <c r="AB75" s="91">
        <f t="shared" si="19"/>
        <v>6757653</v>
      </c>
      <c r="AC75" s="91">
        <f t="shared" si="20"/>
        <v>6172656</v>
      </c>
      <c r="AD75" s="91">
        <f t="shared" si="21"/>
        <v>2491313</v>
      </c>
      <c r="AE75" s="91">
        <f t="shared" si="22"/>
        <v>809554</v>
      </c>
      <c r="AF75" s="91">
        <f t="shared" si="23"/>
        <v>672374</v>
      </c>
      <c r="AG75" s="91">
        <f t="shared" si="12"/>
        <v>36153648</v>
      </c>
      <c r="AH75" s="91">
        <f t="shared" si="13"/>
        <v>3973241</v>
      </c>
    </row>
    <row r="76">
      <c r="A76" s="76">
        <v>44555.0</v>
      </c>
      <c r="B76" s="101">
        <v>7425227.0</v>
      </c>
      <c r="C76" s="101">
        <v>7689546.0</v>
      </c>
      <c r="D76" s="24"/>
      <c r="E76" s="101">
        <v>895684.0</v>
      </c>
      <c r="F76" s="101">
        <v>1340072.0</v>
      </c>
      <c r="G76" s="101">
        <v>1339330.0</v>
      </c>
      <c r="H76" s="101">
        <v>2374410.0</v>
      </c>
      <c r="I76" s="101">
        <v>4636112.0</v>
      </c>
      <c r="J76" s="101">
        <v>2946115.0</v>
      </c>
      <c r="K76" s="101">
        <v>1583050.0</v>
      </c>
      <c r="L76" s="101">
        <v>29.4</v>
      </c>
      <c r="M76" s="101">
        <v>29.0</v>
      </c>
      <c r="N76" s="101">
        <v>29.9</v>
      </c>
      <c r="O76" s="85"/>
      <c r="P76" s="101">
        <v>11.8</v>
      </c>
      <c r="Q76" s="101">
        <v>20.0</v>
      </c>
      <c r="R76" s="101">
        <v>16.5</v>
      </c>
      <c r="S76" s="101">
        <v>27.7</v>
      </c>
      <c r="T76" s="101">
        <v>64.9</v>
      </c>
      <c r="U76" s="101">
        <v>78.4</v>
      </c>
      <c r="V76" s="101">
        <v>70.2</v>
      </c>
      <c r="W76" s="91">
        <f t="shared" si="14"/>
        <v>15114773</v>
      </c>
      <c r="X76" s="91">
        <f t="shared" si="15"/>
        <v>34.24337653</v>
      </c>
      <c r="Y76" s="91">
        <f t="shared" si="16"/>
        <v>7209856</v>
      </c>
      <c r="Z76" s="91">
        <f t="shared" si="17"/>
        <v>6724072</v>
      </c>
      <c r="AA76" s="91">
        <f t="shared" si="18"/>
        <v>5346567</v>
      </c>
      <c r="AB76" s="91">
        <f t="shared" si="19"/>
        <v>6769891</v>
      </c>
      <c r="AC76" s="91">
        <f t="shared" si="20"/>
        <v>6195666</v>
      </c>
      <c r="AD76" s="91">
        <f t="shared" si="21"/>
        <v>2504591</v>
      </c>
      <c r="AE76" s="91">
        <f t="shared" si="22"/>
        <v>811014</v>
      </c>
      <c r="AF76" s="91">
        <f t="shared" si="23"/>
        <v>672686</v>
      </c>
      <c r="AG76" s="91">
        <f t="shared" si="12"/>
        <v>36234343</v>
      </c>
      <c r="AH76" s="91">
        <f t="shared" si="13"/>
        <v>3988291</v>
      </c>
    </row>
    <row r="77">
      <c r="A77" s="76">
        <v>44554.0</v>
      </c>
      <c r="B77" s="101">
        <v>7047898.0</v>
      </c>
      <c r="C77" s="101">
        <v>7256594.0</v>
      </c>
      <c r="D77" s="24"/>
      <c r="E77" s="101">
        <v>827615.0</v>
      </c>
      <c r="F77" s="101">
        <v>1287444.0</v>
      </c>
      <c r="G77" s="101">
        <v>1234500.0</v>
      </c>
      <c r="H77" s="101">
        <v>2133911.0</v>
      </c>
      <c r="I77" s="101">
        <v>4363750.0</v>
      </c>
      <c r="J77" s="101">
        <v>2885759.0</v>
      </c>
      <c r="K77" s="101">
        <v>1571513.0</v>
      </c>
      <c r="L77" s="101">
        <v>27.9</v>
      </c>
      <c r="M77" s="101">
        <v>27.5</v>
      </c>
      <c r="N77" s="101">
        <v>28.2</v>
      </c>
      <c r="O77" s="85"/>
      <c r="P77" s="101">
        <v>10.9</v>
      </c>
      <c r="Q77" s="101">
        <v>19.3</v>
      </c>
      <c r="R77" s="101">
        <v>15.2</v>
      </c>
      <c r="S77" s="101">
        <v>24.9</v>
      </c>
      <c r="T77" s="101">
        <v>61.1</v>
      </c>
      <c r="U77" s="101">
        <v>76.8</v>
      </c>
      <c r="V77" s="101">
        <v>69.7</v>
      </c>
      <c r="W77" s="91">
        <f t="shared" si="14"/>
        <v>14304492</v>
      </c>
      <c r="X77" s="91">
        <f t="shared" si="15"/>
        <v>32.40763891</v>
      </c>
      <c r="Y77" s="91">
        <f t="shared" si="16"/>
        <v>7209856</v>
      </c>
      <c r="Z77" s="91">
        <f t="shared" si="17"/>
        <v>6792141</v>
      </c>
      <c r="AA77" s="91">
        <f t="shared" si="18"/>
        <v>5399195</v>
      </c>
      <c r="AB77" s="91">
        <f t="shared" si="19"/>
        <v>6874721</v>
      </c>
      <c r="AC77" s="91">
        <f t="shared" si="20"/>
        <v>6436165</v>
      </c>
      <c r="AD77" s="91">
        <f t="shared" si="21"/>
        <v>2776953</v>
      </c>
      <c r="AE77" s="91">
        <f t="shared" si="22"/>
        <v>871370</v>
      </c>
      <c r="AF77" s="91">
        <f t="shared" si="23"/>
        <v>684223</v>
      </c>
      <c r="AG77" s="91">
        <f t="shared" si="12"/>
        <v>37044624</v>
      </c>
      <c r="AH77" s="91">
        <f t="shared" si="13"/>
        <v>4332546</v>
      </c>
    </row>
    <row r="78">
      <c r="A78" s="76">
        <v>44553.0</v>
      </c>
      <c r="B78" s="101"/>
      <c r="C78" s="101"/>
      <c r="D78" s="24"/>
      <c r="E78" s="101">
        <v>762583.0</v>
      </c>
      <c r="F78" s="101">
        <v>1246722.0</v>
      </c>
      <c r="G78" s="101">
        <v>1169809.0</v>
      </c>
      <c r="H78" s="101">
        <v>1991897.0</v>
      </c>
      <c r="I78" s="101">
        <v>4154064.0</v>
      </c>
      <c r="J78" s="101">
        <v>2827511.0</v>
      </c>
      <c r="K78" s="101">
        <v>1556959.0</v>
      </c>
      <c r="L78" s="101">
        <v>26.7</v>
      </c>
      <c r="M78" s="101"/>
      <c r="N78" s="101"/>
      <c r="O78" s="85"/>
      <c r="P78" s="101">
        <v>10.0</v>
      </c>
      <c r="Q78" s="101">
        <v>18.6</v>
      </c>
      <c r="R78" s="101">
        <v>14.4</v>
      </c>
      <c r="S78" s="101">
        <v>23.2</v>
      </c>
      <c r="T78" s="101">
        <v>58.2</v>
      </c>
      <c r="U78" s="101">
        <v>75.3</v>
      </c>
      <c r="V78" s="101">
        <v>69.0</v>
      </c>
      <c r="W78" s="91">
        <f t="shared" si="14"/>
        <v>13709545</v>
      </c>
      <c r="X78" s="91">
        <f t="shared" si="15"/>
        <v>31.0597527</v>
      </c>
      <c r="Y78" s="91">
        <f t="shared" si="16"/>
        <v>7209856</v>
      </c>
      <c r="Z78" s="91">
        <f t="shared" si="17"/>
        <v>6857173</v>
      </c>
      <c r="AA78" s="91">
        <f t="shared" si="18"/>
        <v>5439917</v>
      </c>
      <c r="AB78" s="91">
        <f t="shared" si="19"/>
        <v>6939412</v>
      </c>
      <c r="AC78" s="91">
        <f t="shared" si="20"/>
        <v>6578179</v>
      </c>
      <c r="AD78" s="91">
        <f t="shared" si="21"/>
        <v>2986639</v>
      </c>
      <c r="AE78" s="91">
        <f t="shared" si="22"/>
        <v>929618</v>
      </c>
      <c r="AF78" s="91">
        <f t="shared" si="23"/>
        <v>698777</v>
      </c>
      <c r="AG78" s="91">
        <f t="shared" si="12"/>
        <v>37639571</v>
      </c>
      <c r="AH78" s="91">
        <f t="shared" si="13"/>
        <v>4615034</v>
      </c>
    </row>
    <row r="79">
      <c r="A79" s="76">
        <v>44552.0</v>
      </c>
      <c r="B79" s="101">
        <v>6416213.0</v>
      </c>
      <c r="C79" s="101">
        <v>6665683.0</v>
      </c>
      <c r="D79" s="24"/>
      <c r="E79" s="101">
        <v>682520.0</v>
      </c>
      <c r="F79" s="101">
        <v>1209064.0</v>
      </c>
      <c r="G79" s="101">
        <v>1111154.0</v>
      </c>
      <c r="H79" s="101">
        <v>1854677.0</v>
      </c>
      <c r="I79" s="101">
        <v>3923316.0</v>
      </c>
      <c r="J79" s="101">
        <v>2761252.0</v>
      </c>
      <c r="K79" s="101">
        <v>1539913.0</v>
      </c>
      <c r="L79" s="101">
        <v>25.5</v>
      </c>
      <c r="M79" s="101">
        <v>25.1</v>
      </c>
      <c r="N79" s="101">
        <v>25.9</v>
      </c>
      <c r="O79" s="85"/>
      <c r="P79" s="101">
        <v>9.0</v>
      </c>
      <c r="Q79" s="101">
        <v>18.1</v>
      </c>
      <c r="R79" s="101">
        <v>13.7</v>
      </c>
      <c r="S79" s="101">
        <v>21.6</v>
      </c>
      <c r="T79" s="101">
        <v>54.9</v>
      </c>
      <c r="U79" s="101">
        <v>73.5</v>
      </c>
      <c r="V79" s="101">
        <v>68.3</v>
      </c>
      <c r="W79" s="91">
        <f t="shared" si="14"/>
        <v>13081896</v>
      </c>
      <c r="X79" s="91">
        <f t="shared" si="15"/>
        <v>29.63777825</v>
      </c>
      <c r="Y79" s="91">
        <f t="shared" si="16"/>
        <v>7209856</v>
      </c>
      <c r="Z79" s="91">
        <f t="shared" si="17"/>
        <v>6937236</v>
      </c>
      <c r="AA79" s="91">
        <f t="shared" si="18"/>
        <v>5477575</v>
      </c>
      <c r="AB79" s="91">
        <f t="shared" si="19"/>
        <v>6998067</v>
      </c>
      <c r="AC79" s="91">
        <f t="shared" si="20"/>
        <v>6715399</v>
      </c>
      <c r="AD79" s="91">
        <f t="shared" si="21"/>
        <v>3217387</v>
      </c>
      <c r="AE79" s="91">
        <f t="shared" si="22"/>
        <v>995877</v>
      </c>
      <c r="AF79" s="91">
        <f t="shared" si="23"/>
        <v>715823</v>
      </c>
      <c r="AG79" s="91">
        <f t="shared" si="12"/>
        <v>38267220</v>
      </c>
      <c r="AH79" s="91">
        <f t="shared" si="13"/>
        <v>4929087</v>
      </c>
    </row>
    <row r="80">
      <c r="A80" s="76">
        <v>44551.0</v>
      </c>
      <c r="B80" s="101">
        <v>6057982.0</v>
      </c>
      <c r="C80" s="101">
        <v>6319868.0</v>
      </c>
      <c r="D80" s="24"/>
      <c r="E80" s="101">
        <v>612682.0</v>
      </c>
      <c r="F80" s="101">
        <v>1171227.0</v>
      </c>
      <c r="G80" s="101">
        <v>1054063.0</v>
      </c>
      <c r="H80" s="101">
        <v>1704285.0</v>
      </c>
      <c r="I80" s="101">
        <v>3644874.0</v>
      </c>
      <c r="J80" s="101">
        <v>2672671.0</v>
      </c>
      <c r="K80" s="101">
        <v>1518048.0</v>
      </c>
      <c r="L80" s="101">
        <v>24.1</v>
      </c>
      <c r="M80" s="101">
        <v>23.7</v>
      </c>
      <c r="N80" s="101">
        <v>24.5</v>
      </c>
      <c r="O80" s="85"/>
      <c r="P80" s="101">
        <v>8.0</v>
      </c>
      <c r="Q80" s="101">
        <v>17.5</v>
      </c>
      <c r="R80" s="101">
        <v>13.0</v>
      </c>
      <c r="S80" s="101">
        <v>19.9</v>
      </c>
      <c r="T80" s="101">
        <v>51.0</v>
      </c>
      <c r="U80" s="101">
        <v>71.1</v>
      </c>
      <c r="V80" s="101">
        <v>67.3</v>
      </c>
      <c r="W80" s="91">
        <f t="shared" si="14"/>
        <v>12377850</v>
      </c>
      <c r="X80" s="91">
        <f t="shared" si="15"/>
        <v>28.04272206</v>
      </c>
      <c r="Y80" s="91">
        <f t="shared" si="16"/>
        <v>7209856</v>
      </c>
      <c r="Z80" s="91">
        <f t="shared" si="17"/>
        <v>7007074</v>
      </c>
      <c r="AA80" s="91">
        <f t="shared" si="18"/>
        <v>5515412</v>
      </c>
      <c r="AB80" s="91">
        <f t="shared" si="19"/>
        <v>7055158</v>
      </c>
      <c r="AC80" s="91">
        <f t="shared" si="20"/>
        <v>6865791</v>
      </c>
      <c r="AD80" s="91">
        <f t="shared" si="21"/>
        <v>3495829</v>
      </c>
      <c r="AE80" s="91">
        <f t="shared" si="22"/>
        <v>1084458</v>
      </c>
      <c r="AF80" s="91">
        <f t="shared" si="23"/>
        <v>737688</v>
      </c>
      <c r="AG80" s="91">
        <f t="shared" si="12"/>
        <v>38971266</v>
      </c>
      <c r="AH80" s="91">
        <f t="shared" si="13"/>
        <v>5317975</v>
      </c>
    </row>
    <row r="81">
      <c r="A81" s="76">
        <v>44549.0</v>
      </c>
      <c r="B81" s="101">
        <v>5625085.0</v>
      </c>
      <c r="C81" s="101">
        <v>5903054.0</v>
      </c>
      <c r="D81" s="24"/>
      <c r="E81" s="101">
        <v>517326.0</v>
      </c>
      <c r="F81" s="101">
        <v>1104516.0</v>
      </c>
      <c r="G81" s="101">
        <v>968477.0</v>
      </c>
      <c r="H81" s="101">
        <v>1494407.0</v>
      </c>
      <c r="I81" s="101">
        <v>3370949.0</v>
      </c>
      <c r="J81" s="101">
        <v>2576538.0</v>
      </c>
      <c r="K81" s="101">
        <v>1495926.0</v>
      </c>
      <c r="L81" s="101">
        <v>22.5</v>
      </c>
      <c r="M81" s="101">
        <v>22.0</v>
      </c>
      <c r="N81" s="101">
        <v>22.9</v>
      </c>
      <c r="O81" s="85"/>
      <c r="P81" s="101">
        <v>6.8</v>
      </c>
      <c r="Q81" s="101">
        <v>16.5</v>
      </c>
      <c r="R81" s="101">
        <v>11.9</v>
      </c>
      <c r="S81" s="101">
        <v>17.4</v>
      </c>
      <c r="T81" s="101">
        <v>47.2</v>
      </c>
      <c r="U81" s="101">
        <v>68.6</v>
      </c>
      <c r="V81" s="101">
        <v>66.3</v>
      </c>
      <c r="W81" s="91">
        <f t="shared" si="14"/>
        <v>11528139</v>
      </c>
      <c r="X81" s="91">
        <f t="shared" si="15"/>
        <v>26.11765354</v>
      </c>
      <c r="Y81" s="91">
        <f t="shared" si="16"/>
        <v>7209856</v>
      </c>
      <c r="Z81" s="91">
        <f t="shared" si="17"/>
        <v>7102430</v>
      </c>
      <c r="AA81" s="91">
        <f t="shared" si="18"/>
        <v>5582123</v>
      </c>
      <c r="AB81" s="91">
        <f t="shared" si="19"/>
        <v>7140744</v>
      </c>
      <c r="AC81" s="91">
        <f t="shared" si="20"/>
        <v>7075669</v>
      </c>
      <c r="AD81" s="91">
        <f t="shared" si="21"/>
        <v>3769754</v>
      </c>
      <c r="AE81" s="91">
        <f t="shared" si="22"/>
        <v>1180591</v>
      </c>
      <c r="AF81" s="91">
        <f t="shared" si="23"/>
        <v>759810</v>
      </c>
      <c r="AG81" s="91">
        <f t="shared" si="12"/>
        <v>39820977</v>
      </c>
      <c r="AH81" s="91">
        <f t="shared" si="13"/>
        <v>5710155</v>
      </c>
    </row>
    <row r="82">
      <c r="A82" s="76">
        <v>44548.0</v>
      </c>
      <c r="B82" s="101">
        <v>5331269.0</v>
      </c>
      <c r="C82" s="101">
        <v>5623608.0</v>
      </c>
      <c r="D82" s="24"/>
      <c r="E82" s="101">
        <v>455387.0</v>
      </c>
      <c r="F82" s="101">
        <v>1056064.0</v>
      </c>
      <c r="G82" s="101">
        <v>891107.0</v>
      </c>
      <c r="H82" s="101">
        <v>1345081.0</v>
      </c>
      <c r="I82" s="101">
        <v>3186368.0</v>
      </c>
      <c r="J82" s="101">
        <v>2531932.0</v>
      </c>
      <c r="K82" s="101">
        <v>1488938.0</v>
      </c>
      <c r="L82" s="101">
        <v>21.3</v>
      </c>
      <c r="M82" s="101">
        <v>20.8</v>
      </c>
      <c r="N82" s="101">
        <v>21.8</v>
      </c>
      <c r="O82" s="85"/>
      <c r="P82" s="101">
        <v>6.0</v>
      </c>
      <c r="Q82" s="101">
        <v>15.8</v>
      </c>
      <c r="R82" s="101">
        <v>11.0</v>
      </c>
      <c r="S82" s="101">
        <v>15.7</v>
      </c>
      <c r="T82" s="101">
        <v>44.6</v>
      </c>
      <c r="U82" s="101">
        <v>67.4</v>
      </c>
      <c r="V82" s="101">
        <v>66.0</v>
      </c>
      <c r="W82" s="91">
        <f t="shared" si="14"/>
        <v>10954877</v>
      </c>
      <c r="X82" s="91">
        <f t="shared" si="15"/>
        <v>24.81889592</v>
      </c>
      <c r="Y82" s="91">
        <f t="shared" si="16"/>
        <v>7209856</v>
      </c>
      <c r="Z82" s="91">
        <f t="shared" si="17"/>
        <v>7164369</v>
      </c>
      <c r="AA82" s="91">
        <f t="shared" si="18"/>
        <v>5630575</v>
      </c>
      <c r="AB82" s="91">
        <f t="shared" si="19"/>
        <v>7218114</v>
      </c>
      <c r="AC82" s="91">
        <f t="shared" si="20"/>
        <v>7224995</v>
      </c>
      <c r="AD82" s="91">
        <f t="shared" si="21"/>
        <v>3954335</v>
      </c>
      <c r="AE82" s="91">
        <f t="shared" si="22"/>
        <v>1225197</v>
      </c>
      <c r="AF82" s="91">
        <f t="shared" si="23"/>
        <v>766798</v>
      </c>
      <c r="AG82" s="91">
        <f t="shared" si="12"/>
        <v>40394239</v>
      </c>
      <c r="AH82" s="91">
        <f t="shared" si="13"/>
        <v>5946330</v>
      </c>
    </row>
    <row r="83">
      <c r="A83" s="76">
        <v>44547.0</v>
      </c>
      <c r="B83" s="101">
        <v>4788228.0</v>
      </c>
      <c r="C83" s="101">
        <v>4992936.0</v>
      </c>
      <c r="D83" s="24"/>
      <c r="E83" s="101">
        <v>369691.0</v>
      </c>
      <c r="F83" s="101">
        <v>963330.0</v>
      </c>
      <c r="G83" s="101">
        <v>750761.0</v>
      </c>
      <c r="H83" s="101">
        <v>1084073.0</v>
      </c>
      <c r="I83" s="101">
        <v>2779764.0</v>
      </c>
      <c r="J83" s="101">
        <v>2372542.0</v>
      </c>
      <c r="K83" s="101">
        <v>1461003.0</v>
      </c>
      <c r="L83" s="101">
        <v>19.0</v>
      </c>
      <c r="M83" s="101">
        <v>18.7</v>
      </c>
      <c r="N83" s="101">
        <v>19.4</v>
      </c>
      <c r="O83" s="85"/>
      <c r="P83" s="101">
        <v>4.9</v>
      </c>
      <c r="Q83" s="101">
        <v>14.4</v>
      </c>
      <c r="R83" s="101">
        <v>9.3</v>
      </c>
      <c r="S83" s="101">
        <v>12.6</v>
      </c>
      <c r="T83" s="101">
        <v>38.9</v>
      </c>
      <c r="U83" s="101">
        <v>63.1</v>
      </c>
      <c r="V83" s="101">
        <v>64.8</v>
      </c>
      <c r="W83" s="91">
        <f t="shared" si="14"/>
        <v>9781164</v>
      </c>
      <c r="X83" s="91">
        <f t="shared" si="15"/>
        <v>22.15978247</v>
      </c>
      <c r="Y83" s="91">
        <f t="shared" si="16"/>
        <v>7209856</v>
      </c>
      <c r="Z83" s="91">
        <f t="shared" si="17"/>
        <v>7250065</v>
      </c>
      <c r="AA83" s="91">
        <f t="shared" si="18"/>
        <v>5723309</v>
      </c>
      <c r="AB83" s="91">
        <f t="shared" si="19"/>
        <v>7358460</v>
      </c>
      <c r="AC83" s="91">
        <f t="shared" si="20"/>
        <v>7486003</v>
      </c>
      <c r="AD83" s="91">
        <f t="shared" si="21"/>
        <v>4360939</v>
      </c>
      <c r="AE83" s="91">
        <f t="shared" si="22"/>
        <v>1384587</v>
      </c>
      <c r="AF83" s="91">
        <f t="shared" si="23"/>
        <v>794733</v>
      </c>
      <c r="AG83" s="91">
        <f t="shared" si="12"/>
        <v>41567952</v>
      </c>
      <c r="AH83" s="91">
        <f t="shared" si="13"/>
        <v>6540259</v>
      </c>
    </row>
    <row r="84">
      <c r="A84" s="76">
        <v>44546.0</v>
      </c>
      <c r="B84" s="101">
        <v>4323544.0</v>
      </c>
      <c r="C84" s="101">
        <v>4543354.0</v>
      </c>
      <c r="D84" s="24"/>
      <c r="E84" s="101">
        <v>305102.0</v>
      </c>
      <c r="F84" s="101">
        <v>897980.0</v>
      </c>
      <c r="G84" s="101">
        <v>665013.0</v>
      </c>
      <c r="H84" s="101">
        <v>899363.0</v>
      </c>
      <c r="I84" s="101">
        <v>2446660.0</v>
      </c>
      <c r="J84" s="101">
        <v>2223896.0</v>
      </c>
      <c r="K84" s="101">
        <v>1428884.0</v>
      </c>
      <c r="L84" s="101">
        <v>17.3</v>
      </c>
      <c r="M84" s="101">
        <v>16.9</v>
      </c>
      <c r="N84" s="101">
        <v>17.6</v>
      </c>
      <c r="O84" s="85"/>
      <c r="P84" s="101">
        <v>4.0</v>
      </c>
      <c r="Q84" s="101">
        <v>13.4</v>
      </c>
      <c r="R84" s="101">
        <v>8.2</v>
      </c>
      <c r="S84" s="101">
        <v>10.5</v>
      </c>
      <c r="T84" s="101">
        <v>34.3</v>
      </c>
      <c r="U84" s="101">
        <v>59.2</v>
      </c>
      <c r="V84" s="101">
        <v>63.3</v>
      </c>
      <c r="W84" s="91">
        <f t="shared" si="14"/>
        <v>8866898</v>
      </c>
      <c r="X84" s="91">
        <f t="shared" si="15"/>
        <v>20.08846093</v>
      </c>
      <c r="Y84" s="91">
        <f t="shared" si="16"/>
        <v>7209856</v>
      </c>
      <c r="Z84" s="91">
        <f t="shared" si="17"/>
        <v>7314654</v>
      </c>
      <c r="AA84" s="91">
        <f t="shared" si="18"/>
        <v>5788659</v>
      </c>
      <c r="AB84" s="91">
        <f t="shared" si="19"/>
        <v>7444208</v>
      </c>
      <c r="AC84" s="91">
        <f t="shared" si="20"/>
        <v>7670713</v>
      </c>
      <c r="AD84" s="91">
        <f t="shared" si="21"/>
        <v>4694043</v>
      </c>
      <c r="AE84" s="91">
        <f t="shared" si="22"/>
        <v>1533233</v>
      </c>
      <c r="AF84" s="91">
        <f t="shared" si="23"/>
        <v>826852</v>
      </c>
      <c r="AG84" s="91">
        <f t="shared" si="12"/>
        <v>42482218</v>
      </c>
      <c r="AH84" s="91">
        <f t="shared" si="13"/>
        <v>7054128</v>
      </c>
    </row>
    <row r="85">
      <c r="A85" s="76">
        <v>44545.0</v>
      </c>
      <c r="B85" s="101">
        <v>3844455.0</v>
      </c>
      <c r="C85" s="101">
        <v>4093025.0</v>
      </c>
      <c r="D85" s="24"/>
      <c r="E85" s="101">
        <v>250411.0</v>
      </c>
      <c r="F85" s="101">
        <v>844946.0</v>
      </c>
      <c r="G85" s="101">
        <v>586932.0</v>
      </c>
      <c r="H85" s="101">
        <v>715753.0</v>
      </c>
      <c r="I85" s="101">
        <v>2100099.0</v>
      </c>
      <c r="J85" s="101">
        <v>2049216.0</v>
      </c>
      <c r="K85" s="101">
        <v>1390123.0</v>
      </c>
      <c r="L85" s="101">
        <v>15.5</v>
      </c>
      <c r="M85" s="101">
        <v>15.0</v>
      </c>
      <c r="N85" s="101">
        <v>15.9</v>
      </c>
      <c r="O85" s="85"/>
      <c r="P85" s="101">
        <v>3.3</v>
      </c>
      <c r="Q85" s="101">
        <v>12.6</v>
      </c>
      <c r="R85" s="101">
        <v>7.2</v>
      </c>
      <c r="S85" s="101">
        <v>8.4</v>
      </c>
      <c r="T85" s="101">
        <v>29.4</v>
      </c>
      <c r="U85" s="101">
        <v>54.5</v>
      </c>
      <c r="V85" s="101">
        <v>61.6</v>
      </c>
      <c r="W85" s="91">
        <f t="shared" si="14"/>
        <v>7937480</v>
      </c>
      <c r="X85" s="91">
        <f t="shared" si="15"/>
        <v>17.98281167</v>
      </c>
      <c r="Y85" s="91">
        <f t="shared" si="16"/>
        <v>7209856</v>
      </c>
      <c r="Z85" s="91">
        <f t="shared" si="17"/>
        <v>7369345</v>
      </c>
      <c r="AA85" s="91">
        <f t="shared" si="18"/>
        <v>5841693</v>
      </c>
      <c r="AB85" s="91">
        <f t="shared" si="19"/>
        <v>7522289</v>
      </c>
      <c r="AC85" s="91">
        <f t="shared" si="20"/>
        <v>7854323</v>
      </c>
      <c r="AD85" s="91">
        <f t="shared" si="21"/>
        <v>5040604</v>
      </c>
      <c r="AE85" s="91">
        <f t="shared" si="22"/>
        <v>1707913</v>
      </c>
      <c r="AF85" s="91">
        <f t="shared" si="23"/>
        <v>865613</v>
      </c>
      <c r="AG85" s="91">
        <f t="shared" si="12"/>
        <v>43411636</v>
      </c>
      <c r="AH85" s="91">
        <f t="shared" si="13"/>
        <v>7614130</v>
      </c>
    </row>
    <row r="86">
      <c r="A86" s="76">
        <v>44544.0</v>
      </c>
      <c r="B86" s="101">
        <v>3441666.0</v>
      </c>
      <c r="C86" s="101">
        <v>3678282.0</v>
      </c>
      <c r="D86" s="24"/>
      <c r="E86" s="101">
        <v>226794.0</v>
      </c>
      <c r="F86" s="101">
        <v>812843.0</v>
      </c>
      <c r="G86" s="101">
        <v>541255.0</v>
      </c>
      <c r="H86" s="101">
        <v>606976.0</v>
      </c>
      <c r="I86" s="101">
        <v>1739121.0</v>
      </c>
      <c r="J86" s="101">
        <v>1847757.0</v>
      </c>
      <c r="K86" s="101">
        <v>1345202.0</v>
      </c>
      <c r="L86" s="101">
        <v>13.9</v>
      </c>
      <c r="M86" s="101">
        <v>13.4</v>
      </c>
      <c r="N86" s="101">
        <v>14.3</v>
      </c>
      <c r="O86" s="85"/>
      <c r="P86" s="101">
        <v>3.0</v>
      </c>
      <c r="Q86" s="101">
        <v>12.2</v>
      </c>
      <c r="R86" s="101">
        <v>6.7</v>
      </c>
      <c r="S86" s="101">
        <v>7.1</v>
      </c>
      <c r="T86" s="101">
        <v>24.4</v>
      </c>
      <c r="U86" s="101">
        <v>49.2</v>
      </c>
      <c r="V86" s="101">
        <v>59.6</v>
      </c>
      <c r="W86" s="91">
        <f t="shared" si="14"/>
        <v>7119948</v>
      </c>
      <c r="X86" s="91">
        <f t="shared" si="15"/>
        <v>16.1306465</v>
      </c>
      <c r="Y86" s="91">
        <f t="shared" si="16"/>
        <v>7209856</v>
      </c>
      <c r="Z86" s="91">
        <f t="shared" si="17"/>
        <v>7392962</v>
      </c>
      <c r="AA86" s="91">
        <f t="shared" si="18"/>
        <v>5873796</v>
      </c>
      <c r="AB86" s="91">
        <f t="shared" si="19"/>
        <v>7567966</v>
      </c>
      <c r="AC86" s="91">
        <f t="shared" si="20"/>
        <v>7963100</v>
      </c>
      <c r="AD86" s="91">
        <f t="shared" si="21"/>
        <v>5401582</v>
      </c>
      <c r="AE86" s="91">
        <f t="shared" si="22"/>
        <v>1909372</v>
      </c>
      <c r="AF86" s="91">
        <f t="shared" si="23"/>
        <v>910534</v>
      </c>
      <c r="AG86" s="91">
        <f t="shared" si="12"/>
        <v>44229168</v>
      </c>
      <c r="AH86" s="91">
        <f t="shared" si="13"/>
        <v>8221488</v>
      </c>
    </row>
    <row r="87">
      <c r="A87" s="76">
        <v>44542.0</v>
      </c>
      <c r="B87" s="101">
        <v>3047182.0</v>
      </c>
      <c r="C87" s="101">
        <v>3300040.0</v>
      </c>
      <c r="D87" s="24"/>
      <c r="E87" s="101">
        <v>202261.0</v>
      </c>
      <c r="F87" s="101">
        <v>774942.0</v>
      </c>
      <c r="G87" s="101">
        <v>495753.0</v>
      </c>
      <c r="H87" s="101">
        <v>516884.0</v>
      </c>
      <c r="I87" s="101">
        <v>1397885.0</v>
      </c>
      <c r="J87" s="101">
        <v>1657099.0</v>
      </c>
      <c r="K87" s="101">
        <v>1302398.0</v>
      </c>
      <c r="L87" s="101">
        <v>12.4</v>
      </c>
      <c r="M87" s="101">
        <v>11.9</v>
      </c>
      <c r="N87" s="101">
        <v>12.8</v>
      </c>
      <c r="O87" s="85"/>
      <c r="P87" s="101">
        <v>2.7</v>
      </c>
      <c r="Q87" s="101">
        <v>11.6</v>
      </c>
      <c r="R87" s="101">
        <v>6.1</v>
      </c>
      <c r="S87" s="101">
        <v>6.0</v>
      </c>
      <c r="T87" s="101">
        <v>19.6</v>
      </c>
      <c r="U87" s="101">
        <v>44.1</v>
      </c>
      <c r="V87" s="101">
        <v>57.7</v>
      </c>
      <c r="W87" s="91">
        <f t="shared" si="14"/>
        <v>6347222</v>
      </c>
      <c r="X87" s="91">
        <f t="shared" si="15"/>
        <v>14.37999187</v>
      </c>
      <c r="Y87" s="91">
        <f t="shared" si="16"/>
        <v>7209856</v>
      </c>
      <c r="Z87" s="91">
        <f t="shared" si="17"/>
        <v>7417495</v>
      </c>
      <c r="AA87" s="91">
        <f t="shared" si="18"/>
        <v>5911697</v>
      </c>
      <c r="AB87" s="91">
        <f t="shared" si="19"/>
        <v>7613468</v>
      </c>
      <c r="AC87" s="91">
        <f t="shared" si="20"/>
        <v>8053192</v>
      </c>
      <c r="AD87" s="91">
        <f t="shared" si="21"/>
        <v>5742818</v>
      </c>
      <c r="AE87" s="91">
        <f t="shared" si="22"/>
        <v>2100030</v>
      </c>
      <c r="AF87" s="91">
        <f t="shared" si="23"/>
        <v>953338</v>
      </c>
      <c r="AG87" s="91">
        <f t="shared" si="12"/>
        <v>45001894</v>
      </c>
      <c r="AH87" s="91">
        <f t="shared" si="13"/>
        <v>8796186</v>
      </c>
    </row>
    <row r="88">
      <c r="A88" s="76">
        <v>44541.0</v>
      </c>
      <c r="B88" s="24">
        <v>2902512.0</v>
      </c>
      <c r="C88" s="24">
        <v>3150232.0</v>
      </c>
      <c r="D88" s="24"/>
      <c r="E88" s="24">
        <v>189384.0</v>
      </c>
      <c r="F88" s="24">
        <v>760556.0</v>
      </c>
      <c r="G88" s="24">
        <v>479765.0</v>
      </c>
      <c r="H88" s="24">
        <v>496652.0</v>
      </c>
      <c r="I88" s="24">
        <v>1253861.0</v>
      </c>
      <c r="J88" s="24">
        <v>1584813.0</v>
      </c>
      <c r="K88" s="24">
        <v>1287713.0</v>
      </c>
      <c r="L88" s="24">
        <v>11.8</v>
      </c>
      <c r="M88" s="24">
        <v>11.3</v>
      </c>
      <c r="N88" s="24">
        <v>12.2</v>
      </c>
      <c r="O88" s="85"/>
      <c r="P88" s="24">
        <v>2.5</v>
      </c>
      <c r="Q88" s="24">
        <v>11.4</v>
      </c>
      <c r="R88" s="24">
        <v>5.9</v>
      </c>
      <c r="S88" s="24">
        <v>5.8</v>
      </c>
      <c r="T88" s="24">
        <v>17.6</v>
      </c>
      <c r="U88" s="24">
        <v>42.2</v>
      </c>
      <c r="V88" s="24">
        <v>57.1</v>
      </c>
      <c r="W88" s="91">
        <f t="shared" si="14"/>
        <v>6052744</v>
      </c>
      <c r="X88" s="91">
        <f t="shared" si="15"/>
        <v>13.71283524</v>
      </c>
      <c r="Y88" s="91">
        <f t="shared" si="16"/>
        <v>7209856</v>
      </c>
      <c r="Z88" s="91">
        <f t="shared" si="17"/>
        <v>7430372</v>
      </c>
      <c r="AA88" s="91">
        <f t="shared" si="18"/>
        <v>5926083</v>
      </c>
      <c r="AB88" s="91">
        <f t="shared" si="19"/>
        <v>7629456</v>
      </c>
      <c r="AC88" s="91">
        <f t="shared" si="20"/>
        <v>8073424</v>
      </c>
      <c r="AD88" s="91">
        <f t="shared" si="21"/>
        <v>5886842</v>
      </c>
      <c r="AE88" s="91">
        <f t="shared" si="22"/>
        <v>2172316</v>
      </c>
      <c r="AF88" s="91">
        <f t="shared" si="23"/>
        <v>968023</v>
      </c>
      <c r="AG88" s="91">
        <f t="shared" si="12"/>
        <v>45296372</v>
      </c>
      <c r="AH88" s="91">
        <f t="shared" si="13"/>
        <v>9027181</v>
      </c>
    </row>
    <row r="89">
      <c r="A89" s="76">
        <v>44540.0</v>
      </c>
      <c r="B89" s="101">
        <v>2549610.0</v>
      </c>
      <c r="C89" s="101">
        <v>2740124.0</v>
      </c>
      <c r="D89" s="24"/>
      <c r="E89" s="101">
        <v>164840.0</v>
      </c>
      <c r="F89" s="101">
        <v>727616.0</v>
      </c>
      <c r="G89" s="101">
        <v>445034.0</v>
      </c>
      <c r="H89" s="101">
        <v>449655.0</v>
      </c>
      <c r="I89" s="101">
        <v>931770.0</v>
      </c>
      <c r="J89" s="101">
        <v>1336203.0</v>
      </c>
      <c r="K89" s="101">
        <v>1234616.0</v>
      </c>
      <c r="L89" s="101">
        <v>10.3</v>
      </c>
      <c r="M89" s="101">
        <v>10.0</v>
      </c>
      <c r="N89" s="101">
        <v>10.6</v>
      </c>
      <c r="O89" s="85"/>
      <c r="P89" s="101">
        <v>2.2</v>
      </c>
      <c r="Q89" s="101">
        <v>10.9</v>
      </c>
      <c r="R89" s="101">
        <v>5.5</v>
      </c>
      <c r="S89" s="101">
        <v>5.2</v>
      </c>
      <c r="T89" s="101">
        <v>13.0</v>
      </c>
      <c r="U89" s="101">
        <v>35.6</v>
      </c>
      <c r="V89" s="101">
        <v>54.7</v>
      </c>
      <c r="W89" s="91">
        <f t="shared" si="14"/>
        <v>5289734</v>
      </c>
      <c r="X89" s="91">
        <f t="shared" si="15"/>
        <v>11.98419276</v>
      </c>
      <c r="Y89" s="91">
        <f t="shared" si="16"/>
        <v>7209856</v>
      </c>
      <c r="Z89" s="91">
        <f t="shared" si="17"/>
        <v>7454916</v>
      </c>
      <c r="AA89" s="91">
        <f t="shared" si="18"/>
        <v>5959023</v>
      </c>
      <c r="AB89" s="91">
        <f t="shared" si="19"/>
        <v>7664187</v>
      </c>
      <c r="AC89" s="91">
        <f t="shared" si="20"/>
        <v>8120421</v>
      </c>
      <c r="AD89" s="91">
        <f t="shared" si="21"/>
        <v>6208933</v>
      </c>
      <c r="AE89" s="91">
        <f t="shared" si="22"/>
        <v>2420926</v>
      </c>
      <c r="AF89" s="91">
        <f t="shared" si="23"/>
        <v>1021120</v>
      </c>
      <c r="AG89" s="91">
        <f t="shared" si="12"/>
        <v>46059382</v>
      </c>
      <c r="AH89" s="91">
        <f t="shared" si="13"/>
        <v>9650979</v>
      </c>
    </row>
    <row r="90">
      <c r="A90" s="76">
        <v>44539.0</v>
      </c>
      <c r="B90" s="24">
        <v>2330286.0</v>
      </c>
      <c r="C90" s="24">
        <v>2513211.0</v>
      </c>
      <c r="D90" s="24"/>
      <c r="E90" s="24">
        <v>149700.0</v>
      </c>
      <c r="F90" s="24">
        <v>701957.0</v>
      </c>
      <c r="G90" s="24">
        <v>424858.0</v>
      </c>
      <c r="H90" s="24">
        <v>424415.0</v>
      </c>
      <c r="I90" s="24">
        <v>746030.0</v>
      </c>
      <c r="J90" s="24">
        <v>1214201.0</v>
      </c>
      <c r="K90" s="24">
        <v>1182336.0</v>
      </c>
      <c r="L90" s="24">
        <v>9.4</v>
      </c>
      <c r="M90" s="24">
        <v>9.1</v>
      </c>
      <c r="N90" s="24">
        <v>9.8</v>
      </c>
      <c r="O90" s="85"/>
      <c r="P90" s="24">
        <v>2.0</v>
      </c>
      <c r="Q90" s="24">
        <v>10.5</v>
      </c>
      <c r="R90" s="24">
        <v>5.2</v>
      </c>
      <c r="S90" s="24">
        <v>5.0</v>
      </c>
      <c r="T90" s="24">
        <v>10.4</v>
      </c>
      <c r="U90" s="24">
        <v>32.3</v>
      </c>
      <c r="V90" s="24">
        <v>52.4</v>
      </c>
      <c r="W90" s="91">
        <f t="shared" si="14"/>
        <v>4843497</v>
      </c>
      <c r="X90" s="91">
        <f t="shared" si="15"/>
        <v>10.97321749</v>
      </c>
      <c r="Y90" s="91">
        <f t="shared" si="16"/>
        <v>7209856</v>
      </c>
      <c r="Z90" s="91">
        <f t="shared" si="17"/>
        <v>7470056</v>
      </c>
      <c r="AA90" s="91">
        <f t="shared" si="18"/>
        <v>5984682</v>
      </c>
      <c r="AB90" s="91">
        <f t="shared" si="19"/>
        <v>7684363</v>
      </c>
      <c r="AC90" s="91">
        <f t="shared" si="20"/>
        <v>8145661</v>
      </c>
      <c r="AD90" s="91">
        <f t="shared" si="21"/>
        <v>6394673</v>
      </c>
      <c r="AE90" s="91">
        <f t="shared" si="22"/>
        <v>2542928</v>
      </c>
      <c r="AF90" s="91">
        <f t="shared" si="23"/>
        <v>1073400</v>
      </c>
      <c r="AG90" s="91">
        <f t="shared" si="12"/>
        <v>46505619</v>
      </c>
      <c r="AH90" s="91">
        <f t="shared" si="13"/>
        <v>10011001</v>
      </c>
    </row>
    <row r="91">
      <c r="A91" s="76">
        <v>44538.0</v>
      </c>
      <c r="B91" s="24">
        <v>2193024.0</v>
      </c>
      <c r="C91" s="24">
        <v>2345497.0</v>
      </c>
      <c r="D91" s="24"/>
      <c r="E91" s="24">
        <v>136071.0</v>
      </c>
      <c r="F91" s="24">
        <v>684315.0</v>
      </c>
      <c r="G91" s="24">
        <v>408507.0</v>
      </c>
      <c r="H91" s="24">
        <v>403672.0</v>
      </c>
      <c r="I91" s="24">
        <v>654396.0</v>
      </c>
      <c r="J91" s="24">
        <v>1124090.0</v>
      </c>
      <c r="K91" s="24">
        <v>1127470.0</v>
      </c>
      <c r="L91" s="24">
        <v>8.8</v>
      </c>
      <c r="M91" s="24">
        <v>8.6</v>
      </c>
      <c r="N91" s="24">
        <v>9.1</v>
      </c>
      <c r="O91" s="85"/>
      <c r="P91" s="24">
        <v>1.8</v>
      </c>
      <c r="Q91" s="24">
        <v>10.2</v>
      </c>
      <c r="R91" s="24">
        <v>5.0</v>
      </c>
      <c r="S91" s="24">
        <v>4.7</v>
      </c>
      <c r="T91" s="24">
        <v>9.2</v>
      </c>
      <c r="U91" s="24">
        <v>29.9</v>
      </c>
      <c r="V91" s="24">
        <v>50.0</v>
      </c>
      <c r="W91" s="91">
        <f t="shared" si="14"/>
        <v>4538521</v>
      </c>
      <c r="X91" s="91">
        <f t="shared" si="15"/>
        <v>10.28227705</v>
      </c>
      <c r="Y91" s="91">
        <f t="shared" si="16"/>
        <v>7209856</v>
      </c>
      <c r="Z91" s="91">
        <f t="shared" si="17"/>
        <v>7483685</v>
      </c>
      <c r="AA91" s="91">
        <f t="shared" si="18"/>
        <v>6002324</v>
      </c>
      <c r="AB91" s="91">
        <f t="shared" si="19"/>
        <v>7700714</v>
      </c>
      <c r="AC91" s="91">
        <f t="shared" si="20"/>
        <v>8166404</v>
      </c>
      <c r="AD91" s="91">
        <f t="shared" si="21"/>
        <v>6486307</v>
      </c>
      <c r="AE91" s="91">
        <f t="shared" si="22"/>
        <v>2633039</v>
      </c>
      <c r="AF91" s="91">
        <f t="shared" si="23"/>
        <v>1128266</v>
      </c>
      <c r="AG91" s="91">
        <f t="shared" si="12"/>
        <v>46810595</v>
      </c>
      <c r="AH91" s="91">
        <f t="shared" si="13"/>
        <v>10247612</v>
      </c>
    </row>
    <row r="92">
      <c r="A92" s="76">
        <v>44537.0</v>
      </c>
      <c r="B92" s="101">
        <v>2063278.0</v>
      </c>
      <c r="C92" s="101">
        <v>2179171.0</v>
      </c>
      <c r="D92" s="24"/>
      <c r="E92" s="101">
        <v>125130.0</v>
      </c>
      <c r="F92" s="101">
        <v>669783.0</v>
      </c>
      <c r="G92" s="101">
        <v>393893.0</v>
      </c>
      <c r="H92" s="101">
        <v>382832.0</v>
      </c>
      <c r="I92" s="101">
        <v>572050.0</v>
      </c>
      <c r="J92" s="101">
        <v>1030785.0</v>
      </c>
      <c r="K92" s="101">
        <v>1067976.0</v>
      </c>
      <c r="L92" s="101">
        <v>8.3</v>
      </c>
      <c r="M92" s="101">
        <v>8.1</v>
      </c>
      <c r="N92" s="101">
        <v>8.5</v>
      </c>
      <c r="O92" s="85"/>
      <c r="P92" s="101">
        <v>1.6</v>
      </c>
      <c r="Q92" s="101">
        <v>10.0</v>
      </c>
      <c r="R92" s="101">
        <v>4.9</v>
      </c>
      <c r="S92" s="101">
        <v>4.5</v>
      </c>
      <c r="T92" s="101">
        <v>8.0</v>
      </c>
      <c r="U92" s="101">
        <v>27.4</v>
      </c>
      <c r="V92" s="101">
        <v>47.3</v>
      </c>
      <c r="W92" s="91">
        <f t="shared" si="14"/>
        <v>4242449</v>
      </c>
      <c r="X92" s="91">
        <f t="shared" si="15"/>
        <v>9.611509119</v>
      </c>
      <c r="Y92" s="91">
        <f t="shared" si="16"/>
        <v>7209856</v>
      </c>
      <c r="Z92" s="91">
        <f t="shared" si="17"/>
        <v>7494626</v>
      </c>
      <c r="AA92" s="91">
        <f t="shared" si="18"/>
        <v>6016856</v>
      </c>
      <c r="AB92" s="91">
        <f t="shared" si="19"/>
        <v>7715328</v>
      </c>
      <c r="AC92" s="91">
        <f t="shared" si="20"/>
        <v>8187244</v>
      </c>
      <c r="AD92" s="91">
        <f t="shared" si="21"/>
        <v>6568653</v>
      </c>
      <c r="AE92" s="91">
        <f t="shared" si="22"/>
        <v>2726344</v>
      </c>
      <c r="AF92" s="91">
        <f t="shared" si="23"/>
        <v>1187760</v>
      </c>
      <c r="AG92" s="91">
        <f t="shared" si="12"/>
        <v>47106667</v>
      </c>
      <c r="AH92" s="91">
        <f t="shared" si="13"/>
        <v>10482757</v>
      </c>
    </row>
    <row r="93">
      <c r="A93" s="76">
        <v>44536.0</v>
      </c>
      <c r="B93" s="101">
        <v>1933054.0</v>
      </c>
      <c r="C93" s="101">
        <v>2023347.0</v>
      </c>
      <c r="D93" s="24"/>
      <c r="E93" s="101">
        <v>112344.0</v>
      </c>
      <c r="F93" s="101">
        <v>651295.0</v>
      </c>
      <c r="G93" s="101">
        <v>378967.0</v>
      </c>
      <c r="H93" s="101">
        <v>363532.0</v>
      </c>
      <c r="I93" s="101">
        <v>500915.0</v>
      </c>
      <c r="J93" s="101">
        <v>939121.0</v>
      </c>
      <c r="K93" s="101">
        <v>1010227.0</v>
      </c>
      <c r="L93" s="101">
        <v>7.7</v>
      </c>
      <c r="M93" s="101">
        <v>7.6</v>
      </c>
      <c r="N93" s="101">
        <v>7.9</v>
      </c>
      <c r="O93" s="85"/>
      <c r="P93" s="101">
        <v>1.5</v>
      </c>
      <c r="Q93" s="101">
        <v>9.7</v>
      </c>
      <c r="R93" s="101">
        <v>4.7</v>
      </c>
      <c r="S93" s="101">
        <v>4.2</v>
      </c>
      <c r="T93" s="101">
        <v>7.0</v>
      </c>
      <c r="U93" s="101">
        <v>25.0</v>
      </c>
      <c r="V93" s="101">
        <v>44.8</v>
      </c>
      <c r="W93" s="91">
        <f t="shared" si="14"/>
        <v>3956401</v>
      </c>
      <c r="X93" s="91">
        <f t="shared" si="15"/>
        <v>8.963451132</v>
      </c>
      <c r="Y93" s="91">
        <f t="shared" si="16"/>
        <v>7209856</v>
      </c>
      <c r="Z93" s="91">
        <f t="shared" si="17"/>
        <v>7507412</v>
      </c>
      <c r="AA93" s="91">
        <f t="shared" si="18"/>
        <v>6035344</v>
      </c>
      <c r="AB93" s="91">
        <f t="shared" si="19"/>
        <v>7730254</v>
      </c>
      <c r="AC93" s="91">
        <f t="shared" si="20"/>
        <v>8206544</v>
      </c>
      <c r="AD93" s="91">
        <f t="shared" si="21"/>
        <v>6639788</v>
      </c>
      <c r="AE93" s="91">
        <f t="shared" si="22"/>
        <v>2818008</v>
      </c>
      <c r="AF93" s="91">
        <f t="shared" si="23"/>
        <v>1245509</v>
      </c>
      <c r="AG93" s="91">
        <f t="shared" si="12"/>
        <v>47392715</v>
      </c>
      <c r="AH93" s="91">
        <f t="shared" si="13"/>
        <v>10703305</v>
      </c>
    </row>
    <row r="94">
      <c r="A94" s="76">
        <v>44535.0</v>
      </c>
      <c r="B94" s="24">
        <v>1930841.0</v>
      </c>
      <c r="C94" s="24">
        <v>2021768.0</v>
      </c>
      <c r="D94" s="24"/>
      <c r="E94" s="24">
        <v>111868.0</v>
      </c>
      <c r="F94" s="24">
        <v>650516.0</v>
      </c>
      <c r="G94" s="24">
        <v>378469.0</v>
      </c>
      <c r="H94" s="24">
        <v>363187.0</v>
      </c>
      <c r="I94" s="24">
        <v>499946.0</v>
      </c>
      <c r="J94" s="24">
        <v>938654.0</v>
      </c>
      <c r="K94" s="24">
        <v>1009969.0</v>
      </c>
      <c r="L94" s="24">
        <v>7.7</v>
      </c>
      <c r="M94" s="24">
        <v>7.5</v>
      </c>
      <c r="N94" s="24">
        <v>7.9</v>
      </c>
      <c r="O94" s="85"/>
      <c r="P94" s="24">
        <v>1.5</v>
      </c>
      <c r="Q94" s="24">
        <v>9.7</v>
      </c>
      <c r="R94" s="24">
        <v>4.7</v>
      </c>
      <c r="S94" s="24">
        <v>4.2</v>
      </c>
      <c r="T94" s="24">
        <v>7.0</v>
      </c>
      <c r="U94" s="24">
        <v>25.0</v>
      </c>
      <c r="V94" s="24">
        <v>44.8</v>
      </c>
      <c r="W94" s="91">
        <f t="shared" si="14"/>
        <v>3952609</v>
      </c>
      <c r="X94" s="91">
        <f t="shared" si="15"/>
        <v>8.95486014</v>
      </c>
      <c r="Y94" s="91">
        <f t="shared" si="16"/>
        <v>7209856</v>
      </c>
      <c r="Z94" s="91">
        <f t="shared" si="17"/>
        <v>7507888</v>
      </c>
      <c r="AA94" s="91">
        <f t="shared" si="18"/>
        <v>6036123</v>
      </c>
      <c r="AB94" s="91">
        <f t="shared" si="19"/>
        <v>7730752</v>
      </c>
      <c r="AC94" s="91">
        <f t="shared" si="20"/>
        <v>8206889</v>
      </c>
      <c r="AD94" s="91">
        <f t="shared" si="21"/>
        <v>6640757</v>
      </c>
      <c r="AE94" s="91">
        <f t="shared" si="22"/>
        <v>2818475</v>
      </c>
      <c r="AF94" s="91">
        <f t="shared" si="23"/>
        <v>1245767</v>
      </c>
      <c r="AG94" s="91">
        <f t="shared" si="12"/>
        <v>47396507</v>
      </c>
      <c r="AH94" s="91">
        <f t="shared" si="13"/>
        <v>10704999</v>
      </c>
    </row>
    <row r="95">
      <c r="A95" s="76">
        <v>44534.0</v>
      </c>
      <c r="B95" s="24">
        <v>1884419.0</v>
      </c>
      <c r="C95" s="24">
        <v>1967735.0</v>
      </c>
      <c r="D95" s="24"/>
      <c r="E95" s="24">
        <v>106286.0</v>
      </c>
      <c r="F95" s="24">
        <v>639274.0</v>
      </c>
      <c r="G95" s="24">
        <v>368929.0</v>
      </c>
      <c r="H95" s="24">
        <v>354316.0</v>
      </c>
      <c r="I95" s="24">
        <v>473092.0</v>
      </c>
      <c r="J95" s="24">
        <v>914936.0</v>
      </c>
      <c r="K95" s="24">
        <v>995321.0</v>
      </c>
      <c r="L95" s="24">
        <v>7.5</v>
      </c>
      <c r="M95" s="24">
        <v>7.4</v>
      </c>
      <c r="N95" s="24">
        <v>7.6</v>
      </c>
      <c r="O95" s="85"/>
      <c r="P95" s="24">
        <v>1.4</v>
      </c>
      <c r="Q95" s="24">
        <v>9.6</v>
      </c>
      <c r="R95" s="24">
        <v>4.5</v>
      </c>
      <c r="S95" s="24">
        <v>4.1</v>
      </c>
      <c r="T95" s="24">
        <v>6.6</v>
      </c>
      <c r="U95" s="24">
        <v>24.4</v>
      </c>
      <c r="V95" s="24">
        <v>44.1</v>
      </c>
      <c r="W95" s="91">
        <f t="shared" si="14"/>
        <v>3852154</v>
      </c>
      <c r="X95" s="91">
        <f t="shared" si="15"/>
        <v>8.727273633</v>
      </c>
      <c r="Y95" s="91">
        <f t="shared" si="16"/>
        <v>7209856</v>
      </c>
      <c r="Z95" s="91">
        <f t="shared" si="17"/>
        <v>7513470</v>
      </c>
      <c r="AA95" s="91">
        <f t="shared" si="18"/>
        <v>6047365</v>
      </c>
      <c r="AB95" s="91">
        <f t="shared" si="19"/>
        <v>7740292</v>
      </c>
      <c r="AC95" s="91">
        <f t="shared" si="20"/>
        <v>8215760</v>
      </c>
      <c r="AD95" s="91">
        <f t="shared" si="21"/>
        <v>6667611</v>
      </c>
      <c r="AE95" s="91">
        <f t="shared" si="22"/>
        <v>2842193</v>
      </c>
      <c r="AF95" s="91">
        <f t="shared" si="23"/>
        <v>1260415</v>
      </c>
      <c r="AG95" s="91">
        <f t="shared" si="12"/>
        <v>47496962</v>
      </c>
      <c r="AH95" s="91">
        <f t="shared" si="13"/>
        <v>10770219</v>
      </c>
    </row>
    <row r="96">
      <c r="A96" s="76">
        <v>44533.0</v>
      </c>
      <c r="B96" s="101">
        <v>1766423.0</v>
      </c>
      <c r="C96" s="101">
        <v>1803991.0</v>
      </c>
      <c r="D96" s="24"/>
      <c r="E96" s="101">
        <v>95670.0</v>
      </c>
      <c r="F96" s="101">
        <v>611787.0</v>
      </c>
      <c r="G96" s="101">
        <v>347511.0</v>
      </c>
      <c r="H96" s="101">
        <v>332150.0</v>
      </c>
      <c r="I96" s="101">
        <v>418897.0</v>
      </c>
      <c r="J96" s="101">
        <v>832538.0</v>
      </c>
      <c r="K96" s="101">
        <v>931861.0</v>
      </c>
      <c r="L96" s="101">
        <v>7.0</v>
      </c>
      <c r="M96" s="101">
        <v>6.9</v>
      </c>
      <c r="N96" s="101">
        <v>7.0</v>
      </c>
      <c r="O96" s="85"/>
      <c r="P96" s="101">
        <v>1.3</v>
      </c>
      <c r="Q96" s="101">
        <v>9.1</v>
      </c>
      <c r="R96" s="101">
        <v>4.3</v>
      </c>
      <c r="S96" s="101">
        <v>3.9</v>
      </c>
      <c r="T96" s="101">
        <v>5.9</v>
      </c>
      <c r="U96" s="101">
        <v>22.2</v>
      </c>
      <c r="V96" s="101">
        <v>41.3</v>
      </c>
      <c r="W96" s="91">
        <f t="shared" si="14"/>
        <v>3570414</v>
      </c>
      <c r="X96" s="91">
        <f t="shared" si="15"/>
        <v>8.088975665</v>
      </c>
      <c r="Y96" s="91">
        <f t="shared" si="16"/>
        <v>7209856</v>
      </c>
      <c r="Z96" s="91">
        <f t="shared" si="17"/>
        <v>7524086</v>
      </c>
      <c r="AA96" s="91">
        <f t="shared" si="18"/>
        <v>6074852</v>
      </c>
      <c r="AB96" s="91">
        <f t="shared" si="19"/>
        <v>7761710</v>
      </c>
      <c r="AC96" s="91">
        <f t="shared" si="20"/>
        <v>8237926</v>
      </c>
      <c r="AD96" s="91">
        <f t="shared" si="21"/>
        <v>6721806</v>
      </c>
      <c r="AE96" s="91">
        <f t="shared" si="22"/>
        <v>2924591</v>
      </c>
      <c r="AF96" s="91">
        <f t="shared" si="23"/>
        <v>1323875</v>
      </c>
      <c r="AG96" s="91">
        <f t="shared" si="12"/>
        <v>47778702</v>
      </c>
      <c r="AH96" s="91">
        <f t="shared" si="13"/>
        <v>10970272</v>
      </c>
    </row>
    <row r="97">
      <c r="A97" s="76">
        <v>44532.0</v>
      </c>
      <c r="B97" s="24"/>
      <c r="C97" s="24"/>
      <c r="D97" s="24"/>
      <c r="E97" s="24">
        <v>88763.0</v>
      </c>
      <c r="F97" s="24">
        <v>589651.0</v>
      </c>
      <c r="G97" s="24">
        <v>333964.0</v>
      </c>
      <c r="H97" s="24">
        <v>318898.0</v>
      </c>
      <c r="I97" s="24">
        <v>391588.0</v>
      </c>
      <c r="J97" s="24">
        <v>778064.0</v>
      </c>
      <c r="K97" s="24">
        <v>884893.0</v>
      </c>
      <c r="L97" s="24">
        <v>6.6</v>
      </c>
      <c r="M97" s="24"/>
      <c r="N97" s="24"/>
      <c r="O97" s="85"/>
      <c r="P97" s="24">
        <v>1.2</v>
      </c>
      <c r="Q97" s="24">
        <v>8.8</v>
      </c>
      <c r="R97" s="24">
        <v>4.1</v>
      </c>
      <c r="S97" s="24">
        <v>3.7</v>
      </c>
      <c r="T97" s="24">
        <v>5.5</v>
      </c>
      <c r="U97" s="24">
        <v>20.7</v>
      </c>
      <c r="V97" s="24">
        <v>39.2</v>
      </c>
      <c r="W97" s="91">
        <f t="shared" si="14"/>
        <v>3385821</v>
      </c>
      <c r="X97" s="91">
        <f t="shared" si="15"/>
        <v>7.670769741</v>
      </c>
      <c r="Y97" s="91">
        <f t="shared" si="16"/>
        <v>7209856</v>
      </c>
      <c r="Z97" s="91">
        <f t="shared" si="17"/>
        <v>7530993</v>
      </c>
      <c r="AA97" s="91">
        <f t="shared" si="18"/>
        <v>6096988</v>
      </c>
      <c r="AB97" s="91">
        <f t="shared" si="19"/>
        <v>7775257</v>
      </c>
      <c r="AC97" s="91">
        <f t="shared" si="20"/>
        <v>8251178</v>
      </c>
      <c r="AD97" s="91">
        <f t="shared" si="21"/>
        <v>6749115</v>
      </c>
      <c r="AE97" s="91">
        <f t="shared" si="22"/>
        <v>2979065</v>
      </c>
      <c r="AF97" s="91">
        <f t="shared" si="23"/>
        <v>1370843</v>
      </c>
      <c r="AG97" s="91">
        <f t="shared" si="12"/>
        <v>47963295</v>
      </c>
      <c r="AH97" s="91">
        <f t="shared" si="13"/>
        <v>11099023</v>
      </c>
    </row>
  </sheetData>
  <drawing r:id="rId1"/>
</worksheet>
</file>